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"/>
    </mc:Choice>
  </mc:AlternateContent>
  <xr:revisionPtr revIDLastSave="0" documentId="13_ncr:1_{A6135B66-23CE-4858-9300-AF11EF1B7573}" xr6:coauthVersionLast="38" xr6:coauthVersionMax="38" xr10:uidLastSave="{00000000-0000-0000-0000-000000000000}"/>
  <bookViews>
    <workbookView xWindow="0" yWindow="0" windowWidth="20490" windowHeight="7530" tabRatio="713" firstSheet="1" activeTab="1" xr2:uid="{00000000-000D-0000-FFFF-FFFF00000000}"/>
  </bookViews>
  <sheets>
    <sheet name="Sum MAR" sheetId="11" state="hidden" r:id="rId1"/>
    <sheet name="Sum NOVTEMBER" sheetId="13" r:id="rId2"/>
    <sheet name="PSP" sheetId="5" r:id="rId3"/>
    <sheet name="OFM" sheetId="2" r:id="rId4"/>
    <sheet name="FAM" sheetId="3" r:id="rId5"/>
    <sheet name="B2S" sheetId="4" r:id="rId6"/>
    <sheet name="TOP" sheetId="7" r:id="rId7"/>
    <sheet name="MBC" sheetId="12" r:id="rId8"/>
    <sheet name="JIF" sheetId="14" r:id="rId9"/>
    <sheet name="LEG" sheetId="10" r:id="rId10"/>
    <sheet name="INT" sheetId="16" r:id="rId11"/>
    <sheet name="BET" sheetId="15" r:id="rId12"/>
    <sheet name="SPA" sheetId="17" r:id="rId13"/>
    <sheet name="SKT" sheetId="18" r:id="rId14"/>
    <sheet name="FOOD" sheetId="19" r:id="rId15"/>
    <sheet name="Select" sheetId="20" r:id="rId16"/>
    <sheet name="Remark" sheetId="1" r:id="rId17"/>
    <sheet name="Sum DEC" sheetId="6" state="hidden" r:id="rId18"/>
    <sheet name="Sum JAN" sheetId="8" state="hidden" r:id="rId19"/>
    <sheet name="Sum FEB" sheetId="9" state="hidden" r:id="rId20"/>
  </sheets>
  <externalReferences>
    <externalReference r:id="rId21"/>
  </externalReferences>
  <definedNames>
    <definedName name="_xlnm._FilterDatabase" localSheetId="5" hidden="1">B2S!$A$1:$AD$106</definedName>
    <definedName name="_xlnm._FilterDatabase" localSheetId="11" hidden="1">BET!$A$2:$C$2</definedName>
    <definedName name="_xlnm._FilterDatabase" localSheetId="4" hidden="1">FAM!$A$2:$AL$885</definedName>
    <definedName name="_xlnm._FilterDatabase" localSheetId="14" hidden="1">FOOD!$A$2:$C$2</definedName>
    <definedName name="_xlnm._FilterDatabase" localSheetId="10" hidden="1">INT!$A$1:$U$2</definedName>
    <definedName name="_xlnm._FilterDatabase" localSheetId="8" hidden="1">JIF!$A$1:$U$38</definedName>
    <definedName name="_xlnm._FilterDatabase" localSheetId="9" hidden="1">LEG!$A$1:$U$13</definedName>
    <definedName name="_xlnm._FilterDatabase" localSheetId="7" hidden="1">MBC!$A$1:$R$566</definedName>
    <definedName name="_xlnm._FilterDatabase" localSheetId="3" hidden="1">OFM!$A$1:$AV$69</definedName>
    <definedName name="_xlnm._FilterDatabase" localSheetId="2" hidden="1">PSP!$B$1:$AT$1561</definedName>
    <definedName name="_xlnm._FilterDatabase" localSheetId="16" hidden="1">Remark!$J$2:$L$373</definedName>
    <definedName name="_xlnm._FilterDatabase" localSheetId="15" hidden="1">Select!$A$2:$C$2</definedName>
    <definedName name="_xlnm._FilterDatabase" localSheetId="13" hidden="1">SKT!$A$2:$C$2</definedName>
    <definedName name="_xlnm._FilterDatabase" localSheetId="12" hidden="1">SPA!$A$2:$C$2</definedName>
    <definedName name="_xlnm._FilterDatabase" localSheetId="17" hidden="1">'Sum DEC'!$B$4:$I$165</definedName>
    <definedName name="_xlnm._FilterDatabase" localSheetId="19" hidden="1">'Sum FEB'!$B$9:$L$180</definedName>
    <definedName name="_xlnm._FilterDatabase" localSheetId="18" hidden="1">'Sum JAN'!$A$7:$K$194</definedName>
    <definedName name="_xlnm._FilterDatabase" localSheetId="0" hidden="1">'Sum MAR'!$A$9:$L$180</definedName>
    <definedName name="_xlnm._FilterDatabase" localSheetId="1" hidden="1">'Sum NOVTEMBER'!$B$9:$T$180</definedName>
    <definedName name="_xlnm._FilterDatabase" localSheetId="6" hidden="1">TOP!$A$2:$F$75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3" l="1"/>
  <c r="S12" i="13"/>
  <c r="S13" i="13"/>
  <c r="S14" i="13"/>
  <c r="S15" i="13"/>
  <c r="S27" i="13"/>
  <c r="S28" i="13"/>
  <c r="S68" i="13"/>
  <c r="S69" i="13"/>
  <c r="S70" i="13"/>
  <c r="S74" i="13"/>
  <c r="S75" i="13"/>
  <c r="S76" i="13"/>
  <c r="S77" i="13"/>
  <c r="S78" i="13"/>
  <c r="S79" i="13"/>
  <c r="S80" i="13"/>
  <c r="S82" i="13"/>
  <c r="S90" i="13"/>
  <c r="S94" i="13"/>
  <c r="S95" i="13"/>
  <c r="S96" i="13"/>
  <c r="S97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AU1561" i="5"/>
  <c r="AV1561" i="5"/>
  <c r="AW1559" i="5" l="1"/>
  <c r="AW1560" i="5"/>
  <c r="G3" i="5"/>
  <c r="J3" i="5"/>
  <c r="M3" i="5"/>
  <c r="P3" i="5"/>
  <c r="S3" i="5"/>
  <c r="V3" i="5"/>
  <c r="Y3" i="5"/>
  <c r="AB3" i="5"/>
  <c r="AE3" i="5"/>
  <c r="AH3" i="5"/>
  <c r="AK3" i="5"/>
  <c r="AN3" i="5"/>
  <c r="AQ3" i="5"/>
  <c r="AT3" i="5"/>
  <c r="AW3" i="5"/>
  <c r="G4" i="5"/>
  <c r="J4" i="5"/>
  <c r="M4" i="5"/>
  <c r="P4" i="5"/>
  <c r="S4" i="5"/>
  <c r="V4" i="5"/>
  <c r="Y4" i="5"/>
  <c r="AB4" i="5"/>
  <c r="AE4" i="5"/>
  <c r="AH4" i="5"/>
  <c r="AK4" i="5"/>
  <c r="AN4" i="5"/>
  <c r="AQ4" i="5"/>
  <c r="AT4" i="5"/>
  <c r="AW4" i="5"/>
  <c r="G7" i="5"/>
  <c r="J7" i="5"/>
  <c r="M7" i="5"/>
  <c r="P7" i="5"/>
  <c r="S7" i="5"/>
  <c r="V7" i="5"/>
  <c r="Y7" i="5"/>
  <c r="AB7" i="5"/>
  <c r="AE7" i="5"/>
  <c r="AH7" i="5"/>
  <c r="AK7" i="5"/>
  <c r="AN7" i="5"/>
  <c r="AQ7" i="5"/>
  <c r="AT7" i="5"/>
  <c r="AW7" i="5"/>
  <c r="G8" i="5"/>
  <c r="J8" i="5"/>
  <c r="M8" i="5"/>
  <c r="P8" i="5"/>
  <c r="S8" i="5"/>
  <c r="V8" i="5"/>
  <c r="Y8" i="5"/>
  <c r="AB8" i="5"/>
  <c r="AE8" i="5"/>
  <c r="AH8" i="5"/>
  <c r="AK8" i="5"/>
  <c r="AN8" i="5"/>
  <c r="AQ8" i="5"/>
  <c r="AT8" i="5"/>
  <c r="AW8" i="5"/>
  <c r="G14" i="5"/>
  <c r="J14" i="5"/>
  <c r="M14" i="5"/>
  <c r="P14" i="5"/>
  <c r="S14" i="5"/>
  <c r="V14" i="5"/>
  <c r="Y14" i="5"/>
  <c r="AB14" i="5"/>
  <c r="AE14" i="5"/>
  <c r="AH14" i="5"/>
  <c r="AK14" i="5"/>
  <c r="AN14" i="5"/>
  <c r="AQ14" i="5"/>
  <c r="AT14" i="5"/>
  <c r="AW14" i="5"/>
  <c r="G24" i="5"/>
  <c r="J24" i="5"/>
  <c r="M24" i="5"/>
  <c r="P24" i="5"/>
  <c r="S24" i="5"/>
  <c r="V24" i="5"/>
  <c r="Y24" i="5"/>
  <c r="AB24" i="5"/>
  <c r="AE24" i="5"/>
  <c r="AH24" i="5"/>
  <c r="AK24" i="5"/>
  <c r="AN24" i="5"/>
  <c r="AQ24" i="5"/>
  <c r="AT24" i="5"/>
  <c r="AW24" i="5"/>
  <c r="G29" i="5"/>
  <c r="J29" i="5"/>
  <c r="M29" i="5"/>
  <c r="P29" i="5"/>
  <c r="S29" i="5"/>
  <c r="V29" i="5"/>
  <c r="Y29" i="5"/>
  <c r="AB29" i="5"/>
  <c r="AE29" i="5"/>
  <c r="AH29" i="5"/>
  <c r="AK29" i="5"/>
  <c r="AN29" i="5"/>
  <c r="AQ29" i="5"/>
  <c r="AT29" i="5"/>
  <c r="AW29" i="5"/>
  <c r="G30" i="5"/>
  <c r="J30" i="5"/>
  <c r="M30" i="5"/>
  <c r="P30" i="5"/>
  <c r="S30" i="5"/>
  <c r="V30" i="5"/>
  <c r="Y30" i="5"/>
  <c r="AB30" i="5"/>
  <c r="AE30" i="5"/>
  <c r="AH30" i="5"/>
  <c r="AK30" i="5"/>
  <c r="AN30" i="5"/>
  <c r="AQ30" i="5"/>
  <c r="AT30" i="5"/>
  <c r="AW30" i="5"/>
  <c r="G34" i="5"/>
  <c r="J34" i="5"/>
  <c r="M34" i="5"/>
  <c r="P34" i="5"/>
  <c r="S34" i="5"/>
  <c r="V34" i="5"/>
  <c r="Y34" i="5"/>
  <c r="AB34" i="5"/>
  <c r="AE34" i="5"/>
  <c r="AH34" i="5"/>
  <c r="AK34" i="5"/>
  <c r="AN34" i="5"/>
  <c r="AQ34" i="5"/>
  <c r="AT34" i="5"/>
  <c r="AW34" i="5"/>
  <c r="G39" i="5"/>
  <c r="J39" i="5"/>
  <c r="M39" i="5"/>
  <c r="P39" i="5"/>
  <c r="S39" i="5"/>
  <c r="V39" i="5"/>
  <c r="Y39" i="5"/>
  <c r="AB39" i="5"/>
  <c r="AE39" i="5"/>
  <c r="AH39" i="5"/>
  <c r="AK39" i="5"/>
  <c r="AN39" i="5"/>
  <c r="AQ39" i="5"/>
  <c r="AT39" i="5"/>
  <c r="AW39" i="5"/>
  <c r="AW1079" i="5" l="1"/>
  <c r="AW1080" i="5"/>
  <c r="AW1081" i="5"/>
  <c r="AW1082" i="5"/>
  <c r="AW1083" i="5"/>
  <c r="AW1084" i="5"/>
  <c r="AW1085" i="5"/>
  <c r="AW1086" i="5"/>
  <c r="AW1087" i="5"/>
  <c r="AW1088" i="5"/>
  <c r="AW1089" i="5"/>
  <c r="AW1090" i="5"/>
  <c r="AW1091" i="5"/>
  <c r="AW1092" i="5"/>
  <c r="AW1093" i="5"/>
  <c r="AW1094" i="5"/>
  <c r="AW1095" i="5"/>
  <c r="AW1096" i="5"/>
  <c r="AW1097" i="5"/>
  <c r="AW1098" i="5"/>
  <c r="AW1099" i="5"/>
  <c r="AW1100" i="5"/>
  <c r="AW1101" i="5"/>
  <c r="AW1102" i="5"/>
  <c r="AW1103" i="5"/>
  <c r="AW1104" i="5"/>
  <c r="AW1105" i="5"/>
  <c r="AW1106" i="5"/>
  <c r="AW1107" i="5"/>
  <c r="AW1108" i="5"/>
  <c r="AW1109" i="5"/>
  <c r="AW1110" i="5"/>
  <c r="AW1111" i="5"/>
  <c r="AW1112" i="5"/>
  <c r="AW1113" i="5"/>
  <c r="AW1114" i="5"/>
  <c r="AW1115" i="5"/>
  <c r="AW1116" i="5"/>
  <c r="AW1117" i="5"/>
  <c r="AW1118" i="5"/>
  <c r="AW1119" i="5"/>
  <c r="AW1120" i="5"/>
  <c r="AW1121" i="5"/>
  <c r="AW1122" i="5"/>
  <c r="AW1123" i="5"/>
  <c r="AW1124" i="5"/>
  <c r="AW1125" i="5"/>
  <c r="AW1126" i="5"/>
  <c r="AW1127" i="5"/>
  <c r="AW1128" i="5"/>
  <c r="AW1129" i="5"/>
  <c r="AW1130" i="5"/>
  <c r="AW1131" i="5"/>
  <c r="AW1132" i="5"/>
  <c r="AW1133" i="5"/>
  <c r="AW1134" i="5"/>
  <c r="AW1135" i="5"/>
  <c r="AW1136" i="5"/>
  <c r="AW1137" i="5"/>
  <c r="AW1138" i="5"/>
  <c r="AW1139" i="5"/>
  <c r="AW1140" i="5"/>
  <c r="AW1141" i="5"/>
  <c r="AW1142" i="5"/>
  <c r="AW1143" i="5"/>
  <c r="AW1144" i="5"/>
  <c r="AW1145" i="5"/>
  <c r="AW1146" i="5"/>
  <c r="AW1147" i="5"/>
  <c r="AW1148" i="5"/>
  <c r="AW1149" i="5"/>
  <c r="AW1150" i="5"/>
  <c r="AW1151" i="5"/>
  <c r="AW1152" i="5"/>
  <c r="AW1153" i="5"/>
  <c r="AW1154" i="5"/>
  <c r="AW1155" i="5"/>
  <c r="AW1156" i="5"/>
  <c r="AW1157" i="5"/>
  <c r="AW1158" i="5"/>
  <c r="AW1159" i="5"/>
  <c r="AW1160" i="5"/>
  <c r="AW1161" i="5"/>
  <c r="AW1162" i="5"/>
  <c r="AW1163" i="5"/>
  <c r="AW1164" i="5"/>
  <c r="AW1165" i="5"/>
  <c r="AW1166" i="5"/>
  <c r="AW1167" i="5"/>
  <c r="AW1168" i="5"/>
  <c r="AW1169" i="5"/>
  <c r="AW1170" i="5"/>
  <c r="AW1171" i="5"/>
  <c r="AW1172" i="5"/>
  <c r="AW1173" i="5"/>
  <c r="AW1174" i="5"/>
  <c r="AW1175" i="5"/>
  <c r="AW1176" i="5"/>
  <c r="AW1177" i="5"/>
  <c r="AW1178" i="5"/>
  <c r="AW1179" i="5"/>
  <c r="AW1180" i="5"/>
  <c r="AW1181" i="5"/>
  <c r="AW1182" i="5"/>
  <c r="AW1183" i="5"/>
  <c r="AW1184" i="5"/>
  <c r="AW1185" i="5"/>
  <c r="AW1186" i="5"/>
  <c r="AW1187" i="5"/>
  <c r="AW1188" i="5"/>
  <c r="AW1189" i="5"/>
  <c r="AW1190" i="5"/>
  <c r="AW1191" i="5"/>
  <c r="AW1192" i="5"/>
  <c r="AW1193" i="5"/>
  <c r="AW1194" i="5"/>
  <c r="AW1195" i="5"/>
  <c r="AW1196" i="5"/>
  <c r="AW1197" i="5"/>
  <c r="AW1198" i="5"/>
  <c r="AW1199" i="5"/>
  <c r="AW1200" i="5"/>
  <c r="AW1201" i="5"/>
  <c r="AW1202" i="5"/>
  <c r="AW1203" i="5"/>
  <c r="AW1204" i="5"/>
  <c r="AW1205" i="5"/>
  <c r="AW1206" i="5"/>
  <c r="AW1207" i="5"/>
  <c r="AW1208" i="5"/>
  <c r="AW1209" i="5"/>
  <c r="AW1210" i="5"/>
  <c r="AW1211" i="5"/>
  <c r="AW1212" i="5"/>
  <c r="AW1213" i="5"/>
  <c r="AW1214" i="5"/>
  <c r="AW1215" i="5"/>
  <c r="AW1216" i="5"/>
  <c r="AW1217" i="5"/>
  <c r="AW1218" i="5"/>
  <c r="AW1219" i="5"/>
  <c r="AW1220" i="5"/>
  <c r="AW1221" i="5"/>
  <c r="AW1222" i="5"/>
  <c r="AW1223" i="5"/>
  <c r="AW1224" i="5"/>
  <c r="AW1225" i="5"/>
  <c r="AW1226" i="5"/>
  <c r="AW1227" i="5"/>
  <c r="AW1228" i="5"/>
  <c r="AW1229" i="5"/>
  <c r="AW1230" i="5"/>
  <c r="AW1231" i="5"/>
  <c r="AW1232" i="5"/>
  <c r="AW1233" i="5"/>
  <c r="AW1234" i="5"/>
  <c r="AW1235" i="5"/>
  <c r="AW1236" i="5"/>
  <c r="AW1237" i="5"/>
  <c r="AW1238" i="5"/>
  <c r="AW1239" i="5"/>
  <c r="AW1240" i="5"/>
  <c r="AW1241" i="5"/>
  <c r="AW1242" i="5"/>
  <c r="AW1243" i="5"/>
  <c r="AW1244" i="5"/>
  <c r="AW1245" i="5"/>
  <c r="AW1246" i="5"/>
  <c r="AW1247" i="5"/>
  <c r="AW1248" i="5"/>
  <c r="AW1249" i="5"/>
  <c r="AW1250" i="5"/>
  <c r="AW1251" i="5"/>
  <c r="AW1252" i="5"/>
  <c r="AW1253" i="5"/>
  <c r="AW1254" i="5"/>
  <c r="AW1255" i="5"/>
  <c r="AW1256" i="5"/>
  <c r="AW1257" i="5"/>
  <c r="AW1258" i="5"/>
  <c r="AW1259" i="5"/>
  <c r="AW1260" i="5"/>
  <c r="AW1261" i="5"/>
  <c r="AW1262" i="5"/>
  <c r="AW1263" i="5"/>
  <c r="AW1264" i="5"/>
  <c r="AW1265" i="5"/>
  <c r="AW1266" i="5"/>
  <c r="AW1267" i="5"/>
  <c r="AW1268" i="5"/>
  <c r="AW1269" i="5"/>
  <c r="AW1270" i="5"/>
  <c r="AW1271" i="5"/>
  <c r="AW1272" i="5"/>
  <c r="AW1273" i="5"/>
  <c r="AW1274" i="5"/>
  <c r="AW1275" i="5"/>
  <c r="AW1276" i="5"/>
  <c r="AW1277" i="5"/>
  <c r="AW1278" i="5"/>
  <c r="AW1279" i="5"/>
  <c r="AW1280" i="5"/>
  <c r="AW1281" i="5"/>
  <c r="AW1282" i="5"/>
  <c r="AW1283" i="5"/>
  <c r="AW1284" i="5"/>
  <c r="AW1285" i="5"/>
  <c r="AW1286" i="5"/>
  <c r="AW1287" i="5"/>
  <c r="AW1288" i="5"/>
  <c r="AW1289" i="5"/>
  <c r="AW1290" i="5"/>
  <c r="AW1291" i="5"/>
  <c r="AW1292" i="5"/>
  <c r="AW1293" i="5"/>
  <c r="AW1294" i="5"/>
  <c r="AW1295" i="5"/>
  <c r="AW1296" i="5"/>
  <c r="AW1297" i="5"/>
  <c r="AW1298" i="5"/>
  <c r="AW1299" i="5"/>
  <c r="AW1300" i="5"/>
  <c r="AW1301" i="5"/>
  <c r="S85" i="13" s="1"/>
  <c r="AW1302" i="5"/>
  <c r="AW1303" i="5"/>
  <c r="AW1304" i="5"/>
  <c r="AW1305" i="5"/>
  <c r="AW1306" i="5"/>
  <c r="AW1307" i="5"/>
  <c r="AW1308" i="5"/>
  <c r="AW1309" i="5"/>
  <c r="AW1310" i="5"/>
  <c r="AW1311" i="5"/>
  <c r="AW1312" i="5"/>
  <c r="AW1313" i="5"/>
  <c r="AW1314" i="5"/>
  <c r="AW1315" i="5"/>
  <c r="AW1316" i="5"/>
  <c r="AW1317" i="5"/>
  <c r="AW1318" i="5"/>
  <c r="AW1319" i="5"/>
  <c r="AW1320" i="5"/>
  <c r="AW1321" i="5"/>
  <c r="AW1322" i="5"/>
  <c r="AW1323" i="5"/>
  <c r="AW1324" i="5"/>
  <c r="AW1325" i="5"/>
  <c r="AW1326" i="5"/>
  <c r="AW1327" i="5"/>
  <c r="AW1328" i="5"/>
  <c r="AW1329" i="5"/>
  <c r="AW1330" i="5"/>
  <c r="AW1331" i="5"/>
  <c r="AW1332" i="5"/>
  <c r="AW1333" i="5"/>
  <c r="AW1334" i="5"/>
  <c r="AW1335" i="5"/>
  <c r="AW1336" i="5"/>
  <c r="AW1337" i="5"/>
  <c r="AW1338" i="5"/>
  <c r="AW1339" i="5"/>
  <c r="AW1340" i="5"/>
  <c r="AW1341" i="5"/>
  <c r="AW1342" i="5"/>
  <c r="AW1343" i="5"/>
  <c r="AW1344" i="5"/>
  <c r="AW1345" i="5"/>
  <c r="AW1346" i="5"/>
  <c r="AW1347" i="5"/>
  <c r="AW1348" i="5"/>
  <c r="AW1349" i="5"/>
  <c r="AW1350" i="5"/>
  <c r="AW1351" i="5"/>
  <c r="AW1352" i="5"/>
  <c r="AW1353" i="5"/>
  <c r="AW1354" i="5"/>
  <c r="AW1355" i="5"/>
  <c r="AW1356" i="5"/>
  <c r="AW1357" i="5"/>
  <c r="AW1358" i="5"/>
  <c r="AW1359" i="5"/>
  <c r="AW1360" i="5"/>
  <c r="AW1361" i="5"/>
  <c r="AW1362" i="5"/>
  <c r="AW1363" i="5"/>
  <c r="AW1364" i="5"/>
  <c r="AW1365" i="5"/>
  <c r="AW1366" i="5"/>
  <c r="AW1367" i="5"/>
  <c r="AW1368" i="5"/>
  <c r="AW1369" i="5"/>
  <c r="AW1370" i="5"/>
  <c r="AW1371" i="5"/>
  <c r="AW1372" i="5"/>
  <c r="AW1373" i="5"/>
  <c r="AW1374" i="5"/>
  <c r="AW1375" i="5"/>
  <c r="AW1376" i="5"/>
  <c r="AW1377" i="5"/>
  <c r="AW1378" i="5"/>
  <c r="AW1379" i="5"/>
  <c r="AW1380" i="5"/>
  <c r="AW1381" i="5"/>
  <c r="AW1382" i="5"/>
  <c r="AW1383" i="5"/>
  <c r="AW1384" i="5"/>
  <c r="AW1385" i="5"/>
  <c r="AW1386" i="5"/>
  <c r="AW1387" i="5"/>
  <c r="AW1388" i="5"/>
  <c r="AW1389" i="5"/>
  <c r="AW1390" i="5"/>
  <c r="AW1391" i="5"/>
  <c r="AW1392" i="5"/>
  <c r="AW1393" i="5"/>
  <c r="AW1394" i="5"/>
  <c r="AW1395" i="5"/>
  <c r="AW1396" i="5"/>
  <c r="AW1397" i="5"/>
  <c r="AW1398" i="5"/>
  <c r="AW1399" i="5"/>
  <c r="AW1400" i="5"/>
  <c r="AW1401" i="5"/>
  <c r="AW1402" i="5"/>
  <c r="AW1403" i="5"/>
  <c r="AW1404" i="5"/>
  <c r="AW1405" i="5"/>
  <c r="AW1406" i="5"/>
  <c r="AW1407" i="5"/>
  <c r="AW1408" i="5"/>
  <c r="AW1409" i="5"/>
  <c r="AW1410" i="5"/>
  <c r="AW1411" i="5"/>
  <c r="AW1412" i="5"/>
  <c r="AW1413" i="5"/>
  <c r="AW1414" i="5"/>
  <c r="AW1415" i="5"/>
  <c r="AW1416" i="5"/>
  <c r="AW1417" i="5"/>
  <c r="AW1418" i="5"/>
  <c r="AW1419" i="5"/>
  <c r="AW1420" i="5"/>
  <c r="AW1421" i="5"/>
  <c r="AW1422" i="5"/>
  <c r="AW1423" i="5"/>
  <c r="AW1424" i="5"/>
  <c r="AW1425" i="5"/>
  <c r="AW1426" i="5"/>
  <c r="AW1427" i="5"/>
  <c r="AW1428" i="5"/>
  <c r="AW1429" i="5"/>
  <c r="AW1430" i="5"/>
  <c r="AW1431" i="5"/>
  <c r="AW1432" i="5"/>
  <c r="AW1433" i="5"/>
  <c r="AW1434" i="5"/>
  <c r="AW1435" i="5"/>
  <c r="AW1436" i="5"/>
  <c r="AW1437" i="5"/>
  <c r="AW1438" i="5"/>
  <c r="AW1439" i="5"/>
  <c r="AW1440" i="5"/>
  <c r="AW1441" i="5"/>
  <c r="AW1442" i="5"/>
  <c r="AW1443" i="5"/>
  <c r="AW1444" i="5"/>
  <c r="AW1445" i="5"/>
  <c r="AW1446" i="5"/>
  <c r="AW1447" i="5"/>
  <c r="AW1448" i="5"/>
  <c r="AW1449" i="5"/>
  <c r="AW1450" i="5"/>
  <c r="AW1451" i="5"/>
  <c r="AW1452" i="5"/>
  <c r="AW1453" i="5"/>
  <c r="AW1454" i="5"/>
  <c r="AW1455" i="5"/>
  <c r="AW1456" i="5"/>
  <c r="AW1457" i="5"/>
  <c r="AW1458" i="5"/>
  <c r="AW1459" i="5"/>
  <c r="AW1460" i="5"/>
  <c r="AW1461" i="5"/>
  <c r="AW1462" i="5"/>
  <c r="AW1463" i="5"/>
  <c r="AW1464" i="5"/>
  <c r="AW1465" i="5"/>
  <c r="AW1466" i="5"/>
  <c r="AW1467" i="5"/>
  <c r="AW1468" i="5"/>
  <c r="AW1469" i="5"/>
  <c r="AW1470" i="5"/>
  <c r="AW1471" i="5"/>
  <c r="AW1472" i="5"/>
  <c r="AW1473" i="5"/>
  <c r="AW1474" i="5"/>
  <c r="AW1475" i="5"/>
  <c r="AW1476" i="5"/>
  <c r="AW1477" i="5"/>
  <c r="AW1478" i="5"/>
  <c r="AW1479" i="5"/>
  <c r="AW1480" i="5"/>
  <c r="AW1481" i="5"/>
  <c r="AW1482" i="5"/>
  <c r="AW1483" i="5"/>
  <c r="AW1484" i="5"/>
  <c r="AW1485" i="5"/>
  <c r="AW1486" i="5"/>
  <c r="AW1487" i="5"/>
  <c r="AW1488" i="5"/>
  <c r="AW1489" i="5"/>
  <c r="AW1490" i="5"/>
  <c r="AW1491" i="5"/>
  <c r="AW1492" i="5"/>
  <c r="AW1493" i="5"/>
  <c r="AW1494" i="5"/>
  <c r="AW1495" i="5"/>
  <c r="AW1496" i="5"/>
  <c r="AW1497" i="5"/>
  <c r="AW1498" i="5"/>
  <c r="AW1499" i="5"/>
  <c r="AW1500" i="5"/>
  <c r="AW1501" i="5"/>
  <c r="AW1502" i="5"/>
  <c r="AW1503" i="5"/>
  <c r="AW1504" i="5"/>
  <c r="AW1505" i="5"/>
  <c r="AW1506" i="5"/>
  <c r="AW1507" i="5"/>
  <c r="AW1508" i="5"/>
  <c r="AW1509" i="5"/>
  <c r="AW1510" i="5"/>
  <c r="AW1511" i="5"/>
  <c r="AW1512" i="5"/>
  <c r="AW1513" i="5"/>
  <c r="AW1514" i="5"/>
  <c r="AW1515" i="5"/>
  <c r="AW1516" i="5"/>
  <c r="AW1517" i="5"/>
  <c r="AW1518" i="5"/>
  <c r="AW1519" i="5"/>
  <c r="AW1520" i="5"/>
  <c r="AW1521" i="5"/>
  <c r="AW1522" i="5"/>
  <c r="AW1523" i="5"/>
  <c r="AW1524" i="5"/>
  <c r="AW1525" i="5"/>
  <c r="AW1526" i="5"/>
  <c r="AW1527" i="5"/>
  <c r="AW1528" i="5"/>
  <c r="AW1529" i="5"/>
  <c r="AW1530" i="5"/>
  <c r="AW1531" i="5"/>
  <c r="AW1532" i="5"/>
  <c r="AW1533" i="5"/>
  <c r="AW1534" i="5"/>
  <c r="AW1535" i="5"/>
  <c r="AW1536" i="5"/>
  <c r="AW1537" i="5"/>
  <c r="AW1538" i="5"/>
  <c r="AW1539" i="5"/>
  <c r="AW1540" i="5"/>
  <c r="AW1541" i="5"/>
  <c r="AW1542" i="5"/>
  <c r="AW1543" i="5"/>
  <c r="AW1544" i="5"/>
  <c r="AW1545" i="5"/>
  <c r="AW1546" i="5"/>
  <c r="AW1547" i="5"/>
  <c r="AW1548" i="5"/>
  <c r="AW1549" i="5"/>
  <c r="AW1550" i="5"/>
  <c r="AW1551" i="5"/>
  <c r="AW1552" i="5"/>
  <c r="AW1553" i="5"/>
  <c r="AW1554" i="5"/>
  <c r="AW1555" i="5"/>
  <c r="AW1556" i="5"/>
  <c r="AW1557" i="5"/>
  <c r="AW1558" i="5"/>
  <c r="S91" i="13" l="1"/>
  <c r="S84" i="13"/>
  <c r="S51" i="13"/>
  <c r="S71" i="13"/>
  <c r="S72" i="13"/>
  <c r="S98" i="13"/>
  <c r="S92" i="13"/>
  <c r="S88" i="13"/>
  <c r="S93" i="13"/>
  <c r="Q8" i="13"/>
  <c r="Q7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0" i="13"/>
  <c r="F14" i="19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0" i="13"/>
  <c r="P8" i="13" s="1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0" i="13"/>
  <c r="K11" i="13"/>
  <c r="K12" i="13"/>
  <c r="K13" i="13"/>
  <c r="K14" i="13"/>
  <c r="K15" i="13"/>
  <c r="K16" i="13"/>
  <c r="K18" i="13"/>
  <c r="K19" i="13"/>
  <c r="K20" i="13"/>
  <c r="K21" i="13"/>
  <c r="K22" i="13"/>
  <c r="K24" i="13"/>
  <c r="K25" i="13"/>
  <c r="K27" i="13"/>
  <c r="K28" i="13"/>
  <c r="K30" i="13"/>
  <c r="K31" i="13"/>
  <c r="K33" i="13"/>
  <c r="K34" i="13"/>
  <c r="K35" i="13"/>
  <c r="K36" i="13"/>
  <c r="K38" i="13"/>
  <c r="K39" i="13"/>
  <c r="K40" i="13"/>
  <c r="K42" i="13"/>
  <c r="K44" i="13"/>
  <c r="K45" i="13"/>
  <c r="K46" i="13"/>
  <c r="K48" i="13"/>
  <c r="K49" i="13"/>
  <c r="K50" i="13"/>
  <c r="K51" i="13"/>
  <c r="K52" i="13"/>
  <c r="K54" i="13"/>
  <c r="K55" i="13"/>
  <c r="K56" i="13"/>
  <c r="K57" i="13"/>
  <c r="K58" i="13"/>
  <c r="K60" i="13"/>
  <c r="K61" i="13"/>
  <c r="K62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D6" i="20"/>
  <c r="F6" i="20"/>
  <c r="E6" i="20"/>
  <c r="F5" i="20"/>
  <c r="F4" i="20"/>
  <c r="F3" i="20"/>
  <c r="E14" i="19"/>
  <c r="D14" i="19"/>
  <c r="F13" i="19"/>
  <c r="F12" i="19"/>
  <c r="F11" i="19"/>
  <c r="F10" i="19"/>
  <c r="F9" i="19"/>
  <c r="F8" i="19"/>
  <c r="F7" i="19"/>
  <c r="F6" i="19"/>
  <c r="F5" i="19"/>
  <c r="F4" i="19"/>
  <c r="F3" i="19"/>
  <c r="AC9" i="17"/>
  <c r="AB9" i="17"/>
  <c r="AD8" i="17"/>
  <c r="AD7" i="17"/>
  <c r="AD6" i="17"/>
  <c r="AD5" i="17"/>
  <c r="AD4" i="17"/>
  <c r="AD3" i="17"/>
  <c r="AD9" i="17" s="1"/>
  <c r="AB7" i="15"/>
  <c r="AC7" i="15"/>
  <c r="AD7" i="15"/>
  <c r="AD6" i="15"/>
  <c r="AD5" i="15"/>
  <c r="AD4" i="15"/>
  <c r="AD3" i="15"/>
  <c r="AB9" i="16"/>
  <c r="AC9" i="16"/>
  <c r="AD9" i="16"/>
  <c r="AD8" i="16"/>
  <c r="AD7" i="16"/>
  <c r="AD6" i="16"/>
  <c r="AD5" i="16"/>
  <c r="AD4" i="16"/>
  <c r="AD3" i="16"/>
  <c r="AC38" i="14"/>
  <c r="AB38" i="14"/>
  <c r="AD18" i="14"/>
  <c r="K23" i="13" s="1"/>
  <c r="AD19" i="14"/>
  <c r="AD20" i="14"/>
  <c r="AD21" i="14"/>
  <c r="AD22" i="14"/>
  <c r="AD23" i="14"/>
  <c r="AD24" i="14"/>
  <c r="K47" i="13" s="1"/>
  <c r="AD25" i="14"/>
  <c r="AD26" i="14"/>
  <c r="AD27" i="14"/>
  <c r="AD28" i="14"/>
  <c r="AD29" i="14"/>
  <c r="K66" i="13" s="1"/>
  <c r="AD30" i="14"/>
  <c r="AD31" i="14"/>
  <c r="K26" i="13" s="1"/>
  <c r="AD32" i="14"/>
  <c r="K37" i="13" s="1"/>
  <c r="AD33" i="14"/>
  <c r="K53" i="13" s="1"/>
  <c r="AD34" i="14"/>
  <c r="K64" i="13" s="1"/>
  <c r="AD35" i="14"/>
  <c r="AD36" i="14"/>
  <c r="AD37" i="14"/>
  <c r="AD17" i="14"/>
  <c r="AD16" i="14"/>
  <c r="AD15" i="14"/>
  <c r="AD14" i="14"/>
  <c r="AD13" i="14"/>
  <c r="AD12" i="14"/>
  <c r="K41" i="13" s="1"/>
  <c r="AD11" i="14"/>
  <c r="AD10" i="14"/>
  <c r="AD9" i="14"/>
  <c r="AD8" i="14"/>
  <c r="AD7" i="14"/>
  <c r="AD6" i="14"/>
  <c r="AD5" i="14"/>
  <c r="K65" i="13" s="1"/>
  <c r="AD4" i="14"/>
  <c r="AD3" i="14"/>
  <c r="K17" i="13" s="1"/>
  <c r="AD467" i="12"/>
  <c r="AD468" i="12"/>
  <c r="AD469" i="12"/>
  <c r="AD470" i="12"/>
  <c r="AD471" i="12"/>
  <c r="AD472" i="12"/>
  <c r="AD473" i="12"/>
  <c r="AD474" i="12"/>
  <c r="AD475" i="12"/>
  <c r="AD476" i="12"/>
  <c r="AD477" i="12"/>
  <c r="AD478" i="12"/>
  <c r="AD479" i="12"/>
  <c r="AD480" i="12"/>
  <c r="AD481" i="12"/>
  <c r="AD482" i="12"/>
  <c r="AD483" i="12"/>
  <c r="AD484" i="12"/>
  <c r="AD485" i="12"/>
  <c r="AD486" i="12"/>
  <c r="AD487" i="12"/>
  <c r="AD488" i="12"/>
  <c r="AD489" i="12"/>
  <c r="AD490" i="12"/>
  <c r="AD491" i="12"/>
  <c r="AD492" i="12"/>
  <c r="AD493" i="12"/>
  <c r="AD494" i="12"/>
  <c r="AD495" i="12"/>
  <c r="AD496" i="12"/>
  <c r="AD497" i="12"/>
  <c r="AD498" i="12"/>
  <c r="AD499" i="12"/>
  <c r="AD500" i="12"/>
  <c r="AD501" i="12"/>
  <c r="AD502" i="12"/>
  <c r="AD503" i="12"/>
  <c r="AD504" i="12"/>
  <c r="AD505" i="12"/>
  <c r="AD506" i="12"/>
  <c r="AD507" i="12"/>
  <c r="AD508" i="12"/>
  <c r="AD509" i="12"/>
  <c r="AD510" i="12"/>
  <c r="AD511" i="12"/>
  <c r="AD512" i="12"/>
  <c r="AD513" i="12"/>
  <c r="AD514" i="12"/>
  <c r="AD515" i="12"/>
  <c r="AD516" i="12"/>
  <c r="AD517" i="12"/>
  <c r="AD518" i="12"/>
  <c r="AD519" i="12"/>
  <c r="AD520" i="12"/>
  <c r="AD521" i="12"/>
  <c r="AD522" i="12"/>
  <c r="AD523" i="12"/>
  <c r="AD524" i="12"/>
  <c r="AD525" i="12"/>
  <c r="AD526" i="12"/>
  <c r="AD527" i="12"/>
  <c r="AD528" i="12"/>
  <c r="AD529" i="12"/>
  <c r="AD530" i="12"/>
  <c r="AD531" i="12"/>
  <c r="AD532" i="12"/>
  <c r="AD533" i="12"/>
  <c r="AD534" i="12"/>
  <c r="AD535" i="12"/>
  <c r="AD536" i="12"/>
  <c r="AD537" i="12"/>
  <c r="AD538" i="12"/>
  <c r="AD539" i="12"/>
  <c r="AD540" i="12"/>
  <c r="AD541" i="12"/>
  <c r="AD542" i="12"/>
  <c r="AD543" i="12"/>
  <c r="AD544" i="12"/>
  <c r="AD545" i="12"/>
  <c r="AD546" i="12"/>
  <c r="AD547" i="12"/>
  <c r="AD548" i="12"/>
  <c r="AD549" i="12"/>
  <c r="AD550" i="12"/>
  <c r="AD551" i="12"/>
  <c r="AD552" i="12"/>
  <c r="AD553" i="12"/>
  <c r="AD554" i="12"/>
  <c r="AD555" i="12"/>
  <c r="AD556" i="12"/>
  <c r="AD557" i="12"/>
  <c r="AD558" i="12"/>
  <c r="AD559" i="12"/>
  <c r="AD560" i="12"/>
  <c r="AD561" i="12"/>
  <c r="AD562" i="12"/>
  <c r="AD563" i="12"/>
  <c r="AD564" i="12"/>
  <c r="AD565" i="12"/>
  <c r="AC566" i="12"/>
  <c r="AB566" i="12"/>
  <c r="AB19" i="18"/>
  <c r="AC19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AD466" i="12"/>
  <c r="AD465" i="12"/>
  <c r="AD464" i="12"/>
  <c r="AD463" i="12"/>
  <c r="AD462" i="12"/>
  <c r="AD461" i="12"/>
  <c r="AD460" i="12"/>
  <c r="AD459" i="12"/>
  <c r="AD458" i="12"/>
  <c r="AD457" i="12"/>
  <c r="AD456" i="12"/>
  <c r="AD455" i="12"/>
  <c r="AD454" i="12"/>
  <c r="AD453" i="12"/>
  <c r="AD452" i="12"/>
  <c r="AD451" i="12"/>
  <c r="AD450" i="12"/>
  <c r="AD449" i="12"/>
  <c r="AD448" i="12"/>
  <c r="AD447" i="12"/>
  <c r="AD446" i="12"/>
  <c r="AD445" i="12"/>
  <c r="AD444" i="12"/>
  <c r="AD443" i="12"/>
  <c r="AD442" i="12"/>
  <c r="AD441" i="12"/>
  <c r="AD440" i="12"/>
  <c r="AD439" i="12"/>
  <c r="AD438" i="12"/>
  <c r="AD437" i="12"/>
  <c r="AD436" i="12"/>
  <c r="AD435" i="12"/>
  <c r="AD434" i="12"/>
  <c r="AD433" i="12"/>
  <c r="AD432" i="12"/>
  <c r="AD431" i="12"/>
  <c r="AD430" i="12"/>
  <c r="AD429" i="12"/>
  <c r="AD428" i="12"/>
  <c r="AD427" i="12"/>
  <c r="AD426" i="12"/>
  <c r="AD425" i="12"/>
  <c r="AD424" i="12"/>
  <c r="AD423" i="12"/>
  <c r="AD422" i="12"/>
  <c r="AD421" i="12"/>
  <c r="AD420" i="12"/>
  <c r="AD419" i="12"/>
  <c r="AD418" i="12"/>
  <c r="AD417" i="12"/>
  <c r="AD416" i="12"/>
  <c r="AD415" i="12"/>
  <c r="AD414" i="12"/>
  <c r="AD413" i="12"/>
  <c r="AD412" i="12"/>
  <c r="AD411" i="12"/>
  <c r="AD410" i="12"/>
  <c r="AD409" i="12"/>
  <c r="AD408" i="12"/>
  <c r="AD407" i="12"/>
  <c r="AD406" i="12"/>
  <c r="AD405" i="12"/>
  <c r="AD404" i="12"/>
  <c r="AD403" i="12"/>
  <c r="AD402" i="12"/>
  <c r="AD401" i="12"/>
  <c r="AD400" i="12"/>
  <c r="AD399" i="12"/>
  <c r="AD398" i="12"/>
  <c r="AD397" i="12"/>
  <c r="AD396" i="12"/>
  <c r="AD395" i="12"/>
  <c r="AD394" i="12"/>
  <c r="AD393" i="12"/>
  <c r="AD392" i="12"/>
  <c r="AD391" i="12"/>
  <c r="AD390" i="12"/>
  <c r="AD389" i="12"/>
  <c r="AD388" i="12"/>
  <c r="AD387" i="12"/>
  <c r="AD386" i="12"/>
  <c r="AD385" i="12"/>
  <c r="AD384" i="12"/>
  <c r="AD383" i="12"/>
  <c r="AD382" i="12"/>
  <c r="AD381" i="12"/>
  <c r="AD380" i="12"/>
  <c r="AD379" i="12"/>
  <c r="AD378" i="12"/>
  <c r="AD377" i="12"/>
  <c r="AD376" i="12"/>
  <c r="AD375" i="12"/>
  <c r="AD374" i="12"/>
  <c r="AD373" i="12"/>
  <c r="AD372" i="12"/>
  <c r="AD371" i="12"/>
  <c r="AD370" i="12"/>
  <c r="AD369" i="12"/>
  <c r="AD368" i="12"/>
  <c r="AD367" i="12"/>
  <c r="AD366" i="12"/>
  <c r="AD365" i="12"/>
  <c r="AD364" i="12"/>
  <c r="AD363" i="12"/>
  <c r="AD362" i="12"/>
  <c r="AD361" i="12"/>
  <c r="AD360" i="12"/>
  <c r="AD359" i="12"/>
  <c r="AD358" i="12"/>
  <c r="AD357" i="12"/>
  <c r="AD356" i="12"/>
  <c r="AD355" i="12"/>
  <c r="AD354" i="12"/>
  <c r="AD353" i="12"/>
  <c r="AD352" i="12"/>
  <c r="AD351" i="12"/>
  <c r="AD350" i="12"/>
  <c r="AD349" i="12"/>
  <c r="AD348" i="12"/>
  <c r="AD347" i="12"/>
  <c r="AD346" i="12"/>
  <c r="AD345" i="12"/>
  <c r="AD344" i="12"/>
  <c r="AD343" i="12"/>
  <c r="AD342" i="12"/>
  <c r="AD341" i="12"/>
  <c r="AD340" i="12"/>
  <c r="AD339" i="12"/>
  <c r="AD338" i="12"/>
  <c r="AD337" i="12"/>
  <c r="AD336" i="12"/>
  <c r="AD335" i="12"/>
  <c r="AD334" i="12"/>
  <c r="AD333" i="12"/>
  <c r="AD332" i="12"/>
  <c r="AD331" i="12"/>
  <c r="AD330" i="12"/>
  <c r="AD329" i="12"/>
  <c r="AD328" i="12"/>
  <c r="AD327" i="12"/>
  <c r="AD326" i="12"/>
  <c r="AD325" i="12"/>
  <c r="AD324" i="12"/>
  <c r="AD323" i="12"/>
  <c r="AD322" i="12"/>
  <c r="AD321" i="12"/>
  <c r="AD320" i="12"/>
  <c r="AD319" i="12"/>
  <c r="AD318" i="12"/>
  <c r="AD317" i="12"/>
  <c r="AD316" i="12"/>
  <c r="AD315" i="12"/>
  <c r="AD314" i="12"/>
  <c r="AD313" i="12"/>
  <c r="AD312" i="12"/>
  <c r="AD311" i="12"/>
  <c r="AD310" i="12"/>
  <c r="AD309" i="12"/>
  <c r="AD308" i="12"/>
  <c r="AD307" i="12"/>
  <c r="AD306" i="12"/>
  <c r="AD305" i="12"/>
  <c r="AD304" i="12"/>
  <c r="AD303" i="12"/>
  <c r="AD302" i="12"/>
  <c r="AD301" i="12"/>
  <c r="AD300" i="12"/>
  <c r="AD299" i="12"/>
  <c r="AD298" i="12"/>
  <c r="AD297" i="12"/>
  <c r="AD296" i="12"/>
  <c r="AD295" i="12"/>
  <c r="AD294" i="12"/>
  <c r="AD293" i="12"/>
  <c r="AD292" i="12"/>
  <c r="AD291" i="12"/>
  <c r="AD290" i="12"/>
  <c r="AD289" i="12"/>
  <c r="AD288" i="12"/>
  <c r="AD287" i="12"/>
  <c r="AD286" i="12"/>
  <c r="AD285" i="12"/>
  <c r="AD284" i="12"/>
  <c r="AD283" i="12"/>
  <c r="AD282" i="12"/>
  <c r="AD281" i="12"/>
  <c r="AD280" i="12"/>
  <c r="AD279" i="12"/>
  <c r="AD278" i="12"/>
  <c r="AD277" i="12"/>
  <c r="AD276" i="12"/>
  <c r="AD275" i="12"/>
  <c r="AD274" i="12"/>
  <c r="AD273" i="12"/>
  <c r="AD272" i="12"/>
  <c r="AD271" i="12"/>
  <c r="AD270" i="12"/>
  <c r="AD269" i="12"/>
  <c r="AD268" i="12"/>
  <c r="AD267" i="12"/>
  <c r="AD266" i="12"/>
  <c r="AD265" i="12"/>
  <c r="AD264" i="12"/>
  <c r="AD263" i="12"/>
  <c r="AD262" i="12"/>
  <c r="AD261" i="12"/>
  <c r="AD260" i="12"/>
  <c r="AD259" i="12"/>
  <c r="AD258" i="12"/>
  <c r="AD257" i="12"/>
  <c r="AD256" i="12"/>
  <c r="AD255" i="12"/>
  <c r="AD254" i="12"/>
  <c r="AD253" i="12"/>
  <c r="AD252" i="12"/>
  <c r="AD251" i="12"/>
  <c r="AD250" i="12"/>
  <c r="AD249" i="12"/>
  <c r="AD248" i="12"/>
  <c r="AD247" i="12"/>
  <c r="AD246" i="12"/>
  <c r="AD245" i="12"/>
  <c r="AD244" i="12"/>
  <c r="AD243" i="12"/>
  <c r="AD242" i="12"/>
  <c r="AD241" i="12"/>
  <c r="AD240" i="12"/>
  <c r="AD239" i="12"/>
  <c r="AD238" i="12"/>
  <c r="AD237" i="12"/>
  <c r="AD236" i="12"/>
  <c r="AD235" i="12"/>
  <c r="AD234" i="12"/>
  <c r="AD233" i="12"/>
  <c r="AD232" i="12"/>
  <c r="AD231" i="12"/>
  <c r="AD230" i="12"/>
  <c r="AD229" i="12"/>
  <c r="AD228" i="12"/>
  <c r="AD227" i="12"/>
  <c r="AD226" i="12"/>
  <c r="AD225" i="12"/>
  <c r="AD224" i="12"/>
  <c r="AD223" i="12"/>
  <c r="AD222" i="12"/>
  <c r="AD221" i="12"/>
  <c r="AD220" i="12"/>
  <c r="AD219" i="12"/>
  <c r="AD218" i="12"/>
  <c r="AD217" i="12"/>
  <c r="AD216" i="12"/>
  <c r="AD215" i="12"/>
  <c r="AD214" i="12"/>
  <c r="AD213" i="12"/>
  <c r="AD212" i="12"/>
  <c r="AD211" i="12"/>
  <c r="AD210" i="12"/>
  <c r="AD209" i="12"/>
  <c r="AD208" i="12"/>
  <c r="AD207" i="12"/>
  <c r="AD206" i="12"/>
  <c r="AD205" i="12"/>
  <c r="AD204" i="12"/>
  <c r="AD203" i="12"/>
  <c r="AD202" i="12"/>
  <c r="AD201" i="12"/>
  <c r="AD200" i="12"/>
  <c r="AD199" i="12"/>
  <c r="AD198" i="12"/>
  <c r="AD197" i="12"/>
  <c r="AD196" i="12"/>
  <c r="AD195" i="12"/>
  <c r="AD194" i="12"/>
  <c r="AD193" i="12"/>
  <c r="AD192" i="12"/>
  <c r="AD191" i="12"/>
  <c r="AD190" i="12"/>
  <c r="AD189" i="12"/>
  <c r="AD188" i="12"/>
  <c r="AD187" i="12"/>
  <c r="AD186" i="12"/>
  <c r="AD185" i="12"/>
  <c r="AD184" i="12"/>
  <c r="AD183" i="12"/>
  <c r="AD182" i="12"/>
  <c r="AD181" i="12"/>
  <c r="AD180" i="12"/>
  <c r="AD179" i="12"/>
  <c r="AD178" i="12"/>
  <c r="AD177" i="12"/>
  <c r="AD176" i="12"/>
  <c r="AD175" i="12"/>
  <c r="AD174" i="12"/>
  <c r="AD173" i="12"/>
  <c r="AD172" i="12"/>
  <c r="AD171" i="12"/>
  <c r="AD170" i="12"/>
  <c r="AD169" i="12"/>
  <c r="AD168" i="12"/>
  <c r="AD167" i="12"/>
  <c r="AD166" i="12"/>
  <c r="AD165" i="12"/>
  <c r="AD164" i="12"/>
  <c r="AD163" i="12"/>
  <c r="AD162" i="12"/>
  <c r="AD161" i="12"/>
  <c r="AD160" i="12"/>
  <c r="AD159" i="12"/>
  <c r="AD158" i="12"/>
  <c r="AD157" i="12"/>
  <c r="AD156" i="12"/>
  <c r="AD155" i="12"/>
  <c r="AD154" i="12"/>
  <c r="AD153" i="12"/>
  <c r="AD152" i="12"/>
  <c r="AD151" i="12"/>
  <c r="AD150" i="12"/>
  <c r="AD149" i="12"/>
  <c r="AD148" i="12"/>
  <c r="AD147" i="12"/>
  <c r="AD146" i="12"/>
  <c r="AD145" i="12"/>
  <c r="AD144" i="12"/>
  <c r="AD143" i="12"/>
  <c r="AD142" i="12"/>
  <c r="AD141" i="12"/>
  <c r="AD140" i="12"/>
  <c r="AD139" i="12"/>
  <c r="AD138" i="12"/>
  <c r="AD137" i="12"/>
  <c r="AD136" i="12"/>
  <c r="AD135" i="12"/>
  <c r="AD134" i="12"/>
  <c r="AD133" i="12"/>
  <c r="AD132" i="12"/>
  <c r="AD131" i="12"/>
  <c r="AD130" i="12"/>
  <c r="AD129" i="12"/>
  <c r="AD128" i="12"/>
  <c r="AD127" i="12"/>
  <c r="AD126" i="12"/>
  <c r="AD125" i="12"/>
  <c r="AD124" i="12"/>
  <c r="AD123" i="12"/>
  <c r="AD122" i="12"/>
  <c r="AD121" i="12"/>
  <c r="AD120" i="12"/>
  <c r="AD119" i="12"/>
  <c r="AD118" i="12"/>
  <c r="AD117" i="12"/>
  <c r="AD116" i="12"/>
  <c r="AD115" i="12"/>
  <c r="AD114" i="12"/>
  <c r="AD113" i="12"/>
  <c r="AD112" i="12"/>
  <c r="AD111" i="12"/>
  <c r="AD110" i="12"/>
  <c r="AD109" i="12"/>
  <c r="AD108" i="12"/>
  <c r="AD107" i="12"/>
  <c r="AD106" i="12"/>
  <c r="AD105" i="12"/>
  <c r="AD104" i="12"/>
  <c r="AD103" i="12"/>
  <c r="AD102" i="12"/>
  <c r="AD101" i="12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H75" i="7"/>
  <c r="AI75" i="7"/>
  <c r="AJ71" i="7"/>
  <c r="AJ72" i="7"/>
  <c r="AJ73" i="7"/>
  <c r="AJ74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K106" i="4"/>
  <c r="AL106" i="4"/>
  <c r="AM103" i="4"/>
  <c r="AM104" i="4"/>
  <c r="AM105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106" i="4" s="1"/>
  <c r="AM5" i="4"/>
  <c r="AM4" i="4"/>
  <c r="AM3" i="4"/>
  <c r="BK885" i="3"/>
  <c r="BL885" i="3"/>
  <c r="AD566" i="12" l="1"/>
  <c r="Q5" i="13"/>
  <c r="Q6" i="13"/>
  <c r="P7" i="13"/>
  <c r="P6" i="13" s="1"/>
  <c r="P5" i="13"/>
  <c r="K43" i="13"/>
  <c r="K32" i="13"/>
  <c r="K10" i="13"/>
  <c r="K63" i="13"/>
  <c r="K29" i="13"/>
  <c r="K59" i="13"/>
  <c r="AD38" i="14"/>
  <c r="AJ75" i="7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M218" i="3"/>
  <c r="BM219" i="3"/>
  <c r="BM220" i="3"/>
  <c r="BM221" i="3"/>
  <c r="BM222" i="3"/>
  <c r="BM223" i="3"/>
  <c r="BM224" i="3"/>
  <c r="BM225" i="3"/>
  <c r="BM226" i="3"/>
  <c r="BM227" i="3"/>
  <c r="BM228" i="3"/>
  <c r="BM229" i="3"/>
  <c r="BM230" i="3"/>
  <c r="BM231" i="3"/>
  <c r="BM232" i="3"/>
  <c r="BM233" i="3"/>
  <c r="BM234" i="3"/>
  <c r="BM235" i="3"/>
  <c r="BM236" i="3"/>
  <c r="BM237" i="3"/>
  <c r="BM238" i="3"/>
  <c r="BM239" i="3"/>
  <c r="BM240" i="3"/>
  <c r="BM241" i="3"/>
  <c r="BM242" i="3"/>
  <c r="BM243" i="3"/>
  <c r="BM244" i="3"/>
  <c r="BM245" i="3"/>
  <c r="BM246" i="3"/>
  <c r="BM247" i="3"/>
  <c r="BM248" i="3"/>
  <c r="BM249" i="3"/>
  <c r="BM250" i="3"/>
  <c r="BM251" i="3"/>
  <c r="BM252" i="3"/>
  <c r="BM253" i="3"/>
  <c r="BM254" i="3"/>
  <c r="BM255" i="3"/>
  <c r="BM256" i="3"/>
  <c r="BM257" i="3"/>
  <c r="BM258" i="3"/>
  <c r="BM259" i="3"/>
  <c r="BM260" i="3"/>
  <c r="BM261" i="3"/>
  <c r="BM262" i="3"/>
  <c r="BM263" i="3"/>
  <c r="BM264" i="3"/>
  <c r="BM265" i="3"/>
  <c r="BM266" i="3"/>
  <c r="BM267" i="3"/>
  <c r="BM268" i="3"/>
  <c r="BM269" i="3"/>
  <c r="BM270" i="3"/>
  <c r="BM271" i="3"/>
  <c r="BM272" i="3"/>
  <c r="BM273" i="3"/>
  <c r="BM274" i="3"/>
  <c r="BM275" i="3"/>
  <c r="BM276" i="3"/>
  <c r="BM277" i="3"/>
  <c r="BM278" i="3"/>
  <c r="BM279" i="3"/>
  <c r="BM280" i="3"/>
  <c r="BM281" i="3"/>
  <c r="BM282" i="3"/>
  <c r="BM283" i="3"/>
  <c r="BM284" i="3"/>
  <c r="BM285" i="3"/>
  <c r="BM286" i="3"/>
  <c r="BM287" i="3"/>
  <c r="BM288" i="3"/>
  <c r="BM289" i="3"/>
  <c r="BM290" i="3"/>
  <c r="BM291" i="3"/>
  <c r="BM292" i="3"/>
  <c r="BM293" i="3"/>
  <c r="BM294" i="3"/>
  <c r="BM295" i="3"/>
  <c r="BM296" i="3"/>
  <c r="BM297" i="3"/>
  <c r="BM298" i="3"/>
  <c r="BM299" i="3"/>
  <c r="BM300" i="3"/>
  <c r="BM301" i="3"/>
  <c r="BM302" i="3"/>
  <c r="BM303" i="3"/>
  <c r="BM304" i="3"/>
  <c r="BM305" i="3"/>
  <c r="BM306" i="3"/>
  <c r="BM307" i="3"/>
  <c r="BM308" i="3"/>
  <c r="BM309" i="3"/>
  <c r="BM310" i="3"/>
  <c r="BM311" i="3"/>
  <c r="BM312" i="3"/>
  <c r="BM313" i="3"/>
  <c r="BM314" i="3"/>
  <c r="BM315" i="3"/>
  <c r="BM316" i="3"/>
  <c r="BM317" i="3"/>
  <c r="BM318" i="3"/>
  <c r="BM319" i="3"/>
  <c r="BM320" i="3"/>
  <c r="BM321" i="3"/>
  <c r="BM322" i="3"/>
  <c r="BM323" i="3"/>
  <c r="BM324" i="3"/>
  <c r="BM325" i="3"/>
  <c r="BM326" i="3"/>
  <c r="BM327" i="3"/>
  <c r="BM328" i="3"/>
  <c r="BM329" i="3"/>
  <c r="BM330" i="3"/>
  <c r="BM331" i="3"/>
  <c r="BM332" i="3"/>
  <c r="BM333" i="3"/>
  <c r="BM334" i="3"/>
  <c r="BM335" i="3"/>
  <c r="BM336" i="3"/>
  <c r="BM337" i="3"/>
  <c r="BM338" i="3"/>
  <c r="BM339" i="3"/>
  <c r="BM340" i="3"/>
  <c r="BM341" i="3"/>
  <c r="BM342" i="3"/>
  <c r="BM343" i="3"/>
  <c r="BM344" i="3"/>
  <c r="BM345" i="3"/>
  <c r="BM346" i="3"/>
  <c r="BM347" i="3"/>
  <c r="BM348" i="3"/>
  <c r="BM349" i="3"/>
  <c r="BM350" i="3"/>
  <c r="BM351" i="3"/>
  <c r="BM352" i="3"/>
  <c r="BM353" i="3"/>
  <c r="BM354" i="3"/>
  <c r="BM355" i="3"/>
  <c r="BM356" i="3"/>
  <c r="BM357" i="3"/>
  <c r="BM358" i="3"/>
  <c r="BM359" i="3"/>
  <c r="BM360" i="3"/>
  <c r="BM361" i="3"/>
  <c r="BM362" i="3"/>
  <c r="BM363" i="3"/>
  <c r="BM364" i="3"/>
  <c r="BM365" i="3"/>
  <c r="BM366" i="3"/>
  <c r="BM367" i="3"/>
  <c r="BM368" i="3"/>
  <c r="BM369" i="3"/>
  <c r="BM370" i="3"/>
  <c r="BM371" i="3"/>
  <c r="BM372" i="3"/>
  <c r="BM373" i="3"/>
  <c r="BM374" i="3"/>
  <c r="BM375" i="3"/>
  <c r="BM376" i="3"/>
  <c r="BM377" i="3"/>
  <c r="BM378" i="3"/>
  <c r="BM379" i="3"/>
  <c r="BM380" i="3"/>
  <c r="BM381" i="3"/>
  <c r="BM382" i="3"/>
  <c r="BM383" i="3"/>
  <c r="BM384" i="3"/>
  <c r="BM385" i="3"/>
  <c r="BM386" i="3"/>
  <c r="BM387" i="3"/>
  <c r="BM388" i="3"/>
  <c r="BM389" i="3"/>
  <c r="BM390" i="3"/>
  <c r="BM391" i="3"/>
  <c r="BM392" i="3"/>
  <c r="BM393" i="3"/>
  <c r="BM394" i="3"/>
  <c r="BM395" i="3"/>
  <c r="BM396" i="3"/>
  <c r="BM397" i="3"/>
  <c r="BM398" i="3"/>
  <c r="BM399" i="3"/>
  <c r="BM400" i="3"/>
  <c r="BM401" i="3"/>
  <c r="BM402" i="3"/>
  <c r="BM403" i="3"/>
  <c r="BM404" i="3"/>
  <c r="BM405" i="3"/>
  <c r="BM406" i="3"/>
  <c r="BM407" i="3"/>
  <c r="BM408" i="3"/>
  <c r="BM409" i="3"/>
  <c r="BM410" i="3"/>
  <c r="BM411" i="3"/>
  <c r="BM412" i="3"/>
  <c r="BM413" i="3"/>
  <c r="BM414" i="3"/>
  <c r="BM415" i="3"/>
  <c r="BM416" i="3"/>
  <c r="BM417" i="3"/>
  <c r="BM418" i="3"/>
  <c r="BM419" i="3"/>
  <c r="BM420" i="3"/>
  <c r="BM421" i="3"/>
  <c r="BM422" i="3"/>
  <c r="BM423" i="3"/>
  <c r="BM424" i="3"/>
  <c r="BM425" i="3"/>
  <c r="BM426" i="3"/>
  <c r="BM427" i="3"/>
  <c r="BM428" i="3"/>
  <c r="BM429" i="3"/>
  <c r="BM430" i="3"/>
  <c r="BM431" i="3"/>
  <c r="BM432" i="3"/>
  <c r="BM433" i="3"/>
  <c r="BM434" i="3"/>
  <c r="BM435" i="3"/>
  <c r="BM436" i="3"/>
  <c r="BM437" i="3"/>
  <c r="BM438" i="3"/>
  <c r="BM439" i="3"/>
  <c r="BM440" i="3"/>
  <c r="BM441" i="3"/>
  <c r="BM442" i="3"/>
  <c r="BM443" i="3"/>
  <c r="BM444" i="3"/>
  <c r="BM445" i="3"/>
  <c r="BM446" i="3"/>
  <c r="BM447" i="3"/>
  <c r="BM448" i="3"/>
  <c r="BM449" i="3"/>
  <c r="BM450" i="3"/>
  <c r="BM451" i="3"/>
  <c r="BM452" i="3"/>
  <c r="BM453" i="3"/>
  <c r="BM454" i="3"/>
  <c r="BM455" i="3"/>
  <c r="BM456" i="3"/>
  <c r="BM457" i="3"/>
  <c r="BM458" i="3"/>
  <c r="BM459" i="3"/>
  <c r="BM460" i="3"/>
  <c r="BM461" i="3"/>
  <c r="BM462" i="3"/>
  <c r="BM463" i="3"/>
  <c r="BM464" i="3"/>
  <c r="BM465" i="3"/>
  <c r="BM466" i="3"/>
  <c r="BM467" i="3"/>
  <c r="BM468" i="3"/>
  <c r="BM469" i="3"/>
  <c r="BM470" i="3"/>
  <c r="BM471" i="3"/>
  <c r="BM472" i="3"/>
  <c r="BM473" i="3"/>
  <c r="BM474" i="3"/>
  <c r="BM475" i="3"/>
  <c r="BM476" i="3"/>
  <c r="BM477" i="3"/>
  <c r="BM478" i="3"/>
  <c r="BM479" i="3"/>
  <c r="BM480" i="3"/>
  <c r="BM481" i="3"/>
  <c r="BM482" i="3"/>
  <c r="BM483" i="3"/>
  <c r="BM484" i="3"/>
  <c r="BM485" i="3"/>
  <c r="BM486" i="3"/>
  <c r="BM487" i="3"/>
  <c r="BM488" i="3"/>
  <c r="BM489" i="3"/>
  <c r="BM490" i="3"/>
  <c r="BM491" i="3"/>
  <c r="BM492" i="3"/>
  <c r="BM493" i="3"/>
  <c r="BM494" i="3"/>
  <c r="BM495" i="3"/>
  <c r="BM496" i="3"/>
  <c r="BM497" i="3"/>
  <c r="BM498" i="3"/>
  <c r="BM499" i="3"/>
  <c r="BM500" i="3"/>
  <c r="BM501" i="3"/>
  <c r="BM502" i="3"/>
  <c r="BM503" i="3"/>
  <c r="BM504" i="3"/>
  <c r="BM505" i="3"/>
  <c r="BM506" i="3"/>
  <c r="BM507" i="3"/>
  <c r="BM508" i="3"/>
  <c r="BM509" i="3"/>
  <c r="BM510" i="3"/>
  <c r="BM511" i="3"/>
  <c r="BM512" i="3"/>
  <c r="BM513" i="3"/>
  <c r="BM514" i="3"/>
  <c r="BM515" i="3"/>
  <c r="BM516" i="3"/>
  <c r="BM517" i="3"/>
  <c r="BM518" i="3"/>
  <c r="BM519" i="3"/>
  <c r="BM520" i="3"/>
  <c r="BM521" i="3"/>
  <c r="BM522" i="3"/>
  <c r="BM523" i="3"/>
  <c r="BM524" i="3"/>
  <c r="BM525" i="3"/>
  <c r="BM526" i="3"/>
  <c r="BM527" i="3"/>
  <c r="BM528" i="3"/>
  <c r="BM529" i="3"/>
  <c r="BM530" i="3"/>
  <c r="BM531" i="3"/>
  <c r="BM532" i="3"/>
  <c r="BM533" i="3"/>
  <c r="BM534" i="3"/>
  <c r="BM535" i="3"/>
  <c r="BM536" i="3"/>
  <c r="BM537" i="3"/>
  <c r="BM538" i="3"/>
  <c r="BM539" i="3"/>
  <c r="BM540" i="3"/>
  <c r="BM541" i="3"/>
  <c r="BM542" i="3"/>
  <c r="BM543" i="3"/>
  <c r="BM544" i="3"/>
  <c r="BM545" i="3"/>
  <c r="BM546" i="3"/>
  <c r="BM547" i="3"/>
  <c r="BM548" i="3"/>
  <c r="BM549" i="3"/>
  <c r="BM550" i="3"/>
  <c r="BM551" i="3"/>
  <c r="BM552" i="3"/>
  <c r="BM553" i="3"/>
  <c r="BM554" i="3"/>
  <c r="BM555" i="3"/>
  <c r="BM556" i="3"/>
  <c r="BM557" i="3"/>
  <c r="BM558" i="3"/>
  <c r="BM559" i="3"/>
  <c r="BM560" i="3"/>
  <c r="BM561" i="3"/>
  <c r="BM562" i="3"/>
  <c r="BM563" i="3"/>
  <c r="BM564" i="3"/>
  <c r="BM565" i="3"/>
  <c r="BM566" i="3"/>
  <c r="BM567" i="3"/>
  <c r="BM568" i="3"/>
  <c r="BM569" i="3"/>
  <c r="BM570" i="3"/>
  <c r="BM571" i="3"/>
  <c r="BM572" i="3"/>
  <c r="BM573" i="3"/>
  <c r="BM574" i="3"/>
  <c r="BM575" i="3"/>
  <c r="BM576" i="3"/>
  <c r="BM577" i="3"/>
  <c r="BM578" i="3"/>
  <c r="BM579" i="3"/>
  <c r="BM580" i="3"/>
  <c r="BM581" i="3"/>
  <c r="BM582" i="3"/>
  <c r="BM583" i="3"/>
  <c r="BM584" i="3"/>
  <c r="BM585" i="3"/>
  <c r="BM586" i="3"/>
  <c r="BM587" i="3"/>
  <c r="BM588" i="3"/>
  <c r="BM589" i="3"/>
  <c r="BM590" i="3"/>
  <c r="BM591" i="3"/>
  <c r="BM592" i="3"/>
  <c r="BM593" i="3"/>
  <c r="BM594" i="3"/>
  <c r="BM595" i="3"/>
  <c r="BM596" i="3"/>
  <c r="BM597" i="3"/>
  <c r="BM598" i="3"/>
  <c r="BM599" i="3"/>
  <c r="BM600" i="3"/>
  <c r="BM601" i="3"/>
  <c r="BM602" i="3"/>
  <c r="BM603" i="3"/>
  <c r="BM604" i="3"/>
  <c r="BM605" i="3"/>
  <c r="BM606" i="3"/>
  <c r="BM607" i="3"/>
  <c r="BM608" i="3"/>
  <c r="BM609" i="3"/>
  <c r="BM610" i="3"/>
  <c r="BM611" i="3"/>
  <c r="BM612" i="3"/>
  <c r="BM613" i="3"/>
  <c r="BM614" i="3"/>
  <c r="BM615" i="3"/>
  <c r="BM616" i="3"/>
  <c r="BM617" i="3"/>
  <c r="BM618" i="3"/>
  <c r="BM619" i="3"/>
  <c r="BM620" i="3"/>
  <c r="BM621" i="3"/>
  <c r="BM622" i="3"/>
  <c r="BM623" i="3"/>
  <c r="BM624" i="3"/>
  <c r="BM625" i="3"/>
  <c r="BM626" i="3"/>
  <c r="BM627" i="3"/>
  <c r="BM628" i="3"/>
  <c r="BM629" i="3"/>
  <c r="BM630" i="3"/>
  <c r="BM631" i="3"/>
  <c r="BM632" i="3"/>
  <c r="BM633" i="3"/>
  <c r="BM634" i="3"/>
  <c r="BM635" i="3"/>
  <c r="BM636" i="3"/>
  <c r="BM637" i="3"/>
  <c r="BM638" i="3"/>
  <c r="BM639" i="3"/>
  <c r="BM640" i="3"/>
  <c r="BM641" i="3"/>
  <c r="BM642" i="3"/>
  <c r="BM643" i="3"/>
  <c r="BM644" i="3"/>
  <c r="BM645" i="3"/>
  <c r="BM646" i="3"/>
  <c r="BM647" i="3"/>
  <c r="BM648" i="3"/>
  <c r="BM649" i="3"/>
  <c r="BM650" i="3"/>
  <c r="BM651" i="3"/>
  <c r="BM652" i="3"/>
  <c r="BM653" i="3"/>
  <c r="BM654" i="3"/>
  <c r="BM655" i="3"/>
  <c r="BM656" i="3"/>
  <c r="BM657" i="3"/>
  <c r="BM658" i="3"/>
  <c r="BM659" i="3"/>
  <c r="BM660" i="3"/>
  <c r="BM661" i="3"/>
  <c r="BM662" i="3"/>
  <c r="BM663" i="3"/>
  <c r="BM664" i="3"/>
  <c r="BM665" i="3"/>
  <c r="BM666" i="3"/>
  <c r="BM667" i="3"/>
  <c r="BM668" i="3"/>
  <c r="BM669" i="3"/>
  <c r="BM670" i="3"/>
  <c r="BM671" i="3"/>
  <c r="BM672" i="3"/>
  <c r="BM673" i="3"/>
  <c r="BM674" i="3"/>
  <c r="BM675" i="3"/>
  <c r="BM676" i="3"/>
  <c r="BM677" i="3"/>
  <c r="BM678" i="3"/>
  <c r="BM679" i="3"/>
  <c r="BM680" i="3"/>
  <c r="BM681" i="3"/>
  <c r="BM682" i="3"/>
  <c r="BM683" i="3"/>
  <c r="BM684" i="3"/>
  <c r="BM685" i="3"/>
  <c r="BM686" i="3"/>
  <c r="BM687" i="3"/>
  <c r="BM688" i="3"/>
  <c r="BM689" i="3"/>
  <c r="BM690" i="3"/>
  <c r="BM691" i="3"/>
  <c r="BM692" i="3"/>
  <c r="BM693" i="3"/>
  <c r="BM694" i="3"/>
  <c r="BM695" i="3"/>
  <c r="BM696" i="3"/>
  <c r="BM697" i="3"/>
  <c r="BM698" i="3"/>
  <c r="BM699" i="3"/>
  <c r="BM700" i="3"/>
  <c r="BM701" i="3"/>
  <c r="BM702" i="3"/>
  <c r="BM703" i="3"/>
  <c r="BM704" i="3"/>
  <c r="BM705" i="3"/>
  <c r="BM706" i="3"/>
  <c r="BM707" i="3"/>
  <c r="BM708" i="3"/>
  <c r="BM709" i="3"/>
  <c r="BM710" i="3"/>
  <c r="BM711" i="3"/>
  <c r="BM712" i="3"/>
  <c r="BM713" i="3"/>
  <c r="BM714" i="3"/>
  <c r="BM715" i="3"/>
  <c r="BM716" i="3"/>
  <c r="BM717" i="3"/>
  <c r="BM718" i="3"/>
  <c r="BM719" i="3"/>
  <c r="BM720" i="3"/>
  <c r="BM721" i="3"/>
  <c r="BM722" i="3"/>
  <c r="BM723" i="3"/>
  <c r="BM724" i="3"/>
  <c r="BM725" i="3"/>
  <c r="BM726" i="3"/>
  <c r="BM727" i="3"/>
  <c r="BM728" i="3"/>
  <c r="BM729" i="3"/>
  <c r="BM730" i="3"/>
  <c r="BM731" i="3"/>
  <c r="BM732" i="3"/>
  <c r="BM733" i="3"/>
  <c r="BM734" i="3"/>
  <c r="BM735" i="3"/>
  <c r="BM736" i="3"/>
  <c r="BM737" i="3"/>
  <c r="BM738" i="3"/>
  <c r="BM739" i="3"/>
  <c r="BM740" i="3"/>
  <c r="BM741" i="3"/>
  <c r="BM742" i="3"/>
  <c r="BM743" i="3"/>
  <c r="BM744" i="3"/>
  <c r="BM745" i="3"/>
  <c r="BM746" i="3"/>
  <c r="BM747" i="3"/>
  <c r="BM748" i="3"/>
  <c r="BM749" i="3"/>
  <c r="BM750" i="3"/>
  <c r="BM751" i="3"/>
  <c r="BM752" i="3"/>
  <c r="BM753" i="3"/>
  <c r="BM754" i="3"/>
  <c r="BM755" i="3"/>
  <c r="BM756" i="3"/>
  <c r="BM757" i="3"/>
  <c r="BM758" i="3"/>
  <c r="BM759" i="3"/>
  <c r="BM760" i="3"/>
  <c r="BM761" i="3"/>
  <c r="BM762" i="3"/>
  <c r="BM763" i="3"/>
  <c r="BM764" i="3"/>
  <c r="BM765" i="3"/>
  <c r="BM766" i="3"/>
  <c r="BM767" i="3"/>
  <c r="BM768" i="3"/>
  <c r="BM769" i="3"/>
  <c r="BM770" i="3"/>
  <c r="BM771" i="3"/>
  <c r="BM772" i="3"/>
  <c r="BM773" i="3"/>
  <c r="BM774" i="3"/>
  <c r="BM775" i="3"/>
  <c r="BM776" i="3"/>
  <c r="BM777" i="3"/>
  <c r="BM778" i="3"/>
  <c r="BM779" i="3"/>
  <c r="BM780" i="3"/>
  <c r="BM781" i="3"/>
  <c r="BM782" i="3"/>
  <c r="BM783" i="3"/>
  <c r="BM784" i="3"/>
  <c r="BM785" i="3"/>
  <c r="BM786" i="3"/>
  <c r="BM787" i="3"/>
  <c r="BM788" i="3"/>
  <c r="BM789" i="3"/>
  <c r="BM790" i="3"/>
  <c r="BM791" i="3"/>
  <c r="BM792" i="3"/>
  <c r="BM793" i="3"/>
  <c r="BM794" i="3"/>
  <c r="BM795" i="3"/>
  <c r="BM796" i="3"/>
  <c r="BM797" i="3"/>
  <c r="BM798" i="3"/>
  <c r="BM799" i="3"/>
  <c r="BM800" i="3"/>
  <c r="BM801" i="3"/>
  <c r="BM802" i="3"/>
  <c r="BM803" i="3"/>
  <c r="BM804" i="3"/>
  <c r="BM805" i="3"/>
  <c r="BM806" i="3"/>
  <c r="BM807" i="3"/>
  <c r="BM808" i="3"/>
  <c r="BM809" i="3"/>
  <c r="BM810" i="3"/>
  <c r="BM811" i="3"/>
  <c r="BM812" i="3"/>
  <c r="BM813" i="3"/>
  <c r="BM814" i="3"/>
  <c r="BM815" i="3"/>
  <c r="BM816" i="3"/>
  <c r="BM817" i="3"/>
  <c r="BM818" i="3"/>
  <c r="BM819" i="3"/>
  <c r="BM820" i="3"/>
  <c r="BM821" i="3"/>
  <c r="BM822" i="3"/>
  <c r="BM823" i="3"/>
  <c r="BM824" i="3"/>
  <c r="BM825" i="3"/>
  <c r="BM826" i="3"/>
  <c r="BM827" i="3"/>
  <c r="BM828" i="3"/>
  <c r="BM829" i="3"/>
  <c r="BM830" i="3"/>
  <c r="BM831" i="3"/>
  <c r="BM832" i="3"/>
  <c r="BM833" i="3"/>
  <c r="BM834" i="3"/>
  <c r="BM835" i="3"/>
  <c r="BM836" i="3"/>
  <c r="BM837" i="3"/>
  <c r="BM838" i="3"/>
  <c r="BM839" i="3"/>
  <c r="BM840" i="3"/>
  <c r="BM841" i="3"/>
  <c r="BM842" i="3"/>
  <c r="BM843" i="3"/>
  <c r="BM844" i="3"/>
  <c r="BM845" i="3"/>
  <c r="BM846" i="3"/>
  <c r="BM847" i="3"/>
  <c r="BM848" i="3"/>
  <c r="BM849" i="3"/>
  <c r="BM850" i="3"/>
  <c r="BM851" i="3"/>
  <c r="BM852" i="3"/>
  <c r="BM853" i="3"/>
  <c r="BM854" i="3"/>
  <c r="BM855" i="3"/>
  <c r="BM856" i="3"/>
  <c r="BM857" i="3"/>
  <c r="BM858" i="3"/>
  <c r="BM859" i="3"/>
  <c r="BM860" i="3"/>
  <c r="BM861" i="3"/>
  <c r="BM862" i="3"/>
  <c r="BM863" i="3"/>
  <c r="BM864" i="3"/>
  <c r="BM865" i="3"/>
  <c r="BM866" i="3"/>
  <c r="BM867" i="3"/>
  <c r="BM868" i="3"/>
  <c r="BM869" i="3"/>
  <c r="BM870" i="3"/>
  <c r="BM871" i="3"/>
  <c r="BM872" i="3"/>
  <c r="BM873" i="3"/>
  <c r="BM874" i="3"/>
  <c r="BM875" i="3"/>
  <c r="BM876" i="3"/>
  <c r="BM877" i="3"/>
  <c r="BM878" i="3"/>
  <c r="BM879" i="3"/>
  <c r="BM880" i="3"/>
  <c r="BM881" i="3"/>
  <c r="BM882" i="3"/>
  <c r="BM883" i="3"/>
  <c r="BM884" i="3"/>
  <c r="BM123" i="3"/>
  <c r="BM122" i="3"/>
  <c r="BM121" i="3"/>
  <c r="BM120" i="3"/>
  <c r="BM119" i="3"/>
  <c r="BM118" i="3"/>
  <c r="BM117" i="3"/>
  <c r="BM116" i="3"/>
  <c r="BM115" i="3"/>
  <c r="BM114" i="3"/>
  <c r="BM113" i="3"/>
  <c r="BM112" i="3"/>
  <c r="BM111" i="3"/>
  <c r="BM110" i="3"/>
  <c r="BM109" i="3"/>
  <c r="BM108" i="3"/>
  <c r="BM107" i="3"/>
  <c r="BM106" i="3"/>
  <c r="BM105" i="3"/>
  <c r="BM104" i="3"/>
  <c r="BM103" i="3"/>
  <c r="BM102" i="3"/>
  <c r="BM101" i="3"/>
  <c r="BM100" i="3"/>
  <c r="BM99" i="3"/>
  <c r="BM98" i="3"/>
  <c r="BM97" i="3"/>
  <c r="BM96" i="3"/>
  <c r="BM95" i="3"/>
  <c r="BM94" i="3"/>
  <c r="BM93" i="3"/>
  <c r="BM92" i="3"/>
  <c r="BM91" i="3"/>
  <c r="BM90" i="3"/>
  <c r="BM89" i="3"/>
  <c r="BM88" i="3"/>
  <c r="BM87" i="3"/>
  <c r="BM86" i="3"/>
  <c r="BM85" i="3"/>
  <c r="BM84" i="3"/>
  <c r="BM83" i="3"/>
  <c r="BM82" i="3"/>
  <c r="BM81" i="3"/>
  <c r="BM80" i="3"/>
  <c r="BM79" i="3"/>
  <c r="BM78" i="3"/>
  <c r="BM77" i="3"/>
  <c r="BM76" i="3"/>
  <c r="BM75" i="3"/>
  <c r="BM74" i="3"/>
  <c r="BM73" i="3"/>
  <c r="BM72" i="3"/>
  <c r="BM71" i="3"/>
  <c r="BM70" i="3"/>
  <c r="BM69" i="3"/>
  <c r="BM68" i="3"/>
  <c r="BM67" i="3"/>
  <c r="BM66" i="3"/>
  <c r="BM65" i="3"/>
  <c r="BM64" i="3"/>
  <c r="BM63" i="3"/>
  <c r="BM62" i="3"/>
  <c r="BM61" i="3"/>
  <c r="BM60" i="3"/>
  <c r="BM59" i="3"/>
  <c r="BM58" i="3"/>
  <c r="BM57" i="3"/>
  <c r="BM56" i="3"/>
  <c r="BM55" i="3"/>
  <c r="BM54" i="3"/>
  <c r="BM53" i="3"/>
  <c r="BM52" i="3"/>
  <c r="BM51" i="3"/>
  <c r="BM50" i="3"/>
  <c r="BM49" i="3"/>
  <c r="BM48" i="3"/>
  <c r="BM47" i="3"/>
  <c r="BM46" i="3"/>
  <c r="BM45" i="3"/>
  <c r="BM44" i="3"/>
  <c r="BM43" i="3"/>
  <c r="BM42" i="3"/>
  <c r="BM41" i="3"/>
  <c r="BM40" i="3"/>
  <c r="BM39" i="3"/>
  <c r="BM38" i="3"/>
  <c r="BM37" i="3"/>
  <c r="BM36" i="3"/>
  <c r="BM35" i="3"/>
  <c r="BM34" i="3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BJ69" i="2"/>
  <c r="BI69" i="2"/>
  <c r="BM885" i="3" l="1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AW1078" i="5"/>
  <c r="AW1077" i="5"/>
  <c r="AW1076" i="5"/>
  <c r="AW1075" i="5"/>
  <c r="AW1074" i="5"/>
  <c r="AW1073" i="5"/>
  <c r="AW1072" i="5"/>
  <c r="AW1071" i="5"/>
  <c r="AW1070" i="5"/>
  <c r="AW1069" i="5"/>
  <c r="AW1068" i="5"/>
  <c r="AW1067" i="5"/>
  <c r="AW1066" i="5"/>
  <c r="AW1065" i="5"/>
  <c r="AW1064" i="5"/>
  <c r="AW1063" i="5"/>
  <c r="AW1062" i="5"/>
  <c r="AW1061" i="5"/>
  <c r="AW1060" i="5"/>
  <c r="AW1059" i="5"/>
  <c r="AW1058" i="5"/>
  <c r="AW1057" i="5"/>
  <c r="AW1056" i="5"/>
  <c r="AW1055" i="5"/>
  <c r="AW1054" i="5"/>
  <c r="AW1053" i="5"/>
  <c r="AW1052" i="5"/>
  <c r="AW1051" i="5"/>
  <c r="AW1050" i="5"/>
  <c r="AW1049" i="5"/>
  <c r="AW1048" i="5"/>
  <c r="AW1047" i="5"/>
  <c r="AW1046" i="5"/>
  <c r="AW1045" i="5"/>
  <c r="AW1044" i="5"/>
  <c r="AW1043" i="5"/>
  <c r="AW1042" i="5"/>
  <c r="AW1041" i="5"/>
  <c r="AW1040" i="5"/>
  <c r="AW1039" i="5"/>
  <c r="AW1038" i="5"/>
  <c r="AW1037" i="5"/>
  <c r="AW1036" i="5"/>
  <c r="AW1035" i="5"/>
  <c r="AW1034" i="5"/>
  <c r="AW1033" i="5"/>
  <c r="AW1032" i="5"/>
  <c r="AW1031" i="5"/>
  <c r="AW1030" i="5"/>
  <c r="AW1029" i="5"/>
  <c r="AW1028" i="5"/>
  <c r="AW1027" i="5"/>
  <c r="AW1026" i="5"/>
  <c r="S53" i="13"/>
  <c r="AW1025" i="5"/>
  <c r="AW1024" i="5"/>
  <c r="AW1023" i="5"/>
  <c r="AW1022" i="5"/>
  <c r="AW1021" i="5"/>
  <c r="AW1020" i="5"/>
  <c r="AW1019" i="5"/>
  <c r="AW1018" i="5"/>
  <c r="AW1017" i="5"/>
  <c r="AW1016" i="5"/>
  <c r="AW1015" i="5"/>
  <c r="AW1014" i="5"/>
  <c r="AW1013" i="5"/>
  <c r="AW1012" i="5"/>
  <c r="AW1011" i="5"/>
  <c r="AW1010" i="5"/>
  <c r="AW1009" i="5"/>
  <c r="AW1008" i="5"/>
  <c r="AW1007" i="5"/>
  <c r="AW1006" i="5"/>
  <c r="AW1005" i="5"/>
  <c r="AW1004" i="5"/>
  <c r="AW1003" i="5"/>
  <c r="AW1002" i="5"/>
  <c r="AW1001" i="5"/>
  <c r="AW1000" i="5"/>
  <c r="AW999" i="5"/>
  <c r="AW998" i="5"/>
  <c r="AW997" i="5"/>
  <c r="AW996" i="5"/>
  <c r="AW995" i="5"/>
  <c r="AW994" i="5"/>
  <c r="AW993" i="5"/>
  <c r="AW992" i="5"/>
  <c r="AW991" i="5"/>
  <c r="AW990" i="5"/>
  <c r="AW989" i="5"/>
  <c r="AW988" i="5"/>
  <c r="AW987" i="5"/>
  <c r="AW986" i="5"/>
  <c r="AW985" i="5"/>
  <c r="AW984" i="5"/>
  <c r="AW983" i="5"/>
  <c r="AW982" i="5"/>
  <c r="AW981" i="5"/>
  <c r="AW980" i="5"/>
  <c r="AW979" i="5"/>
  <c r="AW978" i="5"/>
  <c r="AW977" i="5"/>
  <c r="AW976" i="5"/>
  <c r="AW975" i="5"/>
  <c r="AW974" i="5"/>
  <c r="AW973" i="5"/>
  <c r="AW972" i="5"/>
  <c r="AW971" i="5"/>
  <c r="AW970" i="5"/>
  <c r="AW969" i="5"/>
  <c r="AW968" i="5"/>
  <c r="AW967" i="5"/>
  <c r="AW966" i="5"/>
  <c r="AW965" i="5"/>
  <c r="AW964" i="5"/>
  <c r="AW963" i="5"/>
  <c r="AW962" i="5"/>
  <c r="AW961" i="5"/>
  <c r="AW960" i="5"/>
  <c r="AW959" i="5"/>
  <c r="AW958" i="5"/>
  <c r="AW957" i="5"/>
  <c r="AW956" i="5"/>
  <c r="AW955" i="5"/>
  <c r="AW954" i="5"/>
  <c r="AW953" i="5"/>
  <c r="AW952" i="5"/>
  <c r="AW951" i="5"/>
  <c r="AW950" i="5"/>
  <c r="AW949" i="5"/>
  <c r="AW948" i="5"/>
  <c r="AW947" i="5"/>
  <c r="AW946" i="5"/>
  <c r="AW945" i="5"/>
  <c r="AW944" i="5"/>
  <c r="AW943" i="5"/>
  <c r="AW942" i="5"/>
  <c r="AW941" i="5"/>
  <c r="AW940" i="5"/>
  <c r="AW939" i="5"/>
  <c r="AW938" i="5"/>
  <c r="AW937" i="5"/>
  <c r="AW936" i="5"/>
  <c r="AW935" i="5"/>
  <c r="AW934" i="5"/>
  <c r="AW933" i="5"/>
  <c r="AW932" i="5"/>
  <c r="AW931" i="5"/>
  <c r="AW930" i="5"/>
  <c r="AW929" i="5"/>
  <c r="AW928" i="5"/>
  <c r="AW927" i="5"/>
  <c r="AW926" i="5"/>
  <c r="AW925" i="5"/>
  <c r="AW924" i="5"/>
  <c r="AW923" i="5"/>
  <c r="AW922" i="5"/>
  <c r="AW921" i="5"/>
  <c r="AW920" i="5"/>
  <c r="AW919" i="5"/>
  <c r="AW918" i="5"/>
  <c r="AW917" i="5"/>
  <c r="AW916" i="5"/>
  <c r="AW915" i="5"/>
  <c r="AW914" i="5"/>
  <c r="AW913" i="5"/>
  <c r="AW912" i="5"/>
  <c r="AW911" i="5"/>
  <c r="AW910" i="5"/>
  <c r="AW909" i="5"/>
  <c r="AW908" i="5"/>
  <c r="AW907" i="5"/>
  <c r="AW906" i="5"/>
  <c r="AW905" i="5"/>
  <c r="AW904" i="5"/>
  <c r="AW903" i="5"/>
  <c r="AW902" i="5"/>
  <c r="AW901" i="5"/>
  <c r="AW900" i="5"/>
  <c r="AW899" i="5"/>
  <c r="AW898" i="5"/>
  <c r="AW897" i="5"/>
  <c r="AW896" i="5"/>
  <c r="AW895" i="5"/>
  <c r="AW894" i="5"/>
  <c r="AW893" i="5"/>
  <c r="AW892" i="5"/>
  <c r="AW891" i="5"/>
  <c r="AW890" i="5"/>
  <c r="AW889" i="5"/>
  <c r="AW888" i="5"/>
  <c r="AW887" i="5"/>
  <c r="AW886" i="5"/>
  <c r="AW885" i="5"/>
  <c r="AW884" i="5"/>
  <c r="AW883" i="5"/>
  <c r="AW882" i="5"/>
  <c r="AW881" i="5"/>
  <c r="AW880" i="5"/>
  <c r="AW879" i="5"/>
  <c r="AW878" i="5"/>
  <c r="AW877" i="5"/>
  <c r="AW876" i="5"/>
  <c r="AW875" i="5"/>
  <c r="AW874" i="5"/>
  <c r="AW873" i="5"/>
  <c r="AW872" i="5"/>
  <c r="AW871" i="5"/>
  <c r="AW870" i="5"/>
  <c r="AW869" i="5"/>
  <c r="AW868" i="5"/>
  <c r="AW867" i="5"/>
  <c r="AW866" i="5"/>
  <c r="AW865" i="5"/>
  <c r="AW864" i="5"/>
  <c r="AW863" i="5"/>
  <c r="AW862" i="5"/>
  <c r="AW861" i="5"/>
  <c r="AW860" i="5"/>
  <c r="AW859" i="5"/>
  <c r="AW858" i="5"/>
  <c r="AW857" i="5"/>
  <c r="AW856" i="5"/>
  <c r="AW855" i="5"/>
  <c r="AW854" i="5"/>
  <c r="AW853" i="5"/>
  <c r="AW852" i="5"/>
  <c r="AW851" i="5"/>
  <c r="AW850" i="5"/>
  <c r="AW849" i="5"/>
  <c r="AW848" i="5"/>
  <c r="AW847" i="5"/>
  <c r="AW846" i="5"/>
  <c r="AW845" i="5"/>
  <c r="AW844" i="5"/>
  <c r="AW843" i="5"/>
  <c r="AW842" i="5"/>
  <c r="AW841" i="5"/>
  <c r="AW840" i="5"/>
  <c r="AW839" i="5"/>
  <c r="AW838" i="5"/>
  <c r="AW837" i="5"/>
  <c r="AW836" i="5"/>
  <c r="AW835" i="5"/>
  <c r="AW834" i="5"/>
  <c r="AW833" i="5"/>
  <c r="AW832" i="5"/>
  <c r="AW831" i="5"/>
  <c r="AW830" i="5"/>
  <c r="S60" i="13" s="1"/>
  <c r="AW829" i="5"/>
  <c r="AW828" i="5"/>
  <c r="AW827" i="5"/>
  <c r="AW826" i="5"/>
  <c r="AW825" i="5"/>
  <c r="AW824" i="5"/>
  <c r="AW823" i="5"/>
  <c r="AW822" i="5"/>
  <c r="AW821" i="5"/>
  <c r="AW820" i="5"/>
  <c r="AW819" i="5"/>
  <c r="AW818" i="5"/>
  <c r="AW817" i="5"/>
  <c r="AW816" i="5"/>
  <c r="AW815" i="5"/>
  <c r="AW814" i="5"/>
  <c r="AW813" i="5"/>
  <c r="AW812" i="5"/>
  <c r="AW811" i="5"/>
  <c r="AW810" i="5"/>
  <c r="AW809" i="5"/>
  <c r="AW808" i="5"/>
  <c r="AW807" i="5"/>
  <c r="AW806" i="5"/>
  <c r="AW805" i="5"/>
  <c r="AW804" i="5"/>
  <c r="AW803" i="5"/>
  <c r="AW802" i="5"/>
  <c r="AW801" i="5"/>
  <c r="AW800" i="5"/>
  <c r="AW799" i="5"/>
  <c r="AW798" i="5"/>
  <c r="AW797" i="5"/>
  <c r="AW796" i="5"/>
  <c r="AW795" i="5"/>
  <c r="AW794" i="5"/>
  <c r="AW793" i="5"/>
  <c r="AW792" i="5"/>
  <c r="AW791" i="5"/>
  <c r="AW790" i="5"/>
  <c r="AW789" i="5"/>
  <c r="AW788" i="5"/>
  <c r="AW787" i="5"/>
  <c r="AW786" i="5"/>
  <c r="AW785" i="5"/>
  <c r="AW784" i="5"/>
  <c r="AW783" i="5"/>
  <c r="AW782" i="5"/>
  <c r="AW781" i="5"/>
  <c r="AW780" i="5"/>
  <c r="AW779" i="5"/>
  <c r="AW778" i="5"/>
  <c r="AW777" i="5"/>
  <c r="AW776" i="5"/>
  <c r="AW775" i="5"/>
  <c r="AW774" i="5"/>
  <c r="AW773" i="5"/>
  <c r="AW772" i="5"/>
  <c r="AW771" i="5"/>
  <c r="AW770" i="5"/>
  <c r="AW769" i="5"/>
  <c r="AW768" i="5"/>
  <c r="AW767" i="5"/>
  <c r="AW766" i="5"/>
  <c r="AW765" i="5"/>
  <c r="AW764" i="5"/>
  <c r="AW763" i="5"/>
  <c r="AW762" i="5"/>
  <c r="AW761" i="5"/>
  <c r="AW760" i="5"/>
  <c r="AW759" i="5"/>
  <c r="AW758" i="5"/>
  <c r="AW757" i="5"/>
  <c r="AW756" i="5"/>
  <c r="AW755" i="5"/>
  <c r="AW754" i="5"/>
  <c r="AW753" i="5"/>
  <c r="AW752" i="5"/>
  <c r="AW751" i="5"/>
  <c r="AW750" i="5"/>
  <c r="AW749" i="5"/>
  <c r="AW748" i="5"/>
  <c r="AW747" i="5"/>
  <c r="AW746" i="5"/>
  <c r="AW745" i="5"/>
  <c r="AW744" i="5"/>
  <c r="AW743" i="5"/>
  <c r="AW742" i="5"/>
  <c r="AW741" i="5"/>
  <c r="AW740" i="5"/>
  <c r="AW739" i="5"/>
  <c r="AW738" i="5"/>
  <c r="AW737" i="5"/>
  <c r="AW736" i="5"/>
  <c r="AW735" i="5"/>
  <c r="AW734" i="5"/>
  <c r="AW733" i="5"/>
  <c r="AW732" i="5"/>
  <c r="AW731" i="5"/>
  <c r="AW730" i="5"/>
  <c r="AW729" i="5"/>
  <c r="AW728" i="5"/>
  <c r="AW727" i="5"/>
  <c r="AW726" i="5"/>
  <c r="AW725" i="5"/>
  <c r="AW724" i="5"/>
  <c r="AW723" i="5"/>
  <c r="AW722" i="5"/>
  <c r="AW721" i="5"/>
  <c r="AW720" i="5"/>
  <c r="AW719" i="5"/>
  <c r="AW718" i="5"/>
  <c r="AW717" i="5"/>
  <c r="AW716" i="5"/>
  <c r="AW715" i="5"/>
  <c r="AW714" i="5"/>
  <c r="AW713" i="5"/>
  <c r="AW712" i="5"/>
  <c r="AW711" i="5"/>
  <c r="AW710" i="5"/>
  <c r="AW709" i="5"/>
  <c r="AW708" i="5"/>
  <c r="AW707" i="5"/>
  <c r="AW706" i="5"/>
  <c r="AW705" i="5"/>
  <c r="AW704" i="5"/>
  <c r="AW703" i="5"/>
  <c r="AW702" i="5"/>
  <c r="AW701" i="5"/>
  <c r="AW700" i="5"/>
  <c r="AW699" i="5"/>
  <c r="AW698" i="5"/>
  <c r="AW697" i="5"/>
  <c r="AW696" i="5"/>
  <c r="AW695" i="5"/>
  <c r="AW694" i="5"/>
  <c r="AW693" i="5"/>
  <c r="AW692" i="5"/>
  <c r="AW691" i="5"/>
  <c r="AW690" i="5"/>
  <c r="AW689" i="5"/>
  <c r="AW688" i="5"/>
  <c r="AW687" i="5"/>
  <c r="AW686" i="5"/>
  <c r="AW685" i="5"/>
  <c r="AW684" i="5"/>
  <c r="AW683" i="5"/>
  <c r="AW682" i="5"/>
  <c r="AW681" i="5"/>
  <c r="AW680" i="5"/>
  <c r="AW679" i="5"/>
  <c r="AW678" i="5"/>
  <c r="AW677" i="5"/>
  <c r="AW676" i="5"/>
  <c r="AW675" i="5"/>
  <c r="AW674" i="5"/>
  <c r="AW673" i="5"/>
  <c r="AW672" i="5"/>
  <c r="AW671" i="5"/>
  <c r="AW670" i="5"/>
  <c r="AW669" i="5"/>
  <c r="AW668" i="5"/>
  <c r="AW667" i="5"/>
  <c r="AW666" i="5"/>
  <c r="AW665" i="5"/>
  <c r="AW664" i="5"/>
  <c r="AW663" i="5"/>
  <c r="AW662" i="5"/>
  <c r="AW661" i="5"/>
  <c r="AW660" i="5"/>
  <c r="AW659" i="5"/>
  <c r="AW658" i="5"/>
  <c r="AW657" i="5"/>
  <c r="AW656" i="5"/>
  <c r="AW655" i="5"/>
  <c r="AW654" i="5"/>
  <c r="AW653" i="5"/>
  <c r="AW652" i="5"/>
  <c r="AW651" i="5"/>
  <c r="AW650" i="5"/>
  <c r="AW649" i="5"/>
  <c r="AW648" i="5"/>
  <c r="AW647" i="5"/>
  <c r="AW646" i="5"/>
  <c r="AW645" i="5"/>
  <c r="AW644" i="5"/>
  <c r="AW643" i="5"/>
  <c r="AW642" i="5"/>
  <c r="AW641" i="5"/>
  <c r="AW640" i="5"/>
  <c r="AW639" i="5"/>
  <c r="AW638" i="5"/>
  <c r="AW637" i="5"/>
  <c r="AW636" i="5"/>
  <c r="AW635" i="5"/>
  <c r="AW634" i="5"/>
  <c r="AW633" i="5"/>
  <c r="AW632" i="5"/>
  <c r="AW631" i="5"/>
  <c r="AW630" i="5"/>
  <c r="AW629" i="5"/>
  <c r="AW628" i="5"/>
  <c r="AW627" i="5"/>
  <c r="AW626" i="5"/>
  <c r="AW625" i="5"/>
  <c r="AW624" i="5"/>
  <c r="AW623" i="5"/>
  <c r="AW622" i="5"/>
  <c r="AW621" i="5"/>
  <c r="AW620" i="5"/>
  <c r="AW619" i="5"/>
  <c r="AW618" i="5"/>
  <c r="AW617" i="5"/>
  <c r="AW616" i="5"/>
  <c r="AW615" i="5"/>
  <c r="AW614" i="5"/>
  <c r="AW613" i="5"/>
  <c r="AW612" i="5"/>
  <c r="AW611" i="5"/>
  <c r="AW610" i="5"/>
  <c r="AW609" i="5"/>
  <c r="AW608" i="5"/>
  <c r="AW607" i="5"/>
  <c r="AW606" i="5"/>
  <c r="AW605" i="5"/>
  <c r="AW604" i="5"/>
  <c r="AW603" i="5"/>
  <c r="AW602" i="5"/>
  <c r="AW601" i="5"/>
  <c r="AW600" i="5"/>
  <c r="AW599" i="5"/>
  <c r="AW598" i="5"/>
  <c r="AW597" i="5"/>
  <c r="AW596" i="5"/>
  <c r="AW595" i="5"/>
  <c r="AW594" i="5"/>
  <c r="AW593" i="5"/>
  <c r="AW592" i="5"/>
  <c r="AW591" i="5"/>
  <c r="AW590" i="5"/>
  <c r="AW589" i="5"/>
  <c r="AW588" i="5"/>
  <c r="AW587" i="5"/>
  <c r="AW586" i="5"/>
  <c r="AW585" i="5"/>
  <c r="AW584" i="5"/>
  <c r="AW583" i="5"/>
  <c r="AW582" i="5"/>
  <c r="AW581" i="5"/>
  <c r="AW580" i="5"/>
  <c r="AW579" i="5"/>
  <c r="AW578" i="5"/>
  <c r="AW577" i="5"/>
  <c r="AW576" i="5"/>
  <c r="AW575" i="5"/>
  <c r="AW574" i="5"/>
  <c r="AW573" i="5"/>
  <c r="AW572" i="5"/>
  <c r="AW571" i="5"/>
  <c r="AW570" i="5"/>
  <c r="AW569" i="5"/>
  <c r="AW568" i="5"/>
  <c r="AW567" i="5"/>
  <c r="AW566" i="5"/>
  <c r="AW565" i="5"/>
  <c r="AW564" i="5"/>
  <c r="AW563" i="5"/>
  <c r="AW562" i="5"/>
  <c r="AW561" i="5"/>
  <c r="AW560" i="5"/>
  <c r="AW559" i="5"/>
  <c r="AW558" i="5"/>
  <c r="AW557" i="5"/>
  <c r="AW556" i="5"/>
  <c r="AW555" i="5"/>
  <c r="AW554" i="5"/>
  <c r="AW553" i="5"/>
  <c r="AW552" i="5"/>
  <c r="AW551" i="5"/>
  <c r="AW550" i="5"/>
  <c r="AW549" i="5"/>
  <c r="AW548" i="5"/>
  <c r="AW547" i="5"/>
  <c r="AW546" i="5"/>
  <c r="AW545" i="5"/>
  <c r="AW544" i="5"/>
  <c r="AW543" i="5"/>
  <c r="AW542" i="5"/>
  <c r="AW541" i="5"/>
  <c r="AW540" i="5"/>
  <c r="AW539" i="5"/>
  <c r="AW538" i="5"/>
  <c r="AW537" i="5"/>
  <c r="AW536" i="5"/>
  <c r="AW535" i="5"/>
  <c r="AW534" i="5"/>
  <c r="AW533" i="5"/>
  <c r="AW532" i="5"/>
  <c r="AW531" i="5"/>
  <c r="AW530" i="5"/>
  <c r="AW529" i="5"/>
  <c r="AW528" i="5"/>
  <c r="AW527" i="5"/>
  <c r="AW526" i="5"/>
  <c r="AW525" i="5"/>
  <c r="AW524" i="5"/>
  <c r="AW523" i="5"/>
  <c r="AW522" i="5"/>
  <c r="AW521" i="5"/>
  <c r="AW520" i="5"/>
  <c r="AW519" i="5"/>
  <c r="AW518" i="5"/>
  <c r="AW517" i="5"/>
  <c r="AW516" i="5"/>
  <c r="AW515" i="5"/>
  <c r="AW514" i="5"/>
  <c r="AW513" i="5"/>
  <c r="AW512" i="5"/>
  <c r="AW511" i="5"/>
  <c r="AW510" i="5"/>
  <c r="AW509" i="5"/>
  <c r="AW508" i="5"/>
  <c r="AW507" i="5"/>
  <c r="AW506" i="5"/>
  <c r="AW505" i="5"/>
  <c r="AW504" i="5"/>
  <c r="AW503" i="5"/>
  <c r="AW502" i="5"/>
  <c r="AW501" i="5"/>
  <c r="AW500" i="5"/>
  <c r="AW499" i="5"/>
  <c r="AW498" i="5"/>
  <c r="AW497" i="5"/>
  <c r="AW496" i="5"/>
  <c r="AW495" i="5"/>
  <c r="AW494" i="5"/>
  <c r="AW493" i="5"/>
  <c r="AW492" i="5"/>
  <c r="AW491" i="5"/>
  <c r="AW490" i="5"/>
  <c r="AW489" i="5"/>
  <c r="AW488" i="5"/>
  <c r="AW487" i="5"/>
  <c r="AW486" i="5"/>
  <c r="AW485" i="5"/>
  <c r="AW484" i="5"/>
  <c r="AW483" i="5"/>
  <c r="AW482" i="5"/>
  <c r="AW481" i="5"/>
  <c r="AW480" i="5"/>
  <c r="AW479" i="5"/>
  <c r="AW478" i="5"/>
  <c r="AW477" i="5"/>
  <c r="AW476" i="5"/>
  <c r="AW475" i="5"/>
  <c r="AW474" i="5"/>
  <c r="AW473" i="5"/>
  <c r="AW472" i="5"/>
  <c r="AW471" i="5"/>
  <c r="AW470" i="5"/>
  <c r="AW469" i="5"/>
  <c r="AW468" i="5"/>
  <c r="AW467" i="5"/>
  <c r="AW466" i="5"/>
  <c r="AW465" i="5"/>
  <c r="AW464" i="5"/>
  <c r="AW463" i="5"/>
  <c r="AW462" i="5"/>
  <c r="AW461" i="5"/>
  <c r="AW460" i="5"/>
  <c r="AW459" i="5"/>
  <c r="AW458" i="5"/>
  <c r="AW457" i="5"/>
  <c r="AW456" i="5"/>
  <c r="AW455" i="5"/>
  <c r="AW454" i="5"/>
  <c r="AW453" i="5"/>
  <c r="AW452" i="5"/>
  <c r="AW451" i="5"/>
  <c r="AW450" i="5"/>
  <c r="AW449" i="5"/>
  <c r="AW448" i="5"/>
  <c r="AW447" i="5"/>
  <c r="AW446" i="5"/>
  <c r="AW445" i="5"/>
  <c r="AW444" i="5"/>
  <c r="AW443" i="5"/>
  <c r="AW442" i="5"/>
  <c r="AW441" i="5"/>
  <c r="AW440" i="5"/>
  <c r="AW439" i="5"/>
  <c r="AW438" i="5"/>
  <c r="AW437" i="5"/>
  <c r="AW436" i="5"/>
  <c r="AW435" i="5"/>
  <c r="AW434" i="5"/>
  <c r="AW433" i="5"/>
  <c r="AW432" i="5"/>
  <c r="AW431" i="5"/>
  <c r="AW430" i="5"/>
  <c r="AW429" i="5"/>
  <c r="AW428" i="5"/>
  <c r="AW427" i="5"/>
  <c r="AW426" i="5"/>
  <c r="AW425" i="5"/>
  <c r="AW424" i="5"/>
  <c r="AW423" i="5"/>
  <c r="AW422" i="5"/>
  <c r="AW421" i="5"/>
  <c r="AW420" i="5"/>
  <c r="AW419" i="5"/>
  <c r="AW418" i="5"/>
  <c r="AW417" i="5"/>
  <c r="AW416" i="5"/>
  <c r="AW415" i="5"/>
  <c r="AW414" i="5"/>
  <c r="AW413" i="5"/>
  <c r="AW412" i="5"/>
  <c r="AW411" i="5"/>
  <c r="AW410" i="5"/>
  <c r="AW409" i="5"/>
  <c r="AW408" i="5"/>
  <c r="AW407" i="5"/>
  <c r="AW406" i="5"/>
  <c r="AW405" i="5"/>
  <c r="AW404" i="5"/>
  <c r="AW403" i="5"/>
  <c r="AW402" i="5"/>
  <c r="AW401" i="5"/>
  <c r="AW400" i="5"/>
  <c r="AW399" i="5"/>
  <c r="AW398" i="5"/>
  <c r="AW397" i="5"/>
  <c r="AW396" i="5"/>
  <c r="AW395" i="5"/>
  <c r="AW394" i="5"/>
  <c r="AW393" i="5"/>
  <c r="AW392" i="5"/>
  <c r="AW391" i="5"/>
  <c r="AW390" i="5"/>
  <c r="AW389" i="5"/>
  <c r="AW388" i="5"/>
  <c r="AW387" i="5"/>
  <c r="AW386" i="5"/>
  <c r="AW385" i="5"/>
  <c r="AW384" i="5"/>
  <c r="AW383" i="5"/>
  <c r="AW382" i="5"/>
  <c r="AW381" i="5"/>
  <c r="AW380" i="5"/>
  <c r="AW379" i="5"/>
  <c r="AW378" i="5"/>
  <c r="AW377" i="5"/>
  <c r="AW376" i="5"/>
  <c r="AW375" i="5"/>
  <c r="AW374" i="5"/>
  <c r="AW373" i="5"/>
  <c r="AW372" i="5"/>
  <c r="AW371" i="5"/>
  <c r="AW370" i="5"/>
  <c r="AW369" i="5"/>
  <c r="AW368" i="5"/>
  <c r="AW367" i="5"/>
  <c r="AW366" i="5"/>
  <c r="AW365" i="5"/>
  <c r="AW364" i="5"/>
  <c r="AW363" i="5"/>
  <c r="AW362" i="5"/>
  <c r="AW361" i="5"/>
  <c r="AW360" i="5"/>
  <c r="AW359" i="5"/>
  <c r="AW358" i="5"/>
  <c r="AW357" i="5"/>
  <c r="AW356" i="5"/>
  <c r="AW355" i="5"/>
  <c r="AW354" i="5"/>
  <c r="AW353" i="5"/>
  <c r="AW352" i="5"/>
  <c r="AW351" i="5"/>
  <c r="AW350" i="5"/>
  <c r="AW349" i="5"/>
  <c r="AW348" i="5"/>
  <c r="AW347" i="5"/>
  <c r="AW346" i="5"/>
  <c r="AW345" i="5"/>
  <c r="AW344" i="5"/>
  <c r="AW343" i="5"/>
  <c r="AW342" i="5"/>
  <c r="AW341" i="5"/>
  <c r="AW340" i="5"/>
  <c r="AW339" i="5"/>
  <c r="AW338" i="5"/>
  <c r="AW337" i="5"/>
  <c r="AW336" i="5"/>
  <c r="AW335" i="5"/>
  <c r="AW334" i="5"/>
  <c r="AW333" i="5"/>
  <c r="AW332" i="5"/>
  <c r="AW331" i="5"/>
  <c r="AW330" i="5"/>
  <c r="AW329" i="5"/>
  <c r="AW328" i="5"/>
  <c r="AW327" i="5"/>
  <c r="AW326" i="5"/>
  <c r="AW325" i="5"/>
  <c r="AW324" i="5"/>
  <c r="AW323" i="5"/>
  <c r="AW322" i="5"/>
  <c r="AW321" i="5"/>
  <c r="AW320" i="5"/>
  <c r="AW319" i="5"/>
  <c r="AW318" i="5"/>
  <c r="AW317" i="5"/>
  <c r="AW316" i="5"/>
  <c r="AW315" i="5"/>
  <c r="AW314" i="5"/>
  <c r="AW313" i="5"/>
  <c r="AW312" i="5"/>
  <c r="AW311" i="5"/>
  <c r="AW310" i="5"/>
  <c r="AW309" i="5"/>
  <c r="AW308" i="5"/>
  <c r="AW307" i="5"/>
  <c r="AW306" i="5"/>
  <c r="AW305" i="5"/>
  <c r="S81" i="13" s="1"/>
  <c r="AW304" i="5"/>
  <c r="AW303" i="5"/>
  <c r="AW302" i="5"/>
  <c r="AW301" i="5"/>
  <c r="AW300" i="5"/>
  <c r="AW299" i="5"/>
  <c r="AW298" i="5"/>
  <c r="AW297" i="5"/>
  <c r="AW296" i="5"/>
  <c r="AW295" i="5"/>
  <c r="AW294" i="5"/>
  <c r="AW293" i="5"/>
  <c r="AW292" i="5"/>
  <c r="AW291" i="5"/>
  <c r="AW290" i="5"/>
  <c r="AW289" i="5"/>
  <c r="AW288" i="5"/>
  <c r="AW287" i="5"/>
  <c r="AW286" i="5"/>
  <c r="AW285" i="5"/>
  <c r="AW284" i="5"/>
  <c r="AW283" i="5"/>
  <c r="AW282" i="5"/>
  <c r="AW281" i="5"/>
  <c r="AW280" i="5"/>
  <c r="AW279" i="5"/>
  <c r="AW278" i="5"/>
  <c r="AW277" i="5"/>
  <c r="AW276" i="5"/>
  <c r="AW275" i="5"/>
  <c r="AW274" i="5"/>
  <c r="AW273" i="5"/>
  <c r="AW272" i="5"/>
  <c r="AW271" i="5"/>
  <c r="AW270" i="5"/>
  <c r="AW269" i="5"/>
  <c r="AW268" i="5"/>
  <c r="AW267" i="5"/>
  <c r="AW266" i="5"/>
  <c r="AW265" i="5"/>
  <c r="AW264" i="5"/>
  <c r="AW263" i="5"/>
  <c r="AW262" i="5"/>
  <c r="AW261" i="5"/>
  <c r="AW260" i="5"/>
  <c r="AW259" i="5"/>
  <c r="AW258" i="5"/>
  <c r="AW257" i="5"/>
  <c r="AW256" i="5"/>
  <c r="AW255" i="5"/>
  <c r="AW254" i="5"/>
  <c r="AW253" i="5"/>
  <c r="AW252" i="5"/>
  <c r="AW251" i="5"/>
  <c r="AW250" i="5"/>
  <c r="AW249" i="5"/>
  <c r="AW248" i="5"/>
  <c r="AW247" i="5"/>
  <c r="AW246" i="5"/>
  <c r="AW245" i="5"/>
  <c r="AW244" i="5"/>
  <c r="AW243" i="5"/>
  <c r="AW242" i="5"/>
  <c r="AW241" i="5"/>
  <c r="AW240" i="5"/>
  <c r="AW239" i="5"/>
  <c r="AW238" i="5"/>
  <c r="AW237" i="5"/>
  <c r="AW236" i="5"/>
  <c r="AW235" i="5"/>
  <c r="AW234" i="5"/>
  <c r="AW233" i="5"/>
  <c r="AW232" i="5"/>
  <c r="AW231" i="5"/>
  <c r="AW230" i="5"/>
  <c r="AW229" i="5"/>
  <c r="AW228" i="5"/>
  <c r="AW227" i="5"/>
  <c r="AW226" i="5"/>
  <c r="AW225" i="5"/>
  <c r="AW224" i="5"/>
  <c r="AW223" i="5"/>
  <c r="AW222" i="5"/>
  <c r="AW221" i="5"/>
  <c r="AW220" i="5"/>
  <c r="AW219" i="5"/>
  <c r="AW218" i="5"/>
  <c r="AW217" i="5"/>
  <c r="AW216" i="5"/>
  <c r="AW215" i="5"/>
  <c r="AW214" i="5"/>
  <c r="AW213" i="5"/>
  <c r="AW212" i="5"/>
  <c r="AW211" i="5"/>
  <c r="AW210" i="5"/>
  <c r="AW209" i="5"/>
  <c r="AW208" i="5"/>
  <c r="AW207" i="5"/>
  <c r="AW206" i="5"/>
  <c r="AW205" i="5"/>
  <c r="AW204" i="5"/>
  <c r="AW203" i="5"/>
  <c r="AW202" i="5"/>
  <c r="AW201" i="5"/>
  <c r="AW200" i="5"/>
  <c r="AW199" i="5"/>
  <c r="AW198" i="5"/>
  <c r="AW197" i="5"/>
  <c r="AW196" i="5"/>
  <c r="AW195" i="5"/>
  <c r="AW194" i="5"/>
  <c r="AW193" i="5"/>
  <c r="AW192" i="5"/>
  <c r="AW191" i="5"/>
  <c r="AW190" i="5"/>
  <c r="AW189" i="5"/>
  <c r="AW188" i="5"/>
  <c r="AW187" i="5"/>
  <c r="AW186" i="5"/>
  <c r="AW185" i="5"/>
  <c r="AW184" i="5"/>
  <c r="AW183" i="5"/>
  <c r="AW182" i="5"/>
  <c r="AW181" i="5"/>
  <c r="AW180" i="5"/>
  <c r="AW179" i="5"/>
  <c r="AW178" i="5"/>
  <c r="AW177" i="5"/>
  <c r="AW176" i="5"/>
  <c r="AW175" i="5"/>
  <c r="AW174" i="5"/>
  <c r="AW173" i="5"/>
  <c r="AW172" i="5"/>
  <c r="AW171" i="5"/>
  <c r="AW170" i="5"/>
  <c r="AW169" i="5"/>
  <c r="AW168" i="5"/>
  <c r="AW167" i="5"/>
  <c r="AW166" i="5"/>
  <c r="AW165" i="5"/>
  <c r="AW164" i="5"/>
  <c r="AW163" i="5"/>
  <c r="AW162" i="5"/>
  <c r="AW161" i="5"/>
  <c r="AW160" i="5"/>
  <c r="AW159" i="5"/>
  <c r="AW158" i="5"/>
  <c r="AW157" i="5"/>
  <c r="AW156" i="5"/>
  <c r="AW155" i="5"/>
  <c r="AW154" i="5"/>
  <c r="AW153" i="5"/>
  <c r="AW152" i="5"/>
  <c r="AW151" i="5"/>
  <c r="S73" i="13"/>
  <c r="AW150" i="5"/>
  <c r="AW149" i="5"/>
  <c r="AW148" i="5"/>
  <c r="AW147" i="5"/>
  <c r="AW146" i="5"/>
  <c r="AW145" i="5"/>
  <c r="AW144" i="5"/>
  <c r="AW143" i="5"/>
  <c r="AW142" i="5"/>
  <c r="AW141" i="5"/>
  <c r="AW140" i="5"/>
  <c r="AW139" i="5"/>
  <c r="AW138" i="5"/>
  <c r="AW137" i="5"/>
  <c r="AW136" i="5"/>
  <c r="AW135" i="5"/>
  <c r="AW134" i="5"/>
  <c r="AW133" i="5"/>
  <c r="AW132" i="5"/>
  <c r="AW131" i="5"/>
  <c r="AW130" i="5"/>
  <c r="AW129" i="5"/>
  <c r="AW128" i="5"/>
  <c r="AW127" i="5"/>
  <c r="AW126" i="5"/>
  <c r="AW125" i="5"/>
  <c r="AW124" i="5"/>
  <c r="AW123" i="5"/>
  <c r="AW122" i="5"/>
  <c r="AW121" i="5"/>
  <c r="AW120" i="5"/>
  <c r="AW119" i="5"/>
  <c r="S54" i="13" s="1"/>
  <c r="AW118" i="5"/>
  <c r="S48" i="13" s="1"/>
  <c r="AW117" i="5"/>
  <c r="AW116" i="5"/>
  <c r="AW115" i="5"/>
  <c r="AW114" i="5"/>
  <c r="AW113" i="5"/>
  <c r="AW112" i="5"/>
  <c r="AW111" i="5"/>
  <c r="AW110" i="5"/>
  <c r="AW109" i="5"/>
  <c r="AW108" i="5"/>
  <c r="AW107" i="5"/>
  <c r="AW106" i="5"/>
  <c r="AW105" i="5"/>
  <c r="AW104" i="5"/>
  <c r="AW103" i="5"/>
  <c r="S52" i="13" s="1"/>
  <c r="AW102" i="5"/>
  <c r="AW101" i="5"/>
  <c r="AW100" i="5"/>
  <c r="AW99" i="5"/>
  <c r="AW98" i="5"/>
  <c r="AW97" i="5"/>
  <c r="AW96" i="5"/>
  <c r="AW95" i="5"/>
  <c r="AW94" i="5"/>
  <c r="AW93" i="5"/>
  <c r="AW92" i="5"/>
  <c r="AW91" i="5"/>
  <c r="AW90" i="5"/>
  <c r="AW89" i="5"/>
  <c r="AW88" i="5"/>
  <c r="AW87" i="5"/>
  <c r="AW86" i="5"/>
  <c r="AW85" i="5"/>
  <c r="AW84" i="5"/>
  <c r="AW83" i="5"/>
  <c r="AW82" i="5"/>
  <c r="AW81" i="5"/>
  <c r="AW80" i="5"/>
  <c r="AW79" i="5"/>
  <c r="S37" i="13" s="1"/>
  <c r="AW78" i="5"/>
  <c r="AW77" i="5"/>
  <c r="AW76" i="5"/>
  <c r="AW75" i="5"/>
  <c r="AW74" i="5"/>
  <c r="AW73" i="5"/>
  <c r="AW72" i="5"/>
  <c r="AW71" i="5"/>
  <c r="AW70" i="5"/>
  <c r="AW69" i="5"/>
  <c r="AW68" i="5"/>
  <c r="AW67" i="5"/>
  <c r="AW66" i="5"/>
  <c r="AW65" i="5"/>
  <c r="AW64" i="5"/>
  <c r="AW63" i="5"/>
  <c r="AW62" i="5"/>
  <c r="AW61" i="5"/>
  <c r="AW60" i="5"/>
  <c r="AW59" i="5"/>
  <c r="S86" i="13" s="1"/>
  <c r="AW58" i="5"/>
  <c r="AW57" i="5"/>
  <c r="AW56" i="5"/>
  <c r="AW55" i="5"/>
  <c r="AW54" i="5"/>
  <c r="S65" i="13" s="1"/>
  <c r="AW53" i="5"/>
  <c r="AW52" i="5"/>
  <c r="AW51" i="5"/>
  <c r="AW50" i="5"/>
  <c r="AW49" i="5"/>
  <c r="AW48" i="5"/>
  <c r="S20" i="13" s="1"/>
  <c r="AW47" i="5"/>
  <c r="AW46" i="5"/>
  <c r="AW45" i="5"/>
  <c r="AW44" i="5"/>
  <c r="AW43" i="5"/>
  <c r="S19" i="13" s="1"/>
  <c r="AW42" i="5"/>
  <c r="AW41" i="5"/>
  <c r="AW40" i="5"/>
  <c r="S57" i="13" s="1"/>
  <c r="AW38" i="5"/>
  <c r="AW37" i="5"/>
  <c r="AW36" i="5"/>
  <c r="AW35" i="5"/>
  <c r="AW33" i="5"/>
  <c r="AW32" i="5"/>
  <c r="AW31" i="5"/>
  <c r="AW28" i="5"/>
  <c r="AW27" i="5"/>
  <c r="S31" i="13" s="1"/>
  <c r="AW26" i="5"/>
  <c r="AW25" i="5"/>
  <c r="AW23" i="5"/>
  <c r="AW22" i="5"/>
  <c r="AW21" i="5"/>
  <c r="AW20" i="5"/>
  <c r="AW19" i="5"/>
  <c r="AW18" i="5"/>
  <c r="S56" i="13" s="1"/>
  <c r="AW17" i="5"/>
  <c r="AW16" i="5"/>
  <c r="AW15" i="5"/>
  <c r="AW13" i="5"/>
  <c r="AW12" i="5"/>
  <c r="AW11" i="5"/>
  <c r="AW10" i="5"/>
  <c r="AW9" i="5"/>
  <c r="S23" i="13" s="1"/>
  <c r="AW6" i="5"/>
  <c r="AW5" i="5"/>
  <c r="S61" i="13" l="1"/>
  <c r="S32" i="13"/>
  <c r="S55" i="13"/>
  <c r="S17" i="13"/>
  <c r="S38" i="13"/>
  <c r="S40" i="13"/>
  <c r="S30" i="13"/>
  <c r="S89" i="13"/>
  <c r="S67" i="13"/>
  <c r="S44" i="13"/>
  <c r="S34" i="13"/>
  <c r="S29" i="13"/>
  <c r="S39" i="13"/>
  <c r="S21" i="13"/>
  <c r="S64" i="13"/>
  <c r="S41" i="13"/>
  <c r="S87" i="13"/>
  <c r="S49" i="13"/>
  <c r="S33" i="13"/>
  <c r="S35" i="13"/>
  <c r="S50" i="13"/>
  <c r="S43" i="13"/>
  <c r="S26" i="13"/>
  <c r="S25" i="13"/>
  <c r="S22" i="13"/>
  <c r="S83" i="13"/>
  <c r="S66" i="13"/>
  <c r="S58" i="13"/>
  <c r="S62" i="13"/>
  <c r="S36" i="13"/>
  <c r="S59" i="13"/>
  <c r="S47" i="13"/>
  <c r="S63" i="13"/>
  <c r="S42" i="13"/>
  <c r="S24" i="13"/>
  <c r="S45" i="13"/>
  <c r="S18" i="13"/>
  <c r="S10" i="13"/>
  <c r="AW1561" i="5"/>
  <c r="BK69" i="2"/>
  <c r="O7" i="13" l="1"/>
  <c r="BI885" i="3"/>
  <c r="BH885" i="3"/>
  <c r="BJ597" i="3"/>
  <c r="BJ598" i="3"/>
  <c r="BJ599" i="3"/>
  <c r="BJ600" i="3"/>
  <c r="BJ601" i="3"/>
  <c r="BJ602" i="3"/>
  <c r="BJ603" i="3"/>
  <c r="BJ604" i="3"/>
  <c r="BJ605" i="3"/>
  <c r="BJ606" i="3"/>
  <c r="BJ607" i="3"/>
  <c r="BJ608" i="3"/>
  <c r="BJ609" i="3"/>
  <c r="BJ610" i="3"/>
  <c r="BJ611" i="3"/>
  <c r="BJ612" i="3"/>
  <c r="BJ613" i="3"/>
  <c r="BJ614" i="3"/>
  <c r="BJ615" i="3"/>
  <c r="BJ616" i="3"/>
  <c r="BJ617" i="3"/>
  <c r="BJ618" i="3"/>
  <c r="BJ619" i="3"/>
  <c r="BJ620" i="3"/>
  <c r="BJ621" i="3"/>
  <c r="BJ622" i="3"/>
  <c r="BJ623" i="3"/>
  <c r="BJ624" i="3"/>
  <c r="BJ625" i="3"/>
  <c r="BJ626" i="3"/>
  <c r="BJ627" i="3"/>
  <c r="BJ628" i="3"/>
  <c r="BJ629" i="3"/>
  <c r="BJ630" i="3"/>
  <c r="BJ631" i="3"/>
  <c r="BJ632" i="3"/>
  <c r="BJ633" i="3"/>
  <c r="BJ634" i="3"/>
  <c r="BJ635" i="3"/>
  <c r="BJ636" i="3"/>
  <c r="BJ637" i="3"/>
  <c r="BJ638" i="3"/>
  <c r="BJ639" i="3"/>
  <c r="BJ640" i="3"/>
  <c r="BJ641" i="3"/>
  <c r="BJ642" i="3"/>
  <c r="BJ643" i="3"/>
  <c r="BJ644" i="3"/>
  <c r="BJ645" i="3"/>
  <c r="BJ646" i="3"/>
  <c r="BJ647" i="3"/>
  <c r="BJ648" i="3"/>
  <c r="BJ649" i="3"/>
  <c r="BJ650" i="3"/>
  <c r="BJ651" i="3"/>
  <c r="BJ652" i="3"/>
  <c r="BJ653" i="3"/>
  <c r="BJ654" i="3"/>
  <c r="BJ655" i="3"/>
  <c r="BJ656" i="3"/>
  <c r="BJ657" i="3"/>
  <c r="BJ658" i="3"/>
  <c r="BJ659" i="3"/>
  <c r="BJ660" i="3"/>
  <c r="BJ661" i="3"/>
  <c r="BJ662" i="3"/>
  <c r="BJ663" i="3"/>
  <c r="BJ664" i="3"/>
  <c r="BJ665" i="3"/>
  <c r="BJ666" i="3"/>
  <c r="BJ667" i="3"/>
  <c r="BJ668" i="3"/>
  <c r="BJ669" i="3"/>
  <c r="BJ670" i="3"/>
  <c r="BJ671" i="3"/>
  <c r="BJ672" i="3"/>
  <c r="BJ673" i="3"/>
  <c r="BJ674" i="3"/>
  <c r="BJ675" i="3"/>
  <c r="BJ676" i="3"/>
  <c r="BJ677" i="3"/>
  <c r="BJ678" i="3"/>
  <c r="BJ679" i="3"/>
  <c r="BJ680" i="3"/>
  <c r="BJ681" i="3"/>
  <c r="BJ682" i="3"/>
  <c r="BJ683" i="3"/>
  <c r="BJ684" i="3"/>
  <c r="BJ685" i="3"/>
  <c r="BJ686" i="3"/>
  <c r="BJ687" i="3"/>
  <c r="BJ688" i="3"/>
  <c r="BJ689" i="3"/>
  <c r="BJ690" i="3"/>
  <c r="BJ691" i="3"/>
  <c r="BJ692" i="3"/>
  <c r="BJ693" i="3"/>
  <c r="BJ694" i="3"/>
  <c r="BJ695" i="3"/>
  <c r="BJ696" i="3"/>
  <c r="BJ697" i="3"/>
  <c r="BJ698" i="3"/>
  <c r="BJ699" i="3"/>
  <c r="BJ700" i="3"/>
  <c r="BJ701" i="3"/>
  <c r="BJ702" i="3"/>
  <c r="BJ703" i="3"/>
  <c r="BJ704" i="3"/>
  <c r="BJ705" i="3"/>
  <c r="BJ706" i="3"/>
  <c r="BJ707" i="3"/>
  <c r="BJ708" i="3"/>
  <c r="BJ709" i="3"/>
  <c r="BJ710" i="3"/>
  <c r="BJ711" i="3"/>
  <c r="BJ712" i="3"/>
  <c r="BJ713" i="3"/>
  <c r="BJ714" i="3"/>
  <c r="BJ715" i="3"/>
  <c r="BJ716" i="3"/>
  <c r="BJ717" i="3"/>
  <c r="BJ718" i="3"/>
  <c r="BJ719" i="3"/>
  <c r="BJ720" i="3"/>
  <c r="BJ721" i="3"/>
  <c r="BJ722" i="3"/>
  <c r="BJ723" i="3"/>
  <c r="BJ724" i="3"/>
  <c r="BJ725" i="3"/>
  <c r="BJ726" i="3"/>
  <c r="BJ727" i="3"/>
  <c r="BJ728" i="3"/>
  <c r="BJ729" i="3"/>
  <c r="BJ730" i="3"/>
  <c r="BJ731" i="3"/>
  <c r="BJ732" i="3"/>
  <c r="BJ733" i="3"/>
  <c r="BJ734" i="3"/>
  <c r="BJ735" i="3"/>
  <c r="BJ736" i="3"/>
  <c r="BJ737" i="3"/>
  <c r="BJ738" i="3"/>
  <c r="BJ739" i="3"/>
  <c r="BJ740" i="3"/>
  <c r="BJ741" i="3"/>
  <c r="BJ742" i="3"/>
  <c r="BJ743" i="3"/>
  <c r="BJ744" i="3"/>
  <c r="BJ745" i="3"/>
  <c r="BJ746" i="3"/>
  <c r="BJ747" i="3"/>
  <c r="BJ748" i="3"/>
  <c r="BJ749" i="3"/>
  <c r="BJ750" i="3"/>
  <c r="BJ751" i="3"/>
  <c r="BJ752" i="3"/>
  <c r="BJ753" i="3"/>
  <c r="BJ754" i="3"/>
  <c r="BJ755" i="3"/>
  <c r="BJ756" i="3"/>
  <c r="BJ757" i="3"/>
  <c r="BJ758" i="3"/>
  <c r="BJ759" i="3"/>
  <c r="BJ760" i="3"/>
  <c r="BJ761" i="3"/>
  <c r="BJ762" i="3"/>
  <c r="BJ763" i="3"/>
  <c r="BJ764" i="3"/>
  <c r="BJ765" i="3"/>
  <c r="BJ766" i="3"/>
  <c r="BJ767" i="3"/>
  <c r="BJ768" i="3"/>
  <c r="BJ769" i="3"/>
  <c r="BJ770" i="3"/>
  <c r="BJ771" i="3"/>
  <c r="BJ772" i="3"/>
  <c r="BJ773" i="3"/>
  <c r="BJ774" i="3"/>
  <c r="BJ775" i="3"/>
  <c r="BJ776" i="3"/>
  <c r="BJ777" i="3"/>
  <c r="BJ778" i="3"/>
  <c r="BJ779" i="3"/>
  <c r="BJ780" i="3"/>
  <c r="BJ781" i="3"/>
  <c r="BJ782" i="3"/>
  <c r="BJ783" i="3"/>
  <c r="BJ784" i="3"/>
  <c r="BJ785" i="3"/>
  <c r="BJ786" i="3"/>
  <c r="BJ787" i="3"/>
  <c r="BJ788" i="3"/>
  <c r="BJ789" i="3"/>
  <c r="BJ790" i="3"/>
  <c r="BJ791" i="3"/>
  <c r="BJ792" i="3"/>
  <c r="BJ793" i="3"/>
  <c r="BJ794" i="3"/>
  <c r="BJ795" i="3"/>
  <c r="BJ796" i="3"/>
  <c r="BJ797" i="3"/>
  <c r="BJ798" i="3"/>
  <c r="BJ799" i="3"/>
  <c r="BJ800" i="3"/>
  <c r="BJ801" i="3"/>
  <c r="BJ802" i="3"/>
  <c r="BJ803" i="3"/>
  <c r="BJ804" i="3"/>
  <c r="BJ805" i="3"/>
  <c r="BJ806" i="3"/>
  <c r="BJ807" i="3"/>
  <c r="BJ808" i="3"/>
  <c r="BJ809" i="3"/>
  <c r="BJ810" i="3"/>
  <c r="BJ811" i="3"/>
  <c r="BJ812" i="3"/>
  <c r="BJ813" i="3"/>
  <c r="BJ814" i="3"/>
  <c r="BJ815" i="3"/>
  <c r="BJ816" i="3"/>
  <c r="BJ817" i="3"/>
  <c r="BJ818" i="3"/>
  <c r="BJ819" i="3"/>
  <c r="BJ820" i="3"/>
  <c r="BJ821" i="3"/>
  <c r="BJ822" i="3"/>
  <c r="BJ823" i="3"/>
  <c r="BJ824" i="3"/>
  <c r="BJ825" i="3"/>
  <c r="BJ826" i="3"/>
  <c r="BJ827" i="3"/>
  <c r="BJ828" i="3"/>
  <c r="BJ829" i="3"/>
  <c r="BJ830" i="3"/>
  <c r="Y566" i="12" l="1"/>
  <c r="Z566" i="12"/>
  <c r="AA334" i="12"/>
  <c r="AA335" i="12"/>
  <c r="AA336" i="12"/>
  <c r="AA337" i="12"/>
  <c r="AA338" i="12"/>
  <c r="AA339" i="12"/>
  <c r="AA340" i="12"/>
  <c r="AA341" i="12"/>
  <c r="AA342" i="12"/>
  <c r="AA343" i="12"/>
  <c r="AA344" i="12"/>
  <c r="AA345" i="12"/>
  <c r="AA346" i="12"/>
  <c r="AA347" i="12"/>
  <c r="AA348" i="12"/>
  <c r="AA349" i="12"/>
  <c r="AA350" i="12"/>
  <c r="AA351" i="12"/>
  <c r="AA352" i="12"/>
  <c r="AA353" i="12"/>
  <c r="AA354" i="12"/>
  <c r="AA355" i="12"/>
  <c r="AA356" i="12"/>
  <c r="AA357" i="12"/>
  <c r="AA358" i="12"/>
  <c r="AA359" i="12"/>
  <c r="AA360" i="12"/>
  <c r="AA361" i="12"/>
  <c r="AA362" i="12"/>
  <c r="AA363" i="12"/>
  <c r="AA364" i="12"/>
  <c r="AA365" i="12"/>
  <c r="AA366" i="12"/>
  <c r="AA367" i="12"/>
  <c r="AA368" i="12"/>
  <c r="AA369" i="12"/>
  <c r="AA370" i="12"/>
  <c r="AA371" i="12"/>
  <c r="AA372" i="12"/>
  <c r="AA373" i="12"/>
  <c r="AA374" i="12"/>
  <c r="AA375" i="12"/>
  <c r="AA376" i="12"/>
  <c r="AA377" i="12"/>
  <c r="AA378" i="12"/>
  <c r="AA379" i="12"/>
  <c r="AA380" i="12"/>
  <c r="AA381" i="12"/>
  <c r="AA382" i="12"/>
  <c r="AA383" i="12"/>
  <c r="AA384" i="12"/>
  <c r="AA385" i="12"/>
  <c r="AA386" i="12"/>
  <c r="AA387" i="12"/>
  <c r="AA388" i="12"/>
  <c r="AA389" i="12"/>
  <c r="AA390" i="12"/>
  <c r="AA391" i="12"/>
  <c r="AA392" i="12"/>
  <c r="AA393" i="12"/>
  <c r="AA394" i="12"/>
  <c r="AA395" i="12"/>
  <c r="AA396" i="12"/>
  <c r="AA397" i="12"/>
  <c r="AA398" i="12"/>
  <c r="AA399" i="12"/>
  <c r="AA400" i="12"/>
  <c r="AA401" i="12"/>
  <c r="AA402" i="12"/>
  <c r="AA403" i="12"/>
  <c r="AA404" i="12"/>
  <c r="AA405" i="12"/>
  <c r="AA406" i="12"/>
  <c r="AA407" i="12"/>
  <c r="AA408" i="12"/>
  <c r="AA409" i="12"/>
  <c r="AA410" i="12"/>
  <c r="AA411" i="12"/>
  <c r="AA412" i="12"/>
  <c r="AA413" i="12"/>
  <c r="AA414" i="12"/>
  <c r="AA415" i="12"/>
  <c r="AA416" i="12"/>
  <c r="AA417" i="12"/>
  <c r="AA418" i="12"/>
  <c r="AA419" i="12"/>
  <c r="AA420" i="12"/>
  <c r="AA421" i="12"/>
  <c r="AA422" i="12"/>
  <c r="AA423" i="12"/>
  <c r="AA424" i="12"/>
  <c r="AA425" i="12"/>
  <c r="AA426" i="12"/>
  <c r="AA427" i="12"/>
  <c r="AA428" i="12"/>
  <c r="AA429" i="12"/>
  <c r="AA430" i="12"/>
  <c r="AA431" i="12"/>
  <c r="AA432" i="12"/>
  <c r="AA433" i="12"/>
  <c r="AA434" i="12"/>
  <c r="AA435" i="12"/>
  <c r="AA436" i="12"/>
  <c r="AA437" i="12"/>
  <c r="AA438" i="12"/>
  <c r="AA439" i="12"/>
  <c r="AA440" i="12"/>
  <c r="AA441" i="12"/>
  <c r="AA442" i="12"/>
  <c r="AA443" i="12"/>
  <c r="AA444" i="12"/>
  <c r="AA445" i="12"/>
  <c r="AA446" i="12"/>
  <c r="AA447" i="12"/>
  <c r="AA448" i="12"/>
  <c r="AA449" i="12"/>
  <c r="AA450" i="12"/>
  <c r="AA451" i="12"/>
  <c r="AA452" i="12"/>
  <c r="AA453" i="12"/>
  <c r="AA454" i="12"/>
  <c r="AA455" i="12"/>
  <c r="AA456" i="12"/>
  <c r="AA457" i="12"/>
  <c r="AA458" i="12"/>
  <c r="AA459" i="12"/>
  <c r="AA460" i="12"/>
  <c r="AA461" i="12"/>
  <c r="AA462" i="12"/>
  <c r="AA463" i="12"/>
  <c r="AA464" i="12"/>
  <c r="AA465" i="12"/>
  <c r="AA466" i="12"/>
  <c r="Z19" i="18" l="1"/>
  <c r="Y19" i="18"/>
  <c r="AA9" i="18"/>
  <c r="AA10" i="18"/>
  <c r="AA11" i="18"/>
  <c r="AA12" i="18"/>
  <c r="AA13" i="18"/>
  <c r="AA14" i="18"/>
  <c r="AA15" i="18"/>
  <c r="AA16" i="18"/>
  <c r="AA17" i="18"/>
  <c r="AA18" i="18"/>
  <c r="W19" i="18"/>
  <c r="V19" i="18"/>
  <c r="T19" i="18"/>
  <c r="S19" i="18"/>
  <c r="Q19" i="18"/>
  <c r="P19" i="18"/>
  <c r="N19" i="18"/>
  <c r="M19" i="18"/>
  <c r="K19" i="18"/>
  <c r="J19" i="18"/>
  <c r="H19" i="18"/>
  <c r="G19" i="18"/>
  <c r="E19" i="18"/>
  <c r="D19" i="18"/>
  <c r="AA8" i="18"/>
  <c r="X8" i="18"/>
  <c r="U8" i="18"/>
  <c r="R8" i="18"/>
  <c r="AA7" i="18"/>
  <c r="X7" i="18"/>
  <c r="U7" i="18"/>
  <c r="R7" i="18"/>
  <c r="AA6" i="18"/>
  <c r="X6" i="18"/>
  <c r="U6" i="18"/>
  <c r="R6" i="18"/>
  <c r="AA5" i="18"/>
  <c r="X5" i="18"/>
  <c r="U5" i="18"/>
  <c r="R5" i="18"/>
  <c r="AA4" i="18"/>
  <c r="X4" i="18"/>
  <c r="U4" i="18"/>
  <c r="R4" i="18"/>
  <c r="AA3" i="18"/>
  <c r="X3" i="18"/>
  <c r="X19" i="18" s="1"/>
  <c r="U3" i="18"/>
  <c r="U19" i="18" s="1"/>
  <c r="R3" i="18"/>
  <c r="R19" i="18" s="1"/>
  <c r="O3" i="18"/>
  <c r="O19" i="18" s="1"/>
  <c r="L3" i="18"/>
  <c r="L19" i="18" s="1"/>
  <c r="I3" i="18"/>
  <c r="I19" i="18" s="1"/>
  <c r="F3" i="18"/>
  <c r="F19" i="18" s="1"/>
  <c r="AA4" i="15"/>
  <c r="AA5" i="15"/>
  <c r="AA3" i="15"/>
  <c r="Z7" i="15"/>
  <c r="Y7" i="15"/>
  <c r="Y9" i="16"/>
  <c r="Z9" i="16"/>
  <c r="Z38" i="14"/>
  <c r="Y38" i="14"/>
  <c r="AE13" i="10"/>
  <c r="AF13" i="10"/>
  <c r="AF75" i="7"/>
  <c r="AE75" i="7"/>
  <c r="AI106" i="4"/>
  <c r="AH106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BG69" i="2"/>
  <c r="BF69" i="2"/>
  <c r="BH68" i="2"/>
  <c r="Z9" i="17"/>
  <c r="Y9" i="17"/>
  <c r="AA8" i="17"/>
  <c r="AA7" i="17"/>
  <c r="AA6" i="17"/>
  <c r="AA5" i="17"/>
  <c r="AA4" i="17"/>
  <c r="AA3" i="17"/>
  <c r="AA8" i="16"/>
  <c r="AA7" i="16"/>
  <c r="AA6" i="16"/>
  <c r="AA5" i="16"/>
  <c r="AA4" i="16"/>
  <c r="AA3" i="16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AA3" i="14"/>
  <c r="AA333" i="12"/>
  <c r="AA332" i="12"/>
  <c r="AA331" i="12"/>
  <c r="AA330" i="12"/>
  <c r="AA329" i="12"/>
  <c r="AA328" i="12"/>
  <c r="AA327" i="12"/>
  <c r="AA326" i="12"/>
  <c r="AA325" i="12"/>
  <c r="AA324" i="12"/>
  <c r="AA323" i="12"/>
  <c r="AA322" i="12"/>
  <c r="AA321" i="12"/>
  <c r="AA320" i="12"/>
  <c r="AA319" i="12"/>
  <c r="AA318" i="12"/>
  <c r="AA317" i="12"/>
  <c r="AA316" i="12"/>
  <c r="AA315" i="12"/>
  <c r="AA314" i="12"/>
  <c r="AA313" i="12"/>
  <c r="AA312" i="12"/>
  <c r="AA311" i="12"/>
  <c r="AA310" i="12"/>
  <c r="AA309" i="12"/>
  <c r="AA308" i="12"/>
  <c r="AA307" i="12"/>
  <c r="AA306" i="12"/>
  <c r="AA305" i="12"/>
  <c r="AA304" i="12"/>
  <c r="AA303" i="12"/>
  <c r="AA302" i="12"/>
  <c r="AA301" i="12"/>
  <c r="AA300" i="12"/>
  <c r="AA299" i="12"/>
  <c r="AA298" i="12"/>
  <c r="AA297" i="12"/>
  <c r="AA296" i="12"/>
  <c r="AA295" i="12"/>
  <c r="AA294" i="12"/>
  <c r="AA293" i="12"/>
  <c r="AA292" i="12"/>
  <c r="AA291" i="12"/>
  <c r="AA290" i="12"/>
  <c r="AA289" i="12"/>
  <c r="AA288" i="12"/>
  <c r="AA287" i="12"/>
  <c r="AA286" i="12"/>
  <c r="AA285" i="12"/>
  <c r="AA284" i="12"/>
  <c r="AA283" i="12"/>
  <c r="AA282" i="12"/>
  <c r="AA281" i="12"/>
  <c r="AA280" i="12"/>
  <c r="AA279" i="12"/>
  <c r="AA278" i="12"/>
  <c r="AA277" i="12"/>
  <c r="AA276" i="12"/>
  <c r="AA275" i="12"/>
  <c r="AA274" i="12"/>
  <c r="AA273" i="12"/>
  <c r="AA272" i="12"/>
  <c r="AA271" i="12"/>
  <c r="AA270" i="12"/>
  <c r="AA269" i="12"/>
  <c r="AA268" i="12"/>
  <c r="AA267" i="12"/>
  <c r="AA266" i="12"/>
  <c r="AA265" i="12"/>
  <c r="AA264" i="12"/>
  <c r="AA263" i="12"/>
  <c r="AA262" i="12"/>
  <c r="AA261" i="12"/>
  <c r="AA260" i="12"/>
  <c r="AA259" i="12"/>
  <c r="AA258" i="12"/>
  <c r="AA257" i="12"/>
  <c r="AA256" i="12"/>
  <c r="AA255" i="12"/>
  <c r="AA254" i="12"/>
  <c r="AA253" i="12"/>
  <c r="AA252" i="12"/>
  <c r="AA251" i="12"/>
  <c r="AA250" i="12"/>
  <c r="AA249" i="12"/>
  <c r="AA248" i="12"/>
  <c r="AA247" i="12"/>
  <c r="AA246" i="12"/>
  <c r="AA245" i="12"/>
  <c r="AA244" i="12"/>
  <c r="AA243" i="12"/>
  <c r="AA242" i="12"/>
  <c r="AA241" i="12"/>
  <c r="AA240" i="12"/>
  <c r="AA239" i="12"/>
  <c r="AA238" i="12"/>
  <c r="AA237" i="12"/>
  <c r="AA236" i="12"/>
  <c r="AA235" i="12"/>
  <c r="AA234" i="12"/>
  <c r="AA233" i="12"/>
  <c r="AA232" i="12"/>
  <c r="AA231" i="12"/>
  <c r="AA230" i="12"/>
  <c r="AA229" i="12"/>
  <c r="AA228" i="12"/>
  <c r="AA227" i="12"/>
  <c r="AA226" i="12"/>
  <c r="AA225" i="12"/>
  <c r="AA224" i="12"/>
  <c r="AA223" i="12"/>
  <c r="AA222" i="12"/>
  <c r="AA221" i="12"/>
  <c r="AA220" i="12"/>
  <c r="AA219" i="12"/>
  <c r="AA218" i="12"/>
  <c r="AA217" i="12"/>
  <c r="AA216" i="12"/>
  <c r="AA215" i="12"/>
  <c r="AA214" i="12"/>
  <c r="AA213" i="12"/>
  <c r="AA212" i="12"/>
  <c r="AA211" i="12"/>
  <c r="AA210" i="12"/>
  <c r="AA209" i="12"/>
  <c r="AA208" i="12"/>
  <c r="AA207" i="12"/>
  <c r="AA206" i="12"/>
  <c r="AA205" i="12"/>
  <c r="AA204" i="12"/>
  <c r="AA203" i="12"/>
  <c r="AA202" i="12"/>
  <c r="AA201" i="12"/>
  <c r="AA200" i="12"/>
  <c r="AA199" i="12"/>
  <c r="AA198" i="12"/>
  <c r="AA197" i="12"/>
  <c r="AA196" i="12"/>
  <c r="AA195" i="12"/>
  <c r="AA194" i="12"/>
  <c r="AA193" i="12"/>
  <c r="AA192" i="12"/>
  <c r="AA191" i="12"/>
  <c r="AA190" i="12"/>
  <c r="AA189" i="12"/>
  <c r="AA188" i="12"/>
  <c r="AA187" i="12"/>
  <c r="AA186" i="12"/>
  <c r="AA185" i="12"/>
  <c r="AA184" i="12"/>
  <c r="AA183" i="12"/>
  <c r="AA182" i="12"/>
  <c r="AA181" i="12"/>
  <c r="AA180" i="12"/>
  <c r="AA179" i="12"/>
  <c r="AA178" i="12"/>
  <c r="AA177" i="12"/>
  <c r="AA176" i="12"/>
  <c r="AA175" i="12"/>
  <c r="AA174" i="12"/>
  <c r="AA173" i="12"/>
  <c r="AA172" i="12"/>
  <c r="AA171" i="12"/>
  <c r="AA170" i="12"/>
  <c r="AA169" i="12"/>
  <c r="AA168" i="12"/>
  <c r="AA167" i="12"/>
  <c r="AA166" i="12"/>
  <c r="AA165" i="12"/>
  <c r="AA164" i="12"/>
  <c r="AA163" i="12"/>
  <c r="AA162" i="12"/>
  <c r="AA161" i="12"/>
  <c r="AA160" i="12"/>
  <c r="AA159" i="12"/>
  <c r="AA158" i="12"/>
  <c r="AA157" i="12"/>
  <c r="AA156" i="12"/>
  <c r="AA155" i="12"/>
  <c r="AA154" i="12"/>
  <c r="AA153" i="12"/>
  <c r="AA152" i="12"/>
  <c r="AA151" i="12"/>
  <c r="AA150" i="12"/>
  <c r="AA149" i="12"/>
  <c r="AA148" i="12"/>
  <c r="AA147" i="12"/>
  <c r="AA146" i="12"/>
  <c r="AA145" i="12"/>
  <c r="AA144" i="12"/>
  <c r="AA143" i="12"/>
  <c r="AA142" i="12"/>
  <c r="AA141" i="12"/>
  <c r="AA140" i="12"/>
  <c r="AA139" i="12"/>
  <c r="AA138" i="12"/>
  <c r="AA137" i="12"/>
  <c r="AA136" i="12"/>
  <c r="AA135" i="12"/>
  <c r="AA134" i="12"/>
  <c r="AA133" i="12"/>
  <c r="AA132" i="12"/>
  <c r="AA131" i="12"/>
  <c r="AA130" i="12"/>
  <c r="AA129" i="12"/>
  <c r="AA128" i="12"/>
  <c r="AA127" i="12"/>
  <c r="AA126" i="12"/>
  <c r="AA125" i="12"/>
  <c r="AA124" i="12"/>
  <c r="AA123" i="12"/>
  <c r="AA122" i="12"/>
  <c r="AA121" i="12"/>
  <c r="AA120" i="12"/>
  <c r="AA119" i="12"/>
  <c r="AA118" i="12"/>
  <c r="AA117" i="12"/>
  <c r="AA116" i="12"/>
  <c r="AA115" i="12"/>
  <c r="AA114" i="12"/>
  <c r="AA113" i="12"/>
  <c r="AA112" i="12"/>
  <c r="AA111" i="12"/>
  <c r="AA110" i="12"/>
  <c r="AA109" i="12"/>
  <c r="AA108" i="12"/>
  <c r="AA107" i="12"/>
  <c r="AA106" i="12"/>
  <c r="AA105" i="12"/>
  <c r="AA104" i="12"/>
  <c r="AA103" i="12"/>
  <c r="AA102" i="12"/>
  <c r="AA101" i="12"/>
  <c r="AA100" i="12"/>
  <c r="AA99" i="12"/>
  <c r="AA98" i="12"/>
  <c r="AA97" i="12"/>
  <c r="AA96" i="12"/>
  <c r="AA95" i="12"/>
  <c r="AA94" i="12"/>
  <c r="AA93" i="12"/>
  <c r="AA92" i="12"/>
  <c r="AA91" i="12"/>
  <c r="AA90" i="12"/>
  <c r="AA89" i="12"/>
  <c r="AA88" i="12"/>
  <c r="AA87" i="12"/>
  <c r="AA86" i="12"/>
  <c r="AA85" i="12"/>
  <c r="AA84" i="12"/>
  <c r="AA83" i="12"/>
  <c r="AA82" i="12"/>
  <c r="AA81" i="12"/>
  <c r="AA80" i="12"/>
  <c r="AA79" i="12"/>
  <c r="AA78" i="12"/>
  <c r="AA77" i="12"/>
  <c r="AA76" i="12"/>
  <c r="AA75" i="12"/>
  <c r="AA74" i="12"/>
  <c r="AA73" i="12"/>
  <c r="AA72" i="12"/>
  <c r="AA71" i="12"/>
  <c r="AA70" i="12"/>
  <c r="AA69" i="12"/>
  <c r="AA68" i="12"/>
  <c r="AA67" i="12"/>
  <c r="AA66" i="12"/>
  <c r="AA65" i="12"/>
  <c r="AA64" i="12"/>
  <c r="AA63" i="12"/>
  <c r="AA62" i="12"/>
  <c r="AA61" i="12"/>
  <c r="AA60" i="12"/>
  <c r="AA59" i="12"/>
  <c r="AA58" i="12"/>
  <c r="AA57" i="12"/>
  <c r="AA56" i="12"/>
  <c r="AA55" i="12"/>
  <c r="AA54" i="12"/>
  <c r="AA53" i="12"/>
  <c r="AA52" i="12"/>
  <c r="AA51" i="12"/>
  <c r="AA50" i="12"/>
  <c r="AA49" i="12"/>
  <c r="AA48" i="12"/>
  <c r="AA47" i="12"/>
  <c r="AA46" i="12"/>
  <c r="AA45" i="12"/>
  <c r="AA44" i="12"/>
  <c r="AA43" i="12"/>
  <c r="AA42" i="12"/>
  <c r="AA41" i="12"/>
  <c r="AA40" i="12"/>
  <c r="AA39" i="12"/>
  <c r="AA38" i="12"/>
  <c r="AA37" i="12"/>
  <c r="AA36" i="12"/>
  <c r="AA35" i="12"/>
  <c r="AA34" i="12"/>
  <c r="AA33" i="12"/>
  <c r="AA32" i="12"/>
  <c r="AA31" i="12"/>
  <c r="AA30" i="12"/>
  <c r="AA29" i="12"/>
  <c r="AA28" i="12"/>
  <c r="AA27" i="12"/>
  <c r="AA26" i="12"/>
  <c r="AA25" i="12"/>
  <c r="AA24" i="12"/>
  <c r="AA23" i="12"/>
  <c r="AA22" i="12"/>
  <c r="AA21" i="12"/>
  <c r="AA20" i="12"/>
  <c r="AA19" i="12"/>
  <c r="AA18" i="12"/>
  <c r="AA17" i="12"/>
  <c r="AA16" i="12"/>
  <c r="AA15" i="12"/>
  <c r="AA14" i="12"/>
  <c r="AA13" i="12"/>
  <c r="AA12" i="12"/>
  <c r="AA11" i="12"/>
  <c r="AA10" i="12"/>
  <c r="AA9" i="12"/>
  <c r="AA8" i="12"/>
  <c r="AA7" i="12"/>
  <c r="AA6" i="12"/>
  <c r="AA5" i="12"/>
  <c r="AA4" i="12"/>
  <c r="AA3" i="12"/>
  <c r="AG70" i="7"/>
  <c r="AG69" i="7"/>
  <c r="AG68" i="7"/>
  <c r="AG67" i="7"/>
  <c r="AG66" i="7"/>
  <c r="AG65" i="7"/>
  <c r="AG64" i="7"/>
  <c r="AG63" i="7"/>
  <c r="AG62" i="7"/>
  <c r="AG61" i="7"/>
  <c r="AG60" i="7"/>
  <c r="AG59" i="7"/>
  <c r="AG58" i="7"/>
  <c r="AG57" i="7"/>
  <c r="AG56" i="7"/>
  <c r="AG55" i="7"/>
  <c r="AG54" i="7"/>
  <c r="AG53" i="7"/>
  <c r="AG52" i="7"/>
  <c r="AG51" i="7"/>
  <c r="AG50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G3" i="7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BJ596" i="3"/>
  <c r="BJ595" i="3"/>
  <c r="BJ594" i="3"/>
  <c r="BJ593" i="3"/>
  <c r="BJ592" i="3"/>
  <c r="BJ591" i="3"/>
  <c r="BJ590" i="3"/>
  <c r="BJ589" i="3"/>
  <c r="BJ588" i="3"/>
  <c r="BJ587" i="3"/>
  <c r="BJ586" i="3"/>
  <c r="BJ585" i="3"/>
  <c r="BJ584" i="3"/>
  <c r="BJ583" i="3"/>
  <c r="BJ582" i="3"/>
  <c r="BJ581" i="3"/>
  <c r="BJ580" i="3"/>
  <c r="BJ579" i="3"/>
  <c r="BJ578" i="3"/>
  <c r="BJ577" i="3"/>
  <c r="BJ576" i="3"/>
  <c r="BJ575" i="3"/>
  <c r="BJ574" i="3"/>
  <c r="BJ573" i="3"/>
  <c r="BJ572" i="3"/>
  <c r="BJ571" i="3"/>
  <c r="BJ570" i="3"/>
  <c r="BJ569" i="3"/>
  <c r="BJ568" i="3"/>
  <c r="BJ567" i="3"/>
  <c r="BJ566" i="3"/>
  <c r="BJ565" i="3"/>
  <c r="BJ564" i="3"/>
  <c r="BJ563" i="3"/>
  <c r="BJ562" i="3"/>
  <c r="BJ561" i="3"/>
  <c r="BJ560" i="3"/>
  <c r="BJ559" i="3"/>
  <c r="BJ558" i="3"/>
  <c r="BJ557" i="3"/>
  <c r="BJ556" i="3"/>
  <c r="BJ555" i="3"/>
  <c r="BJ554" i="3"/>
  <c r="BJ553" i="3"/>
  <c r="BJ552" i="3"/>
  <c r="BJ551" i="3"/>
  <c r="BJ550" i="3"/>
  <c r="BJ549" i="3"/>
  <c r="BJ548" i="3"/>
  <c r="BJ547" i="3"/>
  <c r="BJ546" i="3"/>
  <c r="BJ545" i="3"/>
  <c r="BJ544" i="3"/>
  <c r="BJ543" i="3"/>
  <c r="BJ542" i="3"/>
  <c r="BJ541" i="3"/>
  <c r="BJ540" i="3"/>
  <c r="BJ539" i="3"/>
  <c r="BJ538" i="3"/>
  <c r="BJ537" i="3"/>
  <c r="BJ536" i="3"/>
  <c r="BJ535" i="3"/>
  <c r="BJ534" i="3"/>
  <c r="BJ533" i="3"/>
  <c r="BJ532" i="3"/>
  <c r="BJ531" i="3"/>
  <c r="BJ530" i="3"/>
  <c r="BJ529" i="3"/>
  <c r="BJ528" i="3"/>
  <c r="BJ527" i="3"/>
  <c r="BJ526" i="3"/>
  <c r="BJ525" i="3"/>
  <c r="BJ524" i="3"/>
  <c r="BJ523" i="3"/>
  <c r="BJ522" i="3"/>
  <c r="BJ521" i="3"/>
  <c r="BJ520" i="3"/>
  <c r="BJ519" i="3"/>
  <c r="BJ518" i="3"/>
  <c r="BJ517" i="3"/>
  <c r="BJ516" i="3"/>
  <c r="BJ515" i="3"/>
  <c r="BJ514" i="3"/>
  <c r="BJ513" i="3"/>
  <c r="BJ512" i="3"/>
  <c r="BJ511" i="3"/>
  <c r="BJ510" i="3"/>
  <c r="BJ509" i="3"/>
  <c r="BJ508" i="3"/>
  <c r="BJ507" i="3"/>
  <c r="BJ506" i="3"/>
  <c r="BJ505" i="3"/>
  <c r="BJ504" i="3"/>
  <c r="BJ503" i="3"/>
  <c r="BJ502" i="3"/>
  <c r="BJ501" i="3"/>
  <c r="BJ500" i="3"/>
  <c r="BJ499" i="3"/>
  <c r="BJ498" i="3"/>
  <c r="BJ497" i="3"/>
  <c r="BJ496" i="3"/>
  <c r="BJ495" i="3"/>
  <c r="BJ494" i="3"/>
  <c r="BJ493" i="3"/>
  <c r="BJ492" i="3"/>
  <c r="BJ491" i="3"/>
  <c r="BJ490" i="3"/>
  <c r="BJ489" i="3"/>
  <c r="BJ488" i="3"/>
  <c r="BJ487" i="3"/>
  <c r="BJ486" i="3"/>
  <c r="BJ485" i="3"/>
  <c r="BJ484" i="3"/>
  <c r="BJ483" i="3"/>
  <c r="BJ482" i="3"/>
  <c r="BJ481" i="3"/>
  <c r="BJ480" i="3"/>
  <c r="BJ479" i="3"/>
  <c r="BJ478" i="3"/>
  <c r="BJ477" i="3"/>
  <c r="BJ476" i="3"/>
  <c r="BJ475" i="3"/>
  <c r="BJ474" i="3"/>
  <c r="BJ473" i="3"/>
  <c r="BJ472" i="3"/>
  <c r="BJ471" i="3"/>
  <c r="BJ470" i="3"/>
  <c r="BJ469" i="3"/>
  <c r="BJ468" i="3"/>
  <c r="BJ467" i="3"/>
  <c r="BJ466" i="3"/>
  <c r="BJ465" i="3"/>
  <c r="BJ464" i="3"/>
  <c r="BJ463" i="3"/>
  <c r="BJ462" i="3"/>
  <c r="BJ461" i="3"/>
  <c r="BJ460" i="3"/>
  <c r="BJ459" i="3"/>
  <c r="BJ458" i="3"/>
  <c r="BJ457" i="3"/>
  <c r="BJ456" i="3"/>
  <c r="BJ455" i="3"/>
  <c r="BJ454" i="3"/>
  <c r="BJ453" i="3"/>
  <c r="BJ452" i="3"/>
  <c r="BJ451" i="3"/>
  <c r="BJ450" i="3"/>
  <c r="BJ449" i="3"/>
  <c r="BJ448" i="3"/>
  <c r="BJ447" i="3"/>
  <c r="BJ446" i="3"/>
  <c r="BJ445" i="3"/>
  <c r="BJ444" i="3"/>
  <c r="BJ443" i="3"/>
  <c r="BJ442" i="3"/>
  <c r="BJ441" i="3"/>
  <c r="BJ440" i="3"/>
  <c r="BJ439" i="3"/>
  <c r="BJ438" i="3"/>
  <c r="BJ437" i="3"/>
  <c r="BJ436" i="3"/>
  <c r="BJ435" i="3"/>
  <c r="BJ434" i="3"/>
  <c r="BJ433" i="3"/>
  <c r="BJ432" i="3"/>
  <c r="BJ431" i="3"/>
  <c r="BJ430" i="3"/>
  <c r="BJ429" i="3"/>
  <c r="BJ428" i="3"/>
  <c r="BJ427" i="3"/>
  <c r="BJ426" i="3"/>
  <c r="BJ425" i="3"/>
  <c r="BJ424" i="3"/>
  <c r="BJ423" i="3"/>
  <c r="BJ422" i="3"/>
  <c r="BJ421" i="3"/>
  <c r="BJ420" i="3"/>
  <c r="BJ419" i="3"/>
  <c r="BJ418" i="3"/>
  <c r="BJ417" i="3"/>
  <c r="BJ416" i="3"/>
  <c r="BJ415" i="3"/>
  <c r="BJ414" i="3"/>
  <c r="BJ413" i="3"/>
  <c r="BJ412" i="3"/>
  <c r="BJ411" i="3"/>
  <c r="BJ410" i="3"/>
  <c r="BJ409" i="3"/>
  <c r="BJ408" i="3"/>
  <c r="BJ407" i="3"/>
  <c r="BJ406" i="3"/>
  <c r="BJ405" i="3"/>
  <c r="BJ404" i="3"/>
  <c r="BJ403" i="3"/>
  <c r="BJ402" i="3"/>
  <c r="BJ401" i="3"/>
  <c r="BJ400" i="3"/>
  <c r="BJ399" i="3"/>
  <c r="BJ398" i="3"/>
  <c r="BJ397" i="3"/>
  <c r="BJ396" i="3"/>
  <c r="BJ395" i="3"/>
  <c r="BJ394" i="3"/>
  <c r="BJ393" i="3"/>
  <c r="BJ392" i="3"/>
  <c r="BJ391" i="3"/>
  <c r="BJ390" i="3"/>
  <c r="BJ389" i="3"/>
  <c r="BJ388" i="3"/>
  <c r="BJ387" i="3"/>
  <c r="BJ386" i="3"/>
  <c r="BJ385" i="3"/>
  <c r="BJ384" i="3"/>
  <c r="BJ383" i="3"/>
  <c r="BJ382" i="3"/>
  <c r="BJ381" i="3"/>
  <c r="BJ380" i="3"/>
  <c r="BJ379" i="3"/>
  <c r="BJ378" i="3"/>
  <c r="BJ377" i="3"/>
  <c r="BJ376" i="3"/>
  <c r="BJ375" i="3"/>
  <c r="BJ374" i="3"/>
  <c r="BJ373" i="3"/>
  <c r="BJ372" i="3"/>
  <c r="BJ371" i="3"/>
  <c r="BJ370" i="3"/>
  <c r="BJ369" i="3"/>
  <c r="BJ368" i="3"/>
  <c r="BJ367" i="3"/>
  <c r="BJ366" i="3"/>
  <c r="BJ365" i="3"/>
  <c r="BJ364" i="3"/>
  <c r="BJ363" i="3"/>
  <c r="BJ362" i="3"/>
  <c r="BJ361" i="3"/>
  <c r="BJ360" i="3"/>
  <c r="BJ359" i="3"/>
  <c r="BJ358" i="3"/>
  <c r="BJ357" i="3"/>
  <c r="BJ356" i="3"/>
  <c r="BJ355" i="3"/>
  <c r="BJ354" i="3"/>
  <c r="BJ353" i="3"/>
  <c r="BJ352" i="3"/>
  <c r="BJ351" i="3"/>
  <c r="BJ350" i="3"/>
  <c r="BJ349" i="3"/>
  <c r="BJ348" i="3"/>
  <c r="BJ347" i="3"/>
  <c r="BJ346" i="3"/>
  <c r="BJ345" i="3"/>
  <c r="BJ344" i="3"/>
  <c r="BJ343" i="3"/>
  <c r="BJ342" i="3"/>
  <c r="BJ341" i="3"/>
  <c r="BJ340" i="3"/>
  <c r="BJ339" i="3"/>
  <c r="BJ338" i="3"/>
  <c r="BJ337" i="3"/>
  <c r="BJ336" i="3"/>
  <c r="BJ335" i="3"/>
  <c r="BJ334" i="3"/>
  <c r="BJ333" i="3"/>
  <c r="BJ332" i="3"/>
  <c r="BJ331" i="3"/>
  <c r="BJ330" i="3"/>
  <c r="BJ329" i="3"/>
  <c r="BJ328" i="3"/>
  <c r="BJ327" i="3"/>
  <c r="BJ326" i="3"/>
  <c r="BJ325" i="3"/>
  <c r="BJ324" i="3"/>
  <c r="BJ323" i="3"/>
  <c r="BJ322" i="3"/>
  <c r="BJ321" i="3"/>
  <c r="BJ320" i="3"/>
  <c r="BJ319" i="3"/>
  <c r="BJ318" i="3"/>
  <c r="BJ317" i="3"/>
  <c r="BJ316" i="3"/>
  <c r="BJ315" i="3"/>
  <c r="BJ314" i="3"/>
  <c r="BJ313" i="3"/>
  <c r="BJ312" i="3"/>
  <c r="BJ311" i="3"/>
  <c r="BJ310" i="3"/>
  <c r="BJ309" i="3"/>
  <c r="BJ308" i="3"/>
  <c r="BJ307" i="3"/>
  <c r="BJ306" i="3"/>
  <c r="BJ305" i="3"/>
  <c r="BJ304" i="3"/>
  <c r="BJ303" i="3"/>
  <c r="BJ302" i="3"/>
  <c r="BJ301" i="3"/>
  <c r="BJ300" i="3"/>
  <c r="BJ299" i="3"/>
  <c r="BJ298" i="3"/>
  <c r="BJ297" i="3"/>
  <c r="BJ296" i="3"/>
  <c r="BJ295" i="3"/>
  <c r="BJ294" i="3"/>
  <c r="BJ293" i="3"/>
  <c r="BJ292" i="3"/>
  <c r="BJ291" i="3"/>
  <c r="BJ290" i="3"/>
  <c r="BJ289" i="3"/>
  <c r="BJ288" i="3"/>
  <c r="BJ287" i="3"/>
  <c r="BJ286" i="3"/>
  <c r="BJ285" i="3"/>
  <c r="BJ284" i="3"/>
  <c r="BJ283" i="3"/>
  <c r="BJ282" i="3"/>
  <c r="BJ281" i="3"/>
  <c r="BJ280" i="3"/>
  <c r="BJ279" i="3"/>
  <c r="BJ278" i="3"/>
  <c r="BJ277" i="3"/>
  <c r="BJ276" i="3"/>
  <c r="BJ275" i="3"/>
  <c r="BJ274" i="3"/>
  <c r="BJ273" i="3"/>
  <c r="BJ272" i="3"/>
  <c r="BJ271" i="3"/>
  <c r="BJ270" i="3"/>
  <c r="BJ269" i="3"/>
  <c r="BJ268" i="3"/>
  <c r="BJ267" i="3"/>
  <c r="BJ266" i="3"/>
  <c r="BJ265" i="3"/>
  <c r="BJ264" i="3"/>
  <c r="BJ263" i="3"/>
  <c r="BJ262" i="3"/>
  <c r="BJ261" i="3"/>
  <c r="BJ260" i="3"/>
  <c r="BJ259" i="3"/>
  <c r="BJ258" i="3"/>
  <c r="BJ257" i="3"/>
  <c r="BJ256" i="3"/>
  <c r="BJ255" i="3"/>
  <c r="BJ254" i="3"/>
  <c r="BJ253" i="3"/>
  <c r="BJ252" i="3"/>
  <c r="BJ251" i="3"/>
  <c r="BJ250" i="3"/>
  <c r="BJ249" i="3"/>
  <c r="BJ248" i="3"/>
  <c r="BJ247" i="3"/>
  <c r="BJ246" i="3"/>
  <c r="BJ245" i="3"/>
  <c r="BJ244" i="3"/>
  <c r="BJ243" i="3"/>
  <c r="BJ242" i="3"/>
  <c r="BJ241" i="3"/>
  <c r="BJ240" i="3"/>
  <c r="BJ239" i="3"/>
  <c r="BJ238" i="3"/>
  <c r="BJ237" i="3"/>
  <c r="BJ236" i="3"/>
  <c r="BJ235" i="3"/>
  <c r="BJ234" i="3"/>
  <c r="BJ233" i="3"/>
  <c r="BJ232" i="3"/>
  <c r="BJ231" i="3"/>
  <c r="BJ230" i="3"/>
  <c r="BJ229" i="3"/>
  <c r="BJ228" i="3"/>
  <c r="BJ227" i="3"/>
  <c r="BJ226" i="3"/>
  <c r="BJ225" i="3"/>
  <c r="BJ224" i="3"/>
  <c r="BJ223" i="3"/>
  <c r="BJ222" i="3"/>
  <c r="BJ221" i="3"/>
  <c r="BJ220" i="3"/>
  <c r="BJ219" i="3"/>
  <c r="BJ218" i="3"/>
  <c r="BJ217" i="3"/>
  <c r="BJ216" i="3"/>
  <c r="BJ215" i="3"/>
  <c r="BJ214" i="3"/>
  <c r="BJ213" i="3"/>
  <c r="BJ212" i="3"/>
  <c r="BJ211" i="3"/>
  <c r="BJ210" i="3"/>
  <c r="BJ209" i="3"/>
  <c r="BJ208" i="3"/>
  <c r="BJ207" i="3"/>
  <c r="BJ206" i="3"/>
  <c r="BJ205" i="3"/>
  <c r="BJ204" i="3"/>
  <c r="BJ203" i="3"/>
  <c r="BJ202" i="3"/>
  <c r="BJ201" i="3"/>
  <c r="BJ200" i="3"/>
  <c r="BJ199" i="3"/>
  <c r="BJ198" i="3"/>
  <c r="BJ197" i="3"/>
  <c r="BJ196" i="3"/>
  <c r="BJ195" i="3"/>
  <c r="BJ194" i="3"/>
  <c r="BJ193" i="3"/>
  <c r="BJ192" i="3"/>
  <c r="BJ191" i="3"/>
  <c r="BJ190" i="3"/>
  <c r="BJ189" i="3"/>
  <c r="BJ188" i="3"/>
  <c r="BJ187" i="3"/>
  <c r="BJ186" i="3"/>
  <c r="BJ185" i="3"/>
  <c r="BJ184" i="3"/>
  <c r="BJ183" i="3"/>
  <c r="BJ182" i="3"/>
  <c r="BJ181" i="3"/>
  <c r="BJ180" i="3"/>
  <c r="BJ179" i="3"/>
  <c r="BJ178" i="3"/>
  <c r="BJ177" i="3"/>
  <c r="BJ176" i="3"/>
  <c r="BJ175" i="3"/>
  <c r="BJ174" i="3"/>
  <c r="BJ173" i="3"/>
  <c r="BJ172" i="3"/>
  <c r="BJ171" i="3"/>
  <c r="BJ170" i="3"/>
  <c r="BJ169" i="3"/>
  <c r="BJ168" i="3"/>
  <c r="BJ167" i="3"/>
  <c r="BJ166" i="3"/>
  <c r="BJ165" i="3"/>
  <c r="BJ164" i="3"/>
  <c r="BJ163" i="3"/>
  <c r="BJ162" i="3"/>
  <c r="BJ161" i="3"/>
  <c r="BJ160" i="3"/>
  <c r="BJ159" i="3"/>
  <c r="BJ158" i="3"/>
  <c r="BJ157" i="3"/>
  <c r="BJ156" i="3"/>
  <c r="BJ155" i="3"/>
  <c r="BJ154" i="3"/>
  <c r="BJ153" i="3"/>
  <c r="BJ152" i="3"/>
  <c r="BJ151" i="3"/>
  <c r="BJ150" i="3"/>
  <c r="BJ149" i="3"/>
  <c r="BJ148" i="3"/>
  <c r="BJ147" i="3"/>
  <c r="BJ146" i="3"/>
  <c r="BJ145" i="3"/>
  <c r="BJ144" i="3"/>
  <c r="BJ143" i="3"/>
  <c r="BJ142" i="3"/>
  <c r="BJ141" i="3"/>
  <c r="BJ140" i="3"/>
  <c r="BJ139" i="3"/>
  <c r="BJ138" i="3"/>
  <c r="BJ137" i="3"/>
  <c r="BJ136" i="3"/>
  <c r="BJ135" i="3"/>
  <c r="BJ134" i="3"/>
  <c r="BJ133" i="3"/>
  <c r="BJ132" i="3"/>
  <c r="BJ131" i="3"/>
  <c r="BJ130" i="3"/>
  <c r="BJ129" i="3"/>
  <c r="BJ128" i="3"/>
  <c r="BJ127" i="3"/>
  <c r="BJ126" i="3"/>
  <c r="BJ125" i="3"/>
  <c r="BJ124" i="3"/>
  <c r="BJ123" i="3"/>
  <c r="BJ122" i="3"/>
  <c r="BJ121" i="3"/>
  <c r="BJ120" i="3"/>
  <c r="BJ119" i="3"/>
  <c r="BJ118" i="3"/>
  <c r="BJ117" i="3"/>
  <c r="BJ116" i="3"/>
  <c r="BJ115" i="3"/>
  <c r="BJ114" i="3"/>
  <c r="BJ113" i="3"/>
  <c r="BJ112" i="3"/>
  <c r="BJ111" i="3"/>
  <c r="BJ110" i="3"/>
  <c r="BJ109" i="3"/>
  <c r="BJ108" i="3"/>
  <c r="BJ107" i="3"/>
  <c r="BJ106" i="3"/>
  <c r="BJ105" i="3"/>
  <c r="BJ104" i="3"/>
  <c r="BJ103" i="3"/>
  <c r="BJ102" i="3"/>
  <c r="BJ101" i="3"/>
  <c r="BJ100" i="3"/>
  <c r="BJ99" i="3"/>
  <c r="BJ98" i="3"/>
  <c r="BJ97" i="3"/>
  <c r="BJ96" i="3"/>
  <c r="BJ95" i="3"/>
  <c r="BJ94" i="3"/>
  <c r="BJ93" i="3"/>
  <c r="BJ92" i="3"/>
  <c r="BJ91" i="3"/>
  <c r="BJ90" i="3"/>
  <c r="BJ89" i="3"/>
  <c r="BJ88" i="3"/>
  <c r="BJ87" i="3"/>
  <c r="BJ86" i="3"/>
  <c r="BJ85" i="3"/>
  <c r="BJ84" i="3"/>
  <c r="BJ83" i="3"/>
  <c r="BJ82" i="3"/>
  <c r="BJ81" i="3"/>
  <c r="BJ80" i="3"/>
  <c r="BJ79" i="3"/>
  <c r="BJ78" i="3"/>
  <c r="BJ77" i="3"/>
  <c r="BJ76" i="3"/>
  <c r="BJ75" i="3"/>
  <c r="BJ74" i="3"/>
  <c r="BJ73" i="3"/>
  <c r="BJ72" i="3"/>
  <c r="BJ71" i="3"/>
  <c r="BJ70" i="3"/>
  <c r="BJ69" i="3"/>
  <c r="BJ68" i="3"/>
  <c r="BJ67" i="3"/>
  <c r="BJ66" i="3"/>
  <c r="BJ65" i="3"/>
  <c r="BJ64" i="3"/>
  <c r="BJ63" i="3"/>
  <c r="BJ62" i="3"/>
  <c r="BJ61" i="3"/>
  <c r="BJ60" i="3"/>
  <c r="BJ59" i="3"/>
  <c r="BJ58" i="3"/>
  <c r="BJ57" i="3"/>
  <c r="BJ56" i="3"/>
  <c r="BJ55" i="3"/>
  <c r="BJ54" i="3"/>
  <c r="BJ53" i="3"/>
  <c r="BJ52" i="3"/>
  <c r="BJ51" i="3"/>
  <c r="BJ50" i="3"/>
  <c r="BJ49" i="3"/>
  <c r="BJ48" i="3"/>
  <c r="BJ47" i="3"/>
  <c r="BJ46" i="3"/>
  <c r="BJ45" i="3"/>
  <c r="BJ44" i="3"/>
  <c r="BJ43" i="3"/>
  <c r="BJ42" i="3"/>
  <c r="BJ41" i="3"/>
  <c r="BJ40" i="3"/>
  <c r="BJ39" i="3"/>
  <c r="BJ38" i="3"/>
  <c r="BJ37" i="3"/>
  <c r="BJ36" i="3"/>
  <c r="BJ35" i="3"/>
  <c r="BJ34" i="3"/>
  <c r="BJ33" i="3"/>
  <c r="BJ32" i="3"/>
  <c r="BJ31" i="3"/>
  <c r="BJ30" i="3"/>
  <c r="BJ29" i="3"/>
  <c r="BJ28" i="3"/>
  <c r="BJ27" i="3"/>
  <c r="BJ26" i="3"/>
  <c r="BJ25" i="3"/>
  <c r="BJ24" i="3"/>
  <c r="BJ23" i="3"/>
  <c r="BJ22" i="3"/>
  <c r="BJ21" i="3"/>
  <c r="BJ20" i="3"/>
  <c r="BJ19" i="3"/>
  <c r="BJ18" i="3"/>
  <c r="BJ17" i="3"/>
  <c r="BJ16" i="3"/>
  <c r="BJ15" i="3"/>
  <c r="BJ14" i="3"/>
  <c r="BJ13" i="3"/>
  <c r="BJ12" i="3"/>
  <c r="BJ11" i="3"/>
  <c r="BJ10" i="3"/>
  <c r="BJ9" i="3"/>
  <c r="BJ8" i="3"/>
  <c r="BJ7" i="3"/>
  <c r="BJ6" i="3"/>
  <c r="BJ5" i="3"/>
  <c r="BJ4" i="3"/>
  <c r="BJ3" i="3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AA7" i="15" l="1"/>
  <c r="O8" i="13"/>
  <c r="O6" i="13" s="1"/>
  <c r="AG75" i="7"/>
  <c r="AG13" i="10"/>
  <c r="O5" i="13"/>
  <c r="AA9" i="16"/>
  <c r="AA9" i="17"/>
  <c r="AA38" i="14"/>
  <c r="AA19" i="18"/>
  <c r="AJ106" i="4"/>
  <c r="AA566" i="12"/>
  <c r="BJ885" i="3"/>
  <c r="BH69" i="2"/>
  <c r="AT974" i="5"/>
  <c r="AT975" i="5"/>
  <c r="AT976" i="5"/>
  <c r="AT977" i="5"/>
  <c r="AT978" i="5"/>
  <c r="AT979" i="5"/>
  <c r="AT980" i="5"/>
  <c r="AT981" i="5"/>
  <c r="AT982" i="5"/>
  <c r="AT983" i="5"/>
  <c r="AT984" i="5"/>
  <c r="AT985" i="5"/>
  <c r="AT986" i="5"/>
  <c r="AT987" i="5"/>
  <c r="AT988" i="5"/>
  <c r="AT989" i="5"/>
  <c r="AT990" i="5"/>
  <c r="AT991" i="5"/>
  <c r="AT992" i="5"/>
  <c r="AT993" i="5"/>
  <c r="AT994" i="5"/>
  <c r="AT995" i="5"/>
  <c r="AT996" i="5"/>
  <c r="AT997" i="5"/>
  <c r="AT998" i="5"/>
  <c r="AT999" i="5"/>
  <c r="AT1000" i="5"/>
  <c r="AT1001" i="5"/>
  <c r="AT1002" i="5"/>
  <c r="AT1003" i="5"/>
  <c r="AT1004" i="5"/>
  <c r="AT1005" i="5"/>
  <c r="AT1006" i="5"/>
  <c r="AT1007" i="5"/>
  <c r="AT1008" i="5"/>
  <c r="AT1009" i="5"/>
  <c r="AT1010" i="5"/>
  <c r="AT1011" i="5"/>
  <c r="AT1012" i="5"/>
  <c r="AT1013" i="5"/>
  <c r="AT1014" i="5"/>
  <c r="AT1015" i="5"/>
  <c r="AT1016" i="5"/>
  <c r="AT1017" i="5"/>
  <c r="AT1018" i="5"/>
  <c r="AT1019" i="5"/>
  <c r="AT1020" i="5"/>
  <c r="AT1021" i="5"/>
  <c r="AT1022" i="5"/>
  <c r="AT1023" i="5"/>
  <c r="AT1024" i="5"/>
  <c r="AT1025" i="5"/>
  <c r="AT1026" i="5"/>
  <c r="AT1027" i="5"/>
  <c r="AT1028" i="5"/>
  <c r="AT1029" i="5"/>
  <c r="AT1030" i="5"/>
  <c r="AT1031" i="5"/>
  <c r="AT1032" i="5"/>
  <c r="AT1033" i="5"/>
  <c r="AT1034" i="5"/>
  <c r="AT1035" i="5"/>
  <c r="AT1036" i="5"/>
  <c r="AT1037" i="5"/>
  <c r="AT1038" i="5"/>
  <c r="AT1039" i="5"/>
  <c r="AT1040" i="5"/>
  <c r="AT1041" i="5"/>
  <c r="AT1042" i="5"/>
  <c r="AT1043" i="5"/>
  <c r="AT1044" i="5"/>
  <c r="AT1045" i="5"/>
  <c r="AT1046" i="5"/>
  <c r="AT1047" i="5"/>
  <c r="AT1048" i="5"/>
  <c r="AT1049" i="5"/>
  <c r="AT1050" i="5"/>
  <c r="AT1051" i="5"/>
  <c r="AT1052" i="5"/>
  <c r="AT1053" i="5"/>
  <c r="AT1054" i="5"/>
  <c r="AT1055" i="5"/>
  <c r="AT1056" i="5"/>
  <c r="AT1057" i="5"/>
  <c r="AT1058" i="5"/>
  <c r="AT1059" i="5"/>
  <c r="AT1060" i="5"/>
  <c r="AT1061" i="5"/>
  <c r="AT1062" i="5"/>
  <c r="AT1063" i="5"/>
  <c r="AT1064" i="5"/>
  <c r="AT1065" i="5"/>
  <c r="AT1066" i="5"/>
  <c r="AT1067" i="5"/>
  <c r="AT1068" i="5"/>
  <c r="AT1069" i="5"/>
  <c r="AT1070" i="5"/>
  <c r="AT1071" i="5"/>
  <c r="AT1072" i="5"/>
  <c r="AT1073" i="5"/>
  <c r="AT1074" i="5"/>
  <c r="AT1075" i="5"/>
  <c r="AT1076" i="5"/>
  <c r="AT1077" i="5"/>
  <c r="AT1078" i="5"/>
  <c r="AT1079" i="5"/>
  <c r="AT1148" i="5"/>
  <c r="BF885" i="3" l="1"/>
  <c r="BE885" i="3"/>
  <c r="BG481" i="3"/>
  <c r="BG482" i="3"/>
  <c r="BG483" i="3"/>
  <c r="BG484" i="3"/>
  <c r="BG485" i="3"/>
  <c r="BG486" i="3"/>
  <c r="BG487" i="3"/>
  <c r="BG488" i="3"/>
  <c r="BG489" i="3"/>
  <c r="BG490" i="3"/>
  <c r="BG491" i="3"/>
  <c r="BG492" i="3"/>
  <c r="BG493" i="3"/>
  <c r="BG494" i="3"/>
  <c r="BG495" i="3"/>
  <c r="BG496" i="3"/>
  <c r="BG497" i="3"/>
  <c r="BG498" i="3"/>
  <c r="BG499" i="3"/>
  <c r="BG500" i="3"/>
  <c r="BG501" i="3"/>
  <c r="BG502" i="3"/>
  <c r="BG503" i="3"/>
  <c r="BG504" i="3"/>
  <c r="BG505" i="3"/>
  <c r="BG506" i="3"/>
  <c r="BG507" i="3"/>
  <c r="BG508" i="3"/>
  <c r="BG509" i="3"/>
  <c r="BG510" i="3"/>
  <c r="BG511" i="3"/>
  <c r="BG512" i="3"/>
  <c r="BG513" i="3"/>
  <c r="BG514" i="3"/>
  <c r="BG515" i="3"/>
  <c r="BG516" i="3"/>
  <c r="BG517" i="3"/>
  <c r="BG518" i="3"/>
  <c r="BG519" i="3"/>
  <c r="BG520" i="3"/>
  <c r="BG521" i="3"/>
  <c r="BG522" i="3"/>
  <c r="BG523" i="3"/>
  <c r="BG524" i="3"/>
  <c r="BG525" i="3"/>
  <c r="BG526" i="3"/>
  <c r="BG527" i="3"/>
  <c r="BG528" i="3"/>
  <c r="BG529" i="3"/>
  <c r="BG530" i="3"/>
  <c r="BG531" i="3"/>
  <c r="BG532" i="3"/>
  <c r="BG533" i="3"/>
  <c r="BG534" i="3"/>
  <c r="BG535" i="3"/>
  <c r="BG536" i="3"/>
  <c r="BG537" i="3"/>
  <c r="BG538" i="3"/>
  <c r="BG539" i="3"/>
  <c r="BG540" i="3"/>
  <c r="BG541" i="3"/>
  <c r="BG542" i="3"/>
  <c r="BG543" i="3"/>
  <c r="BG544" i="3"/>
  <c r="BG545" i="3"/>
  <c r="BG546" i="3"/>
  <c r="BG547" i="3"/>
  <c r="BG548" i="3"/>
  <c r="BG549" i="3"/>
  <c r="BG550" i="3"/>
  <c r="BG551" i="3"/>
  <c r="BG552" i="3"/>
  <c r="BG553" i="3"/>
  <c r="BG554" i="3"/>
  <c r="BG555" i="3"/>
  <c r="BG556" i="3"/>
  <c r="BG557" i="3"/>
  <c r="BG558" i="3"/>
  <c r="BG559" i="3"/>
  <c r="BG560" i="3"/>
  <c r="BG561" i="3"/>
  <c r="BG562" i="3"/>
  <c r="BG563" i="3"/>
  <c r="BG564" i="3"/>
  <c r="BG565" i="3"/>
  <c r="BG566" i="3"/>
  <c r="BG567" i="3"/>
  <c r="BG568" i="3"/>
  <c r="BG569" i="3"/>
  <c r="BG570" i="3"/>
  <c r="BG571" i="3"/>
  <c r="BG572" i="3"/>
  <c r="BG573" i="3"/>
  <c r="BG574" i="3"/>
  <c r="BG575" i="3"/>
  <c r="BG576" i="3"/>
  <c r="BG577" i="3"/>
  <c r="BG578" i="3"/>
  <c r="BG579" i="3"/>
  <c r="BG580" i="3"/>
  <c r="BG581" i="3"/>
  <c r="BG582" i="3"/>
  <c r="BG583" i="3"/>
  <c r="BG584" i="3"/>
  <c r="BG585" i="3"/>
  <c r="BG586" i="3"/>
  <c r="BG587" i="3"/>
  <c r="BG588" i="3"/>
  <c r="BG589" i="3"/>
  <c r="BG590" i="3"/>
  <c r="BG591" i="3"/>
  <c r="BG592" i="3"/>
  <c r="BG593" i="3"/>
  <c r="BG594" i="3"/>
  <c r="BG595" i="3"/>
  <c r="BG596" i="3"/>
  <c r="BG480" i="3"/>
  <c r="BG479" i="3"/>
  <c r="BG478" i="3"/>
  <c r="BG477" i="3"/>
  <c r="BG476" i="3"/>
  <c r="BG475" i="3"/>
  <c r="BG474" i="3"/>
  <c r="BG473" i="3"/>
  <c r="BG472" i="3"/>
  <c r="BG471" i="3"/>
  <c r="BG470" i="3"/>
  <c r="BG469" i="3"/>
  <c r="BG468" i="3"/>
  <c r="BG467" i="3"/>
  <c r="BG466" i="3"/>
  <c r="BG465" i="3"/>
  <c r="BG464" i="3"/>
  <c r="BG463" i="3"/>
  <c r="BG462" i="3"/>
  <c r="BG461" i="3"/>
  <c r="BG460" i="3"/>
  <c r="BG459" i="3"/>
  <c r="BG458" i="3"/>
  <c r="BG457" i="3"/>
  <c r="BG456" i="3"/>
  <c r="BG455" i="3"/>
  <c r="BG454" i="3"/>
  <c r="BG453" i="3"/>
  <c r="BG452" i="3"/>
  <c r="BG451" i="3"/>
  <c r="BG450" i="3"/>
  <c r="BG449" i="3"/>
  <c r="BG448" i="3"/>
  <c r="BG447" i="3"/>
  <c r="BG446" i="3"/>
  <c r="BG445" i="3"/>
  <c r="BG444" i="3"/>
  <c r="BG443" i="3"/>
  <c r="BG442" i="3"/>
  <c r="BG441" i="3"/>
  <c r="BG440" i="3"/>
  <c r="BG439" i="3"/>
  <c r="BG438" i="3"/>
  <c r="BG437" i="3"/>
  <c r="BG436" i="3"/>
  <c r="BG435" i="3"/>
  <c r="BG434" i="3"/>
  <c r="BG433" i="3"/>
  <c r="BG432" i="3"/>
  <c r="BG431" i="3"/>
  <c r="BG430" i="3"/>
  <c r="BG429" i="3"/>
  <c r="BG428" i="3"/>
  <c r="BG427" i="3"/>
  <c r="BG426" i="3"/>
  <c r="BG425" i="3"/>
  <c r="BG424" i="3"/>
  <c r="BG423" i="3"/>
  <c r="BG422" i="3"/>
  <c r="BG421" i="3"/>
  <c r="BG420" i="3"/>
  <c r="BG419" i="3"/>
  <c r="BG418" i="3"/>
  <c r="BG417" i="3"/>
  <c r="BG416" i="3"/>
  <c r="BG415" i="3"/>
  <c r="BG414" i="3"/>
  <c r="BG413" i="3"/>
  <c r="BG412" i="3"/>
  <c r="BG411" i="3"/>
  <c r="BG410" i="3"/>
  <c r="BG409" i="3"/>
  <c r="BG408" i="3"/>
  <c r="BG407" i="3"/>
  <c r="BG406" i="3"/>
  <c r="BG405" i="3"/>
  <c r="BG404" i="3"/>
  <c r="BG403" i="3"/>
  <c r="BG402" i="3"/>
  <c r="BG401" i="3"/>
  <c r="BG400" i="3"/>
  <c r="BG399" i="3"/>
  <c r="BG398" i="3"/>
  <c r="BG397" i="3"/>
  <c r="BG396" i="3"/>
  <c r="BG395" i="3"/>
  <c r="BG394" i="3"/>
  <c r="BG393" i="3"/>
  <c r="BG392" i="3"/>
  <c r="BG391" i="3"/>
  <c r="BG390" i="3"/>
  <c r="BG389" i="3"/>
  <c r="BG388" i="3"/>
  <c r="BG387" i="3"/>
  <c r="BG386" i="3"/>
  <c r="BG385" i="3"/>
  <c r="BG384" i="3"/>
  <c r="BG383" i="3"/>
  <c r="BG382" i="3"/>
  <c r="BG381" i="3"/>
  <c r="BG380" i="3"/>
  <c r="BG379" i="3"/>
  <c r="BG378" i="3"/>
  <c r="BG377" i="3"/>
  <c r="BG376" i="3"/>
  <c r="BG375" i="3"/>
  <c r="BG374" i="3"/>
  <c r="BG373" i="3"/>
  <c r="BG372" i="3"/>
  <c r="BG371" i="3"/>
  <c r="BG370" i="3"/>
  <c r="BG369" i="3"/>
  <c r="BG368" i="3"/>
  <c r="BG367" i="3"/>
  <c r="BG366" i="3"/>
  <c r="BG365" i="3"/>
  <c r="BG364" i="3"/>
  <c r="BG363" i="3"/>
  <c r="BG362" i="3"/>
  <c r="BG361" i="3"/>
  <c r="BG360" i="3"/>
  <c r="BG359" i="3"/>
  <c r="BG358" i="3"/>
  <c r="BG357" i="3"/>
  <c r="BG356" i="3"/>
  <c r="BG355" i="3"/>
  <c r="BG354" i="3"/>
  <c r="BG353" i="3"/>
  <c r="BG352" i="3"/>
  <c r="BG351" i="3"/>
  <c r="BG350" i="3"/>
  <c r="BG349" i="3"/>
  <c r="BG348" i="3"/>
  <c r="BG347" i="3"/>
  <c r="BG346" i="3"/>
  <c r="BG345" i="3"/>
  <c r="BG344" i="3"/>
  <c r="BG343" i="3"/>
  <c r="BG342" i="3"/>
  <c r="BG341" i="3"/>
  <c r="BG340" i="3"/>
  <c r="BG339" i="3"/>
  <c r="BG338" i="3"/>
  <c r="BG337" i="3"/>
  <c r="BG336" i="3"/>
  <c r="BG335" i="3"/>
  <c r="BG334" i="3"/>
  <c r="BG333" i="3"/>
  <c r="BG332" i="3"/>
  <c r="BG331" i="3"/>
  <c r="BG330" i="3"/>
  <c r="BG329" i="3"/>
  <c r="BG328" i="3"/>
  <c r="BG327" i="3"/>
  <c r="BG326" i="3"/>
  <c r="BG325" i="3"/>
  <c r="BG324" i="3"/>
  <c r="BG323" i="3"/>
  <c r="BG322" i="3"/>
  <c r="BG321" i="3"/>
  <c r="BG320" i="3"/>
  <c r="BG319" i="3"/>
  <c r="BG318" i="3"/>
  <c r="BG317" i="3"/>
  <c r="BG316" i="3"/>
  <c r="BG315" i="3"/>
  <c r="BG314" i="3"/>
  <c r="BG313" i="3"/>
  <c r="BG312" i="3"/>
  <c r="BG311" i="3"/>
  <c r="BG310" i="3"/>
  <c r="BG309" i="3"/>
  <c r="BG308" i="3"/>
  <c r="BG307" i="3"/>
  <c r="BG306" i="3"/>
  <c r="BG305" i="3"/>
  <c r="BG304" i="3"/>
  <c r="BG303" i="3"/>
  <c r="BG302" i="3"/>
  <c r="BG301" i="3"/>
  <c r="BG300" i="3"/>
  <c r="BG299" i="3"/>
  <c r="BG298" i="3"/>
  <c r="BG297" i="3"/>
  <c r="BG296" i="3"/>
  <c r="BG295" i="3"/>
  <c r="BG294" i="3"/>
  <c r="BG293" i="3"/>
  <c r="BG292" i="3"/>
  <c r="BG291" i="3"/>
  <c r="BG290" i="3"/>
  <c r="BG289" i="3"/>
  <c r="BG288" i="3"/>
  <c r="BG287" i="3"/>
  <c r="BG286" i="3"/>
  <c r="BG285" i="3"/>
  <c r="BG284" i="3"/>
  <c r="BG283" i="3"/>
  <c r="BG282" i="3"/>
  <c r="BG281" i="3"/>
  <c r="BG280" i="3"/>
  <c r="BG279" i="3"/>
  <c r="BG278" i="3"/>
  <c r="BG277" i="3"/>
  <c r="BG276" i="3"/>
  <c r="BG275" i="3"/>
  <c r="BG274" i="3"/>
  <c r="BG273" i="3"/>
  <c r="BG272" i="3"/>
  <c r="BG271" i="3"/>
  <c r="BG270" i="3"/>
  <c r="BG269" i="3"/>
  <c r="BG268" i="3"/>
  <c r="BG267" i="3"/>
  <c r="BG266" i="3"/>
  <c r="BG265" i="3"/>
  <c r="BG264" i="3"/>
  <c r="BG263" i="3"/>
  <c r="BG262" i="3"/>
  <c r="BG261" i="3"/>
  <c r="BG260" i="3"/>
  <c r="BG259" i="3"/>
  <c r="BG258" i="3"/>
  <c r="BG257" i="3"/>
  <c r="BG256" i="3"/>
  <c r="BG255" i="3"/>
  <c r="BG254" i="3"/>
  <c r="BG253" i="3"/>
  <c r="BG252" i="3"/>
  <c r="BG251" i="3"/>
  <c r="BG250" i="3"/>
  <c r="BG249" i="3"/>
  <c r="BG248" i="3"/>
  <c r="BG247" i="3"/>
  <c r="BG246" i="3"/>
  <c r="BG245" i="3"/>
  <c r="BG244" i="3"/>
  <c r="BG243" i="3"/>
  <c r="BG242" i="3"/>
  <c r="BG241" i="3"/>
  <c r="BG240" i="3"/>
  <c r="BG239" i="3"/>
  <c r="BG238" i="3"/>
  <c r="BG237" i="3"/>
  <c r="BG236" i="3"/>
  <c r="BG235" i="3"/>
  <c r="BG234" i="3"/>
  <c r="BG233" i="3"/>
  <c r="BG232" i="3"/>
  <c r="BG231" i="3"/>
  <c r="BG230" i="3"/>
  <c r="BG229" i="3"/>
  <c r="BG228" i="3"/>
  <c r="BG227" i="3"/>
  <c r="BG226" i="3"/>
  <c r="BG225" i="3"/>
  <c r="BG224" i="3"/>
  <c r="BG223" i="3"/>
  <c r="BG222" i="3"/>
  <c r="BG221" i="3"/>
  <c r="BG220" i="3"/>
  <c r="BG219" i="3"/>
  <c r="BG218" i="3"/>
  <c r="BG217" i="3"/>
  <c r="BG216" i="3"/>
  <c r="BG215" i="3"/>
  <c r="BG214" i="3"/>
  <c r="BG213" i="3"/>
  <c r="BG212" i="3"/>
  <c r="BG211" i="3"/>
  <c r="BG210" i="3"/>
  <c r="BG209" i="3"/>
  <c r="BG208" i="3"/>
  <c r="BG207" i="3"/>
  <c r="BG206" i="3"/>
  <c r="BG205" i="3"/>
  <c r="BG204" i="3"/>
  <c r="BG203" i="3"/>
  <c r="BG202" i="3"/>
  <c r="BG201" i="3"/>
  <c r="BG200" i="3"/>
  <c r="BG199" i="3"/>
  <c r="BG198" i="3"/>
  <c r="BG197" i="3"/>
  <c r="BG196" i="3"/>
  <c r="BG195" i="3"/>
  <c r="BG194" i="3"/>
  <c r="BG193" i="3"/>
  <c r="BG192" i="3"/>
  <c r="BG191" i="3"/>
  <c r="BG190" i="3"/>
  <c r="BG189" i="3"/>
  <c r="BG188" i="3"/>
  <c r="BG187" i="3"/>
  <c r="BG186" i="3"/>
  <c r="BG185" i="3"/>
  <c r="BG184" i="3"/>
  <c r="BG183" i="3"/>
  <c r="BG182" i="3"/>
  <c r="BG181" i="3"/>
  <c r="BG180" i="3"/>
  <c r="BG179" i="3"/>
  <c r="BG178" i="3"/>
  <c r="BG177" i="3"/>
  <c r="BG176" i="3"/>
  <c r="BG175" i="3"/>
  <c r="BG174" i="3"/>
  <c r="BG173" i="3"/>
  <c r="BG172" i="3"/>
  <c r="BG171" i="3"/>
  <c r="BG170" i="3"/>
  <c r="BG169" i="3"/>
  <c r="BG168" i="3"/>
  <c r="BG167" i="3"/>
  <c r="BG166" i="3"/>
  <c r="BG165" i="3"/>
  <c r="BG164" i="3"/>
  <c r="BG163" i="3"/>
  <c r="BG162" i="3"/>
  <c r="BG161" i="3"/>
  <c r="BG160" i="3"/>
  <c r="BG159" i="3"/>
  <c r="BG158" i="3"/>
  <c r="BG157" i="3"/>
  <c r="BG156" i="3"/>
  <c r="BG155" i="3"/>
  <c r="BG154" i="3"/>
  <c r="BG153" i="3"/>
  <c r="BG152" i="3"/>
  <c r="BG151" i="3"/>
  <c r="BG150" i="3"/>
  <c r="BG149" i="3"/>
  <c r="BG148" i="3"/>
  <c r="BG147" i="3"/>
  <c r="BG146" i="3"/>
  <c r="BG145" i="3"/>
  <c r="BG144" i="3"/>
  <c r="BG143" i="3"/>
  <c r="BG142" i="3"/>
  <c r="BG141" i="3"/>
  <c r="BG140" i="3"/>
  <c r="BG139" i="3"/>
  <c r="BG138" i="3"/>
  <c r="BG137" i="3"/>
  <c r="BG136" i="3"/>
  <c r="BG135" i="3"/>
  <c r="BG134" i="3"/>
  <c r="BG133" i="3"/>
  <c r="BG132" i="3"/>
  <c r="BG131" i="3"/>
  <c r="BG130" i="3"/>
  <c r="BG129" i="3"/>
  <c r="BG128" i="3"/>
  <c r="BG127" i="3"/>
  <c r="BG126" i="3"/>
  <c r="BG125" i="3"/>
  <c r="BG124" i="3"/>
  <c r="BG123" i="3"/>
  <c r="BG122" i="3"/>
  <c r="BG121" i="3"/>
  <c r="BG120" i="3"/>
  <c r="BG119" i="3"/>
  <c r="BG118" i="3"/>
  <c r="BG117" i="3"/>
  <c r="BG116" i="3"/>
  <c r="BG115" i="3"/>
  <c r="BG114" i="3"/>
  <c r="BG113" i="3"/>
  <c r="BG112" i="3"/>
  <c r="BG111" i="3"/>
  <c r="BG110" i="3"/>
  <c r="BG109" i="3"/>
  <c r="BG108" i="3"/>
  <c r="BG107" i="3"/>
  <c r="BG106" i="3"/>
  <c r="BG105" i="3"/>
  <c r="BG104" i="3"/>
  <c r="BG103" i="3"/>
  <c r="BG102" i="3"/>
  <c r="BG101" i="3"/>
  <c r="BG100" i="3"/>
  <c r="BG99" i="3"/>
  <c r="BG98" i="3"/>
  <c r="BG97" i="3"/>
  <c r="BG96" i="3"/>
  <c r="BG95" i="3"/>
  <c r="BG94" i="3"/>
  <c r="BG93" i="3"/>
  <c r="BG92" i="3"/>
  <c r="BG91" i="3"/>
  <c r="BG90" i="3"/>
  <c r="BG89" i="3"/>
  <c r="BG88" i="3"/>
  <c r="BG87" i="3"/>
  <c r="BG86" i="3"/>
  <c r="BG85" i="3"/>
  <c r="BG84" i="3"/>
  <c r="BG83" i="3"/>
  <c r="BG82" i="3"/>
  <c r="BG81" i="3"/>
  <c r="BG80" i="3"/>
  <c r="BG79" i="3"/>
  <c r="BG78" i="3"/>
  <c r="BG77" i="3"/>
  <c r="BG76" i="3"/>
  <c r="BG75" i="3"/>
  <c r="BG74" i="3"/>
  <c r="BG73" i="3"/>
  <c r="BG72" i="3"/>
  <c r="BG71" i="3"/>
  <c r="BG70" i="3"/>
  <c r="BG69" i="3"/>
  <c r="BG68" i="3"/>
  <c r="BG67" i="3"/>
  <c r="BG66" i="3"/>
  <c r="BG65" i="3"/>
  <c r="BG64" i="3"/>
  <c r="BG63" i="3"/>
  <c r="BG62" i="3"/>
  <c r="BG61" i="3"/>
  <c r="BG60" i="3"/>
  <c r="BG59" i="3"/>
  <c r="BG58" i="3"/>
  <c r="BG57" i="3"/>
  <c r="BG56" i="3"/>
  <c r="BG55" i="3"/>
  <c r="BG54" i="3"/>
  <c r="BG53" i="3"/>
  <c r="BG52" i="3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G37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BG6" i="3"/>
  <c r="BG5" i="3"/>
  <c r="BG4" i="3"/>
  <c r="BG3" i="3"/>
  <c r="BG885" i="3" l="1"/>
  <c r="W9" i="17"/>
  <c r="V9" i="17"/>
  <c r="X8" i="17"/>
  <c r="X7" i="17"/>
  <c r="X6" i="17"/>
  <c r="X5" i="17"/>
  <c r="X4" i="17"/>
  <c r="X3" i="17"/>
  <c r="W7" i="15"/>
  <c r="V7" i="15"/>
  <c r="X4" i="15"/>
  <c r="X5" i="15"/>
  <c r="X3" i="15"/>
  <c r="W9" i="16"/>
  <c r="V9" i="16"/>
  <c r="X8" i="16"/>
  <c r="X7" i="16"/>
  <c r="X6" i="16"/>
  <c r="X5" i="16"/>
  <c r="X4" i="16"/>
  <c r="X3" i="16"/>
  <c r="W38" i="14"/>
  <c r="V3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C3" i="12"/>
  <c r="W566" i="12"/>
  <c r="V566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250" i="12"/>
  <c r="X251" i="12"/>
  <c r="X252" i="12"/>
  <c r="X253" i="12"/>
  <c r="X254" i="12"/>
  <c r="X255" i="12"/>
  <c r="X256" i="12"/>
  <c r="X257" i="12"/>
  <c r="X258" i="12"/>
  <c r="X259" i="12"/>
  <c r="X260" i="12"/>
  <c r="X261" i="12"/>
  <c r="X262" i="12"/>
  <c r="X263" i="12"/>
  <c r="X264" i="12"/>
  <c r="X265" i="12"/>
  <c r="X266" i="12"/>
  <c r="X267" i="12"/>
  <c r="X268" i="12"/>
  <c r="X269" i="12"/>
  <c r="X270" i="12"/>
  <c r="X271" i="12"/>
  <c r="X272" i="12"/>
  <c r="X273" i="12"/>
  <c r="X274" i="12"/>
  <c r="X275" i="12"/>
  <c r="X276" i="12"/>
  <c r="X277" i="12"/>
  <c r="X278" i="12"/>
  <c r="X279" i="12"/>
  <c r="X280" i="12"/>
  <c r="X281" i="12"/>
  <c r="X282" i="12"/>
  <c r="X283" i="12"/>
  <c r="X284" i="12"/>
  <c r="X285" i="12"/>
  <c r="X286" i="12"/>
  <c r="X287" i="12"/>
  <c r="X288" i="12"/>
  <c r="X289" i="12"/>
  <c r="X290" i="12"/>
  <c r="X291" i="12"/>
  <c r="X292" i="12"/>
  <c r="X293" i="12"/>
  <c r="X294" i="12"/>
  <c r="X295" i="12"/>
  <c r="X296" i="12"/>
  <c r="X297" i="12"/>
  <c r="X298" i="12"/>
  <c r="X299" i="12"/>
  <c r="X300" i="12"/>
  <c r="X301" i="12"/>
  <c r="X302" i="12"/>
  <c r="X303" i="12"/>
  <c r="X304" i="12"/>
  <c r="X305" i="12"/>
  <c r="X306" i="12"/>
  <c r="X307" i="12"/>
  <c r="X308" i="12"/>
  <c r="X309" i="12"/>
  <c r="X310" i="12"/>
  <c r="X311" i="12"/>
  <c r="X312" i="12"/>
  <c r="X313" i="12"/>
  <c r="X314" i="12"/>
  <c r="X315" i="12"/>
  <c r="X316" i="12"/>
  <c r="X317" i="12"/>
  <c r="X318" i="12"/>
  <c r="X319" i="12"/>
  <c r="X320" i="12"/>
  <c r="X321" i="12"/>
  <c r="X322" i="12"/>
  <c r="X323" i="12"/>
  <c r="X324" i="12"/>
  <c r="X325" i="12"/>
  <c r="X326" i="12"/>
  <c r="X327" i="12"/>
  <c r="X328" i="12"/>
  <c r="X329" i="12"/>
  <c r="X330" i="12"/>
  <c r="X331" i="12"/>
  <c r="X332" i="12"/>
  <c r="X333" i="12"/>
  <c r="X189" i="12"/>
  <c r="X188" i="12"/>
  <c r="X187" i="12"/>
  <c r="X186" i="12"/>
  <c r="X185" i="12"/>
  <c r="X184" i="12"/>
  <c r="X183" i="12"/>
  <c r="X182" i="12"/>
  <c r="X181" i="12"/>
  <c r="X180" i="12"/>
  <c r="X179" i="12"/>
  <c r="X178" i="12"/>
  <c r="X177" i="12"/>
  <c r="X176" i="12"/>
  <c r="X175" i="12"/>
  <c r="X174" i="12"/>
  <c r="X173" i="12"/>
  <c r="X172" i="12"/>
  <c r="X171" i="12"/>
  <c r="X170" i="12"/>
  <c r="X169" i="12"/>
  <c r="X168" i="12"/>
  <c r="X167" i="12"/>
  <c r="X166" i="12"/>
  <c r="X165" i="12"/>
  <c r="X164" i="12"/>
  <c r="X163" i="12"/>
  <c r="X162" i="12"/>
  <c r="X161" i="12"/>
  <c r="X160" i="12"/>
  <c r="X159" i="12"/>
  <c r="X158" i="12"/>
  <c r="X157" i="12"/>
  <c r="X156" i="12"/>
  <c r="X155" i="12"/>
  <c r="X154" i="12"/>
  <c r="X153" i="12"/>
  <c r="X152" i="12"/>
  <c r="X151" i="12"/>
  <c r="X150" i="12"/>
  <c r="X149" i="12"/>
  <c r="X148" i="12"/>
  <c r="X147" i="12"/>
  <c r="X146" i="12"/>
  <c r="X145" i="12"/>
  <c r="X144" i="12"/>
  <c r="X143" i="12"/>
  <c r="X142" i="12"/>
  <c r="X141" i="12"/>
  <c r="X140" i="12"/>
  <c r="X139" i="12"/>
  <c r="X138" i="12"/>
  <c r="X137" i="12"/>
  <c r="X136" i="12"/>
  <c r="X135" i="12"/>
  <c r="X134" i="12"/>
  <c r="X133" i="12"/>
  <c r="X132" i="12"/>
  <c r="X131" i="12"/>
  <c r="X130" i="12"/>
  <c r="X129" i="12"/>
  <c r="X128" i="12"/>
  <c r="X127" i="12"/>
  <c r="X126" i="12"/>
  <c r="X125" i="12"/>
  <c r="X124" i="12"/>
  <c r="X123" i="12"/>
  <c r="X122" i="12"/>
  <c r="X121" i="12"/>
  <c r="X120" i="12"/>
  <c r="X119" i="12"/>
  <c r="X118" i="12"/>
  <c r="X117" i="12"/>
  <c r="X116" i="12"/>
  <c r="X115" i="12"/>
  <c r="X114" i="12"/>
  <c r="X113" i="12"/>
  <c r="X112" i="12"/>
  <c r="X111" i="12"/>
  <c r="X110" i="12"/>
  <c r="X109" i="12"/>
  <c r="X108" i="12"/>
  <c r="X107" i="12"/>
  <c r="X106" i="12"/>
  <c r="X105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AC13" i="10"/>
  <c r="AB13" i="10"/>
  <c r="AD12" i="10"/>
  <c r="AD11" i="10"/>
  <c r="AD10" i="10"/>
  <c r="AD9" i="10"/>
  <c r="AD8" i="10"/>
  <c r="AD7" i="10"/>
  <c r="AD6" i="10"/>
  <c r="AD5" i="10"/>
  <c r="AD4" i="10"/>
  <c r="AD3" i="10"/>
  <c r="AC75" i="7"/>
  <c r="AB75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X38" i="14" l="1"/>
  <c r="X7" i="15"/>
  <c r="X9" i="17"/>
  <c r="X9" i="16"/>
  <c r="AD13" i="10"/>
  <c r="X566" i="12"/>
  <c r="AD51" i="7" l="1"/>
  <c r="AD50" i="7"/>
  <c r="AD49" i="7"/>
  <c r="AD48" i="7"/>
  <c r="AD47" i="7"/>
  <c r="AD46" i="7"/>
  <c r="AD45" i="7"/>
  <c r="AD44" i="7"/>
  <c r="AD43" i="7"/>
  <c r="AD42" i="7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AE106" i="4"/>
  <c r="AF106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BD60" i="2"/>
  <c r="BD53" i="2"/>
  <c r="BD50" i="2"/>
  <c r="BD43" i="2"/>
  <c r="BD40" i="2"/>
  <c r="BD38" i="2"/>
  <c r="BD33" i="2"/>
  <c r="BD32" i="2"/>
  <c r="BD31" i="2"/>
  <c r="BD30" i="2"/>
  <c r="BD29" i="2"/>
  <c r="BD28" i="2"/>
  <c r="BD27" i="2"/>
  <c r="BD25" i="2"/>
  <c r="BD24" i="2"/>
  <c r="BD23" i="2"/>
  <c r="BD21" i="2"/>
  <c r="BD20" i="2"/>
  <c r="BD19" i="2"/>
  <c r="BD17" i="2"/>
  <c r="BD16" i="2"/>
  <c r="BD12" i="2"/>
  <c r="BD11" i="2"/>
  <c r="BD10" i="2"/>
  <c r="BD3" i="2"/>
  <c r="AD75" i="7" l="1"/>
  <c r="AG106" i="4"/>
  <c r="BD69" i="2"/>
  <c r="BC69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69" i="2" l="1"/>
  <c r="AT866" i="5"/>
  <c r="AT867" i="5"/>
  <c r="AT868" i="5"/>
  <c r="AT869" i="5"/>
  <c r="AT870" i="5"/>
  <c r="AT871" i="5"/>
  <c r="AT872" i="5"/>
  <c r="AT873" i="5"/>
  <c r="AT874" i="5"/>
  <c r="AT875" i="5"/>
  <c r="AT876" i="5"/>
  <c r="AT877" i="5"/>
  <c r="AT878" i="5"/>
  <c r="AT879" i="5"/>
  <c r="AT880" i="5"/>
  <c r="AT881" i="5"/>
  <c r="AT882" i="5"/>
  <c r="AT883" i="5"/>
  <c r="AT884" i="5"/>
  <c r="AT885" i="5"/>
  <c r="AT886" i="5"/>
  <c r="AT887" i="5"/>
  <c r="AT888" i="5"/>
  <c r="AT889" i="5"/>
  <c r="AT890" i="5"/>
  <c r="AT891" i="5"/>
  <c r="AT892" i="5"/>
  <c r="AT893" i="5"/>
  <c r="AT894" i="5"/>
  <c r="AT895" i="5"/>
  <c r="AT896" i="5"/>
  <c r="AT897" i="5"/>
  <c r="AT898" i="5"/>
  <c r="AT899" i="5"/>
  <c r="AT900" i="5"/>
  <c r="AT901" i="5"/>
  <c r="AT902" i="5"/>
  <c r="AT903" i="5"/>
  <c r="AT904" i="5"/>
  <c r="AT905" i="5"/>
  <c r="AT906" i="5"/>
  <c r="AT907" i="5"/>
  <c r="AT908" i="5"/>
  <c r="AT909" i="5"/>
  <c r="AT910" i="5"/>
  <c r="AT911" i="5"/>
  <c r="AT912" i="5"/>
  <c r="AT913" i="5"/>
  <c r="AT914" i="5"/>
  <c r="AT915" i="5"/>
  <c r="AT916" i="5"/>
  <c r="AT917" i="5"/>
  <c r="AT918" i="5"/>
  <c r="AT919" i="5"/>
  <c r="AT920" i="5"/>
  <c r="AT921" i="5"/>
  <c r="AT922" i="5"/>
  <c r="AT923" i="5"/>
  <c r="AT924" i="5"/>
  <c r="AT925" i="5"/>
  <c r="AT926" i="5"/>
  <c r="AT927" i="5"/>
  <c r="AT928" i="5"/>
  <c r="AT929" i="5"/>
  <c r="AT930" i="5"/>
  <c r="AT931" i="5"/>
  <c r="AT932" i="5"/>
  <c r="AT933" i="5"/>
  <c r="AT934" i="5"/>
  <c r="AT935" i="5"/>
  <c r="AT936" i="5"/>
  <c r="AT937" i="5"/>
  <c r="AT938" i="5"/>
  <c r="AT939" i="5"/>
  <c r="AT940" i="5"/>
  <c r="AT941" i="5"/>
  <c r="AT942" i="5"/>
  <c r="AT943" i="5"/>
  <c r="AT944" i="5"/>
  <c r="AT945" i="5"/>
  <c r="AT946" i="5"/>
  <c r="AT947" i="5"/>
  <c r="AT948" i="5"/>
  <c r="AT949" i="5"/>
  <c r="AT950" i="5"/>
  <c r="AT951" i="5"/>
  <c r="AT952" i="5"/>
  <c r="AT953" i="5"/>
  <c r="AT954" i="5"/>
  <c r="AT955" i="5"/>
  <c r="AT956" i="5"/>
  <c r="AT957" i="5"/>
  <c r="AT958" i="5"/>
  <c r="AT959" i="5"/>
  <c r="AT960" i="5"/>
  <c r="AT961" i="5"/>
  <c r="AT962" i="5"/>
  <c r="AT963" i="5"/>
  <c r="AT964" i="5"/>
  <c r="AT965" i="5"/>
  <c r="AT966" i="5"/>
  <c r="AT967" i="5"/>
  <c r="AT968" i="5"/>
  <c r="AT969" i="5"/>
  <c r="AT970" i="5"/>
  <c r="AT971" i="5"/>
  <c r="AT972" i="5"/>
  <c r="AT973" i="5"/>
  <c r="AT865" i="5" l="1"/>
  <c r="AT864" i="5"/>
  <c r="AT863" i="5"/>
  <c r="AT862" i="5"/>
  <c r="AT861" i="5"/>
  <c r="AT860" i="5"/>
  <c r="AT859" i="5"/>
  <c r="AT858" i="5"/>
  <c r="AT857" i="5"/>
  <c r="AT856" i="5"/>
  <c r="AT855" i="5"/>
  <c r="AT854" i="5"/>
  <c r="AT853" i="5"/>
  <c r="AT852" i="5"/>
  <c r="AT851" i="5"/>
  <c r="AT850" i="5"/>
  <c r="AT849" i="5"/>
  <c r="AT848" i="5"/>
  <c r="AT847" i="5"/>
  <c r="AT846" i="5"/>
  <c r="AT845" i="5"/>
  <c r="AT844" i="5"/>
  <c r="AT843" i="5"/>
  <c r="AT842" i="5"/>
  <c r="AT841" i="5"/>
  <c r="AT840" i="5"/>
  <c r="AT839" i="5"/>
  <c r="AT838" i="5"/>
  <c r="AT837" i="5"/>
  <c r="AT836" i="5"/>
  <c r="AT835" i="5"/>
  <c r="AT834" i="5"/>
  <c r="AT833" i="5"/>
  <c r="AT832" i="5"/>
  <c r="AT831" i="5"/>
  <c r="AT830" i="5"/>
  <c r="AT829" i="5"/>
  <c r="AT828" i="5"/>
  <c r="AT827" i="5"/>
  <c r="AT826" i="5"/>
  <c r="AT825" i="5"/>
  <c r="AT824" i="5"/>
  <c r="AT823" i="5"/>
  <c r="AT822" i="5"/>
  <c r="AT821" i="5"/>
  <c r="AT820" i="5"/>
  <c r="AT819" i="5"/>
  <c r="AT818" i="5"/>
  <c r="AT817" i="5"/>
  <c r="AT816" i="5"/>
  <c r="AT815" i="5"/>
  <c r="AT814" i="5"/>
  <c r="AT813" i="5"/>
  <c r="AT812" i="5"/>
  <c r="AT811" i="5"/>
  <c r="AT810" i="5"/>
  <c r="AT809" i="5"/>
  <c r="AT808" i="5"/>
  <c r="AT807" i="5"/>
  <c r="AT806" i="5"/>
  <c r="AT805" i="5"/>
  <c r="AT804" i="5"/>
  <c r="AT803" i="5"/>
  <c r="AT802" i="5"/>
  <c r="AT801" i="5"/>
  <c r="AT800" i="5"/>
  <c r="AT799" i="5"/>
  <c r="AT798" i="5"/>
  <c r="AT797" i="5"/>
  <c r="AT796" i="5"/>
  <c r="AT795" i="5"/>
  <c r="AT794" i="5"/>
  <c r="AT793" i="5"/>
  <c r="AT792" i="5"/>
  <c r="AT791" i="5"/>
  <c r="AT790" i="5"/>
  <c r="AT789" i="5"/>
  <c r="AT788" i="5"/>
  <c r="AT787" i="5"/>
  <c r="AT786" i="5"/>
  <c r="AT785" i="5"/>
  <c r="AT784" i="5"/>
  <c r="AT783" i="5"/>
  <c r="AT782" i="5"/>
  <c r="AT781" i="5"/>
  <c r="AT780" i="5"/>
  <c r="AT779" i="5"/>
  <c r="AT778" i="5"/>
  <c r="AT777" i="5"/>
  <c r="AT776" i="5"/>
  <c r="AT775" i="5"/>
  <c r="AT774" i="5"/>
  <c r="AT773" i="5"/>
  <c r="AT772" i="5"/>
  <c r="AT771" i="5"/>
  <c r="AT770" i="5"/>
  <c r="AT769" i="5"/>
  <c r="AT768" i="5"/>
  <c r="AT767" i="5"/>
  <c r="AT766" i="5"/>
  <c r="AT765" i="5"/>
  <c r="AT764" i="5"/>
  <c r="AT763" i="5"/>
  <c r="AT762" i="5"/>
  <c r="AT761" i="5"/>
  <c r="AT760" i="5"/>
  <c r="AT759" i="5"/>
  <c r="AT758" i="5"/>
  <c r="AT757" i="5"/>
  <c r="AT756" i="5"/>
  <c r="AT755" i="5"/>
  <c r="AT754" i="5"/>
  <c r="AT753" i="5"/>
  <c r="AT752" i="5"/>
  <c r="AT751" i="5"/>
  <c r="AT750" i="5"/>
  <c r="AT749" i="5"/>
  <c r="AT748" i="5"/>
  <c r="AT747" i="5"/>
  <c r="AT746" i="5"/>
  <c r="AT745" i="5"/>
  <c r="AT744" i="5"/>
  <c r="AT743" i="5"/>
  <c r="AT742" i="5"/>
  <c r="AT741" i="5"/>
  <c r="AT740" i="5"/>
  <c r="AT739" i="5"/>
  <c r="AT738" i="5"/>
  <c r="AT737" i="5"/>
  <c r="AT736" i="5"/>
  <c r="AT735" i="5"/>
  <c r="AT734" i="5"/>
  <c r="AT733" i="5"/>
  <c r="AT732" i="5"/>
  <c r="AT731" i="5"/>
  <c r="AT730" i="5"/>
  <c r="AT729" i="5"/>
  <c r="AT728" i="5"/>
  <c r="AT727" i="5"/>
  <c r="AT726" i="5"/>
  <c r="AT725" i="5"/>
  <c r="AT724" i="5"/>
  <c r="AT723" i="5"/>
  <c r="AT722" i="5"/>
  <c r="AT721" i="5"/>
  <c r="AT720" i="5"/>
  <c r="AT719" i="5"/>
  <c r="AT718" i="5"/>
  <c r="AT717" i="5"/>
  <c r="AT716" i="5"/>
  <c r="AT715" i="5"/>
  <c r="AT714" i="5"/>
  <c r="AT713" i="5"/>
  <c r="AT712" i="5"/>
  <c r="AT711" i="5"/>
  <c r="AT710" i="5"/>
  <c r="AT709" i="5"/>
  <c r="AT708" i="5"/>
  <c r="AT707" i="5"/>
  <c r="AT706" i="5"/>
  <c r="AT705" i="5"/>
  <c r="AT704" i="5"/>
  <c r="AT703" i="5"/>
  <c r="AT702" i="5"/>
  <c r="AT701" i="5"/>
  <c r="AT700" i="5"/>
  <c r="AT699" i="5"/>
  <c r="AT698" i="5"/>
  <c r="AT697" i="5"/>
  <c r="AT696" i="5"/>
  <c r="AT695" i="5"/>
  <c r="AT694" i="5"/>
  <c r="AT693" i="5"/>
  <c r="AT692" i="5"/>
  <c r="AT691" i="5"/>
  <c r="AT690" i="5"/>
  <c r="AT689" i="5"/>
  <c r="AT688" i="5"/>
  <c r="AT687" i="5"/>
  <c r="AT686" i="5"/>
  <c r="AT685" i="5"/>
  <c r="AT684" i="5"/>
  <c r="AT683" i="5"/>
  <c r="AT682" i="5"/>
  <c r="AT681" i="5"/>
  <c r="AT680" i="5"/>
  <c r="AT679" i="5"/>
  <c r="AT678" i="5"/>
  <c r="AT677" i="5"/>
  <c r="AT676" i="5"/>
  <c r="AT675" i="5"/>
  <c r="AT674" i="5"/>
  <c r="AT673" i="5"/>
  <c r="AT672" i="5"/>
  <c r="AT671" i="5"/>
  <c r="AT670" i="5"/>
  <c r="AT669" i="5"/>
  <c r="AT668" i="5"/>
  <c r="AT667" i="5"/>
  <c r="AT666" i="5"/>
  <c r="AT665" i="5"/>
  <c r="AT664" i="5"/>
  <c r="AT663" i="5"/>
  <c r="AT662" i="5"/>
  <c r="AT661" i="5"/>
  <c r="AT660" i="5"/>
  <c r="AT659" i="5"/>
  <c r="AT658" i="5"/>
  <c r="AT657" i="5"/>
  <c r="AT656" i="5"/>
  <c r="AT655" i="5"/>
  <c r="AT654" i="5"/>
  <c r="AT653" i="5"/>
  <c r="AT652" i="5"/>
  <c r="AT651" i="5"/>
  <c r="AT650" i="5"/>
  <c r="AT649" i="5"/>
  <c r="AT648" i="5"/>
  <c r="AT647" i="5"/>
  <c r="AT646" i="5"/>
  <c r="AT645" i="5"/>
  <c r="AT644" i="5"/>
  <c r="AT643" i="5"/>
  <c r="AT642" i="5"/>
  <c r="AT641" i="5"/>
  <c r="AT640" i="5"/>
  <c r="AT639" i="5"/>
  <c r="AT638" i="5"/>
  <c r="AT637" i="5"/>
  <c r="AT636" i="5"/>
  <c r="AT635" i="5"/>
  <c r="AT634" i="5"/>
  <c r="AT633" i="5"/>
  <c r="AT632" i="5"/>
  <c r="AT631" i="5"/>
  <c r="AT630" i="5"/>
  <c r="AT629" i="5"/>
  <c r="AT628" i="5"/>
  <c r="AT627" i="5"/>
  <c r="AT626" i="5"/>
  <c r="AT625" i="5"/>
  <c r="AT624" i="5"/>
  <c r="AT623" i="5"/>
  <c r="AT622" i="5"/>
  <c r="AT621" i="5"/>
  <c r="AT620" i="5"/>
  <c r="AT619" i="5"/>
  <c r="AT618" i="5"/>
  <c r="AT617" i="5"/>
  <c r="AT616" i="5"/>
  <c r="AT615" i="5"/>
  <c r="AT614" i="5"/>
  <c r="AT613" i="5"/>
  <c r="AT612" i="5"/>
  <c r="AT611" i="5"/>
  <c r="AT610" i="5"/>
  <c r="AT609" i="5"/>
  <c r="AT608" i="5"/>
  <c r="AT607" i="5"/>
  <c r="AT606" i="5"/>
  <c r="AT605" i="5"/>
  <c r="AT604" i="5"/>
  <c r="AT603" i="5"/>
  <c r="AT602" i="5"/>
  <c r="AT601" i="5"/>
  <c r="AT600" i="5"/>
  <c r="AT599" i="5"/>
  <c r="AT598" i="5"/>
  <c r="AT597" i="5"/>
  <c r="AT596" i="5"/>
  <c r="AT595" i="5"/>
  <c r="AT594" i="5"/>
  <c r="AT593" i="5"/>
  <c r="AT592" i="5"/>
  <c r="AT591" i="5"/>
  <c r="AT590" i="5"/>
  <c r="AT589" i="5"/>
  <c r="AT588" i="5"/>
  <c r="AT587" i="5"/>
  <c r="AT586" i="5"/>
  <c r="AT585" i="5"/>
  <c r="AT584" i="5"/>
  <c r="AT583" i="5"/>
  <c r="AT582" i="5"/>
  <c r="AT581" i="5"/>
  <c r="AT580" i="5"/>
  <c r="AT579" i="5"/>
  <c r="AT578" i="5"/>
  <c r="AT577" i="5"/>
  <c r="AT576" i="5"/>
  <c r="AT575" i="5"/>
  <c r="AT574" i="5"/>
  <c r="AT573" i="5"/>
  <c r="AT572" i="5"/>
  <c r="AT571" i="5"/>
  <c r="AT570" i="5"/>
  <c r="AT569" i="5"/>
  <c r="AT568" i="5"/>
  <c r="AT567" i="5"/>
  <c r="AT566" i="5"/>
  <c r="AT565" i="5"/>
  <c r="AT564" i="5"/>
  <c r="AT563" i="5"/>
  <c r="AT562" i="5"/>
  <c r="AT561" i="5"/>
  <c r="AT560" i="5"/>
  <c r="AT559" i="5"/>
  <c r="AT558" i="5"/>
  <c r="AT557" i="5"/>
  <c r="AT556" i="5"/>
  <c r="AT555" i="5"/>
  <c r="AT554" i="5"/>
  <c r="AT553" i="5"/>
  <c r="AT552" i="5"/>
  <c r="AT551" i="5"/>
  <c r="AT550" i="5"/>
  <c r="AT549" i="5"/>
  <c r="AT548" i="5"/>
  <c r="AT547" i="5"/>
  <c r="AT546" i="5"/>
  <c r="AT545" i="5"/>
  <c r="AT544" i="5"/>
  <c r="AT543" i="5"/>
  <c r="AT542" i="5"/>
  <c r="AT541" i="5"/>
  <c r="AT540" i="5"/>
  <c r="AT539" i="5"/>
  <c r="AT538" i="5"/>
  <c r="AT537" i="5"/>
  <c r="AT536" i="5"/>
  <c r="AT535" i="5"/>
  <c r="AT534" i="5"/>
  <c r="AT533" i="5"/>
  <c r="AT532" i="5"/>
  <c r="AT531" i="5"/>
  <c r="AT530" i="5"/>
  <c r="AT529" i="5"/>
  <c r="AT528" i="5"/>
  <c r="AT527" i="5"/>
  <c r="AT526" i="5"/>
  <c r="AT525" i="5"/>
  <c r="AT524" i="5"/>
  <c r="AT523" i="5"/>
  <c r="AT522" i="5"/>
  <c r="AT521" i="5"/>
  <c r="AT520" i="5"/>
  <c r="AT519" i="5"/>
  <c r="AT518" i="5"/>
  <c r="AT517" i="5"/>
  <c r="AT516" i="5"/>
  <c r="AT515" i="5"/>
  <c r="AT514" i="5"/>
  <c r="AT513" i="5"/>
  <c r="AT512" i="5"/>
  <c r="AT511" i="5"/>
  <c r="AT510" i="5"/>
  <c r="AT509" i="5"/>
  <c r="AT508" i="5"/>
  <c r="AT507" i="5"/>
  <c r="AT506" i="5"/>
  <c r="AT505" i="5"/>
  <c r="AT504" i="5"/>
  <c r="AT503" i="5"/>
  <c r="AT502" i="5"/>
  <c r="AT501" i="5"/>
  <c r="AT500" i="5"/>
  <c r="AT499" i="5"/>
  <c r="AT498" i="5"/>
  <c r="AT497" i="5"/>
  <c r="AT496" i="5"/>
  <c r="AT495" i="5"/>
  <c r="AT494" i="5"/>
  <c r="AT493" i="5"/>
  <c r="AT492" i="5"/>
  <c r="AT491" i="5"/>
  <c r="AT490" i="5"/>
  <c r="AT489" i="5"/>
  <c r="AT488" i="5"/>
  <c r="AT487" i="5"/>
  <c r="AT486" i="5"/>
  <c r="AT485" i="5"/>
  <c r="AT484" i="5"/>
  <c r="AT483" i="5"/>
  <c r="AT482" i="5"/>
  <c r="AT481" i="5"/>
  <c r="AT480" i="5"/>
  <c r="AT479" i="5"/>
  <c r="AT478" i="5"/>
  <c r="AT477" i="5"/>
  <c r="AT476" i="5"/>
  <c r="AT475" i="5"/>
  <c r="AT474" i="5"/>
  <c r="AT473" i="5"/>
  <c r="AT472" i="5"/>
  <c r="AT471" i="5"/>
  <c r="AT470" i="5"/>
  <c r="AT469" i="5"/>
  <c r="AT468" i="5"/>
  <c r="AT467" i="5"/>
  <c r="AT466" i="5"/>
  <c r="AT465" i="5"/>
  <c r="AT464" i="5"/>
  <c r="AT463" i="5"/>
  <c r="AT462" i="5"/>
  <c r="AT461" i="5"/>
  <c r="AT460" i="5"/>
  <c r="AT459" i="5"/>
  <c r="AT458" i="5"/>
  <c r="AT457" i="5"/>
  <c r="AT456" i="5"/>
  <c r="AT455" i="5"/>
  <c r="AT454" i="5"/>
  <c r="AT453" i="5"/>
  <c r="AT452" i="5"/>
  <c r="AT451" i="5"/>
  <c r="AT450" i="5"/>
  <c r="AT449" i="5"/>
  <c r="AT448" i="5"/>
  <c r="AT447" i="5"/>
  <c r="AT446" i="5"/>
  <c r="AT445" i="5"/>
  <c r="AT444" i="5"/>
  <c r="AT443" i="5"/>
  <c r="AT442" i="5"/>
  <c r="AT441" i="5"/>
  <c r="AT440" i="5"/>
  <c r="AT439" i="5"/>
  <c r="AT438" i="5"/>
  <c r="AT437" i="5"/>
  <c r="AT436" i="5"/>
  <c r="AT435" i="5"/>
  <c r="AT434" i="5"/>
  <c r="AT433" i="5"/>
  <c r="AT432" i="5"/>
  <c r="AT431" i="5"/>
  <c r="AT430" i="5"/>
  <c r="AT429" i="5"/>
  <c r="AT428" i="5"/>
  <c r="AT427" i="5"/>
  <c r="AT426" i="5"/>
  <c r="AT425" i="5"/>
  <c r="AT424" i="5"/>
  <c r="AT423" i="5"/>
  <c r="AT422" i="5"/>
  <c r="AT421" i="5"/>
  <c r="AT420" i="5"/>
  <c r="AT419" i="5"/>
  <c r="AT418" i="5"/>
  <c r="AT417" i="5"/>
  <c r="AT416" i="5"/>
  <c r="AT415" i="5"/>
  <c r="AT414" i="5"/>
  <c r="AT413" i="5"/>
  <c r="AT412" i="5"/>
  <c r="AT411" i="5"/>
  <c r="AT410" i="5"/>
  <c r="AT409" i="5"/>
  <c r="AT408" i="5"/>
  <c r="AT407" i="5"/>
  <c r="AT406" i="5"/>
  <c r="AT405" i="5"/>
  <c r="AT404" i="5"/>
  <c r="AT403" i="5"/>
  <c r="AT402" i="5"/>
  <c r="AT401" i="5"/>
  <c r="AT400" i="5"/>
  <c r="AT399" i="5"/>
  <c r="AT398" i="5"/>
  <c r="AT397" i="5"/>
  <c r="AT396" i="5"/>
  <c r="AT395" i="5"/>
  <c r="AT394" i="5"/>
  <c r="AT393" i="5"/>
  <c r="AT392" i="5"/>
  <c r="AT391" i="5"/>
  <c r="AT390" i="5"/>
  <c r="AT389" i="5"/>
  <c r="AT388" i="5"/>
  <c r="AT387" i="5"/>
  <c r="AT386" i="5"/>
  <c r="AT385" i="5"/>
  <c r="AT384" i="5"/>
  <c r="AT383" i="5"/>
  <c r="AT382" i="5"/>
  <c r="AT381" i="5"/>
  <c r="AT380" i="5"/>
  <c r="AT379" i="5"/>
  <c r="AT378" i="5"/>
  <c r="AT377" i="5"/>
  <c r="AT376" i="5"/>
  <c r="AT375" i="5"/>
  <c r="AT374" i="5"/>
  <c r="AT373" i="5"/>
  <c r="AT372" i="5"/>
  <c r="AT371" i="5"/>
  <c r="AT370" i="5"/>
  <c r="AT369" i="5"/>
  <c r="AT368" i="5"/>
  <c r="AT367" i="5"/>
  <c r="AT366" i="5"/>
  <c r="AT365" i="5"/>
  <c r="AT364" i="5"/>
  <c r="AT363" i="5"/>
  <c r="AT362" i="5"/>
  <c r="AT361" i="5"/>
  <c r="AT360" i="5"/>
  <c r="AT359" i="5"/>
  <c r="AT358" i="5"/>
  <c r="AT357" i="5"/>
  <c r="AT356" i="5"/>
  <c r="AT355" i="5"/>
  <c r="AT354" i="5"/>
  <c r="AT353" i="5"/>
  <c r="AT352" i="5"/>
  <c r="AT351" i="5"/>
  <c r="AT350" i="5"/>
  <c r="AT349" i="5"/>
  <c r="AT348" i="5"/>
  <c r="AT347" i="5"/>
  <c r="AT346" i="5"/>
  <c r="AT345" i="5"/>
  <c r="AT344" i="5"/>
  <c r="AT343" i="5"/>
  <c r="AT342" i="5"/>
  <c r="AT341" i="5"/>
  <c r="AT340" i="5"/>
  <c r="AT339" i="5"/>
  <c r="AT338" i="5"/>
  <c r="AT337" i="5"/>
  <c r="AT336" i="5"/>
  <c r="AT335" i="5"/>
  <c r="AT334" i="5"/>
  <c r="AT333" i="5"/>
  <c r="AT332" i="5"/>
  <c r="AT331" i="5"/>
  <c r="AT330" i="5"/>
  <c r="AT329" i="5"/>
  <c r="AT328" i="5"/>
  <c r="AT327" i="5"/>
  <c r="AT326" i="5"/>
  <c r="AT325" i="5"/>
  <c r="AT324" i="5"/>
  <c r="AT323" i="5"/>
  <c r="AT322" i="5"/>
  <c r="AT321" i="5"/>
  <c r="AT320" i="5"/>
  <c r="AT319" i="5"/>
  <c r="AT318" i="5"/>
  <c r="AT317" i="5"/>
  <c r="AT316" i="5"/>
  <c r="AT315" i="5"/>
  <c r="AT314" i="5"/>
  <c r="AT313" i="5"/>
  <c r="AT312" i="5"/>
  <c r="AT311" i="5"/>
  <c r="AT310" i="5"/>
  <c r="AT309" i="5"/>
  <c r="AT308" i="5"/>
  <c r="AT307" i="5"/>
  <c r="AT306" i="5"/>
  <c r="AT305" i="5"/>
  <c r="AT304" i="5"/>
  <c r="AT303" i="5"/>
  <c r="AT302" i="5"/>
  <c r="AT301" i="5"/>
  <c r="AT300" i="5"/>
  <c r="AT299" i="5"/>
  <c r="AT298" i="5"/>
  <c r="AT297" i="5"/>
  <c r="AT296" i="5"/>
  <c r="AT295" i="5"/>
  <c r="AT294" i="5"/>
  <c r="AT293" i="5"/>
  <c r="AT292" i="5"/>
  <c r="AT291" i="5"/>
  <c r="AT290" i="5"/>
  <c r="AT289" i="5"/>
  <c r="AT288" i="5"/>
  <c r="AT287" i="5"/>
  <c r="AT286" i="5"/>
  <c r="AT285" i="5"/>
  <c r="AT284" i="5"/>
  <c r="AT283" i="5"/>
  <c r="AT282" i="5"/>
  <c r="AT281" i="5"/>
  <c r="AT280" i="5"/>
  <c r="AT279" i="5"/>
  <c r="AT278" i="5"/>
  <c r="AT277" i="5"/>
  <c r="AT276" i="5"/>
  <c r="AT275" i="5"/>
  <c r="AT274" i="5"/>
  <c r="AT273" i="5"/>
  <c r="AT272" i="5"/>
  <c r="AT271" i="5"/>
  <c r="AT270" i="5"/>
  <c r="AT269" i="5"/>
  <c r="AT268" i="5"/>
  <c r="AT267" i="5"/>
  <c r="AT266" i="5"/>
  <c r="AT265" i="5"/>
  <c r="AT264" i="5"/>
  <c r="AT263" i="5"/>
  <c r="AT262" i="5"/>
  <c r="AT261" i="5"/>
  <c r="AT260" i="5"/>
  <c r="AT259" i="5"/>
  <c r="AT258" i="5"/>
  <c r="AT257" i="5"/>
  <c r="AT256" i="5"/>
  <c r="AT255" i="5"/>
  <c r="AT254" i="5"/>
  <c r="AT253" i="5"/>
  <c r="AT252" i="5"/>
  <c r="AT251" i="5"/>
  <c r="AT250" i="5"/>
  <c r="AT249" i="5"/>
  <c r="AT248" i="5"/>
  <c r="AT247" i="5"/>
  <c r="AT246" i="5"/>
  <c r="AT245" i="5"/>
  <c r="AT244" i="5"/>
  <c r="AT243" i="5"/>
  <c r="AT242" i="5"/>
  <c r="AT241" i="5"/>
  <c r="AT240" i="5"/>
  <c r="AT239" i="5"/>
  <c r="AT238" i="5"/>
  <c r="AT237" i="5"/>
  <c r="AT236" i="5"/>
  <c r="AT235" i="5"/>
  <c r="AT234" i="5"/>
  <c r="AT233" i="5"/>
  <c r="AT232" i="5"/>
  <c r="AT231" i="5"/>
  <c r="AT230" i="5"/>
  <c r="AT229" i="5"/>
  <c r="AT228" i="5"/>
  <c r="AT227" i="5"/>
  <c r="AT226" i="5"/>
  <c r="AT225" i="5"/>
  <c r="AT224" i="5"/>
  <c r="AT223" i="5"/>
  <c r="AT222" i="5"/>
  <c r="AT221" i="5"/>
  <c r="AT220" i="5"/>
  <c r="AT219" i="5"/>
  <c r="AT218" i="5"/>
  <c r="AT217" i="5"/>
  <c r="AT216" i="5"/>
  <c r="AT215" i="5"/>
  <c r="AT214" i="5"/>
  <c r="AT213" i="5"/>
  <c r="AT212" i="5"/>
  <c r="AT211" i="5"/>
  <c r="AT210" i="5"/>
  <c r="AT209" i="5"/>
  <c r="AT208" i="5"/>
  <c r="AT207" i="5"/>
  <c r="AT206" i="5"/>
  <c r="AT205" i="5"/>
  <c r="AT204" i="5"/>
  <c r="AT203" i="5"/>
  <c r="AT202" i="5"/>
  <c r="AT201" i="5"/>
  <c r="AT200" i="5"/>
  <c r="AT199" i="5"/>
  <c r="AT198" i="5"/>
  <c r="AT197" i="5"/>
  <c r="AT196" i="5"/>
  <c r="AT195" i="5"/>
  <c r="AT194" i="5"/>
  <c r="AT193" i="5"/>
  <c r="AT192" i="5"/>
  <c r="AT191" i="5"/>
  <c r="AT190" i="5"/>
  <c r="AT189" i="5"/>
  <c r="AT188" i="5"/>
  <c r="AT187" i="5"/>
  <c r="AT186" i="5"/>
  <c r="AT185" i="5"/>
  <c r="AT184" i="5"/>
  <c r="AT183" i="5"/>
  <c r="AT182" i="5"/>
  <c r="AT181" i="5"/>
  <c r="AT180" i="5"/>
  <c r="AT179" i="5"/>
  <c r="AT178" i="5"/>
  <c r="AT177" i="5"/>
  <c r="AT176" i="5"/>
  <c r="AT175" i="5"/>
  <c r="AT174" i="5"/>
  <c r="AT173" i="5"/>
  <c r="AT172" i="5"/>
  <c r="AT171" i="5"/>
  <c r="AT170" i="5"/>
  <c r="AT169" i="5"/>
  <c r="AT168" i="5"/>
  <c r="AT167" i="5"/>
  <c r="AT166" i="5"/>
  <c r="AT165" i="5"/>
  <c r="AT164" i="5"/>
  <c r="AT163" i="5"/>
  <c r="AT162" i="5"/>
  <c r="AT161" i="5"/>
  <c r="AT160" i="5"/>
  <c r="AT159" i="5"/>
  <c r="AT158" i="5"/>
  <c r="AT157" i="5"/>
  <c r="AT156" i="5"/>
  <c r="AT155" i="5"/>
  <c r="AT154" i="5"/>
  <c r="AT153" i="5"/>
  <c r="AT152" i="5"/>
  <c r="AT151" i="5"/>
  <c r="AT150" i="5"/>
  <c r="AT149" i="5"/>
  <c r="AT148" i="5"/>
  <c r="AT147" i="5"/>
  <c r="AT146" i="5"/>
  <c r="AT145" i="5"/>
  <c r="AT144" i="5"/>
  <c r="AT143" i="5"/>
  <c r="AT142" i="5"/>
  <c r="AT141" i="5"/>
  <c r="AT140" i="5"/>
  <c r="AT139" i="5"/>
  <c r="AT138" i="5"/>
  <c r="AT137" i="5"/>
  <c r="AT136" i="5"/>
  <c r="AT135" i="5"/>
  <c r="AT134" i="5"/>
  <c r="AT133" i="5"/>
  <c r="AT132" i="5"/>
  <c r="AT131" i="5"/>
  <c r="AT130" i="5"/>
  <c r="AT129" i="5"/>
  <c r="AT128" i="5"/>
  <c r="AT127" i="5"/>
  <c r="AT126" i="5"/>
  <c r="AT125" i="5"/>
  <c r="AT124" i="5"/>
  <c r="AT123" i="5"/>
  <c r="AT122" i="5"/>
  <c r="AT121" i="5"/>
  <c r="AT120" i="5"/>
  <c r="AT119" i="5"/>
  <c r="AT118" i="5"/>
  <c r="AT117" i="5"/>
  <c r="AT116" i="5"/>
  <c r="AT115" i="5"/>
  <c r="AT114" i="5"/>
  <c r="AT113" i="5"/>
  <c r="AT112" i="5"/>
  <c r="AT111" i="5"/>
  <c r="AT110" i="5"/>
  <c r="AT109" i="5"/>
  <c r="AT108" i="5"/>
  <c r="AT107" i="5"/>
  <c r="AT106" i="5"/>
  <c r="AT105" i="5"/>
  <c r="AT104" i="5"/>
  <c r="AT103" i="5"/>
  <c r="AT102" i="5"/>
  <c r="AT101" i="5"/>
  <c r="AT100" i="5"/>
  <c r="AT99" i="5"/>
  <c r="AT98" i="5"/>
  <c r="AT97" i="5"/>
  <c r="AT96" i="5"/>
  <c r="AT95" i="5"/>
  <c r="AT94" i="5"/>
  <c r="AT93" i="5"/>
  <c r="AT92" i="5"/>
  <c r="AT91" i="5"/>
  <c r="AT90" i="5"/>
  <c r="AT89" i="5"/>
  <c r="AT88" i="5"/>
  <c r="AT87" i="5"/>
  <c r="AT86" i="5"/>
  <c r="AT85" i="5"/>
  <c r="AT84" i="5"/>
  <c r="AT83" i="5"/>
  <c r="AT82" i="5"/>
  <c r="AT81" i="5"/>
  <c r="AT80" i="5"/>
  <c r="AT79" i="5"/>
  <c r="AT78" i="5"/>
  <c r="AT77" i="5"/>
  <c r="AT76" i="5"/>
  <c r="AT75" i="5"/>
  <c r="AT74" i="5"/>
  <c r="AT73" i="5"/>
  <c r="AT72" i="5"/>
  <c r="AT71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9" i="5"/>
  <c r="AT48" i="5"/>
  <c r="AT47" i="5"/>
  <c r="AT46" i="5"/>
  <c r="AT45" i="5"/>
  <c r="AT44" i="5"/>
  <c r="AT43" i="5"/>
  <c r="AT42" i="5"/>
  <c r="AT41" i="5"/>
  <c r="AT40" i="5"/>
  <c r="AT38" i="5"/>
  <c r="AT37" i="5"/>
  <c r="AT36" i="5"/>
  <c r="AT35" i="5"/>
  <c r="AT33" i="5"/>
  <c r="AT32" i="5"/>
  <c r="AT31" i="5"/>
  <c r="AT28" i="5"/>
  <c r="AT27" i="5"/>
  <c r="AT26" i="5"/>
  <c r="AT25" i="5"/>
  <c r="AT23" i="5"/>
  <c r="AT22" i="5"/>
  <c r="AT21" i="5"/>
  <c r="AT20" i="5"/>
  <c r="AT19" i="5"/>
  <c r="AT18" i="5"/>
  <c r="AT17" i="5"/>
  <c r="AT16" i="5"/>
  <c r="AT15" i="5"/>
  <c r="AT13" i="5"/>
  <c r="AT12" i="5"/>
  <c r="AT11" i="5"/>
  <c r="AT10" i="5"/>
  <c r="AT9" i="5"/>
  <c r="AT6" i="5"/>
  <c r="AT5" i="5"/>
  <c r="AT1561" i="5" l="1"/>
  <c r="AS1561" i="5" s="1"/>
  <c r="AR1561" i="5" s="1"/>
  <c r="AP1561" i="5"/>
  <c r="AO1561" i="5"/>
  <c r="AQ743" i="5"/>
  <c r="AQ744" i="5"/>
  <c r="AQ745" i="5"/>
  <c r="AQ746" i="5"/>
  <c r="AQ747" i="5"/>
  <c r="AQ748" i="5"/>
  <c r="AQ749" i="5"/>
  <c r="AQ750" i="5"/>
  <c r="AQ751" i="5"/>
  <c r="AQ752" i="5"/>
  <c r="AQ753" i="5"/>
  <c r="AQ754" i="5"/>
  <c r="AQ755" i="5"/>
  <c r="AQ756" i="5"/>
  <c r="AQ757" i="5"/>
  <c r="AQ758" i="5"/>
  <c r="AQ759" i="5"/>
  <c r="AQ760" i="5"/>
  <c r="AQ761" i="5"/>
  <c r="AQ762" i="5"/>
  <c r="AQ763" i="5"/>
  <c r="AQ764" i="5"/>
  <c r="AQ765" i="5"/>
  <c r="AQ766" i="5"/>
  <c r="AQ767" i="5"/>
  <c r="AQ768" i="5"/>
  <c r="AQ769" i="5"/>
  <c r="AQ770" i="5"/>
  <c r="AQ771" i="5"/>
  <c r="AQ772" i="5"/>
  <c r="AQ773" i="5"/>
  <c r="AQ774" i="5"/>
  <c r="AQ775" i="5"/>
  <c r="AQ776" i="5"/>
  <c r="AQ777" i="5"/>
  <c r="AQ778" i="5"/>
  <c r="AQ779" i="5"/>
  <c r="AQ780" i="5"/>
  <c r="AQ781" i="5"/>
  <c r="AQ782" i="5"/>
  <c r="AQ783" i="5"/>
  <c r="AQ784" i="5"/>
  <c r="AQ785" i="5"/>
  <c r="AQ786" i="5"/>
  <c r="AQ787" i="5"/>
  <c r="AQ788" i="5"/>
  <c r="AQ789" i="5"/>
  <c r="AQ790" i="5"/>
  <c r="AQ791" i="5"/>
  <c r="AQ792" i="5"/>
  <c r="AQ793" i="5"/>
  <c r="AQ794" i="5"/>
  <c r="AQ795" i="5"/>
  <c r="AQ796" i="5"/>
  <c r="AQ797" i="5"/>
  <c r="AQ798" i="5"/>
  <c r="AQ799" i="5"/>
  <c r="AQ800" i="5"/>
  <c r="AQ801" i="5"/>
  <c r="AQ802" i="5"/>
  <c r="AQ803" i="5"/>
  <c r="AQ804" i="5"/>
  <c r="AQ805" i="5"/>
  <c r="AQ806" i="5"/>
  <c r="AQ807" i="5"/>
  <c r="AQ808" i="5"/>
  <c r="AQ809" i="5"/>
  <c r="AQ810" i="5"/>
  <c r="AQ811" i="5"/>
  <c r="AQ812" i="5"/>
  <c r="AQ813" i="5"/>
  <c r="AQ814" i="5"/>
  <c r="AQ815" i="5"/>
  <c r="AQ816" i="5"/>
  <c r="AQ817" i="5"/>
  <c r="AQ818" i="5"/>
  <c r="AQ819" i="5"/>
  <c r="AQ820" i="5"/>
  <c r="AQ821" i="5"/>
  <c r="AQ822" i="5"/>
  <c r="AQ823" i="5"/>
  <c r="AQ824" i="5"/>
  <c r="AQ825" i="5"/>
  <c r="AQ826" i="5"/>
  <c r="AQ827" i="5"/>
  <c r="AQ828" i="5"/>
  <c r="AQ829" i="5"/>
  <c r="AQ830" i="5"/>
  <c r="AQ831" i="5"/>
  <c r="AQ832" i="5"/>
  <c r="AQ833" i="5"/>
  <c r="AQ834" i="5"/>
  <c r="AQ835" i="5"/>
  <c r="AQ836" i="5"/>
  <c r="AQ837" i="5"/>
  <c r="AQ838" i="5"/>
  <c r="AQ839" i="5"/>
  <c r="AQ840" i="5"/>
  <c r="AQ841" i="5"/>
  <c r="AQ842" i="5"/>
  <c r="AQ843" i="5"/>
  <c r="AQ844" i="5"/>
  <c r="AQ845" i="5"/>
  <c r="AQ846" i="5"/>
  <c r="AQ847" i="5"/>
  <c r="AQ848" i="5"/>
  <c r="AQ849" i="5"/>
  <c r="AQ850" i="5"/>
  <c r="AQ851" i="5"/>
  <c r="AQ852" i="5"/>
  <c r="AQ853" i="5"/>
  <c r="AQ854" i="5"/>
  <c r="AQ855" i="5"/>
  <c r="AQ856" i="5"/>
  <c r="AQ857" i="5"/>
  <c r="AQ858" i="5"/>
  <c r="AQ859" i="5"/>
  <c r="AQ860" i="5"/>
  <c r="AQ861" i="5"/>
  <c r="AQ862" i="5"/>
  <c r="AQ863" i="5"/>
  <c r="AQ864" i="5"/>
  <c r="AQ865" i="5"/>
  <c r="AQ742" i="5"/>
  <c r="AQ741" i="5"/>
  <c r="AQ740" i="5"/>
  <c r="AQ739" i="5"/>
  <c r="AQ738" i="5"/>
  <c r="AQ737" i="5"/>
  <c r="AQ736" i="5"/>
  <c r="AQ735" i="5"/>
  <c r="AQ734" i="5"/>
  <c r="AQ733" i="5"/>
  <c r="AQ732" i="5"/>
  <c r="AQ731" i="5"/>
  <c r="AQ730" i="5"/>
  <c r="AQ729" i="5"/>
  <c r="AQ728" i="5"/>
  <c r="AQ727" i="5"/>
  <c r="AQ726" i="5"/>
  <c r="AQ725" i="5"/>
  <c r="AQ724" i="5"/>
  <c r="AQ723" i="5"/>
  <c r="AQ722" i="5"/>
  <c r="AQ721" i="5"/>
  <c r="AQ720" i="5"/>
  <c r="AQ719" i="5"/>
  <c r="AQ718" i="5"/>
  <c r="AQ717" i="5"/>
  <c r="AQ716" i="5"/>
  <c r="AQ715" i="5"/>
  <c r="AQ714" i="5"/>
  <c r="AQ713" i="5"/>
  <c r="AQ712" i="5"/>
  <c r="AQ711" i="5"/>
  <c r="AQ710" i="5"/>
  <c r="AQ709" i="5"/>
  <c r="AQ708" i="5"/>
  <c r="AQ707" i="5"/>
  <c r="AQ706" i="5"/>
  <c r="AQ705" i="5"/>
  <c r="AQ704" i="5"/>
  <c r="AQ703" i="5"/>
  <c r="AQ702" i="5"/>
  <c r="AQ701" i="5"/>
  <c r="AQ700" i="5"/>
  <c r="AQ699" i="5"/>
  <c r="AQ698" i="5"/>
  <c r="AQ697" i="5"/>
  <c r="AQ696" i="5"/>
  <c r="AQ695" i="5"/>
  <c r="AQ694" i="5"/>
  <c r="AQ693" i="5"/>
  <c r="AQ692" i="5"/>
  <c r="AQ691" i="5"/>
  <c r="AQ690" i="5"/>
  <c r="AQ689" i="5"/>
  <c r="AQ688" i="5"/>
  <c r="AQ687" i="5"/>
  <c r="AQ686" i="5"/>
  <c r="AQ685" i="5"/>
  <c r="AQ684" i="5"/>
  <c r="AQ683" i="5"/>
  <c r="AQ682" i="5"/>
  <c r="AQ681" i="5"/>
  <c r="AQ680" i="5"/>
  <c r="AQ679" i="5"/>
  <c r="AQ678" i="5"/>
  <c r="AQ677" i="5"/>
  <c r="AQ676" i="5"/>
  <c r="AQ675" i="5"/>
  <c r="AQ674" i="5"/>
  <c r="AQ673" i="5"/>
  <c r="AQ672" i="5"/>
  <c r="AQ671" i="5"/>
  <c r="AQ670" i="5"/>
  <c r="AQ669" i="5"/>
  <c r="AQ668" i="5"/>
  <c r="AQ667" i="5"/>
  <c r="AQ666" i="5"/>
  <c r="AQ665" i="5"/>
  <c r="AQ664" i="5"/>
  <c r="AQ663" i="5"/>
  <c r="AQ662" i="5"/>
  <c r="AQ661" i="5"/>
  <c r="AQ660" i="5"/>
  <c r="AQ659" i="5"/>
  <c r="AQ658" i="5"/>
  <c r="AQ657" i="5"/>
  <c r="AQ656" i="5"/>
  <c r="AQ655" i="5"/>
  <c r="AQ654" i="5"/>
  <c r="AQ653" i="5"/>
  <c r="AQ652" i="5"/>
  <c r="AQ651" i="5"/>
  <c r="AQ650" i="5"/>
  <c r="AQ649" i="5"/>
  <c r="AQ648" i="5"/>
  <c r="AQ647" i="5"/>
  <c r="AQ646" i="5"/>
  <c r="AQ645" i="5"/>
  <c r="AQ644" i="5"/>
  <c r="AQ643" i="5"/>
  <c r="AQ642" i="5"/>
  <c r="AQ641" i="5"/>
  <c r="AQ640" i="5"/>
  <c r="AQ639" i="5"/>
  <c r="AQ638" i="5"/>
  <c r="AQ637" i="5"/>
  <c r="AQ636" i="5"/>
  <c r="AQ635" i="5"/>
  <c r="AQ634" i="5"/>
  <c r="AQ633" i="5"/>
  <c r="AQ632" i="5"/>
  <c r="AQ631" i="5"/>
  <c r="AQ630" i="5"/>
  <c r="AQ629" i="5"/>
  <c r="AQ628" i="5"/>
  <c r="AQ627" i="5"/>
  <c r="AQ626" i="5"/>
  <c r="AQ625" i="5"/>
  <c r="AQ624" i="5"/>
  <c r="AQ623" i="5"/>
  <c r="AQ622" i="5"/>
  <c r="AQ621" i="5"/>
  <c r="AQ620" i="5"/>
  <c r="AQ619" i="5"/>
  <c r="AQ618" i="5"/>
  <c r="AQ617" i="5"/>
  <c r="AQ616" i="5"/>
  <c r="AQ615" i="5"/>
  <c r="AQ614" i="5"/>
  <c r="AQ613" i="5"/>
  <c r="AQ612" i="5"/>
  <c r="AQ611" i="5"/>
  <c r="AQ610" i="5"/>
  <c r="AQ609" i="5"/>
  <c r="AQ608" i="5"/>
  <c r="AQ607" i="5"/>
  <c r="AQ606" i="5"/>
  <c r="AQ605" i="5"/>
  <c r="AQ604" i="5"/>
  <c r="AQ603" i="5"/>
  <c r="AQ602" i="5"/>
  <c r="AQ601" i="5"/>
  <c r="AQ600" i="5"/>
  <c r="AQ599" i="5"/>
  <c r="AQ598" i="5"/>
  <c r="AQ597" i="5"/>
  <c r="AQ596" i="5"/>
  <c r="AQ595" i="5"/>
  <c r="AQ594" i="5"/>
  <c r="AQ593" i="5"/>
  <c r="AQ592" i="5"/>
  <c r="AQ591" i="5"/>
  <c r="AQ590" i="5"/>
  <c r="AQ589" i="5"/>
  <c r="AQ588" i="5"/>
  <c r="AQ587" i="5"/>
  <c r="AQ586" i="5"/>
  <c r="AQ585" i="5"/>
  <c r="AQ584" i="5"/>
  <c r="AQ583" i="5"/>
  <c r="AQ582" i="5"/>
  <c r="AQ581" i="5"/>
  <c r="AQ580" i="5"/>
  <c r="AQ579" i="5"/>
  <c r="AQ578" i="5"/>
  <c r="AQ577" i="5"/>
  <c r="AQ576" i="5"/>
  <c r="AQ575" i="5"/>
  <c r="AQ574" i="5"/>
  <c r="AQ573" i="5"/>
  <c r="AQ572" i="5"/>
  <c r="AQ571" i="5"/>
  <c r="AQ570" i="5"/>
  <c r="AQ569" i="5"/>
  <c r="AQ568" i="5"/>
  <c r="AQ567" i="5"/>
  <c r="AQ566" i="5"/>
  <c r="AQ565" i="5"/>
  <c r="AQ564" i="5"/>
  <c r="AQ563" i="5"/>
  <c r="AQ562" i="5"/>
  <c r="AQ561" i="5"/>
  <c r="AQ560" i="5"/>
  <c r="AQ559" i="5"/>
  <c r="AQ558" i="5"/>
  <c r="AQ557" i="5"/>
  <c r="AQ556" i="5"/>
  <c r="AQ555" i="5"/>
  <c r="AQ554" i="5"/>
  <c r="AQ553" i="5"/>
  <c r="AQ552" i="5"/>
  <c r="AQ551" i="5"/>
  <c r="AQ550" i="5"/>
  <c r="AQ549" i="5"/>
  <c r="AQ548" i="5"/>
  <c r="AQ547" i="5"/>
  <c r="AQ546" i="5"/>
  <c r="AQ545" i="5"/>
  <c r="AQ544" i="5"/>
  <c r="AQ543" i="5"/>
  <c r="AQ542" i="5"/>
  <c r="AQ541" i="5"/>
  <c r="AQ540" i="5"/>
  <c r="AQ539" i="5"/>
  <c r="AQ538" i="5"/>
  <c r="AQ537" i="5"/>
  <c r="AQ536" i="5"/>
  <c r="AQ535" i="5"/>
  <c r="AQ534" i="5"/>
  <c r="AQ533" i="5"/>
  <c r="AQ532" i="5"/>
  <c r="AQ531" i="5"/>
  <c r="AQ530" i="5"/>
  <c r="AQ529" i="5"/>
  <c r="AQ528" i="5"/>
  <c r="AQ527" i="5"/>
  <c r="AQ526" i="5"/>
  <c r="AQ525" i="5"/>
  <c r="AQ524" i="5"/>
  <c r="AQ523" i="5"/>
  <c r="AQ522" i="5"/>
  <c r="AQ521" i="5"/>
  <c r="AQ520" i="5"/>
  <c r="AQ519" i="5"/>
  <c r="AQ518" i="5"/>
  <c r="AQ517" i="5"/>
  <c r="AQ516" i="5"/>
  <c r="AQ515" i="5"/>
  <c r="AQ514" i="5"/>
  <c r="AQ513" i="5"/>
  <c r="AQ512" i="5"/>
  <c r="AQ511" i="5"/>
  <c r="AQ510" i="5"/>
  <c r="AQ509" i="5"/>
  <c r="AQ508" i="5"/>
  <c r="AQ507" i="5"/>
  <c r="AQ506" i="5"/>
  <c r="AQ505" i="5"/>
  <c r="AQ504" i="5"/>
  <c r="AQ503" i="5"/>
  <c r="AQ502" i="5"/>
  <c r="AQ501" i="5"/>
  <c r="AQ500" i="5"/>
  <c r="AQ499" i="5"/>
  <c r="AQ498" i="5"/>
  <c r="AQ497" i="5"/>
  <c r="AQ496" i="5"/>
  <c r="AQ495" i="5"/>
  <c r="AQ494" i="5"/>
  <c r="AQ493" i="5"/>
  <c r="AQ492" i="5"/>
  <c r="AQ491" i="5"/>
  <c r="AQ490" i="5"/>
  <c r="AQ489" i="5"/>
  <c r="AQ488" i="5"/>
  <c r="AQ487" i="5"/>
  <c r="AQ486" i="5"/>
  <c r="AQ485" i="5"/>
  <c r="AQ484" i="5"/>
  <c r="AQ483" i="5"/>
  <c r="AQ482" i="5"/>
  <c r="AQ481" i="5"/>
  <c r="AQ480" i="5"/>
  <c r="AQ479" i="5"/>
  <c r="AQ478" i="5"/>
  <c r="AQ477" i="5"/>
  <c r="AQ476" i="5"/>
  <c r="AQ475" i="5"/>
  <c r="AQ474" i="5"/>
  <c r="AQ473" i="5"/>
  <c r="AQ472" i="5"/>
  <c r="AQ471" i="5"/>
  <c r="AQ470" i="5"/>
  <c r="AQ469" i="5"/>
  <c r="AQ468" i="5"/>
  <c r="AQ467" i="5"/>
  <c r="AQ466" i="5"/>
  <c r="AQ465" i="5"/>
  <c r="AQ464" i="5"/>
  <c r="AQ463" i="5"/>
  <c r="AQ462" i="5"/>
  <c r="AQ461" i="5"/>
  <c r="AQ460" i="5"/>
  <c r="AQ459" i="5"/>
  <c r="AQ458" i="5"/>
  <c r="AQ457" i="5"/>
  <c r="AQ456" i="5"/>
  <c r="AQ455" i="5"/>
  <c r="AQ454" i="5"/>
  <c r="AQ453" i="5"/>
  <c r="AQ452" i="5"/>
  <c r="AQ451" i="5"/>
  <c r="AQ450" i="5"/>
  <c r="AQ449" i="5"/>
  <c r="AQ448" i="5"/>
  <c r="AQ447" i="5"/>
  <c r="AQ446" i="5"/>
  <c r="AQ445" i="5"/>
  <c r="AQ444" i="5"/>
  <c r="AQ443" i="5"/>
  <c r="AQ442" i="5"/>
  <c r="AQ441" i="5"/>
  <c r="AQ440" i="5"/>
  <c r="AQ439" i="5"/>
  <c r="AQ438" i="5"/>
  <c r="AQ437" i="5"/>
  <c r="AQ436" i="5"/>
  <c r="AQ435" i="5"/>
  <c r="AQ434" i="5"/>
  <c r="AQ433" i="5"/>
  <c r="AQ432" i="5"/>
  <c r="AQ431" i="5"/>
  <c r="AQ430" i="5"/>
  <c r="AQ429" i="5"/>
  <c r="AQ428" i="5"/>
  <c r="AQ427" i="5"/>
  <c r="AQ426" i="5"/>
  <c r="AQ425" i="5"/>
  <c r="AQ424" i="5"/>
  <c r="AQ423" i="5"/>
  <c r="AQ422" i="5"/>
  <c r="AQ421" i="5"/>
  <c r="AQ420" i="5"/>
  <c r="AQ419" i="5"/>
  <c r="AQ418" i="5"/>
  <c r="AQ417" i="5"/>
  <c r="AQ416" i="5"/>
  <c r="AQ415" i="5"/>
  <c r="AQ414" i="5"/>
  <c r="AQ413" i="5"/>
  <c r="AQ412" i="5"/>
  <c r="AQ411" i="5"/>
  <c r="AQ410" i="5"/>
  <c r="AQ409" i="5"/>
  <c r="AQ408" i="5"/>
  <c r="AQ407" i="5"/>
  <c r="AQ406" i="5"/>
  <c r="AQ405" i="5"/>
  <c r="AQ404" i="5"/>
  <c r="AQ403" i="5"/>
  <c r="AQ402" i="5"/>
  <c r="AQ401" i="5"/>
  <c r="AQ400" i="5"/>
  <c r="AQ399" i="5"/>
  <c r="AQ398" i="5"/>
  <c r="AQ397" i="5"/>
  <c r="AQ396" i="5"/>
  <c r="AQ395" i="5"/>
  <c r="AQ394" i="5"/>
  <c r="AQ393" i="5"/>
  <c r="AQ392" i="5"/>
  <c r="AQ391" i="5"/>
  <c r="AQ390" i="5"/>
  <c r="AQ389" i="5"/>
  <c r="AQ388" i="5"/>
  <c r="AQ387" i="5"/>
  <c r="AQ386" i="5"/>
  <c r="AQ385" i="5"/>
  <c r="AQ384" i="5"/>
  <c r="AQ383" i="5"/>
  <c r="AQ382" i="5"/>
  <c r="AQ381" i="5"/>
  <c r="AQ380" i="5"/>
  <c r="AQ379" i="5"/>
  <c r="AQ378" i="5"/>
  <c r="AQ377" i="5"/>
  <c r="AQ376" i="5"/>
  <c r="AQ375" i="5"/>
  <c r="AQ374" i="5"/>
  <c r="AQ373" i="5"/>
  <c r="AQ372" i="5"/>
  <c r="AQ371" i="5"/>
  <c r="AQ370" i="5"/>
  <c r="AQ369" i="5"/>
  <c r="AQ368" i="5"/>
  <c r="AQ367" i="5"/>
  <c r="AQ366" i="5"/>
  <c r="AQ365" i="5"/>
  <c r="AQ364" i="5"/>
  <c r="AQ363" i="5"/>
  <c r="AQ362" i="5"/>
  <c r="AQ361" i="5"/>
  <c r="AQ360" i="5"/>
  <c r="AQ359" i="5"/>
  <c r="AQ358" i="5"/>
  <c r="AQ357" i="5"/>
  <c r="AQ356" i="5"/>
  <c r="AQ355" i="5"/>
  <c r="AQ354" i="5"/>
  <c r="AQ353" i="5"/>
  <c r="AQ352" i="5"/>
  <c r="AQ351" i="5"/>
  <c r="AQ350" i="5"/>
  <c r="AQ349" i="5"/>
  <c r="AQ348" i="5"/>
  <c r="AQ347" i="5"/>
  <c r="AQ346" i="5"/>
  <c r="AQ345" i="5"/>
  <c r="AQ344" i="5"/>
  <c r="AQ343" i="5"/>
  <c r="AQ342" i="5"/>
  <c r="AQ341" i="5"/>
  <c r="AQ340" i="5"/>
  <c r="AQ339" i="5"/>
  <c r="AQ338" i="5"/>
  <c r="AQ337" i="5"/>
  <c r="AQ336" i="5"/>
  <c r="AQ335" i="5"/>
  <c r="AQ334" i="5"/>
  <c r="AQ333" i="5"/>
  <c r="AQ332" i="5"/>
  <c r="AQ331" i="5"/>
  <c r="AQ330" i="5"/>
  <c r="AQ329" i="5"/>
  <c r="AQ328" i="5"/>
  <c r="AQ327" i="5"/>
  <c r="AQ326" i="5"/>
  <c r="AQ325" i="5"/>
  <c r="AQ324" i="5"/>
  <c r="AQ323" i="5"/>
  <c r="AQ322" i="5"/>
  <c r="AQ321" i="5"/>
  <c r="AQ320" i="5"/>
  <c r="AQ319" i="5"/>
  <c r="AQ318" i="5"/>
  <c r="AQ317" i="5"/>
  <c r="AQ316" i="5"/>
  <c r="AQ315" i="5"/>
  <c r="AQ314" i="5"/>
  <c r="AQ313" i="5"/>
  <c r="AQ312" i="5"/>
  <c r="AQ311" i="5"/>
  <c r="AQ310" i="5"/>
  <c r="AQ309" i="5"/>
  <c r="AQ308" i="5"/>
  <c r="AQ307" i="5"/>
  <c r="AQ306" i="5"/>
  <c r="AQ305" i="5"/>
  <c r="AQ304" i="5"/>
  <c r="AQ303" i="5"/>
  <c r="AQ302" i="5"/>
  <c r="AQ301" i="5"/>
  <c r="AQ300" i="5"/>
  <c r="AQ299" i="5"/>
  <c r="AQ298" i="5"/>
  <c r="AQ297" i="5"/>
  <c r="AQ296" i="5"/>
  <c r="AQ295" i="5"/>
  <c r="AQ294" i="5"/>
  <c r="AQ293" i="5"/>
  <c r="AQ292" i="5"/>
  <c r="AQ291" i="5"/>
  <c r="AQ290" i="5"/>
  <c r="AQ289" i="5"/>
  <c r="AQ288" i="5"/>
  <c r="AQ287" i="5"/>
  <c r="AQ286" i="5"/>
  <c r="AQ285" i="5"/>
  <c r="AQ284" i="5"/>
  <c r="AQ283" i="5"/>
  <c r="AQ282" i="5"/>
  <c r="AQ281" i="5"/>
  <c r="AQ280" i="5"/>
  <c r="AQ279" i="5"/>
  <c r="AQ278" i="5"/>
  <c r="AQ277" i="5"/>
  <c r="AQ276" i="5"/>
  <c r="AQ275" i="5"/>
  <c r="AQ274" i="5"/>
  <c r="AQ273" i="5"/>
  <c r="AQ272" i="5"/>
  <c r="AQ271" i="5"/>
  <c r="AQ270" i="5"/>
  <c r="AQ269" i="5"/>
  <c r="AQ268" i="5"/>
  <c r="AQ267" i="5"/>
  <c r="AQ266" i="5"/>
  <c r="AQ265" i="5"/>
  <c r="AQ264" i="5"/>
  <c r="AQ263" i="5"/>
  <c r="AQ262" i="5"/>
  <c r="AQ261" i="5"/>
  <c r="AQ260" i="5"/>
  <c r="AQ259" i="5"/>
  <c r="AQ258" i="5"/>
  <c r="AQ257" i="5"/>
  <c r="AQ256" i="5"/>
  <c r="AQ255" i="5"/>
  <c r="AQ254" i="5"/>
  <c r="AQ253" i="5"/>
  <c r="AQ252" i="5"/>
  <c r="AQ251" i="5"/>
  <c r="AQ250" i="5"/>
  <c r="AQ249" i="5"/>
  <c r="AQ248" i="5"/>
  <c r="AQ247" i="5"/>
  <c r="AQ246" i="5"/>
  <c r="AQ245" i="5"/>
  <c r="AQ244" i="5"/>
  <c r="AQ243" i="5"/>
  <c r="AQ242" i="5"/>
  <c r="AQ241" i="5"/>
  <c r="AQ240" i="5"/>
  <c r="AQ239" i="5"/>
  <c r="AQ238" i="5"/>
  <c r="AQ237" i="5"/>
  <c r="AQ236" i="5"/>
  <c r="AQ235" i="5"/>
  <c r="AQ234" i="5"/>
  <c r="AQ233" i="5"/>
  <c r="AQ232" i="5"/>
  <c r="AQ231" i="5"/>
  <c r="AQ230" i="5"/>
  <c r="AQ229" i="5"/>
  <c r="AQ228" i="5"/>
  <c r="AQ227" i="5"/>
  <c r="AQ226" i="5"/>
  <c r="AQ225" i="5"/>
  <c r="AQ224" i="5"/>
  <c r="AQ223" i="5"/>
  <c r="AQ222" i="5"/>
  <c r="AQ221" i="5"/>
  <c r="AQ220" i="5"/>
  <c r="AQ219" i="5"/>
  <c r="AQ218" i="5"/>
  <c r="AQ217" i="5"/>
  <c r="AQ216" i="5"/>
  <c r="AQ215" i="5"/>
  <c r="AQ214" i="5"/>
  <c r="AQ213" i="5"/>
  <c r="AQ212" i="5"/>
  <c r="AQ211" i="5"/>
  <c r="AQ210" i="5"/>
  <c r="AQ209" i="5"/>
  <c r="AQ208" i="5"/>
  <c r="AQ207" i="5"/>
  <c r="AQ206" i="5"/>
  <c r="AQ205" i="5"/>
  <c r="AQ204" i="5"/>
  <c r="AQ203" i="5"/>
  <c r="AQ202" i="5"/>
  <c r="AQ201" i="5"/>
  <c r="AQ200" i="5"/>
  <c r="AQ199" i="5"/>
  <c r="AQ198" i="5"/>
  <c r="AQ197" i="5"/>
  <c r="AQ196" i="5"/>
  <c r="AQ195" i="5"/>
  <c r="AQ194" i="5"/>
  <c r="AQ193" i="5"/>
  <c r="AQ192" i="5"/>
  <c r="AQ191" i="5"/>
  <c r="AQ190" i="5"/>
  <c r="AQ189" i="5"/>
  <c r="AQ188" i="5"/>
  <c r="AQ187" i="5"/>
  <c r="AQ186" i="5"/>
  <c r="AQ185" i="5"/>
  <c r="AQ184" i="5"/>
  <c r="AQ183" i="5"/>
  <c r="AQ182" i="5"/>
  <c r="AQ181" i="5"/>
  <c r="AQ180" i="5"/>
  <c r="AQ179" i="5"/>
  <c r="AQ178" i="5"/>
  <c r="AQ177" i="5"/>
  <c r="AQ176" i="5"/>
  <c r="AQ175" i="5"/>
  <c r="AQ174" i="5"/>
  <c r="AQ173" i="5"/>
  <c r="AQ172" i="5"/>
  <c r="AQ171" i="5"/>
  <c r="AQ170" i="5"/>
  <c r="AQ169" i="5"/>
  <c r="AQ168" i="5"/>
  <c r="AQ167" i="5"/>
  <c r="AQ166" i="5"/>
  <c r="AQ165" i="5"/>
  <c r="AQ164" i="5"/>
  <c r="AQ163" i="5"/>
  <c r="AQ162" i="5"/>
  <c r="AQ161" i="5"/>
  <c r="AQ160" i="5"/>
  <c r="AQ159" i="5"/>
  <c r="AQ158" i="5"/>
  <c r="AQ157" i="5"/>
  <c r="AQ156" i="5"/>
  <c r="AQ155" i="5"/>
  <c r="AQ154" i="5"/>
  <c r="AQ153" i="5"/>
  <c r="AQ152" i="5"/>
  <c r="AQ151" i="5"/>
  <c r="AQ150" i="5"/>
  <c r="AQ149" i="5"/>
  <c r="AQ148" i="5"/>
  <c r="AQ147" i="5"/>
  <c r="AQ146" i="5"/>
  <c r="AQ145" i="5"/>
  <c r="AQ144" i="5"/>
  <c r="AQ143" i="5"/>
  <c r="AQ142" i="5"/>
  <c r="AQ141" i="5"/>
  <c r="AQ140" i="5"/>
  <c r="AQ139" i="5"/>
  <c r="AQ138" i="5"/>
  <c r="AQ137" i="5"/>
  <c r="AQ136" i="5"/>
  <c r="AQ135" i="5"/>
  <c r="AQ134" i="5"/>
  <c r="AQ133" i="5"/>
  <c r="AQ132" i="5"/>
  <c r="AQ131" i="5"/>
  <c r="AQ130" i="5"/>
  <c r="AQ129" i="5"/>
  <c r="AQ128" i="5"/>
  <c r="AQ127" i="5"/>
  <c r="AQ126" i="5"/>
  <c r="AQ125" i="5"/>
  <c r="AQ124" i="5"/>
  <c r="AQ123" i="5"/>
  <c r="AQ122" i="5"/>
  <c r="AQ121" i="5"/>
  <c r="AQ120" i="5"/>
  <c r="AQ119" i="5"/>
  <c r="AQ118" i="5"/>
  <c r="AQ117" i="5"/>
  <c r="AQ116" i="5"/>
  <c r="AQ115" i="5"/>
  <c r="AQ114" i="5"/>
  <c r="AQ113" i="5"/>
  <c r="AQ112" i="5"/>
  <c r="AQ111" i="5"/>
  <c r="AQ110" i="5"/>
  <c r="AQ109" i="5"/>
  <c r="AQ108" i="5"/>
  <c r="AQ107" i="5"/>
  <c r="AQ106" i="5"/>
  <c r="AQ105" i="5"/>
  <c r="AQ104" i="5"/>
  <c r="AQ103" i="5"/>
  <c r="AQ102" i="5"/>
  <c r="AQ101" i="5"/>
  <c r="AQ100" i="5"/>
  <c r="AQ99" i="5"/>
  <c r="AQ98" i="5"/>
  <c r="AQ97" i="5"/>
  <c r="AQ96" i="5"/>
  <c r="AQ95" i="5"/>
  <c r="AQ94" i="5"/>
  <c r="AQ93" i="5"/>
  <c r="AQ92" i="5"/>
  <c r="AQ91" i="5"/>
  <c r="AQ90" i="5"/>
  <c r="AQ89" i="5"/>
  <c r="AQ88" i="5"/>
  <c r="AQ87" i="5"/>
  <c r="AQ86" i="5"/>
  <c r="AQ85" i="5"/>
  <c r="AQ84" i="5"/>
  <c r="AQ83" i="5"/>
  <c r="AQ82" i="5"/>
  <c r="AQ81" i="5"/>
  <c r="AQ80" i="5"/>
  <c r="AQ79" i="5"/>
  <c r="AQ78" i="5"/>
  <c r="AQ77" i="5"/>
  <c r="AQ76" i="5"/>
  <c r="AQ75" i="5"/>
  <c r="AQ74" i="5"/>
  <c r="AQ73" i="5"/>
  <c r="AQ72" i="5"/>
  <c r="AQ71" i="5"/>
  <c r="AQ70" i="5"/>
  <c r="AQ69" i="5"/>
  <c r="AQ68" i="5"/>
  <c r="AQ67" i="5"/>
  <c r="AQ66" i="5"/>
  <c r="AQ65" i="5"/>
  <c r="AQ64" i="5"/>
  <c r="AQ63" i="5"/>
  <c r="AQ62" i="5"/>
  <c r="AQ61" i="5"/>
  <c r="AQ60" i="5"/>
  <c r="AQ59" i="5"/>
  <c r="AQ58" i="5"/>
  <c r="AQ57" i="5"/>
  <c r="AQ56" i="5"/>
  <c r="AQ55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8" i="5"/>
  <c r="AQ37" i="5"/>
  <c r="AQ36" i="5"/>
  <c r="AQ35" i="5"/>
  <c r="AQ33" i="5"/>
  <c r="AQ32" i="5"/>
  <c r="AQ31" i="5"/>
  <c r="AQ28" i="5"/>
  <c r="AQ27" i="5"/>
  <c r="AQ26" i="5"/>
  <c r="AQ25" i="5"/>
  <c r="AQ23" i="5"/>
  <c r="AQ22" i="5"/>
  <c r="AQ21" i="5"/>
  <c r="AQ20" i="5"/>
  <c r="AQ19" i="5"/>
  <c r="AQ18" i="5"/>
  <c r="AQ17" i="5"/>
  <c r="AQ16" i="5"/>
  <c r="AQ15" i="5"/>
  <c r="AQ13" i="5"/>
  <c r="AQ12" i="5"/>
  <c r="AQ11" i="5"/>
  <c r="AQ10" i="5"/>
  <c r="AQ9" i="5"/>
  <c r="AQ6" i="5"/>
  <c r="AQ5" i="5"/>
  <c r="S7" i="13" l="1"/>
  <c r="AQ1561" i="5"/>
  <c r="BC885" i="3" l="1"/>
  <c r="BB885" i="3"/>
  <c r="BD480" i="3"/>
  <c r="BD479" i="3" l="1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BD261" i="3"/>
  <c r="BD260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885" i="3" l="1"/>
  <c r="T9" i="17"/>
  <c r="S9" i="17"/>
  <c r="U8" i="17"/>
  <c r="U7" i="17"/>
  <c r="U6" i="17"/>
  <c r="U5" i="17"/>
  <c r="U4" i="17"/>
  <c r="U3" i="17"/>
  <c r="S7" i="15"/>
  <c r="T7" i="15"/>
  <c r="U3" i="15"/>
  <c r="U7" i="15" s="1"/>
  <c r="T9" i="16"/>
  <c r="S9" i="16"/>
  <c r="U8" i="16"/>
  <c r="U7" i="16"/>
  <c r="U6" i="16"/>
  <c r="U5" i="16"/>
  <c r="U4" i="16"/>
  <c r="U3" i="16"/>
  <c r="T38" i="14"/>
  <c r="S3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3" i="14"/>
  <c r="U9" i="17" l="1"/>
  <c r="U9" i="16"/>
  <c r="U38" i="14"/>
  <c r="U72" i="12" l="1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T566" i="12"/>
  <c r="S566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Z13" i="10"/>
  <c r="Y13" i="10"/>
  <c r="AA12" i="10"/>
  <c r="AA11" i="10"/>
  <c r="AA10" i="10"/>
  <c r="AA9" i="10"/>
  <c r="AA8" i="10"/>
  <c r="AA7" i="10"/>
  <c r="AA6" i="10"/>
  <c r="AA5" i="10"/>
  <c r="AA4" i="10"/>
  <c r="AA3" i="10"/>
  <c r="Y75" i="7"/>
  <c r="Z75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C106" i="4"/>
  <c r="AB106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BB62" i="2"/>
  <c r="BB63" i="2"/>
  <c r="BB64" i="2"/>
  <c r="BB65" i="2"/>
  <c r="BB66" i="2"/>
  <c r="BB67" i="2"/>
  <c r="BA69" i="2"/>
  <c r="AZ69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AA75" i="7" l="1"/>
  <c r="AA13" i="10"/>
  <c r="AD106" i="4"/>
  <c r="BB69" i="2"/>
  <c r="U566" i="12"/>
  <c r="AN616" i="5" l="1"/>
  <c r="AN617" i="5"/>
  <c r="AN618" i="5"/>
  <c r="AN619" i="5"/>
  <c r="AN620" i="5"/>
  <c r="AN621" i="5"/>
  <c r="AN622" i="5"/>
  <c r="AN623" i="5"/>
  <c r="AN624" i="5"/>
  <c r="AN625" i="5"/>
  <c r="AN626" i="5"/>
  <c r="AN627" i="5"/>
  <c r="AN628" i="5"/>
  <c r="AN629" i="5"/>
  <c r="AN630" i="5"/>
  <c r="AN631" i="5"/>
  <c r="AN632" i="5"/>
  <c r="AN633" i="5"/>
  <c r="AN634" i="5"/>
  <c r="AN635" i="5"/>
  <c r="AN636" i="5"/>
  <c r="AN637" i="5"/>
  <c r="AN638" i="5"/>
  <c r="AN639" i="5"/>
  <c r="AN640" i="5"/>
  <c r="AN641" i="5"/>
  <c r="AN642" i="5"/>
  <c r="AN643" i="5"/>
  <c r="AN644" i="5"/>
  <c r="AN645" i="5"/>
  <c r="AN646" i="5"/>
  <c r="AN647" i="5"/>
  <c r="AN648" i="5"/>
  <c r="AN649" i="5"/>
  <c r="AN650" i="5"/>
  <c r="AN651" i="5"/>
  <c r="AN652" i="5"/>
  <c r="AN653" i="5"/>
  <c r="AN654" i="5"/>
  <c r="AN655" i="5"/>
  <c r="AN656" i="5"/>
  <c r="AN657" i="5"/>
  <c r="AN658" i="5"/>
  <c r="AN659" i="5"/>
  <c r="AN660" i="5"/>
  <c r="AN661" i="5"/>
  <c r="AN662" i="5"/>
  <c r="AN663" i="5"/>
  <c r="AN664" i="5"/>
  <c r="AN665" i="5"/>
  <c r="AN666" i="5"/>
  <c r="AN667" i="5"/>
  <c r="AN668" i="5"/>
  <c r="AN669" i="5"/>
  <c r="AN670" i="5"/>
  <c r="AN671" i="5"/>
  <c r="AN672" i="5"/>
  <c r="AN673" i="5"/>
  <c r="AN674" i="5"/>
  <c r="AN675" i="5"/>
  <c r="AN676" i="5"/>
  <c r="AN677" i="5"/>
  <c r="AN678" i="5"/>
  <c r="AN679" i="5"/>
  <c r="AN680" i="5"/>
  <c r="AN681" i="5"/>
  <c r="AN682" i="5"/>
  <c r="AN683" i="5"/>
  <c r="AN684" i="5"/>
  <c r="AN685" i="5"/>
  <c r="AN686" i="5"/>
  <c r="AN687" i="5"/>
  <c r="AN688" i="5"/>
  <c r="AN689" i="5"/>
  <c r="AN690" i="5"/>
  <c r="AN691" i="5"/>
  <c r="AN692" i="5"/>
  <c r="AN693" i="5"/>
  <c r="AN694" i="5"/>
  <c r="AN695" i="5"/>
  <c r="AN696" i="5"/>
  <c r="AN697" i="5"/>
  <c r="AN698" i="5"/>
  <c r="AN699" i="5"/>
  <c r="AN700" i="5"/>
  <c r="AN701" i="5"/>
  <c r="AN702" i="5"/>
  <c r="AN703" i="5"/>
  <c r="AN704" i="5"/>
  <c r="AN705" i="5"/>
  <c r="AN706" i="5"/>
  <c r="AN707" i="5"/>
  <c r="AN708" i="5"/>
  <c r="AN709" i="5"/>
  <c r="AN710" i="5"/>
  <c r="AN711" i="5"/>
  <c r="AN712" i="5"/>
  <c r="AN713" i="5"/>
  <c r="AN714" i="5"/>
  <c r="AN715" i="5"/>
  <c r="AN716" i="5"/>
  <c r="AN717" i="5"/>
  <c r="AN718" i="5"/>
  <c r="AN719" i="5"/>
  <c r="AN720" i="5"/>
  <c r="AN721" i="5"/>
  <c r="AN722" i="5"/>
  <c r="AN723" i="5"/>
  <c r="AN724" i="5"/>
  <c r="AN725" i="5"/>
  <c r="AN726" i="5"/>
  <c r="AN727" i="5"/>
  <c r="AN728" i="5"/>
  <c r="AN729" i="5"/>
  <c r="AN730" i="5"/>
  <c r="AN731" i="5"/>
  <c r="AN732" i="5"/>
  <c r="AN733" i="5"/>
  <c r="AN734" i="5"/>
  <c r="AN735" i="5"/>
  <c r="AN736" i="5"/>
  <c r="AN737" i="5"/>
  <c r="AN738" i="5"/>
  <c r="AN739" i="5"/>
  <c r="AN740" i="5"/>
  <c r="AN741" i="5"/>
  <c r="AN742" i="5"/>
  <c r="AM1561" i="5"/>
  <c r="AL1561" i="5"/>
  <c r="AN615" i="5"/>
  <c r="AN614" i="5"/>
  <c r="AN613" i="5"/>
  <c r="AN612" i="5"/>
  <c r="AN611" i="5"/>
  <c r="AN610" i="5"/>
  <c r="AN609" i="5"/>
  <c r="AN608" i="5"/>
  <c r="AN607" i="5"/>
  <c r="AN606" i="5"/>
  <c r="AN605" i="5"/>
  <c r="AN604" i="5"/>
  <c r="AN603" i="5"/>
  <c r="AN602" i="5"/>
  <c r="AN601" i="5"/>
  <c r="AN600" i="5"/>
  <c r="AN599" i="5"/>
  <c r="AN598" i="5"/>
  <c r="AN597" i="5"/>
  <c r="AN596" i="5"/>
  <c r="AN595" i="5"/>
  <c r="AN594" i="5"/>
  <c r="AN593" i="5"/>
  <c r="AN592" i="5"/>
  <c r="AN591" i="5"/>
  <c r="AN590" i="5"/>
  <c r="AN589" i="5"/>
  <c r="AN588" i="5"/>
  <c r="AN587" i="5"/>
  <c r="AN586" i="5"/>
  <c r="AN585" i="5"/>
  <c r="AN584" i="5"/>
  <c r="AN583" i="5"/>
  <c r="AN582" i="5"/>
  <c r="AN581" i="5"/>
  <c r="AN580" i="5"/>
  <c r="AN579" i="5"/>
  <c r="AN578" i="5"/>
  <c r="AN577" i="5"/>
  <c r="AN576" i="5"/>
  <c r="AN575" i="5"/>
  <c r="AN574" i="5"/>
  <c r="AN573" i="5"/>
  <c r="AN572" i="5"/>
  <c r="AN571" i="5"/>
  <c r="AN570" i="5"/>
  <c r="AN569" i="5"/>
  <c r="AN568" i="5"/>
  <c r="AN567" i="5"/>
  <c r="AN566" i="5"/>
  <c r="AN565" i="5"/>
  <c r="AN564" i="5"/>
  <c r="AN563" i="5"/>
  <c r="AN562" i="5"/>
  <c r="AN561" i="5"/>
  <c r="AN560" i="5"/>
  <c r="AN559" i="5"/>
  <c r="AN558" i="5"/>
  <c r="AN557" i="5"/>
  <c r="AN556" i="5"/>
  <c r="AN555" i="5"/>
  <c r="AN554" i="5"/>
  <c r="AN553" i="5"/>
  <c r="AN552" i="5"/>
  <c r="AN551" i="5"/>
  <c r="AN550" i="5"/>
  <c r="AN549" i="5"/>
  <c r="AN548" i="5"/>
  <c r="AN547" i="5"/>
  <c r="AN546" i="5"/>
  <c r="AN545" i="5"/>
  <c r="AN544" i="5"/>
  <c r="AN543" i="5"/>
  <c r="AN542" i="5"/>
  <c r="AN541" i="5"/>
  <c r="AN540" i="5"/>
  <c r="AN539" i="5"/>
  <c r="AN538" i="5"/>
  <c r="AN537" i="5"/>
  <c r="AN536" i="5"/>
  <c r="AN535" i="5"/>
  <c r="AN534" i="5"/>
  <c r="AN533" i="5"/>
  <c r="AN532" i="5"/>
  <c r="AN531" i="5"/>
  <c r="AN530" i="5"/>
  <c r="AN529" i="5"/>
  <c r="AN528" i="5"/>
  <c r="AN527" i="5"/>
  <c r="AN526" i="5"/>
  <c r="AN525" i="5"/>
  <c r="AN524" i="5"/>
  <c r="AN523" i="5"/>
  <c r="AN522" i="5"/>
  <c r="AN521" i="5"/>
  <c r="AN520" i="5"/>
  <c r="AN519" i="5"/>
  <c r="AN518" i="5"/>
  <c r="AN517" i="5"/>
  <c r="AN516" i="5"/>
  <c r="AN515" i="5"/>
  <c r="AN514" i="5"/>
  <c r="AN513" i="5"/>
  <c r="AN512" i="5"/>
  <c r="AN511" i="5"/>
  <c r="AN510" i="5"/>
  <c r="AN509" i="5"/>
  <c r="AN508" i="5"/>
  <c r="AN507" i="5"/>
  <c r="AN506" i="5"/>
  <c r="AN505" i="5"/>
  <c r="AN504" i="5"/>
  <c r="AN503" i="5"/>
  <c r="AN502" i="5"/>
  <c r="AN501" i="5"/>
  <c r="AN500" i="5"/>
  <c r="AN499" i="5"/>
  <c r="AN498" i="5"/>
  <c r="AN497" i="5"/>
  <c r="AN496" i="5"/>
  <c r="AN495" i="5"/>
  <c r="AN494" i="5"/>
  <c r="AN493" i="5"/>
  <c r="AN492" i="5"/>
  <c r="AN491" i="5"/>
  <c r="AN490" i="5"/>
  <c r="AN489" i="5"/>
  <c r="AN488" i="5"/>
  <c r="AN487" i="5"/>
  <c r="AN486" i="5"/>
  <c r="AN485" i="5"/>
  <c r="AN484" i="5"/>
  <c r="AN483" i="5"/>
  <c r="AN482" i="5"/>
  <c r="AN481" i="5"/>
  <c r="AN480" i="5"/>
  <c r="AN479" i="5"/>
  <c r="AN478" i="5"/>
  <c r="AN477" i="5"/>
  <c r="AN476" i="5"/>
  <c r="AN475" i="5"/>
  <c r="AN474" i="5"/>
  <c r="AN473" i="5"/>
  <c r="AN472" i="5"/>
  <c r="AN471" i="5"/>
  <c r="AN470" i="5"/>
  <c r="AN469" i="5"/>
  <c r="AN468" i="5"/>
  <c r="AN467" i="5"/>
  <c r="AN466" i="5"/>
  <c r="AN465" i="5"/>
  <c r="AN464" i="5"/>
  <c r="AN463" i="5"/>
  <c r="AN462" i="5"/>
  <c r="AN461" i="5"/>
  <c r="AN460" i="5"/>
  <c r="AN459" i="5"/>
  <c r="AN458" i="5"/>
  <c r="AN457" i="5"/>
  <c r="AN456" i="5"/>
  <c r="AN455" i="5"/>
  <c r="AN454" i="5"/>
  <c r="AN453" i="5"/>
  <c r="AN452" i="5"/>
  <c r="AN451" i="5"/>
  <c r="AN450" i="5"/>
  <c r="AN449" i="5"/>
  <c r="AN448" i="5"/>
  <c r="AN447" i="5"/>
  <c r="AN446" i="5"/>
  <c r="AN445" i="5"/>
  <c r="AN444" i="5"/>
  <c r="AN443" i="5"/>
  <c r="AN442" i="5"/>
  <c r="AN441" i="5"/>
  <c r="AN440" i="5"/>
  <c r="AN439" i="5"/>
  <c r="AN438" i="5"/>
  <c r="AN437" i="5"/>
  <c r="AN436" i="5"/>
  <c r="AN435" i="5"/>
  <c r="AN434" i="5"/>
  <c r="AN433" i="5"/>
  <c r="AN432" i="5"/>
  <c r="AN431" i="5"/>
  <c r="AN430" i="5"/>
  <c r="AN429" i="5"/>
  <c r="AN428" i="5"/>
  <c r="AN427" i="5"/>
  <c r="AN426" i="5"/>
  <c r="AN425" i="5"/>
  <c r="AN424" i="5"/>
  <c r="AN423" i="5"/>
  <c r="AN422" i="5"/>
  <c r="AN421" i="5"/>
  <c r="AN420" i="5"/>
  <c r="AN419" i="5"/>
  <c r="AN418" i="5"/>
  <c r="AN417" i="5"/>
  <c r="AN416" i="5"/>
  <c r="AN415" i="5"/>
  <c r="AN414" i="5"/>
  <c r="AN413" i="5"/>
  <c r="AN412" i="5"/>
  <c r="AN411" i="5"/>
  <c r="AN410" i="5"/>
  <c r="AN409" i="5"/>
  <c r="AN408" i="5"/>
  <c r="AN407" i="5"/>
  <c r="AN406" i="5"/>
  <c r="AN405" i="5"/>
  <c r="AN404" i="5"/>
  <c r="AN403" i="5"/>
  <c r="AN402" i="5"/>
  <c r="AN401" i="5"/>
  <c r="AN400" i="5"/>
  <c r="AN399" i="5"/>
  <c r="AN398" i="5"/>
  <c r="AN397" i="5"/>
  <c r="AN396" i="5"/>
  <c r="AN395" i="5"/>
  <c r="AN394" i="5"/>
  <c r="AN393" i="5"/>
  <c r="AN392" i="5"/>
  <c r="AN391" i="5"/>
  <c r="AN390" i="5"/>
  <c r="AN389" i="5"/>
  <c r="AN388" i="5"/>
  <c r="AN387" i="5"/>
  <c r="AN386" i="5"/>
  <c r="AN385" i="5"/>
  <c r="AN384" i="5"/>
  <c r="AN383" i="5"/>
  <c r="AN382" i="5"/>
  <c r="AN381" i="5"/>
  <c r="AN380" i="5"/>
  <c r="AN379" i="5"/>
  <c r="AN378" i="5"/>
  <c r="AN377" i="5"/>
  <c r="AN376" i="5"/>
  <c r="AN375" i="5"/>
  <c r="AN374" i="5"/>
  <c r="AN373" i="5"/>
  <c r="AN372" i="5"/>
  <c r="AN371" i="5"/>
  <c r="AN370" i="5"/>
  <c r="AN369" i="5"/>
  <c r="AN368" i="5"/>
  <c r="AN367" i="5"/>
  <c r="AN366" i="5"/>
  <c r="AN365" i="5"/>
  <c r="AN364" i="5"/>
  <c r="AN363" i="5"/>
  <c r="AN362" i="5"/>
  <c r="AN361" i="5"/>
  <c r="AN360" i="5"/>
  <c r="AN359" i="5"/>
  <c r="AN358" i="5"/>
  <c r="AN357" i="5"/>
  <c r="AN356" i="5"/>
  <c r="AN355" i="5"/>
  <c r="AN354" i="5"/>
  <c r="AN353" i="5"/>
  <c r="AN352" i="5"/>
  <c r="AN351" i="5"/>
  <c r="AN350" i="5"/>
  <c r="AN349" i="5"/>
  <c r="AN348" i="5"/>
  <c r="AN347" i="5"/>
  <c r="AN346" i="5"/>
  <c r="AN345" i="5"/>
  <c r="AN344" i="5"/>
  <c r="AN343" i="5"/>
  <c r="AN342" i="5"/>
  <c r="AN341" i="5"/>
  <c r="AN340" i="5"/>
  <c r="AN339" i="5"/>
  <c r="AN338" i="5"/>
  <c r="AN337" i="5"/>
  <c r="AN336" i="5"/>
  <c r="AN335" i="5"/>
  <c r="AN334" i="5"/>
  <c r="AN333" i="5"/>
  <c r="AN332" i="5"/>
  <c r="AN331" i="5"/>
  <c r="AN330" i="5"/>
  <c r="AN329" i="5"/>
  <c r="AN328" i="5"/>
  <c r="AN327" i="5"/>
  <c r="AN326" i="5"/>
  <c r="AN325" i="5"/>
  <c r="AN324" i="5"/>
  <c r="AN323" i="5"/>
  <c r="AN322" i="5"/>
  <c r="AN321" i="5"/>
  <c r="AN320" i="5"/>
  <c r="AN319" i="5"/>
  <c r="AN318" i="5"/>
  <c r="AN317" i="5"/>
  <c r="AN316" i="5"/>
  <c r="AN315" i="5"/>
  <c r="AN314" i="5"/>
  <c r="AN313" i="5"/>
  <c r="AN312" i="5"/>
  <c r="AN311" i="5"/>
  <c r="AN310" i="5"/>
  <c r="AN309" i="5"/>
  <c r="AN308" i="5"/>
  <c r="AN307" i="5"/>
  <c r="AN306" i="5"/>
  <c r="AN305" i="5"/>
  <c r="AN304" i="5"/>
  <c r="AN303" i="5"/>
  <c r="AN302" i="5"/>
  <c r="AN301" i="5"/>
  <c r="AN300" i="5"/>
  <c r="AN299" i="5"/>
  <c r="AN298" i="5"/>
  <c r="AN297" i="5"/>
  <c r="AN296" i="5"/>
  <c r="AN295" i="5"/>
  <c r="AN294" i="5"/>
  <c r="AN293" i="5"/>
  <c r="AN292" i="5"/>
  <c r="AN291" i="5"/>
  <c r="AN290" i="5"/>
  <c r="AN289" i="5"/>
  <c r="AN288" i="5"/>
  <c r="AN287" i="5"/>
  <c r="AN286" i="5"/>
  <c r="AN285" i="5"/>
  <c r="AN284" i="5"/>
  <c r="AN283" i="5"/>
  <c r="AN282" i="5"/>
  <c r="AN281" i="5"/>
  <c r="AN280" i="5"/>
  <c r="AN279" i="5"/>
  <c r="AN278" i="5"/>
  <c r="AN277" i="5"/>
  <c r="AN276" i="5"/>
  <c r="AN275" i="5"/>
  <c r="AN274" i="5"/>
  <c r="AN273" i="5"/>
  <c r="AN272" i="5"/>
  <c r="AN271" i="5"/>
  <c r="AN270" i="5"/>
  <c r="AN269" i="5"/>
  <c r="AN268" i="5"/>
  <c r="AN267" i="5"/>
  <c r="AN266" i="5"/>
  <c r="AN265" i="5"/>
  <c r="AN264" i="5"/>
  <c r="AN263" i="5"/>
  <c r="AN262" i="5"/>
  <c r="AN261" i="5"/>
  <c r="AN260" i="5"/>
  <c r="AN259" i="5"/>
  <c r="AN258" i="5"/>
  <c r="AN257" i="5"/>
  <c r="AN256" i="5"/>
  <c r="AN255" i="5"/>
  <c r="AN254" i="5"/>
  <c r="AN253" i="5"/>
  <c r="AN252" i="5"/>
  <c r="AN251" i="5"/>
  <c r="AN250" i="5"/>
  <c r="AN249" i="5"/>
  <c r="AN248" i="5"/>
  <c r="AN247" i="5"/>
  <c r="AN246" i="5"/>
  <c r="AN245" i="5"/>
  <c r="AN244" i="5"/>
  <c r="AN243" i="5"/>
  <c r="AN242" i="5"/>
  <c r="AN241" i="5"/>
  <c r="AN240" i="5"/>
  <c r="AN239" i="5"/>
  <c r="AN238" i="5"/>
  <c r="AN237" i="5"/>
  <c r="AN236" i="5"/>
  <c r="AN235" i="5"/>
  <c r="AN234" i="5"/>
  <c r="AN233" i="5"/>
  <c r="AN232" i="5"/>
  <c r="AN231" i="5"/>
  <c r="AN230" i="5"/>
  <c r="AN229" i="5"/>
  <c r="AN228" i="5"/>
  <c r="AN227" i="5"/>
  <c r="AN226" i="5"/>
  <c r="AN225" i="5"/>
  <c r="AN224" i="5"/>
  <c r="AN223" i="5"/>
  <c r="AN222" i="5"/>
  <c r="AN221" i="5"/>
  <c r="AN220" i="5"/>
  <c r="AN219" i="5"/>
  <c r="AN218" i="5"/>
  <c r="AN217" i="5"/>
  <c r="AN216" i="5"/>
  <c r="AN215" i="5"/>
  <c r="AN214" i="5"/>
  <c r="AN213" i="5"/>
  <c r="AN212" i="5"/>
  <c r="AN211" i="5"/>
  <c r="AN210" i="5"/>
  <c r="AN209" i="5"/>
  <c r="AN208" i="5"/>
  <c r="AN207" i="5"/>
  <c r="AN206" i="5"/>
  <c r="AN205" i="5"/>
  <c r="AN204" i="5"/>
  <c r="AN203" i="5"/>
  <c r="AN202" i="5"/>
  <c r="AN201" i="5"/>
  <c r="AN200" i="5"/>
  <c r="AN199" i="5"/>
  <c r="AN198" i="5"/>
  <c r="AN197" i="5"/>
  <c r="AN196" i="5"/>
  <c r="AN195" i="5"/>
  <c r="AN194" i="5"/>
  <c r="AN193" i="5"/>
  <c r="AN192" i="5"/>
  <c r="AN191" i="5"/>
  <c r="AN190" i="5"/>
  <c r="AN189" i="5"/>
  <c r="AN188" i="5"/>
  <c r="AN187" i="5"/>
  <c r="AN186" i="5"/>
  <c r="AN185" i="5"/>
  <c r="AN184" i="5"/>
  <c r="AN183" i="5"/>
  <c r="AN182" i="5"/>
  <c r="AN181" i="5"/>
  <c r="AN180" i="5"/>
  <c r="AN179" i="5"/>
  <c r="AN178" i="5"/>
  <c r="AN177" i="5"/>
  <c r="AN176" i="5"/>
  <c r="AN175" i="5"/>
  <c r="AN174" i="5"/>
  <c r="AN173" i="5"/>
  <c r="AN172" i="5"/>
  <c r="AN171" i="5"/>
  <c r="AN170" i="5"/>
  <c r="AN169" i="5"/>
  <c r="AN168" i="5"/>
  <c r="AN167" i="5"/>
  <c r="AN166" i="5"/>
  <c r="AN165" i="5"/>
  <c r="AN164" i="5"/>
  <c r="AN163" i="5"/>
  <c r="AN162" i="5"/>
  <c r="AN161" i="5"/>
  <c r="AN160" i="5"/>
  <c r="AN159" i="5"/>
  <c r="AN158" i="5"/>
  <c r="AN157" i="5"/>
  <c r="AN156" i="5"/>
  <c r="AN155" i="5"/>
  <c r="AN154" i="5"/>
  <c r="AN153" i="5"/>
  <c r="AN152" i="5"/>
  <c r="AN151" i="5"/>
  <c r="AN150" i="5"/>
  <c r="AN149" i="5"/>
  <c r="AN148" i="5"/>
  <c r="AN147" i="5"/>
  <c r="AN146" i="5"/>
  <c r="AN145" i="5"/>
  <c r="AN144" i="5"/>
  <c r="AN143" i="5"/>
  <c r="AN142" i="5"/>
  <c r="AN141" i="5"/>
  <c r="AN140" i="5"/>
  <c r="AN139" i="5"/>
  <c r="AN138" i="5"/>
  <c r="AN137" i="5"/>
  <c r="AN136" i="5"/>
  <c r="AN135" i="5"/>
  <c r="AN134" i="5"/>
  <c r="AN133" i="5"/>
  <c r="AN132" i="5"/>
  <c r="AN131" i="5"/>
  <c r="AN130" i="5"/>
  <c r="AN129" i="5"/>
  <c r="AN128" i="5"/>
  <c r="AN127" i="5"/>
  <c r="AN126" i="5"/>
  <c r="AN125" i="5"/>
  <c r="AN124" i="5"/>
  <c r="AN123" i="5"/>
  <c r="AN122" i="5"/>
  <c r="AN121" i="5"/>
  <c r="AN120" i="5"/>
  <c r="AN119" i="5"/>
  <c r="AN118" i="5"/>
  <c r="AN117" i="5"/>
  <c r="AN116" i="5"/>
  <c r="AN115" i="5"/>
  <c r="AN114" i="5"/>
  <c r="AN113" i="5"/>
  <c r="AN112" i="5"/>
  <c r="AN111" i="5"/>
  <c r="AN110" i="5"/>
  <c r="AN109" i="5"/>
  <c r="AN108" i="5"/>
  <c r="AN107" i="5"/>
  <c r="AN106" i="5"/>
  <c r="AN105" i="5"/>
  <c r="AN104" i="5"/>
  <c r="AN103" i="5"/>
  <c r="AN102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8" i="5"/>
  <c r="AN37" i="5"/>
  <c r="AN36" i="5"/>
  <c r="AN35" i="5"/>
  <c r="AN33" i="5"/>
  <c r="AN32" i="5"/>
  <c r="AN31" i="5"/>
  <c r="AN28" i="5"/>
  <c r="AN27" i="5"/>
  <c r="AN26" i="5"/>
  <c r="AN25" i="5"/>
  <c r="AN23" i="5"/>
  <c r="AN22" i="5"/>
  <c r="AN21" i="5"/>
  <c r="AN20" i="5"/>
  <c r="AN19" i="5"/>
  <c r="AN18" i="5"/>
  <c r="AN17" i="5"/>
  <c r="AN16" i="5"/>
  <c r="AN15" i="5"/>
  <c r="AN13" i="5"/>
  <c r="AN12" i="5"/>
  <c r="AN11" i="5"/>
  <c r="AN10" i="5"/>
  <c r="AN9" i="5"/>
  <c r="AN6" i="5"/>
  <c r="AN5" i="5"/>
  <c r="AN1561" i="5" l="1"/>
  <c r="P566" i="12" l="1"/>
  <c r="Q566" i="12"/>
  <c r="V13" i="10"/>
  <c r="W13" i="10"/>
  <c r="E352" i="3"/>
  <c r="E334" i="3"/>
  <c r="E332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28" i="3"/>
  <c r="BA329" i="3"/>
  <c r="BA330" i="3"/>
  <c r="BA331" i="3"/>
  <c r="BA332" i="3"/>
  <c r="BA333" i="3"/>
  <c r="BA334" i="3"/>
  <c r="BA335" i="3"/>
  <c r="BA336" i="3"/>
  <c r="BA337" i="3"/>
  <c r="BA338" i="3"/>
  <c r="BA339" i="3"/>
  <c r="BA340" i="3"/>
  <c r="BA341" i="3"/>
  <c r="BA342" i="3"/>
  <c r="BA343" i="3"/>
  <c r="BA344" i="3"/>
  <c r="BA345" i="3"/>
  <c r="BA346" i="3"/>
  <c r="BA347" i="3"/>
  <c r="BA348" i="3"/>
  <c r="BA349" i="3"/>
  <c r="BA350" i="3"/>
  <c r="BA351" i="3"/>
  <c r="BA352" i="3"/>
  <c r="BA353" i="3"/>
  <c r="BA354" i="3"/>
  <c r="BA355" i="3"/>
  <c r="BA356" i="3"/>
  <c r="BA357" i="3"/>
  <c r="BA358" i="3"/>
  <c r="BA359" i="3"/>
  <c r="BA360" i="3"/>
  <c r="BA361" i="3"/>
  <c r="BA362" i="3"/>
  <c r="BA363" i="3"/>
  <c r="BA364" i="3"/>
  <c r="BA365" i="3"/>
  <c r="BA366" i="3"/>
  <c r="BA367" i="3"/>
  <c r="BA368" i="3"/>
  <c r="BA369" i="3"/>
  <c r="BA370" i="3"/>
  <c r="BA371" i="3"/>
  <c r="BA372" i="3"/>
  <c r="BA373" i="3"/>
  <c r="BA374" i="3"/>
  <c r="BA375" i="3"/>
  <c r="BA376" i="3"/>
  <c r="BA377" i="3"/>
  <c r="BA378" i="3"/>
  <c r="BA379" i="3"/>
  <c r="BA380" i="3"/>
  <c r="BA381" i="3"/>
  <c r="BA382" i="3"/>
  <c r="BA383" i="3"/>
  <c r="BA384" i="3"/>
  <c r="BA385" i="3"/>
  <c r="BA386" i="3"/>
  <c r="BA387" i="3"/>
  <c r="BA388" i="3"/>
  <c r="BA389" i="3"/>
  <c r="BA390" i="3"/>
  <c r="BA391" i="3"/>
  <c r="BA392" i="3"/>
  <c r="BA393" i="3"/>
  <c r="BA394" i="3"/>
  <c r="BA395" i="3"/>
  <c r="BA396" i="3"/>
  <c r="BA397" i="3"/>
  <c r="BA398" i="3"/>
  <c r="BA399" i="3"/>
  <c r="BA400" i="3"/>
  <c r="BA401" i="3"/>
  <c r="BA402" i="3"/>
  <c r="BA403" i="3"/>
  <c r="BA404" i="3"/>
  <c r="BA405" i="3"/>
  <c r="BA406" i="3"/>
  <c r="BA407" i="3"/>
  <c r="BA408" i="3"/>
  <c r="BA409" i="3"/>
  <c r="BA410" i="3"/>
  <c r="BA411" i="3"/>
  <c r="BA412" i="3"/>
  <c r="BA413" i="3"/>
  <c r="BA414" i="3"/>
  <c r="BA415" i="3"/>
  <c r="BA416" i="3"/>
  <c r="BA417" i="3"/>
  <c r="BA418" i="3"/>
  <c r="BA419" i="3"/>
  <c r="BA420" i="3"/>
  <c r="BA421" i="3"/>
  <c r="BA422" i="3"/>
  <c r="BA423" i="3"/>
  <c r="BA424" i="3"/>
  <c r="BA425" i="3"/>
  <c r="BA426" i="3"/>
  <c r="BA427" i="3"/>
  <c r="BA428" i="3"/>
  <c r="BA429" i="3"/>
  <c r="BA430" i="3"/>
  <c r="BA431" i="3"/>
  <c r="BA432" i="3"/>
  <c r="BA433" i="3"/>
  <c r="BA434" i="3"/>
  <c r="BA435" i="3"/>
  <c r="BA436" i="3"/>
  <c r="BA437" i="3"/>
  <c r="BA438" i="3"/>
  <c r="BA439" i="3"/>
  <c r="BA440" i="3"/>
  <c r="BA441" i="3"/>
  <c r="BA442" i="3"/>
  <c r="BA443" i="3"/>
  <c r="BA444" i="3"/>
  <c r="BA445" i="3"/>
  <c r="BA446" i="3"/>
  <c r="BA447" i="3"/>
  <c r="BA448" i="3"/>
  <c r="BA449" i="3"/>
  <c r="BA450" i="3"/>
  <c r="BA451" i="3"/>
  <c r="BA452" i="3"/>
  <c r="BA453" i="3"/>
  <c r="BA454" i="3"/>
  <c r="BA455" i="3"/>
  <c r="BA456" i="3"/>
  <c r="BA457" i="3"/>
  <c r="BA458" i="3"/>
  <c r="BA459" i="3"/>
  <c r="BA460" i="3"/>
  <c r="BA461" i="3"/>
  <c r="BA462" i="3"/>
  <c r="BA463" i="3"/>
  <c r="BA464" i="3"/>
  <c r="BA465" i="3"/>
  <c r="BA466" i="3"/>
  <c r="BA467" i="3"/>
  <c r="BA468" i="3"/>
  <c r="BA469" i="3"/>
  <c r="BA470" i="3"/>
  <c r="BA471" i="3"/>
  <c r="BA472" i="3"/>
  <c r="BA473" i="3"/>
  <c r="BA474" i="3"/>
  <c r="BA475" i="3"/>
  <c r="BA476" i="3"/>
  <c r="BA477" i="3"/>
  <c r="BA478" i="3"/>
  <c r="BA479" i="3"/>
  <c r="AY885" i="3"/>
  <c r="AZ885" i="3"/>
  <c r="R4" i="17"/>
  <c r="R5" i="17"/>
  <c r="R6" i="17"/>
  <c r="R7" i="17"/>
  <c r="R8" i="17"/>
  <c r="Q9" i="17"/>
  <c r="P9" i="17"/>
  <c r="W75" i="7"/>
  <c r="V75" i="7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6" i="4"/>
  <c r="X37" i="4"/>
  <c r="X38" i="4"/>
  <c r="X40" i="4"/>
  <c r="X41" i="4"/>
  <c r="X42" i="4"/>
  <c r="X43" i="4"/>
  <c r="X44" i="4"/>
  <c r="X46" i="4"/>
  <c r="X47" i="4"/>
  <c r="X48" i="4"/>
  <c r="X49" i="4"/>
  <c r="X50" i="4"/>
  <c r="X51" i="4"/>
  <c r="X52" i="4"/>
  <c r="X53" i="4"/>
  <c r="X54" i="4"/>
  <c r="X55" i="4"/>
  <c r="X56" i="4"/>
  <c r="X57" i="4"/>
  <c r="X59" i="4"/>
  <c r="X60" i="4"/>
  <c r="X61" i="4"/>
  <c r="X62" i="4"/>
  <c r="X63" i="4"/>
  <c r="X66" i="4"/>
  <c r="X67" i="4"/>
  <c r="X68" i="4"/>
  <c r="X69" i="4"/>
  <c r="X70" i="4"/>
  <c r="X71" i="4"/>
  <c r="X73" i="4"/>
  <c r="X74" i="4"/>
  <c r="X75" i="4"/>
  <c r="X76" i="4"/>
  <c r="X77" i="4"/>
  <c r="X78" i="4"/>
  <c r="X79" i="4"/>
  <c r="X80" i="4"/>
  <c r="X81" i="4"/>
  <c r="X82" i="4"/>
  <c r="X85" i="4"/>
  <c r="X86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E3" i="3"/>
  <c r="H3" i="3"/>
  <c r="K3" i="3"/>
  <c r="E4" i="3"/>
  <c r="H4" i="3"/>
  <c r="K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3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N3" i="3"/>
  <c r="N4" i="3"/>
  <c r="N5" i="3"/>
  <c r="BA3" i="3"/>
  <c r="F11" i="13" l="1"/>
  <c r="F15" i="13"/>
  <c r="F19" i="13"/>
  <c r="F23" i="13"/>
  <c r="F27" i="13"/>
  <c r="F31" i="13"/>
  <c r="F35" i="13"/>
  <c r="F39" i="13"/>
  <c r="F43" i="13"/>
  <c r="F47" i="13"/>
  <c r="F51" i="13"/>
  <c r="F55" i="13"/>
  <c r="F59" i="13"/>
  <c r="F63" i="13"/>
  <c r="F67" i="13"/>
  <c r="F71" i="13"/>
  <c r="F75" i="13"/>
  <c r="F79" i="13"/>
  <c r="F83" i="13"/>
  <c r="F87" i="13"/>
  <c r="F91" i="13"/>
  <c r="F95" i="13"/>
  <c r="F99" i="13"/>
  <c r="F103" i="13"/>
  <c r="F107" i="13"/>
  <c r="F111" i="13"/>
  <c r="F115" i="13"/>
  <c r="F119" i="13"/>
  <c r="F123" i="13"/>
  <c r="F127" i="13"/>
  <c r="F131" i="13"/>
  <c r="F135" i="13"/>
  <c r="F139" i="13"/>
  <c r="F143" i="13"/>
  <c r="F147" i="13"/>
  <c r="F151" i="13"/>
  <c r="F155" i="13"/>
  <c r="F159" i="13"/>
  <c r="F163" i="13"/>
  <c r="F167" i="13"/>
  <c r="F171" i="13"/>
  <c r="F175" i="13"/>
  <c r="F179" i="13"/>
  <c r="F12" i="13"/>
  <c r="F16" i="13"/>
  <c r="F20" i="13"/>
  <c r="F24" i="13"/>
  <c r="F28" i="13"/>
  <c r="F32" i="13"/>
  <c r="F36" i="13"/>
  <c r="F40" i="13"/>
  <c r="F44" i="13"/>
  <c r="F48" i="13"/>
  <c r="F52" i="13"/>
  <c r="F56" i="13"/>
  <c r="F60" i="13"/>
  <c r="F64" i="13"/>
  <c r="F68" i="13"/>
  <c r="F72" i="13"/>
  <c r="F76" i="13"/>
  <c r="F80" i="13"/>
  <c r="F84" i="13"/>
  <c r="F88" i="13"/>
  <c r="F92" i="13"/>
  <c r="F96" i="13"/>
  <c r="F100" i="13"/>
  <c r="F104" i="13"/>
  <c r="F108" i="13"/>
  <c r="F112" i="13"/>
  <c r="F116" i="13"/>
  <c r="F120" i="13"/>
  <c r="F124" i="13"/>
  <c r="F128" i="13"/>
  <c r="F132" i="13"/>
  <c r="F136" i="13"/>
  <c r="F140" i="13"/>
  <c r="F144" i="13"/>
  <c r="F148" i="13"/>
  <c r="F152" i="13"/>
  <c r="F156" i="13"/>
  <c r="F160" i="13"/>
  <c r="F164" i="13"/>
  <c r="F168" i="13"/>
  <c r="F172" i="13"/>
  <c r="F176" i="13"/>
  <c r="F180" i="13"/>
  <c r="F14" i="13"/>
  <c r="F26" i="13"/>
  <c r="F34" i="13"/>
  <c r="F42" i="13"/>
  <c r="F50" i="13"/>
  <c r="F58" i="13"/>
  <c r="F66" i="13"/>
  <c r="F74" i="13"/>
  <c r="F78" i="13"/>
  <c r="F90" i="13"/>
  <c r="F98" i="13"/>
  <c r="F106" i="13"/>
  <c r="F114" i="13"/>
  <c r="F122" i="13"/>
  <c r="F130" i="13"/>
  <c r="F134" i="13"/>
  <c r="F142" i="13"/>
  <c r="F150" i="13"/>
  <c r="F162" i="13"/>
  <c r="F170" i="13"/>
  <c r="F178" i="13"/>
  <c r="F13" i="13"/>
  <c r="F17" i="13"/>
  <c r="F21" i="13"/>
  <c r="F25" i="13"/>
  <c r="F29" i="13"/>
  <c r="F33" i="13"/>
  <c r="F37" i="13"/>
  <c r="F41" i="13"/>
  <c r="F45" i="13"/>
  <c r="F49" i="13"/>
  <c r="F53" i="13"/>
  <c r="F57" i="13"/>
  <c r="F61" i="13"/>
  <c r="F65" i="13"/>
  <c r="F69" i="13"/>
  <c r="F73" i="13"/>
  <c r="F77" i="13"/>
  <c r="F81" i="13"/>
  <c r="F85" i="13"/>
  <c r="F89" i="13"/>
  <c r="F93" i="13"/>
  <c r="F97" i="13"/>
  <c r="F101" i="13"/>
  <c r="F105" i="13"/>
  <c r="F109" i="13"/>
  <c r="F113" i="13"/>
  <c r="F117" i="13"/>
  <c r="F121" i="13"/>
  <c r="F125" i="13"/>
  <c r="F129" i="13"/>
  <c r="F133" i="13"/>
  <c r="F137" i="13"/>
  <c r="F141" i="13"/>
  <c r="F145" i="13"/>
  <c r="F149" i="13"/>
  <c r="F153" i="13"/>
  <c r="F157" i="13"/>
  <c r="F161" i="13"/>
  <c r="F165" i="13"/>
  <c r="F169" i="13"/>
  <c r="F173" i="13"/>
  <c r="F177" i="13"/>
  <c r="F10" i="13"/>
  <c r="F18" i="13"/>
  <c r="F22" i="13"/>
  <c r="F30" i="13"/>
  <c r="F38" i="13"/>
  <c r="F46" i="13"/>
  <c r="F54" i="13"/>
  <c r="F62" i="13"/>
  <c r="F70" i="13"/>
  <c r="F82" i="13"/>
  <c r="F86" i="13"/>
  <c r="F94" i="13"/>
  <c r="F102" i="13"/>
  <c r="F110" i="13"/>
  <c r="F118" i="13"/>
  <c r="F126" i="13"/>
  <c r="F138" i="13"/>
  <c r="F146" i="13"/>
  <c r="F154" i="13"/>
  <c r="F158" i="13"/>
  <c r="F166" i="13"/>
  <c r="F174" i="13"/>
  <c r="N7" i="13"/>
  <c r="M7" i="13"/>
  <c r="M8" i="13"/>
  <c r="M5" i="13"/>
  <c r="BA885" i="3"/>
  <c r="N9" i="17"/>
  <c r="M9" i="17"/>
  <c r="K9" i="17"/>
  <c r="J9" i="17"/>
  <c r="H9" i="17"/>
  <c r="G9" i="17"/>
  <c r="E9" i="17"/>
  <c r="D9" i="17"/>
  <c r="R3" i="17"/>
  <c r="O3" i="17"/>
  <c r="O9" i="17" s="1"/>
  <c r="L3" i="17"/>
  <c r="L9" i="17" s="1"/>
  <c r="I3" i="17"/>
  <c r="I9" i="17" s="1"/>
  <c r="F3" i="17"/>
  <c r="F9" i="17" s="1"/>
  <c r="Q9" i="16"/>
  <c r="P9" i="16"/>
  <c r="R4" i="16"/>
  <c r="R5" i="16"/>
  <c r="R6" i="16"/>
  <c r="R7" i="16"/>
  <c r="R8" i="16"/>
  <c r="N9" i="16"/>
  <c r="M9" i="16"/>
  <c r="K9" i="16"/>
  <c r="J9" i="16"/>
  <c r="H9" i="16"/>
  <c r="G9" i="16"/>
  <c r="E9" i="16"/>
  <c r="D9" i="16"/>
  <c r="R3" i="16"/>
  <c r="O3" i="16"/>
  <c r="O9" i="16" s="1"/>
  <c r="L3" i="16"/>
  <c r="L9" i="16" s="1"/>
  <c r="I3" i="16"/>
  <c r="I9" i="16" s="1"/>
  <c r="F3" i="16"/>
  <c r="F9" i="16" s="1"/>
  <c r="Q7" i="15"/>
  <c r="P7" i="15"/>
  <c r="N7" i="15"/>
  <c r="M7" i="15"/>
  <c r="K7" i="15"/>
  <c r="J7" i="15"/>
  <c r="H7" i="15"/>
  <c r="G7" i="15"/>
  <c r="E7" i="15"/>
  <c r="D7" i="15"/>
  <c r="R3" i="15"/>
  <c r="R7" i="15" s="1"/>
  <c r="O3" i="15"/>
  <c r="L3" i="15"/>
  <c r="I3" i="15"/>
  <c r="F3" i="15"/>
  <c r="Q38" i="14"/>
  <c r="P38" i="14"/>
  <c r="N38" i="14"/>
  <c r="M38" i="14"/>
  <c r="K38" i="14"/>
  <c r="J38" i="14"/>
  <c r="H38" i="14"/>
  <c r="G38" i="14"/>
  <c r="E38" i="14"/>
  <c r="D38" i="14"/>
  <c r="R17" i="14"/>
  <c r="R16" i="14"/>
  <c r="R15" i="14"/>
  <c r="R14" i="14"/>
  <c r="O14" i="14"/>
  <c r="L14" i="14"/>
  <c r="I14" i="14"/>
  <c r="R13" i="14"/>
  <c r="O13" i="14"/>
  <c r="L13" i="14"/>
  <c r="I13" i="14"/>
  <c r="R12" i="14"/>
  <c r="O12" i="14"/>
  <c r="L12" i="14"/>
  <c r="I12" i="14"/>
  <c r="F12" i="14"/>
  <c r="R11" i="14"/>
  <c r="O11" i="14"/>
  <c r="L11" i="14"/>
  <c r="I11" i="14"/>
  <c r="F11" i="14"/>
  <c r="R10" i="14"/>
  <c r="O10" i="14"/>
  <c r="L10" i="14"/>
  <c r="I10" i="14"/>
  <c r="F10" i="14"/>
  <c r="R9" i="14"/>
  <c r="O9" i="14"/>
  <c r="L9" i="14"/>
  <c r="I9" i="14"/>
  <c r="F9" i="14"/>
  <c r="R8" i="14"/>
  <c r="O8" i="14"/>
  <c r="L8" i="14"/>
  <c r="I8" i="14"/>
  <c r="F8" i="14"/>
  <c r="R7" i="14"/>
  <c r="O7" i="14"/>
  <c r="L7" i="14"/>
  <c r="I7" i="14"/>
  <c r="F7" i="14"/>
  <c r="R6" i="14"/>
  <c r="O6" i="14"/>
  <c r="L6" i="14"/>
  <c r="I6" i="14"/>
  <c r="F6" i="14"/>
  <c r="R5" i="14"/>
  <c r="O5" i="14"/>
  <c r="L5" i="14"/>
  <c r="I5" i="14"/>
  <c r="F5" i="14"/>
  <c r="R4" i="14"/>
  <c r="K8" i="13" s="1"/>
  <c r="O4" i="14"/>
  <c r="L4" i="14"/>
  <c r="I4" i="14"/>
  <c r="F4" i="14"/>
  <c r="R3" i="14"/>
  <c r="O3" i="14"/>
  <c r="L3" i="14"/>
  <c r="I3" i="14"/>
  <c r="F3" i="14"/>
  <c r="AX69" i="2"/>
  <c r="AY69" i="2" s="1"/>
  <c r="AW69" i="2"/>
  <c r="Z106" i="4"/>
  <c r="Y106" i="4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14" i="12"/>
  <c r="R13" i="12"/>
  <c r="R12" i="12"/>
  <c r="R11" i="12"/>
  <c r="R10" i="12"/>
  <c r="R9" i="12"/>
  <c r="R8" i="12"/>
  <c r="R7" i="12"/>
  <c r="R6" i="12"/>
  <c r="R5" i="12"/>
  <c r="R4" i="12"/>
  <c r="R3" i="12"/>
  <c r="N566" i="12"/>
  <c r="M566" i="12"/>
  <c r="O14" i="12"/>
  <c r="O13" i="12"/>
  <c r="O12" i="12"/>
  <c r="O11" i="12"/>
  <c r="O10" i="12"/>
  <c r="O9" i="12"/>
  <c r="O8" i="12"/>
  <c r="O7" i="12"/>
  <c r="O6" i="12"/>
  <c r="O5" i="12"/>
  <c r="O4" i="12"/>
  <c r="O3" i="12"/>
  <c r="X12" i="10"/>
  <c r="X11" i="10"/>
  <c r="X10" i="10"/>
  <c r="X9" i="10"/>
  <c r="X8" i="10"/>
  <c r="X7" i="10"/>
  <c r="X6" i="10"/>
  <c r="X5" i="10"/>
  <c r="X4" i="10"/>
  <c r="X3" i="10"/>
  <c r="X51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3" i="7"/>
  <c r="V45" i="4"/>
  <c r="V58" i="4"/>
  <c r="W58" i="4" s="1"/>
  <c r="X58" i="4" s="1"/>
  <c r="V65" i="4"/>
  <c r="W65" i="4" s="1"/>
  <c r="X65" i="4" s="1"/>
  <c r="V64" i="4"/>
  <c r="W64" i="4" s="1"/>
  <c r="X64" i="4" s="1"/>
  <c r="V72" i="4"/>
  <c r="W72" i="4" s="1"/>
  <c r="X72" i="4" s="1"/>
  <c r="V84" i="4"/>
  <c r="W84" i="4" s="1"/>
  <c r="X84" i="4" s="1"/>
  <c r="V83" i="4"/>
  <c r="W83" i="4" s="1"/>
  <c r="X83" i="4" s="1"/>
  <c r="V88" i="4"/>
  <c r="W88" i="4" s="1"/>
  <c r="X88" i="4" s="1"/>
  <c r="V87" i="4"/>
  <c r="W87" i="4" s="1"/>
  <c r="X87" i="4" s="1"/>
  <c r="AA3" i="4"/>
  <c r="AA106" i="4" s="1"/>
  <c r="X3" i="4"/>
  <c r="AY62" i="2"/>
  <c r="AY63" i="2"/>
  <c r="AY64" i="2"/>
  <c r="AY65" i="2"/>
  <c r="AY66" i="2"/>
  <c r="AY67" i="2"/>
  <c r="X13" i="10" l="1"/>
  <c r="X75" i="7"/>
  <c r="L7" i="13"/>
  <c r="R9" i="17"/>
  <c r="N8" i="13"/>
  <c r="L8" i="13"/>
  <c r="R9" i="16"/>
  <c r="O38" i="14"/>
  <c r="F38" i="14"/>
  <c r="K7" i="13"/>
  <c r="R38" i="14"/>
  <c r="R566" i="12"/>
  <c r="W45" i="4"/>
  <c r="V106" i="4"/>
  <c r="O566" i="12"/>
  <c r="F7" i="15"/>
  <c r="O7" i="15"/>
  <c r="L7" i="15"/>
  <c r="I7" i="15"/>
  <c r="L38" i="14"/>
  <c r="I38" i="14"/>
  <c r="X45" i="4" l="1"/>
  <c r="X106" i="4" s="1"/>
  <c r="W106" i="4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3" i="2"/>
  <c r="T13" i="10" l="1"/>
  <c r="S13" i="10"/>
  <c r="U11" i="10"/>
  <c r="U10" i="10"/>
  <c r="U9" i="10"/>
  <c r="U8" i="10"/>
  <c r="U7" i="10"/>
  <c r="U6" i="10"/>
  <c r="U5" i="10"/>
  <c r="U4" i="10"/>
  <c r="U3" i="10"/>
  <c r="T75" i="7"/>
  <c r="S75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13" i="10" l="1"/>
  <c r="U75" i="7"/>
  <c r="AV885" i="3"/>
  <c r="AW885" i="3"/>
  <c r="AX232" i="3" l="1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4" i="3"/>
  <c r="AX345" i="3"/>
  <c r="AX346" i="3"/>
  <c r="AX347" i="3"/>
  <c r="AX348" i="3"/>
  <c r="AX349" i="3"/>
  <c r="AX350" i="3"/>
  <c r="AX351" i="3"/>
  <c r="AX352" i="3"/>
  <c r="AX353" i="3"/>
  <c r="AX354" i="3"/>
  <c r="AX355" i="3"/>
  <c r="AX356" i="3"/>
  <c r="AX357" i="3"/>
  <c r="AX358" i="3"/>
  <c r="AX359" i="3"/>
  <c r="AX360" i="3"/>
  <c r="AX361" i="3"/>
  <c r="AX362" i="3"/>
  <c r="AX363" i="3"/>
  <c r="AX364" i="3"/>
  <c r="AX365" i="3"/>
  <c r="AX366" i="3"/>
  <c r="AX367" i="3"/>
  <c r="AX368" i="3"/>
  <c r="AX369" i="3"/>
  <c r="AX370" i="3"/>
  <c r="AX371" i="3"/>
  <c r="AX372" i="3"/>
  <c r="AX373" i="3"/>
  <c r="AX374" i="3"/>
  <c r="AX375" i="3"/>
  <c r="AX376" i="3"/>
  <c r="AX377" i="3"/>
  <c r="AX378" i="3"/>
  <c r="AX379" i="3"/>
  <c r="AX380" i="3"/>
  <c r="AX381" i="3"/>
  <c r="AX382" i="3"/>
  <c r="AX383" i="3"/>
  <c r="AX384" i="3"/>
  <c r="AX385" i="3"/>
  <c r="AX386" i="3"/>
  <c r="AX387" i="3"/>
  <c r="AX388" i="3"/>
  <c r="AX389" i="3"/>
  <c r="AX390" i="3"/>
  <c r="AX391" i="3"/>
  <c r="AX392" i="3"/>
  <c r="AX393" i="3"/>
  <c r="AX394" i="3"/>
  <c r="AX395" i="3"/>
  <c r="AX396" i="3"/>
  <c r="AX397" i="3"/>
  <c r="AX398" i="3"/>
  <c r="AX399" i="3"/>
  <c r="AX400" i="3"/>
  <c r="AX401" i="3"/>
  <c r="AX402" i="3"/>
  <c r="AX403" i="3"/>
  <c r="AX404" i="3"/>
  <c r="AX405" i="3"/>
  <c r="AX407" i="3"/>
  <c r="AX408" i="3"/>
  <c r="AX409" i="3"/>
  <c r="AX410" i="3"/>
  <c r="AX411" i="3"/>
  <c r="AX412" i="3"/>
  <c r="AX413" i="3"/>
  <c r="AX414" i="3"/>
  <c r="AX415" i="3"/>
  <c r="AX416" i="3"/>
  <c r="AX417" i="3"/>
  <c r="AX418" i="3"/>
  <c r="AX419" i="3"/>
  <c r="AX420" i="3"/>
  <c r="AX421" i="3"/>
  <c r="AX422" i="3"/>
  <c r="AX423" i="3"/>
  <c r="AX424" i="3"/>
  <c r="AX425" i="3"/>
  <c r="AX426" i="3"/>
  <c r="AX427" i="3"/>
  <c r="AX428" i="3"/>
  <c r="AX429" i="3"/>
  <c r="AX430" i="3"/>
  <c r="AX431" i="3"/>
  <c r="AX432" i="3"/>
  <c r="AX433" i="3"/>
  <c r="AX434" i="3"/>
  <c r="AX435" i="3"/>
  <c r="AX436" i="3"/>
  <c r="AX437" i="3"/>
  <c r="AX438" i="3"/>
  <c r="AX439" i="3"/>
  <c r="AX440" i="3"/>
  <c r="AX441" i="3"/>
  <c r="AX442" i="3"/>
  <c r="AX443" i="3"/>
  <c r="AX444" i="3"/>
  <c r="AX445" i="3"/>
  <c r="AX446" i="3"/>
  <c r="AX447" i="3"/>
  <c r="AX448" i="3"/>
  <c r="AX449" i="3"/>
  <c r="AX450" i="3"/>
  <c r="AX451" i="3"/>
  <c r="AX452" i="3"/>
  <c r="AX453" i="3"/>
  <c r="AX454" i="3"/>
  <c r="AX455" i="3"/>
  <c r="AX456" i="3"/>
  <c r="AX457" i="3"/>
  <c r="AX458" i="3"/>
  <c r="AX459" i="3"/>
  <c r="AX460" i="3"/>
  <c r="AX461" i="3"/>
  <c r="AX462" i="3"/>
  <c r="AX463" i="3"/>
  <c r="AX464" i="3"/>
  <c r="AX465" i="3"/>
  <c r="AX466" i="3"/>
  <c r="AX467" i="3"/>
  <c r="AX468" i="3"/>
  <c r="AX469" i="3"/>
  <c r="AX470" i="3"/>
  <c r="AX471" i="3"/>
  <c r="AX472" i="3"/>
  <c r="AX473" i="3"/>
  <c r="AX474" i="3"/>
  <c r="AX475" i="3"/>
  <c r="AX476" i="3"/>
  <c r="AX477" i="3"/>
  <c r="AX478" i="3"/>
  <c r="AX217" i="3" l="1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168" i="3"/>
  <c r="AX169" i="3"/>
  <c r="AX170" i="3"/>
  <c r="AX171" i="3"/>
  <c r="AX172" i="3"/>
  <c r="AX173" i="3"/>
  <c r="AX174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50" i="3"/>
  <c r="AX151" i="3"/>
  <c r="AX152" i="3"/>
  <c r="AX153" i="3"/>
  <c r="AX154" i="3"/>
  <c r="AX155" i="3"/>
  <c r="AX144" i="3"/>
  <c r="AX145" i="3"/>
  <c r="AX146" i="3"/>
  <c r="AX147" i="3"/>
  <c r="AX148" i="3"/>
  <c r="AX149" i="3"/>
  <c r="AX138" i="3"/>
  <c r="AX139" i="3"/>
  <c r="AX140" i="3"/>
  <c r="AX141" i="3"/>
  <c r="AX142" i="3"/>
  <c r="AX143" i="3"/>
  <c r="AX136" i="3"/>
  <c r="AX137" i="3"/>
  <c r="AX133" i="3"/>
  <c r="AX134" i="3"/>
  <c r="AX135" i="3"/>
  <c r="AX127" i="3"/>
  <c r="AX128" i="3"/>
  <c r="AX129" i="3"/>
  <c r="AX130" i="3"/>
  <c r="AX125" i="3"/>
  <c r="AX126" i="3"/>
  <c r="AX131" i="3"/>
  <c r="AX132" i="3"/>
  <c r="AX124" i="3"/>
  <c r="AX123" i="3"/>
  <c r="AX122" i="3"/>
  <c r="AX121" i="3"/>
  <c r="AX120" i="3"/>
  <c r="AX119" i="3"/>
  <c r="AX118" i="3"/>
  <c r="AX117" i="3"/>
  <c r="AX116" i="3"/>
  <c r="AX115" i="3"/>
  <c r="AX114" i="3"/>
  <c r="AX113" i="3"/>
  <c r="AX112" i="3"/>
  <c r="AX111" i="3"/>
  <c r="AX110" i="3"/>
  <c r="AX109" i="3"/>
  <c r="AX108" i="3"/>
  <c r="AX107" i="3"/>
  <c r="AX106" i="3"/>
  <c r="AX105" i="3"/>
  <c r="AX104" i="3"/>
  <c r="AX103" i="3"/>
  <c r="AX102" i="3"/>
  <c r="AX101" i="3"/>
  <c r="AX100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U69" i="2"/>
  <c r="AT69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X885" i="3" l="1"/>
  <c r="AV69" i="2"/>
  <c r="AK611" i="5"/>
  <c r="AK610" i="5"/>
  <c r="AK609" i="5"/>
  <c r="AJ1561" i="5"/>
  <c r="AI1561" i="5"/>
  <c r="AK554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12" i="5"/>
  <c r="AK613" i="5"/>
  <c r="AK614" i="5"/>
  <c r="AK615" i="5"/>
  <c r="AK553" i="5" l="1"/>
  <c r="AK552" i="5"/>
  <c r="AK551" i="5"/>
  <c r="AK550" i="5"/>
  <c r="AK549" i="5"/>
  <c r="AK548" i="5"/>
  <c r="AK547" i="5"/>
  <c r="AK546" i="5"/>
  <c r="AK545" i="5"/>
  <c r="AK544" i="5"/>
  <c r="AK543" i="5"/>
  <c r="AK542" i="5"/>
  <c r="AK541" i="5"/>
  <c r="AK540" i="5"/>
  <c r="AK539" i="5"/>
  <c r="AK538" i="5"/>
  <c r="AK537" i="5"/>
  <c r="AK536" i="5"/>
  <c r="AK535" i="5"/>
  <c r="AK534" i="5"/>
  <c r="AK533" i="5"/>
  <c r="AK532" i="5"/>
  <c r="AK531" i="5"/>
  <c r="AK530" i="5"/>
  <c r="AK529" i="5"/>
  <c r="AK528" i="5"/>
  <c r="AK527" i="5"/>
  <c r="AK526" i="5"/>
  <c r="AK525" i="5"/>
  <c r="AK524" i="5"/>
  <c r="AK523" i="5"/>
  <c r="AK522" i="5"/>
  <c r="AK521" i="5"/>
  <c r="AK520" i="5"/>
  <c r="AK519" i="5"/>
  <c r="AK518" i="5"/>
  <c r="AK517" i="5"/>
  <c r="AK516" i="5"/>
  <c r="AK515" i="5"/>
  <c r="AK514" i="5"/>
  <c r="AK513" i="5"/>
  <c r="AK512" i="5"/>
  <c r="AK511" i="5"/>
  <c r="AK510" i="5"/>
  <c r="AK509" i="5"/>
  <c r="AK508" i="5"/>
  <c r="AK507" i="5"/>
  <c r="AK506" i="5"/>
  <c r="AK505" i="5"/>
  <c r="AK504" i="5"/>
  <c r="AK503" i="5"/>
  <c r="AK502" i="5"/>
  <c r="AK501" i="5"/>
  <c r="AK500" i="5"/>
  <c r="AK499" i="5"/>
  <c r="AK498" i="5"/>
  <c r="AK497" i="5"/>
  <c r="AK496" i="5"/>
  <c r="AK495" i="5"/>
  <c r="AK494" i="5"/>
  <c r="AK493" i="5"/>
  <c r="AK492" i="5"/>
  <c r="AK491" i="5"/>
  <c r="AK490" i="5"/>
  <c r="AK489" i="5"/>
  <c r="AK488" i="5"/>
  <c r="AK487" i="5"/>
  <c r="AK486" i="5"/>
  <c r="AK485" i="5"/>
  <c r="AK484" i="5"/>
  <c r="AK483" i="5"/>
  <c r="AK482" i="5"/>
  <c r="AK481" i="5"/>
  <c r="AK480" i="5"/>
  <c r="AK479" i="5"/>
  <c r="AK478" i="5"/>
  <c r="AK477" i="5"/>
  <c r="AK476" i="5"/>
  <c r="AK475" i="5"/>
  <c r="AK474" i="5"/>
  <c r="AK473" i="5"/>
  <c r="AK472" i="5"/>
  <c r="AK471" i="5"/>
  <c r="AK470" i="5"/>
  <c r="AK469" i="5"/>
  <c r="AK468" i="5"/>
  <c r="AK467" i="5"/>
  <c r="AK466" i="5"/>
  <c r="AK465" i="5"/>
  <c r="AK464" i="5"/>
  <c r="AK463" i="5"/>
  <c r="AK462" i="5"/>
  <c r="AK461" i="5"/>
  <c r="AK460" i="5"/>
  <c r="AK459" i="5"/>
  <c r="AK458" i="5"/>
  <c r="AK457" i="5"/>
  <c r="AK456" i="5"/>
  <c r="AK455" i="5"/>
  <c r="AK454" i="5"/>
  <c r="AK453" i="5"/>
  <c r="AK452" i="5"/>
  <c r="AK451" i="5"/>
  <c r="AK450" i="5"/>
  <c r="AK449" i="5"/>
  <c r="AK448" i="5"/>
  <c r="AK447" i="5"/>
  <c r="AK446" i="5"/>
  <c r="AK445" i="5"/>
  <c r="AK444" i="5"/>
  <c r="AK443" i="5"/>
  <c r="AK442" i="5"/>
  <c r="AK441" i="5"/>
  <c r="AK440" i="5"/>
  <c r="AK439" i="5"/>
  <c r="AK438" i="5"/>
  <c r="AK437" i="5"/>
  <c r="AK436" i="5"/>
  <c r="AK435" i="5"/>
  <c r="AK434" i="5"/>
  <c r="AK433" i="5"/>
  <c r="AK432" i="5"/>
  <c r="AK431" i="5"/>
  <c r="AK430" i="5"/>
  <c r="AK429" i="5"/>
  <c r="AK428" i="5"/>
  <c r="AK427" i="5"/>
  <c r="AK426" i="5"/>
  <c r="AK425" i="5"/>
  <c r="AK424" i="5"/>
  <c r="AK423" i="5"/>
  <c r="AK422" i="5"/>
  <c r="AK421" i="5"/>
  <c r="AK420" i="5"/>
  <c r="AK419" i="5"/>
  <c r="AK418" i="5"/>
  <c r="AK417" i="5"/>
  <c r="AK416" i="5"/>
  <c r="AK415" i="5"/>
  <c r="AK414" i="5"/>
  <c r="AK413" i="5"/>
  <c r="AK412" i="5"/>
  <c r="AK411" i="5"/>
  <c r="AK410" i="5"/>
  <c r="AK409" i="5"/>
  <c r="AK408" i="5"/>
  <c r="AK407" i="5"/>
  <c r="AK406" i="5"/>
  <c r="AK405" i="5"/>
  <c r="AK404" i="5"/>
  <c r="AK403" i="5"/>
  <c r="AK402" i="5"/>
  <c r="AK401" i="5"/>
  <c r="AK400" i="5"/>
  <c r="AK399" i="5"/>
  <c r="AK398" i="5"/>
  <c r="AK397" i="5"/>
  <c r="AK396" i="5"/>
  <c r="AK395" i="5"/>
  <c r="AK394" i="5"/>
  <c r="AK393" i="5"/>
  <c r="AK392" i="5"/>
  <c r="AK391" i="5"/>
  <c r="AK390" i="5"/>
  <c r="AK389" i="5"/>
  <c r="AK388" i="5"/>
  <c r="AK387" i="5"/>
  <c r="AK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K304" i="5"/>
  <c r="AK303" i="5"/>
  <c r="AK302" i="5"/>
  <c r="AK301" i="5"/>
  <c r="AK300" i="5"/>
  <c r="AK299" i="5"/>
  <c r="AK298" i="5"/>
  <c r="AK297" i="5"/>
  <c r="AK296" i="5"/>
  <c r="AK295" i="5"/>
  <c r="AK294" i="5"/>
  <c r="AK293" i="5"/>
  <c r="AK292" i="5"/>
  <c r="AK291" i="5"/>
  <c r="AK290" i="5"/>
  <c r="AK289" i="5"/>
  <c r="AK288" i="5"/>
  <c r="AK287" i="5"/>
  <c r="AK286" i="5"/>
  <c r="AK285" i="5"/>
  <c r="AK284" i="5"/>
  <c r="AK283" i="5"/>
  <c r="AK282" i="5"/>
  <c r="AK281" i="5"/>
  <c r="AK280" i="5"/>
  <c r="AK279" i="5"/>
  <c r="AK278" i="5"/>
  <c r="AK277" i="5"/>
  <c r="AK276" i="5"/>
  <c r="AK275" i="5"/>
  <c r="AK274" i="5"/>
  <c r="AK273" i="5"/>
  <c r="AK272" i="5"/>
  <c r="AK271" i="5"/>
  <c r="AK270" i="5"/>
  <c r="AK269" i="5"/>
  <c r="AK268" i="5"/>
  <c r="AK267" i="5"/>
  <c r="AK266" i="5"/>
  <c r="AK265" i="5"/>
  <c r="AK264" i="5"/>
  <c r="AK263" i="5"/>
  <c r="AK262" i="5"/>
  <c r="AK261" i="5"/>
  <c r="AK260" i="5"/>
  <c r="AK259" i="5"/>
  <c r="AK258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8" i="5"/>
  <c r="AK37" i="5"/>
  <c r="AK36" i="5"/>
  <c r="AK35" i="5"/>
  <c r="AK33" i="5"/>
  <c r="AK32" i="5"/>
  <c r="AK31" i="5"/>
  <c r="AK28" i="5"/>
  <c r="AK27" i="5"/>
  <c r="AK26" i="5"/>
  <c r="AK25" i="5"/>
  <c r="AK23" i="5"/>
  <c r="AK22" i="5"/>
  <c r="AK21" i="5"/>
  <c r="AK20" i="5"/>
  <c r="AK19" i="5"/>
  <c r="AK18" i="5"/>
  <c r="AK17" i="5"/>
  <c r="AK16" i="5"/>
  <c r="AK15" i="5"/>
  <c r="AK13" i="5"/>
  <c r="AK12" i="5"/>
  <c r="AK11" i="5"/>
  <c r="AK10" i="5"/>
  <c r="AK9" i="5"/>
  <c r="AK6" i="5"/>
  <c r="AK5" i="5"/>
  <c r="AK1561" i="5" l="1"/>
  <c r="AG1561" i="5"/>
  <c r="AF1561" i="5"/>
  <c r="AH5" i="5" l="1"/>
  <c r="AH6" i="5"/>
  <c r="AH9" i="5"/>
  <c r="AH10" i="5"/>
  <c r="AH11" i="5"/>
  <c r="AH12" i="5"/>
  <c r="AH13" i="5"/>
  <c r="AH15" i="5"/>
  <c r="AH16" i="5"/>
  <c r="AH17" i="5"/>
  <c r="AH18" i="5"/>
  <c r="AH19" i="5"/>
  <c r="AH20" i="5"/>
  <c r="AH21" i="5"/>
  <c r="AH22" i="5"/>
  <c r="AH23" i="5"/>
  <c r="AH25" i="5"/>
  <c r="AH26" i="5"/>
  <c r="AH27" i="5"/>
  <c r="AH28" i="5"/>
  <c r="AH31" i="5"/>
  <c r="AH32" i="5"/>
  <c r="AH33" i="5"/>
  <c r="AH35" i="5"/>
  <c r="AH36" i="5"/>
  <c r="AH37" i="5"/>
  <c r="AH38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1561" i="5" l="1"/>
  <c r="AR69" i="2"/>
  <c r="AQ69" i="2"/>
  <c r="L4" i="12" l="1"/>
  <c r="L5" i="12"/>
  <c r="L6" i="12"/>
  <c r="L7" i="12"/>
  <c r="L8" i="12"/>
  <c r="L9" i="12"/>
  <c r="L10" i="12"/>
  <c r="L11" i="12"/>
  <c r="L12" i="12"/>
  <c r="L13" i="12"/>
  <c r="L14" i="12"/>
  <c r="L3" i="12"/>
  <c r="K566" i="12"/>
  <c r="J566" i="12"/>
  <c r="L566" i="12" l="1"/>
  <c r="Q13" i="10"/>
  <c r="P13" i="10"/>
  <c r="R4" i="10"/>
  <c r="R5" i="10"/>
  <c r="R6" i="10"/>
  <c r="R7" i="10"/>
  <c r="R8" i="10"/>
  <c r="R9" i="10"/>
  <c r="R10" i="10"/>
  <c r="R11" i="10"/>
  <c r="R3" i="10"/>
  <c r="Q75" i="7"/>
  <c r="P75" i="7"/>
  <c r="R49" i="7"/>
  <c r="R5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3" i="7"/>
  <c r="U4" i="4"/>
  <c r="U5" i="4"/>
  <c r="U6" i="4"/>
  <c r="U7" i="4"/>
  <c r="U8" i="4"/>
  <c r="U10" i="4"/>
  <c r="U12" i="4"/>
  <c r="U13" i="4"/>
  <c r="U14" i="4"/>
  <c r="U16" i="4"/>
  <c r="U18" i="4"/>
  <c r="U19" i="4"/>
  <c r="U20" i="4"/>
  <c r="U21" i="4"/>
  <c r="U22" i="4"/>
  <c r="U23" i="4"/>
  <c r="U25" i="4"/>
  <c r="U26" i="4"/>
  <c r="U27" i="4"/>
  <c r="U28" i="4"/>
  <c r="U29" i="4"/>
  <c r="U32" i="4"/>
  <c r="U33" i="4"/>
  <c r="U34" i="4"/>
  <c r="U36" i="4"/>
  <c r="U37" i="4"/>
  <c r="U38" i="4"/>
  <c r="U40" i="4"/>
  <c r="U41" i="4"/>
  <c r="U42" i="4"/>
  <c r="U43" i="4"/>
  <c r="U3" i="4"/>
  <c r="T106" i="4"/>
  <c r="S106" i="4"/>
  <c r="AT885" i="3"/>
  <c r="AS885" i="3"/>
  <c r="U106" i="4" l="1"/>
  <c r="R13" i="10"/>
  <c r="R75" i="7"/>
  <c r="AU247" i="3"/>
  <c r="AU248" i="3"/>
  <c r="AU249" i="3"/>
  <c r="AU317" i="3"/>
  <c r="AU318" i="3"/>
  <c r="AU319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3" i="3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3" i="2"/>
  <c r="AS69" i="2" l="1"/>
  <c r="AU885" i="3"/>
  <c r="AC1561" i="5"/>
  <c r="AD1561" i="5"/>
  <c r="AE459" i="5" l="1"/>
  <c r="AE455" i="5"/>
  <c r="AE451" i="5"/>
  <c r="AE447" i="5"/>
  <c r="AE443" i="5"/>
  <c r="AE439" i="5"/>
  <c r="AE435" i="5"/>
  <c r="AE431" i="5"/>
  <c r="AE427" i="5"/>
  <c r="AE423" i="5"/>
  <c r="AE419" i="5"/>
  <c r="AE415" i="5"/>
  <c r="AE411" i="5"/>
  <c r="AE407" i="5"/>
  <c r="AE403" i="5"/>
  <c r="AE399" i="5"/>
  <c r="AE395" i="5"/>
  <c r="AE391" i="5"/>
  <c r="AE387" i="5"/>
  <c r="AE383" i="5"/>
  <c r="AE379" i="5"/>
  <c r="AE375" i="5"/>
  <c r="AE371" i="5"/>
  <c r="AE367" i="5"/>
  <c r="AE363" i="5"/>
  <c r="AE359" i="5"/>
  <c r="AE355" i="5"/>
  <c r="AE351" i="5"/>
  <c r="AE347" i="5"/>
  <c r="AE343" i="5"/>
  <c r="AE339" i="5"/>
  <c r="AE335" i="5"/>
  <c r="AE331" i="5"/>
  <c r="AE327" i="5"/>
  <c r="AE323" i="5"/>
  <c r="AE319" i="5"/>
  <c r="AE315" i="5"/>
  <c r="AE311" i="5"/>
  <c r="AE307" i="5"/>
  <c r="AE303" i="5"/>
  <c r="AE299" i="5"/>
  <c r="AE295" i="5"/>
  <c r="AE291" i="5"/>
  <c r="AE287" i="5"/>
  <c r="AE283" i="5"/>
  <c r="AE279" i="5"/>
  <c r="AE275" i="5"/>
  <c r="AE271" i="5"/>
  <c r="AE267" i="5"/>
  <c r="AE263" i="5"/>
  <c r="AE259" i="5"/>
  <c r="AE255" i="5"/>
  <c r="AE251" i="5"/>
  <c r="AE247" i="5"/>
  <c r="AE243" i="5"/>
  <c r="AE239" i="5"/>
  <c r="AE235" i="5"/>
  <c r="AE231" i="5"/>
  <c r="AE227" i="5"/>
  <c r="AE223" i="5"/>
  <c r="AE219" i="5"/>
  <c r="AE215" i="5"/>
  <c r="AE211" i="5"/>
  <c r="AE207" i="5"/>
  <c r="AE203" i="5"/>
  <c r="AE199" i="5"/>
  <c r="AE195" i="5"/>
  <c r="AE191" i="5"/>
  <c r="AE187" i="5"/>
  <c r="AE183" i="5"/>
  <c r="AE179" i="5"/>
  <c r="AE175" i="5"/>
  <c r="AE171" i="5"/>
  <c r="AE167" i="5"/>
  <c r="AE163" i="5"/>
  <c r="AE159" i="5"/>
  <c r="AE155" i="5"/>
  <c r="AE151" i="5"/>
  <c r="AE148" i="5"/>
  <c r="AE144" i="5"/>
  <c r="AE140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E20" i="5"/>
  <c r="AE16" i="5"/>
  <c r="AE12" i="5"/>
  <c r="AE5" i="5"/>
  <c r="AE6" i="5"/>
  <c r="AE9" i="5"/>
  <c r="AE10" i="5"/>
  <c r="AE11" i="5"/>
  <c r="AE13" i="5"/>
  <c r="AE15" i="5"/>
  <c r="AE17" i="5"/>
  <c r="AE18" i="5"/>
  <c r="AE19" i="5"/>
  <c r="AE21" i="5"/>
  <c r="AE22" i="5"/>
  <c r="AE23" i="5"/>
  <c r="AE25" i="5"/>
  <c r="AE26" i="5"/>
  <c r="AE27" i="5"/>
  <c r="AE31" i="5"/>
  <c r="AE33" i="5"/>
  <c r="AE35" i="5"/>
  <c r="AE37" i="5"/>
  <c r="AE38" i="5"/>
  <c r="AE41" i="5"/>
  <c r="AE42" i="5"/>
  <c r="AE43" i="5"/>
  <c r="AE45" i="5"/>
  <c r="AE46" i="5"/>
  <c r="AE47" i="5"/>
  <c r="AE49" i="5"/>
  <c r="AE50" i="5"/>
  <c r="AE51" i="5"/>
  <c r="AE53" i="5"/>
  <c r="AE54" i="5"/>
  <c r="AE55" i="5"/>
  <c r="AE57" i="5"/>
  <c r="AE58" i="5"/>
  <c r="AE59" i="5"/>
  <c r="AE61" i="5"/>
  <c r="AE62" i="5"/>
  <c r="AE63" i="5"/>
  <c r="AE65" i="5"/>
  <c r="AE66" i="5"/>
  <c r="AE67" i="5"/>
  <c r="AE69" i="5"/>
  <c r="AE70" i="5"/>
  <c r="AE71" i="5"/>
  <c r="AE73" i="5"/>
  <c r="AE74" i="5"/>
  <c r="AE75" i="5"/>
  <c r="AE77" i="5"/>
  <c r="AE78" i="5"/>
  <c r="AE79" i="5"/>
  <c r="AE81" i="5"/>
  <c r="AE82" i="5"/>
  <c r="AE83" i="5"/>
  <c r="AE85" i="5"/>
  <c r="AE86" i="5"/>
  <c r="AE87" i="5"/>
  <c r="AE89" i="5"/>
  <c r="AE90" i="5"/>
  <c r="AE91" i="5"/>
  <c r="AE93" i="5"/>
  <c r="AE94" i="5"/>
  <c r="AE95" i="5"/>
  <c r="AE97" i="5"/>
  <c r="AE98" i="5"/>
  <c r="AE99" i="5"/>
  <c r="AE101" i="5"/>
  <c r="AE102" i="5"/>
  <c r="AE103" i="5"/>
  <c r="AE105" i="5"/>
  <c r="AE106" i="5"/>
  <c r="AE107" i="5"/>
  <c r="AE109" i="5"/>
  <c r="AE110" i="5"/>
  <c r="AE111" i="5"/>
  <c r="AE113" i="5"/>
  <c r="AE114" i="5"/>
  <c r="AE115" i="5"/>
  <c r="AE117" i="5"/>
  <c r="AE118" i="5"/>
  <c r="AE119" i="5"/>
  <c r="AE121" i="5"/>
  <c r="AE122" i="5"/>
  <c r="AE123" i="5"/>
  <c r="AE125" i="5"/>
  <c r="AE126" i="5"/>
  <c r="AE127" i="5"/>
  <c r="AE129" i="5"/>
  <c r="AE130" i="5"/>
  <c r="AE131" i="5"/>
  <c r="AE133" i="5"/>
  <c r="AE134" i="5"/>
  <c r="AE135" i="5"/>
  <c r="AE137" i="5"/>
  <c r="AE138" i="5"/>
  <c r="AE139" i="5"/>
  <c r="AE141" i="5"/>
  <c r="AE142" i="5"/>
  <c r="AE143" i="5"/>
  <c r="AE145" i="5"/>
  <c r="AE146" i="5"/>
  <c r="AE147" i="5"/>
  <c r="AE149" i="5"/>
  <c r="AE150" i="5"/>
  <c r="AE152" i="5"/>
  <c r="AE153" i="5"/>
  <c r="AE154" i="5"/>
  <c r="AE156" i="5"/>
  <c r="AE157" i="5"/>
  <c r="AE158" i="5"/>
  <c r="AE160" i="5"/>
  <c r="AE161" i="5"/>
  <c r="AE162" i="5"/>
  <c r="AE164" i="5"/>
  <c r="AE165" i="5"/>
  <c r="AE166" i="5"/>
  <c r="AE168" i="5"/>
  <c r="AE169" i="5"/>
  <c r="AE170" i="5"/>
  <c r="AE172" i="5"/>
  <c r="AE173" i="5"/>
  <c r="AE174" i="5"/>
  <c r="AE176" i="5"/>
  <c r="AE177" i="5"/>
  <c r="AE178" i="5"/>
  <c r="AE180" i="5"/>
  <c r="AE181" i="5"/>
  <c r="AE182" i="5"/>
  <c r="AE184" i="5"/>
  <c r="AE185" i="5"/>
  <c r="AE186" i="5"/>
  <c r="AE188" i="5"/>
  <c r="AE189" i="5"/>
  <c r="AE190" i="5"/>
  <c r="AE192" i="5"/>
  <c r="AE193" i="5"/>
  <c r="AE194" i="5"/>
  <c r="AE196" i="5"/>
  <c r="AE197" i="5"/>
  <c r="AE198" i="5"/>
  <c r="AE200" i="5"/>
  <c r="AE201" i="5"/>
  <c r="AE202" i="5"/>
  <c r="AE204" i="5"/>
  <c r="AE205" i="5"/>
  <c r="AE206" i="5"/>
  <c r="AE208" i="5"/>
  <c r="AE209" i="5"/>
  <c r="AE210" i="5"/>
  <c r="AE212" i="5"/>
  <c r="AE213" i="5"/>
  <c r="AE214" i="5"/>
  <c r="AE216" i="5"/>
  <c r="AE217" i="5"/>
  <c r="AE218" i="5"/>
  <c r="AE220" i="5"/>
  <c r="AE221" i="5"/>
  <c r="AE222" i="5"/>
  <c r="AE224" i="5"/>
  <c r="AE225" i="5"/>
  <c r="AE226" i="5"/>
  <c r="AE228" i="5"/>
  <c r="AE229" i="5"/>
  <c r="AE230" i="5"/>
  <c r="AE232" i="5"/>
  <c r="AE233" i="5"/>
  <c r="AE234" i="5"/>
  <c r="AE236" i="5"/>
  <c r="AE237" i="5"/>
  <c r="AE238" i="5"/>
  <c r="AE240" i="5"/>
  <c r="AE241" i="5"/>
  <c r="AE242" i="5"/>
  <c r="AE244" i="5"/>
  <c r="AE245" i="5"/>
  <c r="AE246" i="5"/>
  <c r="AE248" i="5"/>
  <c r="AE249" i="5"/>
  <c r="AE250" i="5"/>
  <c r="AE252" i="5"/>
  <c r="AE253" i="5"/>
  <c r="AE254" i="5"/>
  <c r="AE256" i="5"/>
  <c r="AE257" i="5"/>
  <c r="AE258" i="5"/>
  <c r="AE260" i="5"/>
  <c r="AE261" i="5"/>
  <c r="AE262" i="5"/>
  <c r="AE264" i="5"/>
  <c r="AE265" i="5"/>
  <c r="AE266" i="5"/>
  <c r="AE268" i="5"/>
  <c r="AE269" i="5"/>
  <c r="AE270" i="5"/>
  <c r="AE272" i="5"/>
  <c r="AE273" i="5"/>
  <c r="AE274" i="5"/>
  <c r="AE276" i="5"/>
  <c r="AE277" i="5"/>
  <c r="AE278" i="5"/>
  <c r="AE280" i="5"/>
  <c r="AE281" i="5"/>
  <c r="AE282" i="5"/>
  <c r="AE284" i="5"/>
  <c r="AE285" i="5"/>
  <c r="AE286" i="5"/>
  <c r="AE288" i="5"/>
  <c r="AE289" i="5"/>
  <c r="AE290" i="5"/>
  <c r="AE292" i="5"/>
  <c r="AE293" i="5"/>
  <c r="AE294" i="5"/>
  <c r="AE296" i="5"/>
  <c r="AE297" i="5"/>
  <c r="AE298" i="5"/>
  <c r="AE300" i="5"/>
  <c r="AE301" i="5"/>
  <c r="AE302" i="5"/>
  <c r="AE304" i="5"/>
  <c r="AE305" i="5"/>
  <c r="AE306" i="5"/>
  <c r="AE308" i="5"/>
  <c r="AE309" i="5"/>
  <c r="AE310" i="5"/>
  <c r="AE312" i="5"/>
  <c r="AE313" i="5"/>
  <c r="AE314" i="5"/>
  <c r="AE316" i="5"/>
  <c r="AE317" i="5"/>
  <c r="AE318" i="5"/>
  <c r="AE320" i="5"/>
  <c r="AE321" i="5"/>
  <c r="AE322" i="5"/>
  <c r="AE324" i="5"/>
  <c r="AE325" i="5"/>
  <c r="AE326" i="5"/>
  <c r="AE328" i="5"/>
  <c r="AE329" i="5"/>
  <c r="AE330" i="5"/>
  <c r="AE332" i="5"/>
  <c r="AE333" i="5"/>
  <c r="AE334" i="5"/>
  <c r="AE336" i="5"/>
  <c r="AE337" i="5"/>
  <c r="AE338" i="5"/>
  <c r="AE340" i="5"/>
  <c r="AE341" i="5"/>
  <c r="AE342" i="5"/>
  <c r="AE344" i="5"/>
  <c r="AE345" i="5"/>
  <c r="AE346" i="5"/>
  <c r="AE348" i="5"/>
  <c r="AE349" i="5"/>
  <c r="AE350" i="5"/>
  <c r="AE352" i="5"/>
  <c r="AE353" i="5"/>
  <c r="AE354" i="5"/>
  <c r="AE356" i="5"/>
  <c r="AE357" i="5"/>
  <c r="AE358" i="5"/>
  <c r="AE360" i="5"/>
  <c r="AE361" i="5"/>
  <c r="AE362" i="5"/>
  <c r="AE364" i="5"/>
  <c r="AE365" i="5"/>
  <c r="AE366" i="5"/>
  <c r="AE368" i="5"/>
  <c r="AE369" i="5"/>
  <c r="AE370" i="5"/>
  <c r="AE372" i="5"/>
  <c r="AE373" i="5"/>
  <c r="AE374" i="5"/>
  <c r="AE376" i="5"/>
  <c r="AE377" i="5"/>
  <c r="AE378" i="5"/>
  <c r="AE380" i="5"/>
  <c r="AE381" i="5"/>
  <c r="AE382" i="5"/>
  <c r="AE384" i="5"/>
  <c r="AE385" i="5"/>
  <c r="AE386" i="5"/>
  <c r="AE388" i="5"/>
  <c r="AE389" i="5"/>
  <c r="AE390" i="5"/>
  <c r="AE392" i="5"/>
  <c r="AE393" i="5"/>
  <c r="AE394" i="5"/>
  <c r="AE396" i="5"/>
  <c r="AE397" i="5"/>
  <c r="AE398" i="5"/>
  <c r="AE400" i="5"/>
  <c r="AE401" i="5"/>
  <c r="AE402" i="5"/>
  <c r="AE404" i="5"/>
  <c r="AE405" i="5"/>
  <c r="AE406" i="5"/>
  <c r="AE408" i="5"/>
  <c r="AE409" i="5"/>
  <c r="AE410" i="5"/>
  <c r="AE412" i="5"/>
  <c r="AE413" i="5"/>
  <c r="AE414" i="5"/>
  <c r="AE416" i="5"/>
  <c r="AE417" i="5"/>
  <c r="AE418" i="5"/>
  <c r="AE420" i="5"/>
  <c r="AE421" i="5"/>
  <c r="AE422" i="5"/>
  <c r="AE424" i="5"/>
  <c r="AE425" i="5"/>
  <c r="AE426" i="5"/>
  <c r="AE428" i="5"/>
  <c r="AE429" i="5"/>
  <c r="AE430" i="5"/>
  <c r="AE432" i="5"/>
  <c r="AE433" i="5"/>
  <c r="AE434" i="5"/>
  <c r="AE436" i="5"/>
  <c r="AE437" i="5"/>
  <c r="AE438" i="5"/>
  <c r="AE440" i="5"/>
  <c r="AE441" i="5"/>
  <c r="AE442" i="5"/>
  <c r="AE444" i="5"/>
  <c r="AE445" i="5"/>
  <c r="AE446" i="5"/>
  <c r="AE448" i="5"/>
  <c r="AE449" i="5"/>
  <c r="AE450" i="5"/>
  <c r="AE452" i="5"/>
  <c r="AE453" i="5"/>
  <c r="AE454" i="5"/>
  <c r="AE456" i="5"/>
  <c r="AE457" i="5"/>
  <c r="AE458" i="5"/>
  <c r="AE460" i="5"/>
  <c r="AE461" i="5"/>
  <c r="AE462" i="5"/>
  <c r="AE1561" i="5" l="1"/>
  <c r="C4" i="12"/>
  <c r="C5" i="12"/>
  <c r="C6" i="12"/>
  <c r="C7" i="12"/>
  <c r="C8" i="12"/>
  <c r="C9" i="12"/>
  <c r="C10" i="12"/>
  <c r="C11" i="12"/>
  <c r="C12" i="12"/>
  <c r="C13" i="12"/>
  <c r="C14" i="12"/>
  <c r="J15" i="13" l="1"/>
  <c r="J31" i="13"/>
  <c r="J47" i="13"/>
  <c r="J63" i="13"/>
  <c r="J79" i="13"/>
  <c r="J95" i="13"/>
  <c r="J111" i="13"/>
  <c r="J127" i="13"/>
  <c r="J143" i="13"/>
  <c r="J159" i="13"/>
  <c r="J175" i="13"/>
  <c r="J38" i="13"/>
  <c r="J78" i="13"/>
  <c r="J122" i="13"/>
  <c r="J162" i="13"/>
  <c r="J20" i="13"/>
  <c r="J36" i="13"/>
  <c r="J52" i="13"/>
  <c r="J68" i="13"/>
  <c r="J84" i="13"/>
  <c r="J100" i="13"/>
  <c r="J116" i="13"/>
  <c r="J132" i="13"/>
  <c r="J148" i="13"/>
  <c r="J164" i="13"/>
  <c r="J180" i="13"/>
  <c r="J42" i="13"/>
  <c r="J82" i="13"/>
  <c r="J130" i="13"/>
  <c r="J13" i="13"/>
  <c r="J29" i="13"/>
  <c r="J45" i="13"/>
  <c r="J61" i="13"/>
  <c r="J77" i="13"/>
  <c r="J93" i="13"/>
  <c r="J109" i="13"/>
  <c r="J125" i="13"/>
  <c r="J141" i="13"/>
  <c r="J157" i="13"/>
  <c r="J173" i="13"/>
  <c r="J58" i="13"/>
  <c r="J110" i="13"/>
  <c r="J166" i="13"/>
  <c r="J177" i="13"/>
  <c r="J126" i="13"/>
  <c r="J39" i="13"/>
  <c r="J71" i="13"/>
  <c r="J103" i="13"/>
  <c r="J135" i="13"/>
  <c r="J18" i="13"/>
  <c r="J102" i="13"/>
  <c r="J12" i="13"/>
  <c r="J44" i="13"/>
  <c r="J76" i="13"/>
  <c r="J124" i="13"/>
  <c r="J140" i="13"/>
  <c r="J172" i="13"/>
  <c r="J62" i="13"/>
  <c r="J154" i="13"/>
  <c r="J53" i="13"/>
  <c r="J69" i="13"/>
  <c r="J117" i="13"/>
  <c r="J149" i="13"/>
  <c r="J10" i="13"/>
  <c r="J138" i="13"/>
  <c r="J11" i="13"/>
  <c r="J27" i="13"/>
  <c r="J43" i="13"/>
  <c r="J59" i="13"/>
  <c r="J91" i="13"/>
  <c r="J123" i="13"/>
  <c r="J155" i="13"/>
  <c r="J30" i="13"/>
  <c r="J114" i="13"/>
  <c r="J16" i="13"/>
  <c r="J48" i="13"/>
  <c r="J64" i="13"/>
  <c r="J96" i="13"/>
  <c r="J128" i="13"/>
  <c r="J160" i="13"/>
  <c r="J34" i="13"/>
  <c r="J74" i="13"/>
  <c r="J170" i="13"/>
  <c r="J25" i="13"/>
  <c r="J57" i="13"/>
  <c r="J19" i="13"/>
  <c r="J35" i="13"/>
  <c r="J51" i="13"/>
  <c r="J67" i="13"/>
  <c r="J83" i="13"/>
  <c r="J99" i="13"/>
  <c r="J115" i="13"/>
  <c r="J131" i="13"/>
  <c r="J147" i="13"/>
  <c r="J163" i="13"/>
  <c r="J179" i="13"/>
  <c r="J46" i="13"/>
  <c r="J90" i="13"/>
  <c r="J134" i="13"/>
  <c r="J174" i="13"/>
  <c r="J24" i="13"/>
  <c r="J40" i="13"/>
  <c r="J56" i="13"/>
  <c r="J72" i="13"/>
  <c r="J88" i="13"/>
  <c r="J104" i="13"/>
  <c r="J120" i="13"/>
  <c r="J136" i="13"/>
  <c r="J152" i="13"/>
  <c r="J168" i="13"/>
  <c r="J14" i="13"/>
  <c r="J50" i="13"/>
  <c r="J94" i="13"/>
  <c r="J142" i="13"/>
  <c r="J17" i="13"/>
  <c r="J33" i="13"/>
  <c r="J49" i="13"/>
  <c r="J65" i="13"/>
  <c r="J81" i="13"/>
  <c r="J97" i="13"/>
  <c r="J113" i="13"/>
  <c r="J129" i="13"/>
  <c r="J145" i="13"/>
  <c r="J161" i="13"/>
  <c r="J70" i="13"/>
  <c r="J178" i="13"/>
  <c r="J23" i="13"/>
  <c r="J55" i="13"/>
  <c r="J87" i="13"/>
  <c r="J119" i="13"/>
  <c r="J151" i="13"/>
  <c r="J167" i="13"/>
  <c r="J54" i="13"/>
  <c r="J146" i="13"/>
  <c r="J28" i="13"/>
  <c r="J60" i="13"/>
  <c r="J92" i="13"/>
  <c r="J108" i="13"/>
  <c r="J156" i="13"/>
  <c r="J22" i="13"/>
  <c r="J106" i="13"/>
  <c r="J21" i="13"/>
  <c r="J37" i="13"/>
  <c r="J85" i="13"/>
  <c r="J101" i="13"/>
  <c r="J133" i="13"/>
  <c r="J165" i="13"/>
  <c r="J86" i="13"/>
  <c r="J75" i="13"/>
  <c r="J107" i="13"/>
  <c r="J139" i="13"/>
  <c r="J171" i="13"/>
  <c r="J66" i="13"/>
  <c r="J158" i="13"/>
  <c r="J32" i="13"/>
  <c r="J80" i="13"/>
  <c r="J112" i="13"/>
  <c r="J144" i="13"/>
  <c r="J176" i="13"/>
  <c r="J118" i="13"/>
  <c r="J41" i="13"/>
  <c r="J73" i="13"/>
  <c r="J89" i="13"/>
  <c r="J153" i="13"/>
  <c r="J150" i="13"/>
  <c r="J137" i="13"/>
  <c r="J105" i="13"/>
  <c r="J169" i="13"/>
  <c r="J121" i="13"/>
  <c r="J26" i="13"/>
  <c r="J98" i="13"/>
  <c r="T9" i="13"/>
  <c r="H566" i="12"/>
  <c r="G566" i="12"/>
  <c r="I4" i="12"/>
  <c r="I5" i="12"/>
  <c r="I6" i="12"/>
  <c r="I7" i="12"/>
  <c r="I8" i="12"/>
  <c r="I9" i="12"/>
  <c r="I10" i="12"/>
  <c r="I11" i="12"/>
  <c r="I12" i="12"/>
  <c r="I13" i="12"/>
  <c r="I14" i="12"/>
  <c r="I3" i="12"/>
  <c r="M13" i="10"/>
  <c r="N13" i="10"/>
  <c r="O4" i="10"/>
  <c r="O5" i="10"/>
  <c r="O6" i="10"/>
  <c r="O7" i="10"/>
  <c r="O8" i="10"/>
  <c r="O9" i="10"/>
  <c r="O3" i="10"/>
  <c r="M75" i="7"/>
  <c r="N75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50" i="7"/>
  <c r="O3" i="7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3" i="4"/>
  <c r="P106" i="4"/>
  <c r="Q106" i="4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247" i="3"/>
  <c r="AR248" i="3"/>
  <c r="AR249" i="3"/>
  <c r="AR317" i="3"/>
  <c r="AR318" i="3"/>
  <c r="AR319" i="3"/>
  <c r="AR3" i="3"/>
  <c r="AQ885" i="3"/>
  <c r="AP885" i="3"/>
  <c r="AP59" i="2"/>
  <c r="AP61" i="2"/>
  <c r="AP60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4" i="2"/>
  <c r="AP5" i="2"/>
  <c r="AP6" i="2"/>
  <c r="AP7" i="2"/>
  <c r="AP8" i="2"/>
  <c r="AP9" i="2"/>
  <c r="AP10" i="2"/>
  <c r="AP11" i="2"/>
  <c r="AP12" i="2"/>
  <c r="AP13" i="2"/>
  <c r="AP3" i="2"/>
  <c r="AO69" i="2"/>
  <c r="AN69" i="2"/>
  <c r="C61" i="2"/>
  <c r="C60" i="2"/>
  <c r="J7" i="13" l="1"/>
  <c r="J8" i="13"/>
  <c r="I566" i="12"/>
  <c r="R106" i="4"/>
  <c r="O75" i="7"/>
  <c r="O13" i="10"/>
  <c r="AR885" i="3"/>
  <c r="AP69" i="2"/>
  <c r="X1561" i="5"/>
  <c r="Z1561" i="5"/>
  <c r="AA1561" i="5"/>
  <c r="AB378" i="5"/>
  <c r="AB5" i="5"/>
  <c r="AB6" i="5"/>
  <c r="AB9" i="5"/>
  <c r="AB10" i="5"/>
  <c r="AB11" i="5"/>
  <c r="AB12" i="5"/>
  <c r="AB13" i="5"/>
  <c r="AB15" i="5"/>
  <c r="AB16" i="5"/>
  <c r="AB17" i="5"/>
  <c r="AB18" i="5"/>
  <c r="AB19" i="5"/>
  <c r="AB20" i="5"/>
  <c r="AB21" i="5"/>
  <c r="AB22" i="5"/>
  <c r="AB23" i="5"/>
  <c r="AB25" i="5"/>
  <c r="AB26" i="5"/>
  <c r="AB27" i="5"/>
  <c r="AB28" i="5"/>
  <c r="AB31" i="5"/>
  <c r="AB32" i="5"/>
  <c r="AB33" i="5"/>
  <c r="AB35" i="5"/>
  <c r="AB36" i="5"/>
  <c r="AB37" i="5"/>
  <c r="AB38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1561" i="5" l="1"/>
  <c r="D566" i="12"/>
  <c r="E566" i="12"/>
  <c r="F3" i="12" l="1"/>
  <c r="F10" i="12"/>
  <c r="F11" i="12"/>
  <c r="F12" i="12"/>
  <c r="F9" i="12"/>
  <c r="F8" i="12"/>
  <c r="F7" i="12"/>
  <c r="F6" i="12"/>
  <c r="F5" i="12"/>
  <c r="F4" i="12"/>
  <c r="K13" i="10"/>
  <c r="J13" i="10"/>
  <c r="L4" i="10"/>
  <c r="L5" i="10"/>
  <c r="L6" i="10"/>
  <c r="L7" i="10"/>
  <c r="L8" i="10"/>
  <c r="L9" i="10"/>
  <c r="L3" i="10"/>
  <c r="C6" i="10"/>
  <c r="C7" i="10"/>
  <c r="C8" i="10"/>
  <c r="K75" i="7"/>
  <c r="J75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50" i="7"/>
  <c r="L3" i="7"/>
  <c r="C50" i="7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N106" i="4"/>
  <c r="M10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O3" i="4"/>
  <c r="C41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AM885" i="3"/>
  <c r="AN885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247" i="3"/>
  <c r="AO248" i="3"/>
  <c r="AO249" i="3"/>
  <c r="AO317" i="3"/>
  <c r="AO318" i="3"/>
  <c r="AO319" i="3"/>
  <c r="AO3" i="3"/>
  <c r="AM4" i="2"/>
  <c r="AM5" i="2"/>
  <c r="AM6" i="2"/>
  <c r="AM7" i="2"/>
  <c r="AM8" i="2"/>
  <c r="AM9" i="2"/>
  <c r="AM10" i="2"/>
  <c r="AM11" i="2"/>
  <c r="AM12" i="2"/>
  <c r="AM13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3" i="2"/>
  <c r="AJ3" i="2"/>
  <c r="AL69" i="2"/>
  <c r="AK69" i="2"/>
  <c r="L9" i="11"/>
  <c r="AM69" i="2" l="1"/>
  <c r="F566" i="12"/>
  <c r="L13" i="10"/>
  <c r="L75" i="7"/>
  <c r="AO885" i="3"/>
  <c r="O106" i="4"/>
  <c r="L9" i="9"/>
  <c r="Y138" i="5"/>
  <c r="Y5" i="5" l="1"/>
  <c r="Y6" i="5"/>
  <c r="Y9" i="5"/>
  <c r="Y10" i="5"/>
  <c r="Y11" i="5"/>
  <c r="Y12" i="5"/>
  <c r="Y13" i="5"/>
  <c r="Y15" i="5"/>
  <c r="Y16" i="5"/>
  <c r="Y17" i="5"/>
  <c r="Y18" i="5"/>
  <c r="Y19" i="5"/>
  <c r="Y20" i="5"/>
  <c r="Y21" i="5"/>
  <c r="Y22" i="5"/>
  <c r="Y23" i="5"/>
  <c r="Y25" i="5"/>
  <c r="Y26" i="5"/>
  <c r="Y27" i="5"/>
  <c r="Y28" i="5"/>
  <c r="Y31" i="5"/>
  <c r="Y32" i="5"/>
  <c r="Y33" i="5"/>
  <c r="Y35" i="5"/>
  <c r="Y36" i="5"/>
  <c r="Y37" i="5"/>
  <c r="Y38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W1561" i="5"/>
  <c r="Y1561" i="5" l="1"/>
  <c r="F5" i="10"/>
  <c r="F4" i="10"/>
  <c r="F3" i="10"/>
  <c r="C4" i="10"/>
  <c r="C5" i="10"/>
  <c r="C3" i="10"/>
  <c r="H13" i="10"/>
  <c r="G13" i="10"/>
  <c r="E13" i="10"/>
  <c r="D13" i="10"/>
  <c r="I5" i="10"/>
  <c r="I4" i="10"/>
  <c r="I3" i="10"/>
  <c r="G75" i="7"/>
  <c r="H75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3" i="7"/>
  <c r="L4" i="4"/>
  <c r="L3" i="4"/>
  <c r="J106" i="4"/>
  <c r="K106" i="4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247" i="3"/>
  <c r="AL248" i="3"/>
  <c r="AL249" i="3"/>
  <c r="AL317" i="3"/>
  <c r="AL318" i="3"/>
  <c r="AL319" i="3"/>
  <c r="AL3" i="3"/>
  <c r="I11" i="13" l="1"/>
  <c r="I15" i="13"/>
  <c r="I19" i="13"/>
  <c r="R19" i="13" s="1"/>
  <c r="I23" i="13"/>
  <c r="R23" i="13" s="1"/>
  <c r="I27" i="13"/>
  <c r="R27" i="13" s="1"/>
  <c r="I31" i="13"/>
  <c r="R31" i="13" s="1"/>
  <c r="I35" i="13"/>
  <c r="R35" i="13" s="1"/>
  <c r="I39" i="13"/>
  <c r="R39" i="13" s="1"/>
  <c r="I43" i="13"/>
  <c r="R43" i="13" s="1"/>
  <c r="I47" i="13"/>
  <c r="R47" i="13" s="1"/>
  <c r="I51" i="13"/>
  <c r="R51" i="13" s="1"/>
  <c r="I55" i="13"/>
  <c r="R55" i="13" s="1"/>
  <c r="I59" i="13"/>
  <c r="R59" i="13" s="1"/>
  <c r="I63" i="13"/>
  <c r="R63" i="13" s="1"/>
  <c r="I67" i="13"/>
  <c r="R67" i="13" s="1"/>
  <c r="I71" i="13"/>
  <c r="R71" i="13" s="1"/>
  <c r="I75" i="13"/>
  <c r="R75" i="13" s="1"/>
  <c r="I79" i="13"/>
  <c r="R79" i="13" s="1"/>
  <c r="I83" i="13"/>
  <c r="R83" i="13" s="1"/>
  <c r="I87" i="13"/>
  <c r="R87" i="13" s="1"/>
  <c r="I91" i="13"/>
  <c r="R91" i="13" s="1"/>
  <c r="I95" i="13"/>
  <c r="R95" i="13" s="1"/>
  <c r="I99" i="13"/>
  <c r="R99" i="13" s="1"/>
  <c r="I103" i="13"/>
  <c r="R103" i="13" s="1"/>
  <c r="I107" i="13"/>
  <c r="R107" i="13" s="1"/>
  <c r="I111" i="13"/>
  <c r="R111" i="13" s="1"/>
  <c r="I115" i="13"/>
  <c r="R115" i="13" s="1"/>
  <c r="I119" i="13"/>
  <c r="R119" i="13" s="1"/>
  <c r="I123" i="13"/>
  <c r="R123" i="13" s="1"/>
  <c r="I127" i="13"/>
  <c r="R127" i="13" s="1"/>
  <c r="I131" i="13"/>
  <c r="R131" i="13" s="1"/>
  <c r="I135" i="13"/>
  <c r="R135" i="13" s="1"/>
  <c r="I139" i="13"/>
  <c r="R139" i="13" s="1"/>
  <c r="I143" i="13"/>
  <c r="R143" i="13" s="1"/>
  <c r="I147" i="13"/>
  <c r="R147" i="13" s="1"/>
  <c r="I151" i="13"/>
  <c r="R151" i="13" s="1"/>
  <c r="I155" i="13"/>
  <c r="R155" i="13" s="1"/>
  <c r="I159" i="13"/>
  <c r="R159" i="13" s="1"/>
  <c r="I163" i="13"/>
  <c r="R163" i="13" s="1"/>
  <c r="I167" i="13"/>
  <c r="R167" i="13" s="1"/>
  <c r="I171" i="13"/>
  <c r="R171" i="13" s="1"/>
  <c r="I175" i="13"/>
  <c r="R175" i="13" s="1"/>
  <c r="I179" i="13"/>
  <c r="R179" i="13" s="1"/>
  <c r="I22" i="13"/>
  <c r="R22" i="13" s="1"/>
  <c r="I38" i="13"/>
  <c r="R38" i="13" s="1"/>
  <c r="I50" i="13"/>
  <c r="R50" i="13" s="1"/>
  <c r="I62" i="13"/>
  <c r="R62" i="13" s="1"/>
  <c r="I74" i="13"/>
  <c r="R74" i="13" s="1"/>
  <c r="I86" i="13"/>
  <c r="R86" i="13" s="1"/>
  <c r="I98" i="13"/>
  <c r="R98" i="13" s="1"/>
  <c r="I110" i="13"/>
  <c r="R110" i="13" s="1"/>
  <c r="I122" i="13"/>
  <c r="R122" i="13" s="1"/>
  <c r="I134" i="13"/>
  <c r="R134" i="13" s="1"/>
  <c r="I146" i="13"/>
  <c r="R146" i="13" s="1"/>
  <c r="I158" i="13"/>
  <c r="R158" i="13" s="1"/>
  <c r="I162" i="13"/>
  <c r="R162" i="13" s="1"/>
  <c r="I174" i="13"/>
  <c r="R174" i="13" s="1"/>
  <c r="I12" i="13"/>
  <c r="I16" i="13"/>
  <c r="R16" i="13" s="1"/>
  <c r="I20" i="13"/>
  <c r="R20" i="13" s="1"/>
  <c r="I24" i="13"/>
  <c r="R24" i="13" s="1"/>
  <c r="I28" i="13"/>
  <c r="R28" i="13" s="1"/>
  <c r="I32" i="13"/>
  <c r="R32" i="13" s="1"/>
  <c r="I36" i="13"/>
  <c r="R36" i="13" s="1"/>
  <c r="I40" i="13"/>
  <c r="R40" i="13" s="1"/>
  <c r="I44" i="13"/>
  <c r="R44" i="13" s="1"/>
  <c r="I48" i="13"/>
  <c r="R48" i="13" s="1"/>
  <c r="I52" i="13"/>
  <c r="R52" i="13" s="1"/>
  <c r="I56" i="13"/>
  <c r="R56" i="13" s="1"/>
  <c r="I60" i="13"/>
  <c r="R60" i="13" s="1"/>
  <c r="I64" i="13"/>
  <c r="R64" i="13" s="1"/>
  <c r="I68" i="13"/>
  <c r="R68" i="13" s="1"/>
  <c r="I72" i="13"/>
  <c r="R72" i="13" s="1"/>
  <c r="I76" i="13"/>
  <c r="R76" i="13" s="1"/>
  <c r="I80" i="13"/>
  <c r="R80" i="13" s="1"/>
  <c r="I84" i="13"/>
  <c r="R84" i="13" s="1"/>
  <c r="I88" i="13"/>
  <c r="R88" i="13" s="1"/>
  <c r="I92" i="13"/>
  <c r="R92" i="13" s="1"/>
  <c r="I96" i="13"/>
  <c r="R96" i="13" s="1"/>
  <c r="I100" i="13"/>
  <c r="R100" i="13" s="1"/>
  <c r="I104" i="13"/>
  <c r="R104" i="13" s="1"/>
  <c r="I108" i="13"/>
  <c r="R108" i="13" s="1"/>
  <c r="I112" i="13"/>
  <c r="R112" i="13" s="1"/>
  <c r="I116" i="13"/>
  <c r="R116" i="13" s="1"/>
  <c r="I120" i="13"/>
  <c r="R120" i="13" s="1"/>
  <c r="I124" i="13"/>
  <c r="R124" i="13" s="1"/>
  <c r="I128" i="13"/>
  <c r="R128" i="13" s="1"/>
  <c r="I132" i="13"/>
  <c r="R132" i="13" s="1"/>
  <c r="I136" i="13"/>
  <c r="R136" i="13" s="1"/>
  <c r="I140" i="13"/>
  <c r="R140" i="13" s="1"/>
  <c r="I144" i="13"/>
  <c r="R144" i="13" s="1"/>
  <c r="I148" i="13"/>
  <c r="R148" i="13" s="1"/>
  <c r="I152" i="13"/>
  <c r="R152" i="13" s="1"/>
  <c r="I156" i="13"/>
  <c r="R156" i="13" s="1"/>
  <c r="I160" i="13"/>
  <c r="R160" i="13" s="1"/>
  <c r="I164" i="13"/>
  <c r="R164" i="13" s="1"/>
  <c r="I168" i="13"/>
  <c r="R168" i="13" s="1"/>
  <c r="I172" i="13"/>
  <c r="R172" i="13" s="1"/>
  <c r="I176" i="13"/>
  <c r="R176" i="13" s="1"/>
  <c r="I180" i="13"/>
  <c r="R180" i="13" s="1"/>
  <c r="I30" i="13"/>
  <c r="R30" i="13" s="1"/>
  <c r="I42" i="13"/>
  <c r="R42" i="13" s="1"/>
  <c r="I54" i="13"/>
  <c r="R54" i="13" s="1"/>
  <c r="I66" i="13"/>
  <c r="R66" i="13" s="1"/>
  <c r="I78" i="13"/>
  <c r="R78" i="13" s="1"/>
  <c r="I94" i="13"/>
  <c r="R94" i="13" s="1"/>
  <c r="I106" i="13"/>
  <c r="R106" i="13" s="1"/>
  <c r="I114" i="13"/>
  <c r="R114" i="13" s="1"/>
  <c r="I126" i="13"/>
  <c r="R126" i="13" s="1"/>
  <c r="I142" i="13"/>
  <c r="R142" i="13" s="1"/>
  <c r="I154" i="13"/>
  <c r="R154" i="13" s="1"/>
  <c r="I170" i="13"/>
  <c r="R170" i="13" s="1"/>
  <c r="I178" i="13"/>
  <c r="R178" i="13" s="1"/>
  <c r="I13" i="13"/>
  <c r="I17" i="13"/>
  <c r="R17" i="13" s="1"/>
  <c r="I21" i="13"/>
  <c r="R21" i="13" s="1"/>
  <c r="I25" i="13"/>
  <c r="R25" i="13" s="1"/>
  <c r="I29" i="13"/>
  <c r="R29" i="13" s="1"/>
  <c r="I33" i="13"/>
  <c r="R33" i="13" s="1"/>
  <c r="I37" i="13"/>
  <c r="R37" i="13" s="1"/>
  <c r="I41" i="13"/>
  <c r="R41" i="13" s="1"/>
  <c r="I45" i="13"/>
  <c r="R45" i="13" s="1"/>
  <c r="I49" i="13"/>
  <c r="R49" i="13" s="1"/>
  <c r="I53" i="13"/>
  <c r="R53" i="13" s="1"/>
  <c r="I57" i="13"/>
  <c r="R57" i="13" s="1"/>
  <c r="I61" i="13"/>
  <c r="R61" i="13" s="1"/>
  <c r="I65" i="13"/>
  <c r="R65" i="13" s="1"/>
  <c r="I69" i="13"/>
  <c r="R69" i="13" s="1"/>
  <c r="I73" i="13"/>
  <c r="R73" i="13" s="1"/>
  <c r="I77" i="13"/>
  <c r="R77" i="13" s="1"/>
  <c r="I81" i="13"/>
  <c r="R81" i="13" s="1"/>
  <c r="I85" i="13"/>
  <c r="R85" i="13" s="1"/>
  <c r="I89" i="13"/>
  <c r="R89" i="13" s="1"/>
  <c r="I93" i="13"/>
  <c r="R93" i="13" s="1"/>
  <c r="I97" i="13"/>
  <c r="R97" i="13" s="1"/>
  <c r="I101" i="13"/>
  <c r="R101" i="13" s="1"/>
  <c r="I105" i="13"/>
  <c r="R105" i="13" s="1"/>
  <c r="I109" i="13"/>
  <c r="R109" i="13" s="1"/>
  <c r="I113" i="13"/>
  <c r="R113" i="13" s="1"/>
  <c r="I117" i="13"/>
  <c r="R117" i="13" s="1"/>
  <c r="I121" i="13"/>
  <c r="R121" i="13" s="1"/>
  <c r="I125" i="13"/>
  <c r="R125" i="13" s="1"/>
  <c r="I129" i="13"/>
  <c r="R129" i="13" s="1"/>
  <c r="I133" i="13"/>
  <c r="R133" i="13" s="1"/>
  <c r="I137" i="13"/>
  <c r="R137" i="13" s="1"/>
  <c r="I141" i="13"/>
  <c r="R141" i="13" s="1"/>
  <c r="I145" i="13"/>
  <c r="R145" i="13" s="1"/>
  <c r="I149" i="13"/>
  <c r="R149" i="13" s="1"/>
  <c r="I153" i="13"/>
  <c r="R153" i="13" s="1"/>
  <c r="I157" i="13"/>
  <c r="R157" i="13" s="1"/>
  <c r="I161" i="13"/>
  <c r="R161" i="13" s="1"/>
  <c r="I165" i="13"/>
  <c r="R165" i="13" s="1"/>
  <c r="I169" i="13"/>
  <c r="R169" i="13" s="1"/>
  <c r="I173" i="13"/>
  <c r="R173" i="13" s="1"/>
  <c r="I177" i="13"/>
  <c r="R177" i="13" s="1"/>
  <c r="I10" i="13"/>
  <c r="R10" i="13" s="1"/>
  <c r="I14" i="13"/>
  <c r="I18" i="13"/>
  <c r="R18" i="13" s="1"/>
  <c r="I26" i="13"/>
  <c r="R26" i="13" s="1"/>
  <c r="I34" i="13"/>
  <c r="R34" i="13" s="1"/>
  <c r="I46" i="13"/>
  <c r="R46" i="13" s="1"/>
  <c r="I58" i="13"/>
  <c r="R58" i="13" s="1"/>
  <c r="I70" i="13"/>
  <c r="R70" i="13" s="1"/>
  <c r="I82" i="13"/>
  <c r="R82" i="13" s="1"/>
  <c r="I90" i="13"/>
  <c r="R90" i="13" s="1"/>
  <c r="I102" i="13"/>
  <c r="R102" i="13" s="1"/>
  <c r="I118" i="13"/>
  <c r="R118" i="13" s="1"/>
  <c r="I130" i="13"/>
  <c r="R130" i="13" s="1"/>
  <c r="I138" i="13"/>
  <c r="R138" i="13" s="1"/>
  <c r="I150" i="13"/>
  <c r="R150" i="13" s="1"/>
  <c r="I166" i="13"/>
  <c r="R166" i="13" s="1"/>
  <c r="I94" i="11"/>
  <c r="I133" i="11"/>
  <c r="I75" i="11"/>
  <c r="I19" i="11"/>
  <c r="I121" i="11"/>
  <c r="I96" i="11"/>
  <c r="I171" i="11"/>
  <c r="I89" i="11"/>
  <c r="I21" i="11"/>
  <c r="I13" i="11"/>
  <c r="I48" i="11"/>
  <c r="I80" i="11"/>
  <c r="I33" i="11"/>
  <c r="I70" i="11"/>
  <c r="I56" i="11"/>
  <c r="I26" i="11"/>
  <c r="I142" i="11"/>
  <c r="I144" i="11"/>
  <c r="I120" i="11"/>
  <c r="I54" i="11"/>
  <c r="I82" i="11"/>
  <c r="I88" i="11"/>
  <c r="I23" i="11"/>
  <c r="I42" i="11"/>
  <c r="I137" i="11"/>
  <c r="I107" i="11"/>
  <c r="I127" i="11"/>
  <c r="I138" i="11"/>
  <c r="I67" i="11"/>
  <c r="I17" i="11"/>
  <c r="I57" i="11"/>
  <c r="I119" i="11"/>
  <c r="I149" i="11"/>
  <c r="I60" i="11"/>
  <c r="I167" i="11"/>
  <c r="I172" i="11"/>
  <c r="I41" i="11"/>
  <c r="I27" i="11"/>
  <c r="I139" i="11"/>
  <c r="I175" i="11"/>
  <c r="I63" i="11"/>
  <c r="I59" i="11"/>
  <c r="I126" i="11"/>
  <c r="I116" i="11"/>
  <c r="I14" i="11"/>
  <c r="I10" i="11"/>
  <c r="I113" i="11"/>
  <c r="I114" i="11"/>
  <c r="I28" i="11"/>
  <c r="I123" i="11"/>
  <c r="I58" i="11"/>
  <c r="I146" i="11"/>
  <c r="I34" i="11"/>
  <c r="I52" i="11"/>
  <c r="I136" i="11"/>
  <c r="I164" i="11"/>
  <c r="I102" i="11"/>
  <c r="I64" i="11"/>
  <c r="I129" i="11"/>
  <c r="I47" i="11"/>
  <c r="I161" i="11"/>
  <c r="I45" i="11"/>
  <c r="I69" i="11"/>
  <c r="I85" i="11"/>
  <c r="I71" i="11"/>
  <c r="I74" i="11"/>
  <c r="I179" i="11"/>
  <c r="I62" i="11"/>
  <c r="I55" i="11"/>
  <c r="I86" i="11"/>
  <c r="I159" i="11"/>
  <c r="I180" i="11"/>
  <c r="I160" i="11"/>
  <c r="I177" i="11"/>
  <c r="I49" i="11"/>
  <c r="I122" i="11"/>
  <c r="I97" i="11"/>
  <c r="I43" i="11"/>
  <c r="I84" i="11"/>
  <c r="I140" i="11"/>
  <c r="I39" i="11"/>
  <c r="I141" i="11"/>
  <c r="I77" i="11"/>
  <c r="I81" i="11"/>
  <c r="I125" i="11"/>
  <c r="I110" i="11"/>
  <c r="I157" i="11"/>
  <c r="I25" i="11"/>
  <c r="I104" i="11"/>
  <c r="I145" i="11"/>
  <c r="I93" i="11"/>
  <c r="I61" i="11"/>
  <c r="I68" i="11"/>
  <c r="I176" i="11"/>
  <c r="I72" i="11"/>
  <c r="I99" i="11"/>
  <c r="I105" i="11"/>
  <c r="I173" i="11"/>
  <c r="I128" i="11"/>
  <c r="I18" i="11"/>
  <c r="I65" i="11"/>
  <c r="I109" i="11"/>
  <c r="I38" i="11"/>
  <c r="I151" i="11"/>
  <c r="I165" i="11"/>
  <c r="I76" i="11"/>
  <c r="I29" i="11"/>
  <c r="I158" i="11"/>
  <c r="I91" i="11"/>
  <c r="I152" i="11"/>
  <c r="I111" i="11"/>
  <c r="I117" i="11"/>
  <c r="I36" i="11"/>
  <c r="I103" i="11"/>
  <c r="I163" i="11"/>
  <c r="I168" i="11"/>
  <c r="I31" i="11"/>
  <c r="I135" i="11"/>
  <c r="I53" i="11"/>
  <c r="I22" i="11"/>
  <c r="I24" i="11"/>
  <c r="I44" i="11"/>
  <c r="I32" i="11"/>
  <c r="I143" i="11"/>
  <c r="I11" i="11"/>
  <c r="I50" i="11"/>
  <c r="I130" i="11"/>
  <c r="I166" i="11"/>
  <c r="I169" i="11"/>
  <c r="I16" i="11"/>
  <c r="I78" i="11"/>
  <c r="I156" i="11"/>
  <c r="I174" i="11"/>
  <c r="I90" i="11"/>
  <c r="I154" i="11"/>
  <c r="I73" i="11"/>
  <c r="I20" i="11"/>
  <c r="I83" i="11"/>
  <c r="I153" i="11"/>
  <c r="I37" i="11"/>
  <c r="I66" i="11"/>
  <c r="I147" i="11"/>
  <c r="I15" i="11"/>
  <c r="I101" i="11"/>
  <c r="I30" i="11"/>
  <c r="I115" i="11"/>
  <c r="I150" i="11"/>
  <c r="I12" i="11"/>
  <c r="I131" i="11"/>
  <c r="I79" i="11"/>
  <c r="I95" i="11"/>
  <c r="I40" i="11"/>
  <c r="I148" i="11"/>
  <c r="I134" i="11"/>
  <c r="I106" i="11"/>
  <c r="I155" i="11"/>
  <c r="I178" i="11"/>
  <c r="I46" i="11"/>
  <c r="I118" i="11"/>
  <c r="I124" i="11"/>
  <c r="I51" i="11"/>
  <c r="I132" i="11"/>
  <c r="I92" i="11"/>
  <c r="I35" i="11"/>
  <c r="I112" i="11"/>
  <c r="I170" i="11"/>
  <c r="I100" i="11"/>
  <c r="I87" i="11"/>
  <c r="I98" i="11"/>
  <c r="I162" i="11"/>
  <c r="I108" i="11"/>
  <c r="I75" i="7"/>
  <c r="AL885" i="3"/>
  <c r="I160" i="9"/>
  <c r="I13" i="9"/>
  <c r="I32" i="9"/>
  <c r="I74" i="9"/>
  <c r="I138" i="9"/>
  <c r="I53" i="9"/>
  <c r="I12" i="9"/>
  <c r="I96" i="9"/>
  <c r="I117" i="9"/>
  <c r="I10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I163" i="9"/>
  <c r="I167" i="9"/>
  <c r="I171" i="9"/>
  <c r="I175" i="9"/>
  <c r="I179" i="9"/>
  <c r="I11" i="9"/>
  <c r="I17" i="9"/>
  <c r="I22" i="9"/>
  <c r="I28" i="9"/>
  <c r="I33" i="9"/>
  <c r="I38" i="9"/>
  <c r="I44" i="9"/>
  <c r="I49" i="9"/>
  <c r="I54" i="9"/>
  <c r="I60" i="9"/>
  <c r="I65" i="9"/>
  <c r="I70" i="9"/>
  <c r="I76" i="9"/>
  <c r="I81" i="9"/>
  <c r="I86" i="9"/>
  <c r="I92" i="9"/>
  <c r="I97" i="9"/>
  <c r="I102" i="9"/>
  <c r="I108" i="9"/>
  <c r="I113" i="9"/>
  <c r="I118" i="9"/>
  <c r="I124" i="9"/>
  <c r="I129" i="9"/>
  <c r="I134" i="9"/>
  <c r="I140" i="9"/>
  <c r="I145" i="9"/>
  <c r="I150" i="9"/>
  <c r="I156" i="9"/>
  <c r="I161" i="9"/>
  <c r="I166" i="9"/>
  <c r="I172" i="9"/>
  <c r="I177" i="9"/>
  <c r="I18" i="9"/>
  <c r="I24" i="9"/>
  <c r="I29" i="9"/>
  <c r="I34" i="9"/>
  <c r="I40" i="9"/>
  <c r="I45" i="9"/>
  <c r="I50" i="9"/>
  <c r="I56" i="9"/>
  <c r="I61" i="9"/>
  <c r="I66" i="9"/>
  <c r="I72" i="9"/>
  <c r="I77" i="9"/>
  <c r="I82" i="9"/>
  <c r="I88" i="9"/>
  <c r="I93" i="9"/>
  <c r="I98" i="9"/>
  <c r="I104" i="9"/>
  <c r="I109" i="9"/>
  <c r="I114" i="9"/>
  <c r="I120" i="9"/>
  <c r="I125" i="9"/>
  <c r="I130" i="9"/>
  <c r="I136" i="9"/>
  <c r="I141" i="9"/>
  <c r="I146" i="9"/>
  <c r="I152" i="9"/>
  <c r="I157" i="9"/>
  <c r="I162" i="9"/>
  <c r="I168" i="9"/>
  <c r="I173" i="9"/>
  <c r="I178" i="9"/>
  <c r="I14" i="9"/>
  <c r="I25" i="9"/>
  <c r="I36" i="9"/>
  <c r="I46" i="9"/>
  <c r="I57" i="9"/>
  <c r="I68" i="9"/>
  <c r="I78" i="9"/>
  <c r="I89" i="9"/>
  <c r="I100" i="9"/>
  <c r="I110" i="9"/>
  <c r="I121" i="9"/>
  <c r="I132" i="9"/>
  <c r="I142" i="9"/>
  <c r="I153" i="9"/>
  <c r="I164" i="9"/>
  <c r="I174" i="9"/>
  <c r="I16" i="9"/>
  <c r="I26" i="9"/>
  <c r="I37" i="9"/>
  <c r="I48" i="9"/>
  <c r="I58" i="9"/>
  <c r="I69" i="9"/>
  <c r="I80" i="9"/>
  <c r="I90" i="9"/>
  <c r="I101" i="9"/>
  <c r="I112" i="9"/>
  <c r="I122" i="9"/>
  <c r="I133" i="9"/>
  <c r="I144" i="9"/>
  <c r="I154" i="9"/>
  <c r="I165" i="9"/>
  <c r="I176" i="9"/>
  <c r="I180" i="9"/>
  <c r="I158" i="9"/>
  <c r="I137" i="9"/>
  <c r="I116" i="9"/>
  <c r="I94" i="9"/>
  <c r="I73" i="9"/>
  <c r="I52" i="9"/>
  <c r="I30" i="9"/>
  <c r="I170" i="9"/>
  <c r="I149" i="9"/>
  <c r="I128" i="9"/>
  <c r="I106" i="9"/>
  <c r="I85" i="9"/>
  <c r="I64" i="9"/>
  <c r="I42" i="9"/>
  <c r="I21" i="9"/>
  <c r="I169" i="9"/>
  <c r="I148" i="9"/>
  <c r="I126" i="9"/>
  <c r="I105" i="9"/>
  <c r="I84" i="9"/>
  <c r="I62" i="9"/>
  <c r="I41" i="9"/>
  <c r="I20" i="9"/>
  <c r="I13" i="10"/>
  <c r="F13" i="10"/>
  <c r="L106" i="4"/>
  <c r="AH885" i="3"/>
  <c r="AJ885" i="3"/>
  <c r="AK885" i="3"/>
  <c r="AG885" i="3"/>
  <c r="L5" i="13" l="1"/>
  <c r="I8" i="13"/>
  <c r="R8" i="13" s="1"/>
  <c r="I7" i="13"/>
  <c r="R7" i="13" s="1"/>
  <c r="I8" i="11"/>
  <c r="I7" i="11"/>
  <c r="I7" i="9"/>
  <c r="I8" i="9"/>
  <c r="I6" i="13" l="1"/>
  <c r="I6" i="9"/>
  <c r="I6" i="11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5" i="2"/>
  <c r="AJ16" i="2"/>
  <c r="AJ4" i="2"/>
  <c r="AJ5" i="2"/>
  <c r="AJ6" i="2"/>
  <c r="AJ7" i="2"/>
  <c r="AJ8" i="2"/>
  <c r="AJ9" i="2"/>
  <c r="AJ10" i="2"/>
  <c r="AJ11" i="2"/>
  <c r="AJ12" i="2"/>
  <c r="AJ13" i="2"/>
  <c r="AI69" i="2"/>
  <c r="AH69" i="2"/>
  <c r="N6" i="13" l="1"/>
  <c r="AJ69" i="2"/>
  <c r="C3" i="7"/>
  <c r="U1561" i="5" l="1"/>
  <c r="V302" i="5" l="1"/>
  <c r="T1561" i="5"/>
  <c r="V5" i="5"/>
  <c r="V6" i="5"/>
  <c r="V9" i="5"/>
  <c r="V10" i="5"/>
  <c r="V11" i="5"/>
  <c r="V12" i="5"/>
  <c r="V13" i="5"/>
  <c r="V15" i="5"/>
  <c r="V16" i="5"/>
  <c r="V17" i="5"/>
  <c r="V18" i="5"/>
  <c r="V19" i="5"/>
  <c r="V20" i="5"/>
  <c r="V21" i="5"/>
  <c r="V22" i="5"/>
  <c r="V23" i="5"/>
  <c r="V25" i="5"/>
  <c r="V26" i="5"/>
  <c r="V27" i="5"/>
  <c r="V28" i="5"/>
  <c r="V31" i="5"/>
  <c r="V32" i="5"/>
  <c r="V33" i="5"/>
  <c r="V35" i="5"/>
  <c r="V36" i="5"/>
  <c r="V37" i="5"/>
  <c r="V38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3" i="5"/>
  <c r="V304" i="5"/>
  <c r="V305" i="5"/>
  <c r="V306" i="5"/>
  <c r="V307" i="5"/>
  <c r="V308" i="5"/>
  <c r="V309" i="5"/>
  <c r="V310" i="5"/>
  <c r="V311" i="5"/>
  <c r="V312" i="5"/>
  <c r="S47" i="5"/>
  <c r="Q1561" i="5"/>
  <c r="R1561" i="5"/>
  <c r="V1561" i="5" l="1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33" i="2"/>
  <c r="C34" i="2"/>
  <c r="C36" i="2"/>
  <c r="C37" i="2"/>
  <c r="C38" i="2"/>
  <c r="C39" i="2"/>
  <c r="H11" i="13" l="1"/>
  <c r="H27" i="13"/>
  <c r="H43" i="13"/>
  <c r="H59" i="13"/>
  <c r="H75" i="13"/>
  <c r="H91" i="13"/>
  <c r="H107" i="13"/>
  <c r="H123" i="13"/>
  <c r="H139" i="13"/>
  <c r="H155" i="13"/>
  <c r="H171" i="13"/>
  <c r="H16" i="13"/>
  <c r="H32" i="13"/>
  <c r="H48" i="13"/>
  <c r="H64" i="13"/>
  <c r="H80" i="13"/>
  <c r="H96" i="13"/>
  <c r="H112" i="13"/>
  <c r="H128" i="13"/>
  <c r="H144" i="13"/>
  <c r="H160" i="13"/>
  <c r="H176" i="13"/>
  <c r="H34" i="13"/>
  <c r="H62" i="13"/>
  <c r="H98" i="13"/>
  <c r="H126" i="13"/>
  <c r="H158" i="13"/>
  <c r="H17" i="13"/>
  <c r="H33" i="13"/>
  <c r="H49" i="13"/>
  <c r="H65" i="13"/>
  <c r="H81" i="13"/>
  <c r="H97" i="13"/>
  <c r="H113" i="13"/>
  <c r="H129" i="13"/>
  <c r="H145" i="13"/>
  <c r="H161" i="13"/>
  <c r="H177" i="13"/>
  <c r="H30" i="13"/>
  <c r="H66" i="13"/>
  <c r="H94" i="13"/>
  <c r="H130" i="13"/>
  <c r="H162" i="13"/>
  <c r="H15" i="13"/>
  <c r="H31" i="13"/>
  <c r="H47" i="13"/>
  <c r="H63" i="13"/>
  <c r="H79" i="13"/>
  <c r="H95" i="13"/>
  <c r="H111" i="13"/>
  <c r="H127" i="13"/>
  <c r="H143" i="13"/>
  <c r="H159" i="13"/>
  <c r="H175" i="13"/>
  <c r="H20" i="13"/>
  <c r="H36" i="13"/>
  <c r="H52" i="13"/>
  <c r="H68" i="13"/>
  <c r="H84" i="13"/>
  <c r="H100" i="13"/>
  <c r="H116" i="13"/>
  <c r="H132" i="13"/>
  <c r="H148" i="13"/>
  <c r="H164" i="13"/>
  <c r="H180" i="13"/>
  <c r="H38" i="13"/>
  <c r="H74" i="13"/>
  <c r="H106" i="13"/>
  <c r="H134" i="13"/>
  <c r="H166" i="13"/>
  <c r="H21" i="13"/>
  <c r="H37" i="13"/>
  <c r="H53" i="13"/>
  <c r="H69" i="13"/>
  <c r="H85" i="13"/>
  <c r="H101" i="13"/>
  <c r="H117" i="13"/>
  <c r="H133" i="13"/>
  <c r="H149" i="13"/>
  <c r="H165" i="13"/>
  <c r="H10" i="13"/>
  <c r="H42" i="13"/>
  <c r="H70" i="13"/>
  <c r="H102" i="13"/>
  <c r="H138" i="13"/>
  <c r="H170" i="13"/>
  <c r="H178" i="13"/>
  <c r="H19" i="13"/>
  <c r="H35" i="13"/>
  <c r="H51" i="13"/>
  <c r="H67" i="13"/>
  <c r="H83" i="13"/>
  <c r="H99" i="13"/>
  <c r="H115" i="13"/>
  <c r="H131" i="13"/>
  <c r="H147" i="13"/>
  <c r="H163" i="13"/>
  <c r="H179" i="13"/>
  <c r="H24" i="13"/>
  <c r="H40" i="13"/>
  <c r="H56" i="13"/>
  <c r="H72" i="13"/>
  <c r="H88" i="13"/>
  <c r="H104" i="13"/>
  <c r="H120" i="13"/>
  <c r="H136" i="13"/>
  <c r="H152" i="13"/>
  <c r="H168" i="13"/>
  <c r="H14" i="13"/>
  <c r="H46" i="13"/>
  <c r="H78" i="13"/>
  <c r="H114" i="13"/>
  <c r="H142" i="13"/>
  <c r="H174" i="13"/>
  <c r="H25" i="13"/>
  <c r="H41" i="13"/>
  <c r="H57" i="13"/>
  <c r="H73" i="13"/>
  <c r="H89" i="13"/>
  <c r="H105" i="13"/>
  <c r="H121" i="13"/>
  <c r="H137" i="13"/>
  <c r="H153" i="13"/>
  <c r="H169" i="13"/>
  <c r="H18" i="13"/>
  <c r="H50" i="13"/>
  <c r="H82" i="13"/>
  <c r="H110" i="13"/>
  <c r="H146" i="13"/>
  <c r="H23" i="13"/>
  <c r="H39" i="13"/>
  <c r="H55" i="13"/>
  <c r="H71" i="13"/>
  <c r="H87" i="13"/>
  <c r="H103" i="13"/>
  <c r="H119" i="13"/>
  <c r="H135" i="13"/>
  <c r="H151" i="13"/>
  <c r="H167" i="13"/>
  <c r="H12" i="13"/>
  <c r="H28" i="13"/>
  <c r="H44" i="13"/>
  <c r="H60" i="13"/>
  <c r="H76" i="13"/>
  <c r="H92" i="13"/>
  <c r="H108" i="13"/>
  <c r="H124" i="13"/>
  <c r="H140" i="13"/>
  <c r="H156" i="13"/>
  <c r="H172" i="13"/>
  <c r="H26" i="13"/>
  <c r="H54" i="13"/>
  <c r="H90" i="13"/>
  <c r="H118" i="13"/>
  <c r="H150" i="13"/>
  <c r="H13" i="13"/>
  <c r="H29" i="13"/>
  <c r="H45" i="13"/>
  <c r="H61" i="13"/>
  <c r="H77" i="13"/>
  <c r="H93" i="13"/>
  <c r="H109" i="13"/>
  <c r="H125" i="13"/>
  <c r="H141" i="13"/>
  <c r="H157" i="13"/>
  <c r="H173" i="13"/>
  <c r="H22" i="13"/>
  <c r="H58" i="13"/>
  <c r="H86" i="13"/>
  <c r="H122" i="13"/>
  <c r="H154" i="13"/>
  <c r="H138" i="11"/>
  <c r="H119" i="11"/>
  <c r="H172" i="11"/>
  <c r="H175" i="11"/>
  <c r="H116" i="11"/>
  <c r="H114" i="11"/>
  <c r="H146" i="11"/>
  <c r="H164" i="11"/>
  <c r="H47" i="11"/>
  <c r="H85" i="11"/>
  <c r="H62" i="11"/>
  <c r="H29" i="11"/>
  <c r="H103" i="11"/>
  <c r="H174" i="11"/>
  <c r="H67" i="11"/>
  <c r="H149" i="11"/>
  <c r="H41" i="11"/>
  <c r="H63" i="11"/>
  <c r="H14" i="11"/>
  <c r="H28" i="11"/>
  <c r="H34" i="11"/>
  <c r="H102" i="11"/>
  <c r="H161" i="11"/>
  <c r="H71" i="11"/>
  <c r="H55" i="11"/>
  <c r="H158" i="11"/>
  <c r="H168" i="11"/>
  <c r="H20" i="11"/>
  <c r="H115" i="11"/>
  <c r="H51" i="11"/>
  <c r="H96" i="11"/>
  <c r="H120" i="11"/>
  <c r="H86" i="11"/>
  <c r="H32" i="11"/>
  <c r="H97" i="11"/>
  <c r="H39" i="11"/>
  <c r="H125" i="11"/>
  <c r="H104" i="11"/>
  <c r="H68" i="11"/>
  <c r="H105" i="11"/>
  <c r="H65" i="11"/>
  <c r="H91" i="11"/>
  <c r="H31" i="11"/>
  <c r="H156" i="11"/>
  <c r="H30" i="11"/>
  <c r="H155" i="11"/>
  <c r="H133" i="11"/>
  <c r="H70" i="11"/>
  <c r="H42" i="11"/>
  <c r="H162" i="11"/>
  <c r="H90" i="11"/>
  <c r="H150" i="11"/>
  <c r="H178" i="11"/>
  <c r="H121" i="11"/>
  <c r="H142" i="11"/>
  <c r="H100" i="11"/>
  <c r="H17" i="11"/>
  <c r="H60" i="11"/>
  <c r="H27" i="11"/>
  <c r="H59" i="11"/>
  <c r="H10" i="11"/>
  <c r="H123" i="11"/>
  <c r="H52" i="11"/>
  <c r="H64" i="11"/>
  <c r="H45" i="11"/>
  <c r="H74" i="11"/>
  <c r="H151" i="11"/>
  <c r="H152" i="11"/>
  <c r="H130" i="11"/>
  <c r="H37" i="11"/>
  <c r="H131" i="11"/>
  <c r="H132" i="11"/>
  <c r="H21" i="11"/>
  <c r="H88" i="11"/>
  <c r="H159" i="11"/>
  <c r="H143" i="11"/>
  <c r="H43" i="11"/>
  <c r="H141" i="11"/>
  <c r="H110" i="11"/>
  <c r="H145" i="11"/>
  <c r="H176" i="11"/>
  <c r="H173" i="11"/>
  <c r="H109" i="11"/>
  <c r="H111" i="11"/>
  <c r="H11" i="11"/>
  <c r="H154" i="11"/>
  <c r="H12" i="11"/>
  <c r="H118" i="11"/>
  <c r="H167" i="11"/>
  <c r="H58" i="11"/>
  <c r="H179" i="11"/>
  <c r="H147" i="11"/>
  <c r="H112" i="11"/>
  <c r="H137" i="11"/>
  <c r="H49" i="11"/>
  <c r="H77" i="11"/>
  <c r="H93" i="11"/>
  <c r="H128" i="11"/>
  <c r="H36" i="11"/>
  <c r="H83" i="11"/>
  <c r="H92" i="11"/>
  <c r="H48" i="11"/>
  <c r="H107" i="11"/>
  <c r="H50" i="11"/>
  <c r="H15" i="11"/>
  <c r="H124" i="11"/>
  <c r="H13" i="11"/>
  <c r="H170" i="11"/>
  <c r="H177" i="11"/>
  <c r="H163" i="11"/>
  <c r="H135" i="11"/>
  <c r="H26" i="11"/>
  <c r="H22" i="11"/>
  <c r="H16" i="11"/>
  <c r="H79" i="11"/>
  <c r="H35" i="11"/>
  <c r="H33" i="11"/>
  <c r="H87" i="11"/>
  <c r="H127" i="11"/>
  <c r="H129" i="11"/>
  <c r="H117" i="11"/>
  <c r="H80" i="11"/>
  <c r="H98" i="11"/>
  <c r="H157" i="11"/>
  <c r="H38" i="11"/>
  <c r="H95" i="11"/>
  <c r="H144" i="11"/>
  <c r="H73" i="11"/>
  <c r="H40" i="11"/>
  <c r="H180" i="11"/>
  <c r="H113" i="11"/>
  <c r="H169" i="11"/>
  <c r="H56" i="11"/>
  <c r="H140" i="11"/>
  <c r="H99" i="11"/>
  <c r="H78" i="11"/>
  <c r="H171" i="11"/>
  <c r="H108" i="11"/>
  <c r="H106" i="11"/>
  <c r="H160" i="11"/>
  <c r="H139" i="11"/>
  <c r="H136" i="11"/>
  <c r="H165" i="11"/>
  <c r="H101" i="11"/>
  <c r="H75" i="11"/>
  <c r="H53" i="11"/>
  <c r="H122" i="11"/>
  <c r="H81" i="11"/>
  <c r="H61" i="11"/>
  <c r="H18" i="11"/>
  <c r="H66" i="11"/>
  <c r="H23" i="11"/>
  <c r="H126" i="11"/>
  <c r="H148" i="11"/>
  <c r="H84" i="11"/>
  <c r="H72" i="11"/>
  <c r="H166" i="11"/>
  <c r="H19" i="11"/>
  <c r="H24" i="11"/>
  <c r="H94" i="11"/>
  <c r="H54" i="11"/>
  <c r="H57" i="11"/>
  <c r="H69" i="11"/>
  <c r="H46" i="11"/>
  <c r="H44" i="11"/>
  <c r="H25" i="11"/>
  <c r="H76" i="11"/>
  <c r="H134" i="11"/>
  <c r="H82" i="11"/>
  <c r="H153" i="11"/>
  <c r="H89" i="11"/>
  <c r="H13" i="9"/>
  <c r="H11" i="9"/>
  <c r="H28" i="9"/>
  <c r="H44" i="9"/>
  <c r="H60" i="9"/>
  <c r="H76" i="9"/>
  <c r="H92" i="9"/>
  <c r="H108" i="9"/>
  <c r="H124" i="9"/>
  <c r="H140" i="9"/>
  <c r="H156" i="9"/>
  <c r="H172" i="9"/>
  <c r="H22" i="9"/>
  <c r="H43" i="9"/>
  <c r="H65" i="9"/>
  <c r="H86" i="9"/>
  <c r="H107" i="9"/>
  <c r="H129" i="9"/>
  <c r="H150" i="9"/>
  <c r="H171" i="9"/>
  <c r="H141" i="9"/>
  <c r="H178" i="9"/>
  <c r="H29" i="9"/>
  <c r="H50" i="9"/>
  <c r="H71" i="9"/>
  <c r="H93" i="9"/>
  <c r="H119" i="9"/>
  <c r="H146" i="9"/>
  <c r="H25" i="9"/>
  <c r="H67" i="9"/>
  <c r="H110" i="9"/>
  <c r="H153" i="9"/>
  <c r="H26" i="9"/>
  <c r="H69" i="9"/>
  <c r="H111" i="9"/>
  <c r="H154" i="9"/>
  <c r="H19" i="9"/>
  <c r="H105" i="9"/>
  <c r="H74" i="9"/>
  <c r="H42" i="9"/>
  <c r="H127" i="9"/>
  <c r="H51" i="9"/>
  <c r="H137" i="9"/>
  <c r="H53" i="9"/>
  <c r="H16" i="9"/>
  <c r="H32" i="9"/>
  <c r="H48" i="9"/>
  <c r="H64" i="9"/>
  <c r="H80" i="9"/>
  <c r="H96" i="9"/>
  <c r="H112" i="9"/>
  <c r="H128" i="9"/>
  <c r="H144" i="9"/>
  <c r="H160" i="9"/>
  <c r="H176" i="9"/>
  <c r="H27" i="9"/>
  <c r="H49" i="9"/>
  <c r="H70" i="9"/>
  <c r="H91" i="9"/>
  <c r="H113" i="9"/>
  <c r="H134" i="9"/>
  <c r="H155" i="9"/>
  <c r="H177" i="9"/>
  <c r="H151" i="9"/>
  <c r="H34" i="9"/>
  <c r="H55" i="9"/>
  <c r="H77" i="9"/>
  <c r="H98" i="9"/>
  <c r="H125" i="9"/>
  <c r="H157" i="9"/>
  <c r="H35" i="9"/>
  <c r="H78" i="9"/>
  <c r="H121" i="9"/>
  <c r="H163" i="9"/>
  <c r="H37" i="9"/>
  <c r="H79" i="9"/>
  <c r="H122" i="9"/>
  <c r="H165" i="9"/>
  <c r="H41" i="9"/>
  <c r="H126" i="9"/>
  <c r="H117" i="9"/>
  <c r="H63" i="9"/>
  <c r="H149" i="9"/>
  <c r="H73" i="9"/>
  <c r="H158" i="9"/>
  <c r="H95" i="9"/>
  <c r="H20" i="9"/>
  <c r="H36" i="9"/>
  <c r="H52" i="9"/>
  <c r="H68" i="9"/>
  <c r="H84" i="9"/>
  <c r="H100" i="9"/>
  <c r="H116" i="9"/>
  <c r="H132" i="9"/>
  <c r="H148" i="9"/>
  <c r="H164" i="9"/>
  <c r="H10" i="9"/>
  <c r="H33" i="9"/>
  <c r="H54" i="9"/>
  <c r="H75" i="9"/>
  <c r="H97" i="9"/>
  <c r="H118" i="9"/>
  <c r="H139" i="9"/>
  <c r="H161" i="9"/>
  <c r="H12" i="9"/>
  <c r="H162" i="9"/>
  <c r="H18" i="9"/>
  <c r="H39" i="9"/>
  <c r="H61" i="9"/>
  <c r="H82" i="9"/>
  <c r="H109" i="9"/>
  <c r="H130" i="9"/>
  <c r="H173" i="9"/>
  <c r="H46" i="9"/>
  <c r="H89" i="9"/>
  <c r="H131" i="9"/>
  <c r="H174" i="9"/>
  <c r="H47" i="9"/>
  <c r="H90" i="9"/>
  <c r="H133" i="9"/>
  <c r="H175" i="9"/>
  <c r="H62" i="9"/>
  <c r="H147" i="9"/>
  <c r="H180" i="9"/>
  <c r="H85" i="9"/>
  <c r="H170" i="9"/>
  <c r="H94" i="9"/>
  <c r="H179" i="9"/>
  <c r="H159" i="9"/>
  <c r="H24" i="9"/>
  <c r="H40" i="9"/>
  <c r="H56" i="9"/>
  <c r="H72" i="9"/>
  <c r="H88" i="9"/>
  <c r="H104" i="9"/>
  <c r="H120" i="9"/>
  <c r="H136" i="9"/>
  <c r="H152" i="9"/>
  <c r="H168" i="9"/>
  <c r="H17" i="9"/>
  <c r="H38" i="9"/>
  <c r="H59" i="9"/>
  <c r="H81" i="9"/>
  <c r="H102" i="9"/>
  <c r="H123" i="9"/>
  <c r="H145" i="9"/>
  <c r="H166" i="9"/>
  <c r="H103" i="9"/>
  <c r="H167" i="9"/>
  <c r="H23" i="9"/>
  <c r="H45" i="9"/>
  <c r="H66" i="9"/>
  <c r="H87" i="9"/>
  <c r="H114" i="9"/>
  <c r="H135" i="9"/>
  <c r="H14" i="9"/>
  <c r="H57" i="9"/>
  <c r="H99" i="9"/>
  <c r="H142" i="9"/>
  <c r="H15" i="9"/>
  <c r="H58" i="9"/>
  <c r="H101" i="9"/>
  <c r="H143" i="9"/>
  <c r="H138" i="9"/>
  <c r="H83" i="9"/>
  <c r="H169" i="9"/>
  <c r="H21" i="9"/>
  <c r="H106" i="9"/>
  <c r="H30" i="9"/>
  <c r="H115" i="9"/>
  <c r="H31" i="9"/>
  <c r="H12" i="8"/>
  <c r="H124" i="8"/>
  <c r="H193" i="8"/>
  <c r="H177" i="8"/>
  <c r="H161" i="8"/>
  <c r="H145" i="8"/>
  <c r="H129" i="8"/>
  <c r="H113" i="8"/>
  <c r="H97" i="8"/>
  <c r="H81" i="8"/>
  <c r="H65" i="8"/>
  <c r="H49" i="8"/>
  <c r="H33" i="8"/>
  <c r="H17" i="8"/>
  <c r="H176" i="8"/>
  <c r="H136" i="8"/>
  <c r="H108" i="8"/>
  <c r="H92" i="8"/>
  <c r="H76" i="8"/>
  <c r="H60" i="8"/>
  <c r="H44" i="8"/>
  <c r="H28" i="8"/>
  <c r="H160" i="8"/>
  <c r="H183" i="8"/>
  <c r="H167" i="8"/>
  <c r="H151" i="8"/>
  <c r="H135" i="8"/>
  <c r="H119" i="8"/>
  <c r="H103" i="8"/>
  <c r="H87" i="8"/>
  <c r="H71" i="8"/>
  <c r="H55" i="8"/>
  <c r="H39" i="8"/>
  <c r="H23" i="8"/>
  <c r="H188" i="8"/>
  <c r="H187" i="8"/>
  <c r="H174" i="8"/>
  <c r="H158" i="8"/>
  <c r="H180" i="8"/>
  <c r="H191" i="8"/>
  <c r="H189" i="8"/>
  <c r="H173" i="8"/>
  <c r="H157" i="8"/>
  <c r="H141" i="8"/>
  <c r="H125" i="8"/>
  <c r="H109" i="8"/>
  <c r="H93" i="8"/>
  <c r="H77" i="8"/>
  <c r="H61" i="8"/>
  <c r="H45" i="8"/>
  <c r="H29" i="8"/>
  <c r="H13" i="8"/>
  <c r="H172" i="8"/>
  <c r="H120" i="8"/>
  <c r="H104" i="8"/>
  <c r="H88" i="8"/>
  <c r="H72" i="8"/>
  <c r="H56" i="8"/>
  <c r="H40" i="8"/>
  <c r="H24" i="8"/>
  <c r="H148" i="8"/>
  <c r="H179" i="8"/>
  <c r="H163" i="8"/>
  <c r="H147" i="8"/>
  <c r="H131" i="8"/>
  <c r="H115" i="8"/>
  <c r="H99" i="8"/>
  <c r="H83" i="8"/>
  <c r="H67" i="8"/>
  <c r="H168" i="8"/>
  <c r="H194" i="8"/>
  <c r="H185" i="8"/>
  <c r="H169" i="8"/>
  <c r="H153" i="8"/>
  <c r="H137" i="8"/>
  <c r="H121" i="8"/>
  <c r="H105" i="8"/>
  <c r="H89" i="8"/>
  <c r="H73" i="8"/>
  <c r="H57" i="8"/>
  <c r="H41" i="8"/>
  <c r="H25" i="8"/>
  <c r="H9" i="8"/>
  <c r="H156" i="8"/>
  <c r="H116" i="8"/>
  <c r="H100" i="8"/>
  <c r="H84" i="8"/>
  <c r="H68" i="8"/>
  <c r="H52" i="8"/>
  <c r="H36" i="8"/>
  <c r="H20" i="8"/>
  <c r="H128" i="8"/>
  <c r="H175" i="8"/>
  <c r="H159" i="8"/>
  <c r="H143" i="8"/>
  <c r="H127" i="8"/>
  <c r="H111" i="8"/>
  <c r="H95" i="8"/>
  <c r="H79" i="8"/>
  <c r="H63" i="8"/>
  <c r="H47" i="8"/>
  <c r="H31" i="8"/>
  <c r="H15" i="8"/>
  <c r="H144" i="8"/>
  <c r="H152" i="8"/>
  <c r="H186" i="8"/>
  <c r="H165" i="8"/>
  <c r="H149" i="8"/>
  <c r="H133" i="8"/>
  <c r="H117" i="8"/>
  <c r="H101" i="8"/>
  <c r="H85" i="8"/>
  <c r="H69" i="8"/>
  <c r="H53" i="8"/>
  <c r="H37" i="8"/>
  <c r="H21" i="8"/>
  <c r="H192" i="8"/>
  <c r="H140" i="8"/>
  <c r="H112" i="8"/>
  <c r="H96" i="8"/>
  <c r="H80" i="8"/>
  <c r="H64" i="8"/>
  <c r="H48" i="8"/>
  <c r="H32" i="8"/>
  <c r="H16" i="8"/>
  <c r="H184" i="8"/>
  <c r="H171" i="8"/>
  <c r="H155" i="8"/>
  <c r="H139" i="8"/>
  <c r="H123" i="8"/>
  <c r="H107" i="8"/>
  <c r="H91" i="8"/>
  <c r="H75" i="8"/>
  <c r="H59" i="8"/>
  <c r="H43" i="8"/>
  <c r="H27" i="8"/>
  <c r="H11" i="8"/>
  <c r="H132" i="8"/>
  <c r="H178" i="8"/>
  <c r="H162" i="8"/>
  <c r="H51" i="8"/>
  <c r="H190" i="8"/>
  <c r="H154" i="8"/>
  <c r="H138" i="8"/>
  <c r="H122" i="8"/>
  <c r="H106" i="8"/>
  <c r="H74" i="8"/>
  <c r="H58" i="8"/>
  <c r="H42" i="8"/>
  <c r="H26" i="8"/>
  <c r="H10" i="8"/>
  <c r="H35" i="8"/>
  <c r="H182" i="8"/>
  <c r="H150" i="8"/>
  <c r="H134" i="8"/>
  <c r="H118" i="8"/>
  <c r="H102" i="8"/>
  <c r="H86" i="8"/>
  <c r="H70" i="8"/>
  <c r="H54" i="8"/>
  <c r="H38" i="8"/>
  <c r="H22" i="8"/>
  <c r="H19" i="8"/>
  <c r="H170" i="8"/>
  <c r="H146" i="8"/>
  <c r="H130" i="8"/>
  <c r="H114" i="8"/>
  <c r="H98" i="8"/>
  <c r="H82" i="8"/>
  <c r="H66" i="8"/>
  <c r="H50" i="8"/>
  <c r="H34" i="8"/>
  <c r="H18" i="8"/>
  <c r="H14" i="8"/>
  <c r="H164" i="8"/>
  <c r="H166" i="8"/>
  <c r="H142" i="8"/>
  <c r="H126" i="8"/>
  <c r="H110" i="8"/>
  <c r="H94" i="8"/>
  <c r="H78" i="8"/>
  <c r="H62" i="8"/>
  <c r="H46" i="8"/>
  <c r="H30" i="8"/>
  <c r="E75" i="7"/>
  <c r="D75" i="7"/>
  <c r="F5" i="7"/>
  <c r="F6" i="7"/>
  <c r="F7" i="7"/>
  <c r="F4" i="7"/>
  <c r="F3" i="7"/>
  <c r="I4" i="4"/>
  <c r="I3" i="4"/>
  <c r="G106" i="4"/>
  <c r="H106" i="4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247" i="3"/>
  <c r="AI248" i="3"/>
  <c r="AI249" i="3"/>
  <c r="AI317" i="3"/>
  <c r="AI318" i="3"/>
  <c r="AI319" i="3"/>
  <c r="AI3" i="3"/>
  <c r="AB69" i="2"/>
  <c r="AC69" i="2"/>
  <c r="AE69" i="2"/>
  <c r="AF69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3" i="2"/>
  <c r="AG4" i="2"/>
  <c r="AG5" i="2"/>
  <c r="AG6" i="2"/>
  <c r="AG7" i="2"/>
  <c r="AG8" i="2"/>
  <c r="AG9" i="2"/>
  <c r="AG10" i="2"/>
  <c r="AG11" i="2"/>
  <c r="AG12" i="2"/>
  <c r="AG3" i="2"/>
  <c r="I106" i="4" l="1"/>
  <c r="N5" i="13"/>
  <c r="H7" i="13"/>
  <c r="H5" i="13"/>
  <c r="H8" i="13"/>
  <c r="H8" i="8"/>
  <c r="H5" i="11"/>
  <c r="H8" i="11"/>
  <c r="H7" i="11"/>
  <c r="H8" i="9"/>
  <c r="H7" i="9"/>
  <c r="AI885" i="3"/>
  <c r="H90" i="8"/>
  <c r="H5" i="9"/>
  <c r="H181" i="8"/>
  <c r="AG69" i="2"/>
  <c r="F75" i="7"/>
  <c r="F3" i="4"/>
  <c r="F4" i="4"/>
  <c r="H6" i="9" l="1"/>
  <c r="H6" i="13"/>
  <c r="H6" i="11"/>
  <c r="H5" i="8"/>
  <c r="F1561" i="5"/>
  <c r="H1561" i="5"/>
  <c r="I1561" i="5"/>
  <c r="K1561" i="5"/>
  <c r="L1561" i="5"/>
  <c r="N1561" i="5"/>
  <c r="O1561" i="5"/>
  <c r="E1561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6" i="5"/>
  <c r="S45" i="5"/>
  <c r="S44" i="5"/>
  <c r="S43" i="5"/>
  <c r="S42" i="5"/>
  <c r="S41" i="5"/>
  <c r="S40" i="5"/>
  <c r="S38" i="5"/>
  <c r="S37" i="5"/>
  <c r="S36" i="5"/>
  <c r="S35" i="5"/>
  <c r="S33" i="5"/>
  <c r="S32" i="5"/>
  <c r="S31" i="5"/>
  <c r="S28" i="5"/>
  <c r="S27" i="5"/>
  <c r="S26" i="5"/>
  <c r="S25" i="5"/>
  <c r="S23" i="5"/>
  <c r="S22" i="5"/>
  <c r="S21" i="5"/>
  <c r="S20" i="5"/>
  <c r="S19" i="5"/>
  <c r="S18" i="5"/>
  <c r="S17" i="5"/>
  <c r="S16" i="5"/>
  <c r="S15" i="5"/>
  <c r="S13" i="5"/>
  <c r="S12" i="5"/>
  <c r="S11" i="5"/>
  <c r="S10" i="5"/>
  <c r="S9" i="5"/>
  <c r="S6" i="5"/>
  <c r="S5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8" i="5"/>
  <c r="P37" i="5"/>
  <c r="P36" i="5"/>
  <c r="P35" i="5"/>
  <c r="P33" i="5"/>
  <c r="P32" i="5"/>
  <c r="P31" i="5"/>
  <c r="P28" i="5"/>
  <c r="P27" i="5"/>
  <c r="P26" i="5"/>
  <c r="P25" i="5"/>
  <c r="P23" i="5"/>
  <c r="P22" i="5"/>
  <c r="P21" i="5"/>
  <c r="P20" i="5"/>
  <c r="P19" i="5"/>
  <c r="P18" i="5"/>
  <c r="P17" i="5"/>
  <c r="P16" i="5"/>
  <c r="P15" i="5"/>
  <c r="P13" i="5"/>
  <c r="P12" i="5"/>
  <c r="P11" i="5"/>
  <c r="P10" i="5"/>
  <c r="P9" i="5"/>
  <c r="P6" i="5"/>
  <c r="P5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8" i="5"/>
  <c r="M37" i="5"/>
  <c r="M36" i="5"/>
  <c r="M35" i="5"/>
  <c r="M33" i="5"/>
  <c r="M32" i="5"/>
  <c r="M31" i="5"/>
  <c r="M28" i="5"/>
  <c r="M27" i="5"/>
  <c r="M26" i="5"/>
  <c r="M25" i="5"/>
  <c r="M23" i="5"/>
  <c r="M22" i="5"/>
  <c r="M21" i="5"/>
  <c r="M20" i="5"/>
  <c r="M19" i="5"/>
  <c r="M18" i="5"/>
  <c r="M17" i="5"/>
  <c r="M16" i="5"/>
  <c r="M15" i="5"/>
  <c r="M13" i="5"/>
  <c r="M12" i="5"/>
  <c r="M11" i="5"/>
  <c r="M10" i="5"/>
  <c r="M9" i="5"/>
  <c r="M6" i="5"/>
  <c r="M5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8" i="5"/>
  <c r="J37" i="5"/>
  <c r="J36" i="5"/>
  <c r="J35" i="5"/>
  <c r="J33" i="5"/>
  <c r="J32" i="5"/>
  <c r="J31" i="5"/>
  <c r="J28" i="5"/>
  <c r="J27" i="5"/>
  <c r="J26" i="5"/>
  <c r="J25" i="5"/>
  <c r="J23" i="5"/>
  <c r="J22" i="5"/>
  <c r="J21" i="5"/>
  <c r="J20" i="5"/>
  <c r="J19" i="5"/>
  <c r="J18" i="5"/>
  <c r="J17" i="5"/>
  <c r="J16" i="5"/>
  <c r="J15" i="5"/>
  <c r="J13" i="5"/>
  <c r="J12" i="5"/>
  <c r="J11" i="5"/>
  <c r="J10" i="5"/>
  <c r="J9" i="5"/>
  <c r="J6" i="5"/>
  <c r="J5" i="5"/>
  <c r="G5" i="5"/>
  <c r="G6" i="5"/>
  <c r="G9" i="5"/>
  <c r="G10" i="5"/>
  <c r="G11" i="5"/>
  <c r="G12" i="5"/>
  <c r="G13" i="5"/>
  <c r="G15" i="5"/>
  <c r="G16" i="5"/>
  <c r="G17" i="5"/>
  <c r="G18" i="5"/>
  <c r="G19" i="5"/>
  <c r="G20" i="5"/>
  <c r="G21" i="5"/>
  <c r="G22" i="5"/>
  <c r="G23" i="5"/>
  <c r="G25" i="5"/>
  <c r="G26" i="5"/>
  <c r="G27" i="5"/>
  <c r="G28" i="5"/>
  <c r="G31" i="5"/>
  <c r="G32" i="5"/>
  <c r="G33" i="5"/>
  <c r="G35" i="5"/>
  <c r="G36" i="5"/>
  <c r="G37" i="5"/>
  <c r="G38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E106" i="4"/>
  <c r="F106" i="4"/>
  <c r="D106" i="4"/>
  <c r="F885" i="3"/>
  <c r="G885" i="3"/>
  <c r="I885" i="3"/>
  <c r="J885" i="3"/>
  <c r="L885" i="3"/>
  <c r="M885" i="3"/>
  <c r="O885" i="3"/>
  <c r="P885" i="3"/>
  <c r="R885" i="3"/>
  <c r="S885" i="3"/>
  <c r="U885" i="3"/>
  <c r="AA885" i="3"/>
  <c r="AB885" i="3"/>
  <c r="AD885" i="3"/>
  <c r="AE885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247" i="3"/>
  <c r="AF248" i="3"/>
  <c r="AF249" i="3"/>
  <c r="AF317" i="3"/>
  <c r="AF318" i="3"/>
  <c r="AF319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247" i="3"/>
  <c r="AC248" i="3"/>
  <c r="AC249" i="3"/>
  <c r="AC317" i="3"/>
  <c r="AC318" i="3"/>
  <c r="AC319" i="3"/>
  <c r="AF3" i="3"/>
  <c r="AC3" i="3"/>
  <c r="Z318" i="3"/>
  <c r="Z119" i="3"/>
  <c r="Z101" i="3"/>
  <c r="Z93" i="3"/>
  <c r="Z76" i="3"/>
  <c r="Z75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3" i="3"/>
  <c r="T10" i="3"/>
  <c r="T9" i="3"/>
  <c r="T8" i="3"/>
  <c r="T7" i="3"/>
  <c r="T6" i="3"/>
  <c r="T5" i="3"/>
  <c r="T4" i="3"/>
  <c r="Q3" i="3"/>
  <c r="Q10" i="3"/>
  <c r="Q9" i="3"/>
  <c r="Q8" i="3"/>
  <c r="Q7" i="3"/>
  <c r="Q6" i="3"/>
  <c r="Q5" i="3"/>
  <c r="Q4" i="3"/>
  <c r="D69" i="2"/>
  <c r="E69" i="2"/>
  <c r="G69" i="2"/>
  <c r="H69" i="2"/>
  <c r="J69" i="2"/>
  <c r="K69" i="2"/>
  <c r="M69" i="2"/>
  <c r="N69" i="2"/>
  <c r="P69" i="2"/>
  <c r="Q69" i="2"/>
  <c r="Y69" i="2"/>
  <c r="Z6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D21" i="2"/>
  <c r="AD20" i="2"/>
  <c r="AD19" i="2"/>
  <c r="AD18" i="2"/>
  <c r="AD17" i="2"/>
  <c r="AD16" i="2"/>
  <c r="AD13" i="2"/>
  <c r="AD12" i="2"/>
  <c r="AD11" i="2"/>
  <c r="AD10" i="2"/>
  <c r="AD9" i="2"/>
  <c r="AD8" i="2"/>
  <c r="AD7" i="2"/>
  <c r="AD6" i="2"/>
  <c r="AD5" i="2"/>
  <c r="AD4" i="2"/>
  <c r="AD3" i="2"/>
  <c r="AA13" i="2"/>
  <c r="AA12" i="2"/>
  <c r="AA11" i="2"/>
  <c r="AA10" i="2"/>
  <c r="AA9" i="2"/>
  <c r="AA8" i="2"/>
  <c r="AA7" i="2"/>
  <c r="AA6" i="2"/>
  <c r="AA5" i="2"/>
  <c r="AA4" i="2"/>
  <c r="AA3" i="2"/>
  <c r="X14" i="2"/>
  <c r="U14" i="2"/>
  <c r="U13" i="2"/>
  <c r="U12" i="2"/>
  <c r="U11" i="2"/>
  <c r="U10" i="2"/>
  <c r="U9" i="2"/>
  <c r="U7" i="2"/>
  <c r="U6" i="2"/>
  <c r="R5" i="2"/>
  <c r="R4" i="2"/>
  <c r="R3" i="2"/>
  <c r="O5" i="2"/>
  <c r="O4" i="2"/>
  <c r="O3" i="2"/>
  <c r="L4" i="2"/>
  <c r="L3" i="2"/>
  <c r="I4" i="2"/>
  <c r="I3" i="2"/>
  <c r="F3" i="2"/>
  <c r="F69" i="2" s="1"/>
  <c r="M6" i="13" l="1"/>
  <c r="K5" i="13"/>
  <c r="I69" i="2"/>
  <c r="G1561" i="5"/>
  <c r="J1561" i="5"/>
  <c r="M1561" i="5"/>
  <c r="P1561" i="5"/>
  <c r="L69" i="2"/>
  <c r="AD69" i="2"/>
  <c r="S1561" i="5"/>
  <c r="R69" i="2"/>
  <c r="AA69" i="2"/>
  <c r="O69" i="2"/>
  <c r="K885" i="3"/>
  <c r="N885" i="3"/>
  <c r="T885" i="3"/>
  <c r="AC885" i="3"/>
  <c r="Q885" i="3"/>
  <c r="H885" i="3"/>
  <c r="AF885" i="3"/>
  <c r="K94" i="11" l="1"/>
  <c r="K133" i="11"/>
  <c r="K75" i="11"/>
  <c r="K19" i="11"/>
  <c r="K121" i="11"/>
  <c r="K96" i="11"/>
  <c r="K171" i="11"/>
  <c r="K89" i="11"/>
  <c r="K21" i="11"/>
  <c r="K13" i="11"/>
  <c r="K48" i="11"/>
  <c r="K80" i="11"/>
  <c r="K33" i="11"/>
  <c r="K70" i="11"/>
  <c r="K56" i="11"/>
  <c r="K26" i="11"/>
  <c r="K142" i="11"/>
  <c r="K144" i="11"/>
  <c r="K120" i="11"/>
  <c r="K54" i="11"/>
  <c r="K82" i="11"/>
  <c r="K88" i="11"/>
  <c r="K23" i="11"/>
  <c r="K42" i="11"/>
  <c r="K137" i="11"/>
  <c r="K107" i="11"/>
  <c r="K170" i="11"/>
  <c r="K53" i="11"/>
  <c r="K100" i="11"/>
  <c r="K86" i="11"/>
  <c r="K22" i="11"/>
  <c r="K87" i="11"/>
  <c r="K159" i="11"/>
  <c r="K24" i="11"/>
  <c r="K98" i="11"/>
  <c r="K180" i="11"/>
  <c r="K44" i="11"/>
  <c r="K162" i="11"/>
  <c r="K160" i="11"/>
  <c r="K32" i="11"/>
  <c r="K108" i="11"/>
  <c r="K177" i="11"/>
  <c r="K143" i="11"/>
  <c r="K179" i="11"/>
  <c r="K55" i="11"/>
  <c r="K127" i="11"/>
  <c r="K138" i="11"/>
  <c r="K67" i="11"/>
  <c r="K17" i="11"/>
  <c r="K57" i="11"/>
  <c r="K119" i="11"/>
  <c r="K149" i="11"/>
  <c r="K60" i="11"/>
  <c r="K167" i="11"/>
  <c r="K172" i="11"/>
  <c r="K41" i="11"/>
  <c r="K27" i="11"/>
  <c r="K139" i="11"/>
  <c r="K175" i="11"/>
  <c r="K63" i="11"/>
  <c r="K59" i="11"/>
  <c r="K126" i="11"/>
  <c r="K116" i="11"/>
  <c r="K14" i="11"/>
  <c r="K10" i="11"/>
  <c r="K113" i="11"/>
  <c r="K114" i="11"/>
  <c r="K28" i="11"/>
  <c r="K123" i="11"/>
  <c r="K58" i="11"/>
  <c r="K146" i="11"/>
  <c r="K34" i="11"/>
  <c r="K52" i="11"/>
  <c r="K136" i="11"/>
  <c r="K164" i="11"/>
  <c r="K102" i="11"/>
  <c r="K64" i="11"/>
  <c r="K129" i="11"/>
  <c r="K47" i="11"/>
  <c r="K161" i="11"/>
  <c r="K45" i="11"/>
  <c r="K69" i="11"/>
  <c r="K85" i="11"/>
  <c r="K71" i="11"/>
  <c r="K74" i="11"/>
  <c r="K62" i="11"/>
  <c r="K49" i="11"/>
  <c r="K122" i="11"/>
  <c r="K97" i="11"/>
  <c r="K43" i="11"/>
  <c r="K84" i="11"/>
  <c r="K140" i="11"/>
  <c r="K39" i="11"/>
  <c r="K141" i="11"/>
  <c r="K77" i="11"/>
  <c r="K81" i="11"/>
  <c r="K125" i="11"/>
  <c r="K110" i="11"/>
  <c r="K157" i="11"/>
  <c r="K25" i="11"/>
  <c r="K104" i="11"/>
  <c r="K145" i="11"/>
  <c r="K93" i="11"/>
  <c r="K61" i="11"/>
  <c r="K68" i="11"/>
  <c r="K176" i="11"/>
  <c r="K72" i="11"/>
  <c r="K99" i="11"/>
  <c r="K105" i="11"/>
  <c r="K173" i="11"/>
  <c r="K128" i="11"/>
  <c r="K18" i="11"/>
  <c r="K65" i="11"/>
  <c r="K109" i="11"/>
  <c r="K38" i="11"/>
  <c r="K151" i="11"/>
  <c r="K165" i="11"/>
  <c r="K76" i="11"/>
  <c r="K29" i="11"/>
  <c r="K158" i="11"/>
  <c r="K91" i="11"/>
  <c r="K152" i="11"/>
  <c r="K111" i="11"/>
  <c r="K117" i="11"/>
  <c r="K36" i="11"/>
  <c r="K103" i="11"/>
  <c r="K163" i="11"/>
  <c r="K168" i="11"/>
  <c r="K31" i="11"/>
  <c r="K135" i="11"/>
  <c r="K11" i="11"/>
  <c r="K50" i="11"/>
  <c r="K130" i="11"/>
  <c r="K166" i="11"/>
  <c r="K169" i="11"/>
  <c r="K16" i="11"/>
  <c r="K78" i="11"/>
  <c r="K156" i="11"/>
  <c r="K174" i="11"/>
  <c r="K90" i="11"/>
  <c r="K154" i="11"/>
  <c r="K73" i="11"/>
  <c r="K20" i="11"/>
  <c r="K83" i="11"/>
  <c r="K153" i="11"/>
  <c r="K37" i="11"/>
  <c r="K66" i="11"/>
  <c r="K147" i="11"/>
  <c r="K15" i="11"/>
  <c r="K101" i="11"/>
  <c r="K30" i="11"/>
  <c r="K115" i="11"/>
  <c r="K150" i="11"/>
  <c r="K12" i="11"/>
  <c r="K131" i="11"/>
  <c r="K79" i="11"/>
  <c r="K95" i="11"/>
  <c r="K40" i="11"/>
  <c r="K148" i="11"/>
  <c r="K134" i="11"/>
  <c r="K106" i="11"/>
  <c r="K155" i="11"/>
  <c r="K178" i="11"/>
  <c r="K46" i="11"/>
  <c r="K118" i="11"/>
  <c r="K124" i="11"/>
  <c r="K51" i="11"/>
  <c r="K132" i="11"/>
  <c r="K92" i="11"/>
  <c r="K35" i="11"/>
  <c r="K112" i="11"/>
  <c r="K13" i="9"/>
  <c r="K47" i="9"/>
  <c r="K39" i="9"/>
  <c r="K14" i="9"/>
  <c r="K18" i="9"/>
  <c r="K22" i="9"/>
  <c r="K26" i="9"/>
  <c r="K30" i="9"/>
  <c r="K34" i="9"/>
  <c r="K38" i="9"/>
  <c r="K43" i="9"/>
  <c r="K51" i="9"/>
  <c r="K55" i="9"/>
  <c r="K59" i="9"/>
  <c r="K63" i="9"/>
  <c r="K67" i="9"/>
  <c r="K71" i="9"/>
  <c r="K75" i="9"/>
  <c r="K79" i="9"/>
  <c r="K83" i="9"/>
  <c r="K87" i="9"/>
  <c r="K91" i="9"/>
  <c r="K95" i="9"/>
  <c r="K99" i="9"/>
  <c r="K103" i="9"/>
  <c r="K107" i="9"/>
  <c r="K111" i="9"/>
  <c r="K115" i="9"/>
  <c r="K119" i="9"/>
  <c r="K123" i="9"/>
  <c r="K127" i="9"/>
  <c r="K131" i="9"/>
  <c r="K135" i="9"/>
  <c r="K139" i="9"/>
  <c r="K143" i="9"/>
  <c r="K147" i="9"/>
  <c r="K151" i="9"/>
  <c r="K155" i="9"/>
  <c r="K159" i="9"/>
  <c r="K163" i="9"/>
  <c r="K167" i="9"/>
  <c r="K171" i="9"/>
  <c r="K175" i="9"/>
  <c r="K179" i="9"/>
  <c r="K10" i="9"/>
  <c r="K15" i="9"/>
  <c r="K19" i="9"/>
  <c r="K23" i="9"/>
  <c r="K27" i="9"/>
  <c r="K31" i="9"/>
  <c r="K35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132" i="9"/>
  <c r="K136" i="9"/>
  <c r="K140" i="9"/>
  <c r="K144" i="9"/>
  <c r="K148" i="9"/>
  <c r="K152" i="9"/>
  <c r="K156" i="9"/>
  <c r="K160" i="9"/>
  <c r="K164" i="9"/>
  <c r="K168" i="9"/>
  <c r="K172" i="9"/>
  <c r="K176" i="9"/>
  <c r="K180" i="9"/>
  <c r="K130" i="9"/>
  <c r="K154" i="9"/>
  <c r="K162" i="9"/>
  <c r="K170" i="9"/>
  <c r="K11" i="9"/>
  <c r="K16" i="9"/>
  <c r="K20" i="9"/>
  <c r="K24" i="9"/>
  <c r="K28" i="9"/>
  <c r="K32" i="9"/>
  <c r="K36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33" i="9"/>
  <c r="K137" i="9"/>
  <c r="K141" i="9"/>
  <c r="K145" i="9"/>
  <c r="K149" i="9"/>
  <c r="K153" i="9"/>
  <c r="K157" i="9"/>
  <c r="K161" i="9"/>
  <c r="K165" i="9"/>
  <c r="K169" i="9"/>
  <c r="K173" i="9"/>
  <c r="K177" i="9"/>
  <c r="K12" i="9"/>
  <c r="K17" i="9"/>
  <c r="K21" i="9"/>
  <c r="K25" i="9"/>
  <c r="K29" i="9"/>
  <c r="K33" i="9"/>
  <c r="K37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4" i="9"/>
  <c r="K138" i="9"/>
  <c r="K142" i="9"/>
  <c r="K146" i="9"/>
  <c r="K150" i="9"/>
  <c r="K158" i="9"/>
  <c r="K166" i="9"/>
  <c r="K174" i="9"/>
  <c r="K178" i="9"/>
  <c r="J51" i="8"/>
  <c r="J19" i="8"/>
  <c r="J8" i="8"/>
  <c r="J9" i="8"/>
  <c r="J13" i="8"/>
  <c r="J76" i="8"/>
  <c r="J22" i="8"/>
  <c r="J25" i="8"/>
  <c r="J96" i="8"/>
  <c r="J183" i="8"/>
  <c r="J90" i="8"/>
  <c r="J24" i="8"/>
  <c r="J16" i="8"/>
  <c r="J50" i="8"/>
  <c r="J81" i="8"/>
  <c r="J37" i="8"/>
  <c r="J71" i="8"/>
  <c r="J58" i="8"/>
  <c r="J30" i="8"/>
  <c r="J154" i="8"/>
  <c r="J156" i="8"/>
  <c r="J126" i="8"/>
  <c r="J56" i="8"/>
  <c r="J83" i="8"/>
  <c r="J89" i="8"/>
  <c r="J97" i="8"/>
  <c r="J45" i="8"/>
  <c r="J150" i="8"/>
  <c r="J109" i="8"/>
  <c r="J182" i="8"/>
  <c r="J54" i="8"/>
  <c r="J102" i="8"/>
  <c r="J87" i="8"/>
  <c r="J27" i="8"/>
  <c r="J88" i="8"/>
  <c r="J172" i="8"/>
  <c r="J28" i="8"/>
  <c r="J145" i="8"/>
  <c r="J194" i="8"/>
  <c r="J47" i="8"/>
  <c r="J174" i="8"/>
  <c r="J173" i="8"/>
  <c r="J36" i="8"/>
  <c r="J110" i="8"/>
  <c r="J190" i="8"/>
  <c r="J137" i="8"/>
  <c r="J169" i="8"/>
  <c r="J57" i="8"/>
  <c r="J192" i="8"/>
  <c r="J122" i="8"/>
  <c r="J181" i="8"/>
  <c r="J186" i="8"/>
  <c r="J74" i="8"/>
  <c r="J164" i="8"/>
  <c r="J18" i="8"/>
  <c r="J100" i="8"/>
  <c r="J80" i="8"/>
  <c r="J43" i="8"/>
  <c r="J108" i="8"/>
  <c r="J144" i="8"/>
  <c r="J52" i="8"/>
  <c r="J143" i="8"/>
  <c r="J114" i="8"/>
  <c r="J148" i="8"/>
  <c r="J10" i="8"/>
  <c r="J35" i="8"/>
  <c r="J68" i="8"/>
  <c r="J20" i="8"/>
  <c r="J26" i="8"/>
  <c r="J125" i="8"/>
  <c r="J161" i="8"/>
  <c r="J61" i="8"/>
  <c r="J179" i="8"/>
  <c r="J184" i="8"/>
  <c r="J44" i="8"/>
  <c r="J31" i="8"/>
  <c r="J151" i="8"/>
  <c r="J187" i="8"/>
  <c r="J64" i="8"/>
  <c r="J60" i="8"/>
  <c r="J134" i="8"/>
  <c r="J119" i="8"/>
  <c r="J17" i="8"/>
  <c r="J14" i="8"/>
  <c r="J115" i="8"/>
  <c r="J116" i="8"/>
  <c r="J32" i="8"/>
  <c r="J131" i="8"/>
  <c r="J59" i="8"/>
  <c r="J158" i="8"/>
  <c r="J38" i="8"/>
  <c r="J53" i="8"/>
  <c r="J149" i="8"/>
  <c r="J176" i="8"/>
  <c r="J104" i="8"/>
  <c r="J65" i="8"/>
  <c r="J136" i="8"/>
  <c r="J49" i="8"/>
  <c r="J146" i="8"/>
  <c r="J48" i="8"/>
  <c r="J70" i="8"/>
  <c r="J86" i="8"/>
  <c r="J72" i="8"/>
  <c r="J75" i="8"/>
  <c r="J193" i="8"/>
  <c r="J63" i="8"/>
  <c r="J55" i="8"/>
  <c r="J128" i="8"/>
  <c r="J130" i="8"/>
  <c r="J167" i="8"/>
  <c r="J117" i="8"/>
  <c r="J91" i="8"/>
  <c r="J23" i="8"/>
  <c r="J40" i="8"/>
  <c r="J159" i="8"/>
  <c r="J103" i="8"/>
  <c r="J118" i="8"/>
  <c r="J141" i="8"/>
  <c r="J160" i="8"/>
  <c r="J191" i="8"/>
  <c r="J132" i="8"/>
  <c r="J39" i="8"/>
  <c r="J106" i="8"/>
  <c r="J139" i="8"/>
  <c r="J11" i="8"/>
  <c r="J129" i="8"/>
  <c r="J98" i="8"/>
  <c r="J46" i="8"/>
  <c r="J85" i="8"/>
  <c r="J152" i="8"/>
  <c r="J42" i="8"/>
  <c r="J153" i="8"/>
  <c r="J78" i="8"/>
  <c r="J82" i="8"/>
  <c r="J133" i="8"/>
  <c r="J112" i="8"/>
  <c r="J170" i="8"/>
  <c r="J29" i="8"/>
  <c r="J107" i="8"/>
  <c r="J157" i="8"/>
  <c r="J94" i="8"/>
  <c r="J62" i="8"/>
  <c r="J69" i="8"/>
  <c r="J188" i="8"/>
  <c r="J73" i="8"/>
  <c r="J101" i="8"/>
  <c r="J99" i="8"/>
  <c r="J185" i="8"/>
  <c r="J135" i="8"/>
  <c r="J21" i="8"/>
  <c r="J66" i="8"/>
  <c r="J111" i="8"/>
  <c r="J41" i="8"/>
  <c r="J127" i="8"/>
  <c r="J177" i="8"/>
  <c r="J77" i="8"/>
  <c r="J33" i="8"/>
  <c r="J171" i="8"/>
  <c r="J92" i="8"/>
  <c r="J162" i="8"/>
  <c r="J113" i="8"/>
  <c r="J121" i="8"/>
  <c r="J163" i="8"/>
  <c r="J105" i="8"/>
  <c r="J175" i="8"/>
  <c r="J155" i="8"/>
  <c r="J120" i="8"/>
  <c r="J180" i="8"/>
  <c r="J189" i="8"/>
  <c r="J140" i="8"/>
  <c r="J12" i="8"/>
  <c r="J138" i="8"/>
  <c r="J178" i="8"/>
  <c r="J79" i="8"/>
  <c r="J168" i="8"/>
  <c r="J165" i="8"/>
  <c r="J84" i="8"/>
  <c r="J67" i="8"/>
  <c r="J34" i="8"/>
  <c r="J15" i="8"/>
  <c r="J95" i="8"/>
  <c r="J147" i="8"/>
  <c r="J166" i="8"/>
  <c r="J123" i="8"/>
  <c r="J93" i="8"/>
  <c r="J124" i="8"/>
  <c r="J142" i="8"/>
  <c r="H12" i="6"/>
  <c r="H6" i="6"/>
  <c r="H7" i="6"/>
  <c r="H8" i="6"/>
  <c r="H9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7" i="6"/>
  <c r="H25" i="6"/>
  <c r="H37" i="6"/>
  <c r="H45" i="6"/>
  <c r="H57" i="6"/>
  <c r="H69" i="6"/>
  <c r="H77" i="6"/>
  <c r="H89" i="6"/>
  <c r="H97" i="6"/>
  <c r="H109" i="6"/>
  <c r="H117" i="6"/>
  <c r="H129" i="6"/>
  <c r="H141" i="6"/>
  <c r="H153" i="6"/>
  <c r="H165" i="6"/>
  <c r="H10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21" i="6"/>
  <c r="H49" i="6"/>
  <c r="H61" i="6"/>
  <c r="H73" i="6"/>
  <c r="H85" i="6"/>
  <c r="H105" i="6"/>
  <c r="H121" i="6"/>
  <c r="H133" i="6"/>
  <c r="H145" i="6"/>
  <c r="H157" i="6"/>
  <c r="H11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3" i="6"/>
  <c r="H29" i="6"/>
  <c r="H33" i="6"/>
  <c r="H41" i="6"/>
  <c r="H53" i="6"/>
  <c r="H65" i="6"/>
  <c r="H81" i="6"/>
  <c r="H93" i="6"/>
  <c r="H101" i="6"/>
  <c r="H113" i="6"/>
  <c r="H125" i="6"/>
  <c r="H137" i="6"/>
  <c r="H149" i="6"/>
  <c r="H161" i="6"/>
  <c r="C4" i="4"/>
  <c r="C3" i="4"/>
  <c r="Y319" i="3"/>
  <c r="Z319" i="3" s="1"/>
  <c r="X319" i="3"/>
  <c r="Y317" i="3"/>
  <c r="Z317" i="3" s="1"/>
  <c r="X317" i="3"/>
  <c r="Y249" i="3"/>
  <c r="Z249" i="3" s="1"/>
  <c r="X249" i="3"/>
  <c r="Y248" i="3"/>
  <c r="Z248" i="3" s="1"/>
  <c r="X248" i="3"/>
  <c r="Y247" i="3"/>
  <c r="Z247" i="3" s="1"/>
  <c r="X247" i="3"/>
  <c r="Y123" i="3"/>
  <c r="Z123" i="3" s="1"/>
  <c r="X123" i="3"/>
  <c r="Y122" i="3"/>
  <c r="Z122" i="3" s="1"/>
  <c r="X122" i="3"/>
  <c r="Y121" i="3"/>
  <c r="Z121" i="3" s="1"/>
  <c r="X121" i="3"/>
  <c r="Y120" i="3"/>
  <c r="Z120" i="3" s="1"/>
  <c r="X120" i="3"/>
  <c r="Y118" i="3"/>
  <c r="Z118" i="3" s="1"/>
  <c r="X118" i="3"/>
  <c r="Y117" i="3"/>
  <c r="Z117" i="3" s="1"/>
  <c r="X117" i="3"/>
  <c r="Y116" i="3"/>
  <c r="Z116" i="3" s="1"/>
  <c r="X116" i="3"/>
  <c r="Y115" i="3"/>
  <c r="Z115" i="3" s="1"/>
  <c r="X115" i="3"/>
  <c r="Y114" i="3"/>
  <c r="Z114" i="3" s="1"/>
  <c r="X114" i="3"/>
  <c r="Y113" i="3"/>
  <c r="Z113" i="3" s="1"/>
  <c r="X113" i="3"/>
  <c r="Y112" i="3"/>
  <c r="Z112" i="3" s="1"/>
  <c r="X112" i="3"/>
  <c r="Y111" i="3"/>
  <c r="Z111" i="3" s="1"/>
  <c r="X111" i="3"/>
  <c r="Y110" i="3"/>
  <c r="Z110" i="3" s="1"/>
  <c r="X110" i="3"/>
  <c r="Y109" i="3"/>
  <c r="Z109" i="3" s="1"/>
  <c r="X109" i="3"/>
  <c r="Y108" i="3"/>
  <c r="Z108" i="3" s="1"/>
  <c r="X108" i="3"/>
  <c r="Y107" i="3"/>
  <c r="Z107" i="3" s="1"/>
  <c r="X107" i="3"/>
  <c r="Y106" i="3"/>
  <c r="Z106" i="3" s="1"/>
  <c r="X106" i="3"/>
  <c r="Y105" i="3"/>
  <c r="Z105" i="3" s="1"/>
  <c r="X105" i="3"/>
  <c r="Y104" i="3"/>
  <c r="Z104" i="3" s="1"/>
  <c r="X104" i="3"/>
  <c r="Y103" i="3"/>
  <c r="Z103" i="3" s="1"/>
  <c r="X103" i="3"/>
  <c r="Y102" i="3"/>
  <c r="Z102" i="3" s="1"/>
  <c r="X102" i="3"/>
  <c r="Y100" i="3"/>
  <c r="Z100" i="3" s="1"/>
  <c r="X100" i="3"/>
  <c r="Y99" i="3"/>
  <c r="Z99" i="3" s="1"/>
  <c r="X99" i="3"/>
  <c r="Y98" i="3"/>
  <c r="Z98" i="3" s="1"/>
  <c r="X98" i="3"/>
  <c r="Y97" i="3"/>
  <c r="Z97" i="3" s="1"/>
  <c r="X97" i="3"/>
  <c r="Y96" i="3"/>
  <c r="Z96" i="3" s="1"/>
  <c r="X96" i="3"/>
  <c r="Y95" i="3"/>
  <c r="Z95" i="3" s="1"/>
  <c r="X95" i="3"/>
  <c r="Y94" i="3"/>
  <c r="Z94" i="3" s="1"/>
  <c r="X94" i="3"/>
  <c r="Y92" i="3"/>
  <c r="Z92" i="3" s="1"/>
  <c r="X92" i="3"/>
  <c r="Y91" i="3"/>
  <c r="Z91" i="3" s="1"/>
  <c r="X91" i="3"/>
  <c r="Y90" i="3"/>
  <c r="Z90" i="3" s="1"/>
  <c r="X90" i="3"/>
  <c r="Y89" i="3"/>
  <c r="Z89" i="3" s="1"/>
  <c r="X89" i="3"/>
  <c r="Y88" i="3"/>
  <c r="Z88" i="3" s="1"/>
  <c r="X88" i="3"/>
  <c r="Y87" i="3"/>
  <c r="Z87" i="3" s="1"/>
  <c r="X87" i="3"/>
  <c r="Y86" i="3"/>
  <c r="Z86" i="3" s="1"/>
  <c r="X86" i="3"/>
  <c r="Y85" i="3"/>
  <c r="Z85" i="3" s="1"/>
  <c r="X85" i="3"/>
  <c r="Y84" i="3"/>
  <c r="Z84" i="3" s="1"/>
  <c r="X84" i="3"/>
  <c r="Y83" i="3"/>
  <c r="Z83" i="3" s="1"/>
  <c r="X83" i="3"/>
  <c r="Y82" i="3"/>
  <c r="Z82" i="3" s="1"/>
  <c r="X82" i="3"/>
  <c r="Y81" i="3"/>
  <c r="Z81" i="3" s="1"/>
  <c r="X81" i="3"/>
  <c r="Y80" i="3"/>
  <c r="Z80" i="3" s="1"/>
  <c r="X80" i="3"/>
  <c r="Y79" i="3"/>
  <c r="Z79" i="3" s="1"/>
  <c r="X79" i="3"/>
  <c r="Y78" i="3"/>
  <c r="Z78" i="3" s="1"/>
  <c r="X78" i="3"/>
  <c r="Y77" i="3"/>
  <c r="Z77" i="3" s="1"/>
  <c r="X77" i="3"/>
  <c r="Y74" i="3"/>
  <c r="Z74" i="3" s="1"/>
  <c r="X74" i="3"/>
  <c r="Y73" i="3"/>
  <c r="Z73" i="3" s="1"/>
  <c r="X73" i="3"/>
  <c r="Y72" i="3"/>
  <c r="Z72" i="3" s="1"/>
  <c r="X72" i="3"/>
  <c r="Y71" i="3"/>
  <c r="Z71" i="3" s="1"/>
  <c r="X71" i="3"/>
  <c r="Y70" i="3"/>
  <c r="Z70" i="3" s="1"/>
  <c r="X70" i="3"/>
  <c r="Y69" i="3"/>
  <c r="Z69" i="3" s="1"/>
  <c r="X69" i="3"/>
  <c r="Y68" i="3"/>
  <c r="Z68" i="3" s="1"/>
  <c r="X68" i="3"/>
  <c r="Y67" i="3"/>
  <c r="Z67" i="3" s="1"/>
  <c r="X67" i="3"/>
  <c r="Y66" i="3"/>
  <c r="Z66" i="3" s="1"/>
  <c r="X66" i="3"/>
  <c r="Y65" i="3"/>
  <c r="Z65" i="3" s="1"/>
  <c r="X65" i="3"/>
  <c r="Y64" i="3"/>
  <c r="Z64" i="3" s="1"/>
  <c r="X64" i="3"/>
  <c r="Y63" i="3"/>
  <c r="Z63" i="3" s="1"/>
  <c r="X63" i="3"/>
  <c r="Y62" i="3"/>
  <c r="Z62" i="3" s="1"/>
  <c r="X62" i="3"/>
  <c r="Y61" i="3"/>
  <c r="Z61" i="3" s="1"/>
  <c r="X61" i="3"/>
  <c r="Y60" i="3"/>
  <c r="Z60" i="3" s="1"/>
  <c r="X60" i="3"/>
  <c r="Y59" i="3"/>
  <c r="Z59" i="3" s="1"/>
  <c r="X59" i="3"/>
  <c r="Y58" i="3"/>
  <c r="Z58" i="3" s="1"/>
  <c r="X58" i="3"/>
  <c r="Y57" i="3"/>
  <c r="Z57" i="3" s="1"/>
  <c r="X57" i="3"/>
  <c r="Y56" i="3"/>
  <c r="Z56" i="3" s="1"/>
  <c r="X56" i="3"/>
  <c r="Y55" i="3"/>
  <c r="Z55" i="3" s="1"/>
  <c r="X55" i="3"/>
  <c r="Y54" i="3"/>
  <c r="Z54" i="3" s="1"/>
  <c r="X54" i="3"/>
  <c r="Y53" i="3"/>
  <c r="Z53" i="3" s="1"/>
  <c r="X53" i="3"/>
  <c r="Y52" i="3"/>
  <c r="Z52" i="3" s="1"/>
  <c r="X52" i="3"/>
  <c r="Y51" i="3"/>
  <c r="Z51" i="3" s="1"/>
  <c r="X51" i="3"/>
  <c r="Y50" i="3"/>
  <c r="Z50" i="3" s="1"/>
  <c r="X50" i="3"/>
  <c r="Y49" i="3"/>
  <c r="Z49" i="3" s="1"/>
  <c r="X49" i="3"/>
  <c r="Y48" i="3"/>
  <c r="Z48" i="3" s="1"/>
  <c r="X48" i="3"/>
  <c r="Y47" i="3"/>
  <c r="Z47" i="3" s="1"/>
  <c r="X47" i="3"/>
  <c r="Y46" i="3"/>
  <c r="Z46" i="3" s="1"/>
  <c r="X46" i="3"/>
  <c r="Y45" i="3"/>
  <c r="Z45" i="3" s="1"/>
  <c r="X45" i="3"/>
  <c r="Y44" i="3"/>
  <c r="Z44" i="3" s="1"/>
  <c r="X44" i="3"/>
  <c r="Y43" i="3"/>
  <c r="Z43" i="3" s="1"/>
  <c r="X43" i="3"/>
  <c r="Y42" i="3"/>
  <c r="Z42" i="3" s="1"/>
  <c r="X42" i="3"/>
  <c r="Y41" i="3"/>
  <c r="Z41" i="3" s="1"/>
  <c r="X41" i="3"/>
  <c r="Y40" i="3"/>
  <c r="Z40" i="3" s="1"/>
  <c r="X40" i="3"/>
  <c r="Y39" i="3"/>
  <c r="Z39" i="3" s="1"/>
  <c r="X39" i="3"/>
  <c r="Y38" i="3"/>
  <c r="Z38" i="3" s="1"/>
  <c r="X38" i="3"/>
  <c r="Y37" i="3"/>
  <c r="Z37" i="3" s="1"/>
  <c r="X37" i="3"/>
  <c r="Y36" i="3"/>
  <c r="Z36" i="3" s="1"/>
  <c r="X36" i="3"/>
  <c r="Y35" i="3"/>
  <c r="Z35" i="3" s="1"/>
  <c r="X35" i="3"/>
  <c r="Y34" i="3"/>
  <c r="Z34" i="3" s="1"/>
  <c r="X34" i="3"/>
  <c r="Y33" i="3"/>
  <c r="Z33" i="3" s="1"/>
  <c r="X33" i="3"/>
  <c r="Y32" i="3"/>
  <c r="Z32" i="3" s="1"/>
  <c r="X32" i="3"/>
  <c r="Y31" i="3"/>
  <c r="Z31" i="3" s="1"/>
  <c r="X31" i="3"/>
  <c r="Y30" i="3"/>
  <c r="Z30" i="3" s="1"/>
  <c r="X30" i="3"/>
  <c r="Y29" i="3"/>
  <c r="Z29" i="3" s="1"/>
  <c r="X29" i="3"/>
  <c r="Y28" i="3"/>
  <c r="Z28" i="3" s="1"/>
  <c r="X28" i="3"/>
  <c r="Y27" i="3"/>
  <c r="Z27" i="3" s="1"/>
  <c r="X27" i="3"/>
  <c r="Y26" i="3"/>
  <c r="Z26" i="3" s="1"/>
  <c r="X26" i="3"/>
  <c r="Y25" i="3"/>
  <c r="Z25" i="3" s="1"/>
  <c r="X25" i="3"/>
  <c r="Y24" i="3"/>
  <c r="Z24" i="3" s="1"/>
  <c r="X24" i="3"/>
  <c r="Y23" i="3"/>
  <c r="Z23" i="3" s="1"/>
  <c r="X23" i="3"/>
  <c r="Y22" i="3"/>
  <c r="Z22" i="3" s="1"/>
  <c r="X22" i="3"/>
  <c r="Y21" i="3"/>
  <c r="Z21" i="3" s="1"/>
  <c r="X21" i="3"/>
  <c r="Y20" i="3"/>
  <c r="Z20" i="3" s="1"/>
  <c r="X20" i="3"/>
  <c r="Y19" i="3"/>
  <c r="Z19" i="3" s="1"/>
  <c r="X19" i="3"/>
  <c r="Y18" i="3"/>
  <c r="Z18" i="3" s="1"/>
  <c r="X18" i="3"/>
  <c r="V18" i="3"/>
  <c r="V885" i="3" s="1"/>
  <c r="Y17" i="3"/>
  <c r="Z17" i="3" s="1"/>
  <c r="X17" i="3"/>
  <c r="Y16" i="3"/>
  <c r="Z16" i="3" s="1"/>
  <c r="X16" i="3"/>
  <c r="Y15" i="3"/>
  <c r="Z15" i="3" s="1"/>
  <c r="X15" i="3"/>
  <c r="Y14" i="3"/>
  <c r="Z14" i="3" s="1"/>
  <c r="X14" i="3"/>
  <c r="Y13" i="3"/>
  <c r="Z13" i="3" s="1"/>
  <c r="X13" i="3"/>
  <c r="Y12" i="3"/>
  <c r="Z12" i="3" s="1"/>
  <c r="X12" i="3"/>
  <c r="Y11" i="3"/>
  <c r="Z11" i="3" s="1"/>
  <c r="X11" i="3"/>
  <c r="Y10" i="3"/>
  <c r="Z10" i="3" s="1"/>
  <c r="X10" i="3"/>
  <c r="Y9" i="3"/>
  <c r="Z9" i="3" s="1"/>
  <c r="X9" i="3"/>
  <c r="Y8" i="3"/>
  <c r="Z8" i="3" s="1"/>
  <c r="X8" i="3"/>
  <c r="Y7" i="3"/>
  <c r="Z7" i="3" s="1"/>
  <c r="X7" i="3"/>
  <c r="Y6" i="3"/>
  <c r="Z6" i="3" s="1"/>
  <c r="X6" i="3"/>
  <c r="Y5" i="3"/>
  <c r="Z5" i="3" s="1"/>
  <c r="X5" i="3"/>
  <c r="Y4" i="3"/>
  <c r="Z4" i="3" s="1"/>
  <c r="X4" i="3"/>
  <c r="Y3" i="3"/>
  <c r="X3" i="3"/>
  <c r="C29" i="2"/>
  <c r="C30" i="2"/>
  <c r="C31" i="2"/>
  <c r="C32" i="2"/>
  <c r="C21" i="2"/>
  <c r="C23" i="2"/>
  <c r="C2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W19" i="2"/>
  <c r="X19" i="2" s="1"/>
  <c r="V19" i="2"/>
  <c r="W18" i="2"/>
  <c r="X18" i="2" s="1"/>
  <c r="V18" i="2"/>
  <c r="W17" i="2"/>
  <c r="X17" i="2" s="1"/>
  <c r="V17" i="2"/>
  <c r="W16" i="2"/>
  <c r="X16" i="2" s="1"/>
  <c r="V16" i="2"/>
  <c r="W13" i="2"/>
  <c r="X13" i="2" s="1"/>
  <c r="V13" i="2"/>
  <c r="W12" i="2"/>
  <c r="X12" i="2" s="1"/>
  <c r="V12" i="2"/>
  <c r="W11" i="2"/>
  <c r="X11" i="2" s="1"/>
  <c r="V11" i="2"/>
  <c r="W10" i="2"/>
  <c r="X10" i="2" s="1"/>
  <c r="V10" i="2"/>
  <c r="W9" i="2"/>
  <c r="X9" i="2" s="1"/>
  <c r="V9" i="2"/>
  <c r="W8" i="2"/>
  <c r="X8" i="2" s="1"/>
  <c r="V8" i="2"/>
  <c r="T8" i="2"/>
  <c r="U8" i="2" s="1"/>
  <c r="S8" i="2"/>
  <c r="W7" i="2"/>
  <c r="X7" i="2" s="1"/>
  <c r="V7" i="2"/>
  <c r="W6" i="2"/>
  <c r="X6" i="2" s="1"/>
  <c r="V6" i="2"/>
  <c r="W5" i="2"/>
  <c r="X5" i="2" s="1"/>
  <c r="V5" i="2"/>
  <c r="T5" i="2"/>
  <c r="U5" i="2" s="1"/>
  <c r="S5" i="2"/>
  <c r="W4" i="2"/>
  <c r="X4" i="2" s="1"/>
  <c r="V4" i="2"/>
  <c r="T4" i="2"/>
  <c r="U4" i="2" s="1"/>
  <c r="S4" i="2"/>
  <c r="W3" i="2"/>
  <c r="V3" i="2"/>
  <c r="T3" i="2"/>
  <c r="S3" i="2"/>
  <c r="G11" i="13" l="1"/>
  <c r="G15" i="13"/>
  <c r="G19" i="13"/>
  <c r="G23" i="13"/>
  <c r="G27" i="13"/>
  <c r="G31" i="13"/>
  <c r="G35" i="13"/>
  <c r="G39" i="13"/>
  <c r="G43" i="13"/>
  <c r="G47" i="13"/>
  <c r="G51" i="13"/>
  <c r="G55" i="13"/>
  <c r="G59" i="13"/>
  <c r="G63" i="13"/>
  <c r="G67" i="13"/>
  <c r="G71" i="13"/>
  <c r="G75" i="13"/>
  <c r="G79" i="13"/>
  <c r="G83" i="13"/>
  <c r="G87" i="13"/>
  <c r="G91" i="13"/>
  <c r="G95" i="13"/>
  <c r="G99" i="13"/>
  <c r="G103" i="13"/>
  <c r="G107" i="13"/>
  <c r="G111" i="13"/>
  <c r="G115" i="13"/>
  <c r="G119" i="13"/>
  <c r="G123" i="13"/>
  <c r="G127" i="13"/>
  <c r="G131" i="13"/>
  <c r="G135" i="13"/>
  <c r="G139" i="13"/>
  <c r="G143" i="13"/>
  <c r="G147" i="13"/>
  <c r="G151" i="13"/>
  <c r="G155" i="13"/>
  <c r="G159" i="13"/>
  <c r="G163" i="13"/>
  <c r="G167" i="13"/>
  <c r="G171" i="13"/>
  <c r="G175" i="13"/>
  <c r="G179" i="13"/>
  <c r="G18" i="13"/>
  <c r="G34" i="13"/>
  <c r="G46" i="13"/>
  <c r="G58" i="13"/>
  <c r="G66" i="13"/>
  <c r="G78" i="13"/>
  <c r="G94" i="13"/>
  <c r="G106" i="13"/>
  <c r="G118" i="13"/>
  <c r="G130" i="13"/>
  <c r="G138" i="13"/>
  <c r="G150" i="13"/>
  <c r="G162" i="13"/>
  <c r="G174" i="13"/>
  <c r="G12" i="13"/>
  <c r="G16" i="13"/>
  <c r="G20" i="13"/>
  <c r="G24" i="13"/>
  <c r="G28" i="13"/>
  <c r="G32" i="13"/>
  <c r="G36" i="13"/>
  <c r="G40" i="13"/>
  <c r="G44" i="13"/>
  <c r="G48" i="13"/>
  <c r="G52" i="13"/>
  <c r="G56" i="13"/>
  <c r="G60" i="13"/>
  <c r="G64" i="13"/>
  <c r="G68" i="13"/>
  <c r="G72" i="13"/>
  <c r="G76" i="13"/>
  <c r="G80" i="13"/>
  <c r="G84" i="13"/>
  <c r="G88" i="13"/>
  <c r="G92" i="13"/>
  <c r="G96" i="13"/>
  <c r="G100" i="13"/>
  <c r="G104" i="13"/>
  <c r="G108" i="13"/>
  <c r="G112" i="13"/>
  <c r="G116" i="13"/>
  <c r="G120" i="13"/>
  <c r="G124" i="13"/>
  <c r="G128" i="13"/>
  <c r="G132" i="13"/>
  <c r="G136" i="13"/>
  <c r="G140" i="13"/>
  <c r="G144" i="13"/>
  <c r="G148" i="13"/>
  <c r="G152" i="13"/>
  <c r="G156" i="13"/>
  <c r="G160" i="13"/>
  <c r="G164" i="13"/>
  <c r="G168" i="13"/>
  <c r="G172" i="13"/>
  <c r="G176" i="13"/>
  <c r="G180" i="13"/>
  <c r="G22" i="13"/>
  <c r="G42" i="13"/>
  <c r="G54" i="13"/>
  <c r="G70" i="13"/>
  <c r="G86" i="13"/>
  <c r="G98" i="13"/>
  <c r="G110" i="13"/>
  <c r="G126" i="13"/>
  <c r="G146" i="13"/>
  <c r="G158" i="13"/>
  <c r="G166" i="13"/>
  <c r="G178" i="13"/>
  <c r="G13" i="13"/>
  <c r="G17" i="13"/>
  <c r="G21" i="13"/>
  <c r="G25" i="13"/>
  <c r="G29" i="13"/>
  <c r="G33" i="13"/>
  <c r="G37" i="13"/>
  <c r="G41" i="13"/>
  <c r="G45" i="13"/>
  <c r="G49" i="13"/>
  <c r="G53" i="13"/>
  <c r="G57" i="13"/>
  <c r="G61" i="13"/>
  <c r="G65" i="13"/>
  <c r="G69" i="13"/>
  <c r="G73" i="13"/>
  <c r="G77" i="13"/>
  <c r="G81" i="13"/>
  <c r="G85" i="13"/>
  <c r="G89" i="13"/>
  <c r="G93" i="13"/>
  <c r="G97" i="13"/>
  <c r="G101" i="13"/>
  <c r="G105" i="13"/>
  <c r="G109" i="13"/>
  <c r="G113" i="13"/>
  <c r="G117" i="13"/>
  <c r="G121" i="13"/>
  <c r="G125" i="13"/>
  <c r="G129" i="13"/>
  <c r="G133" i="13"/>
  <c r="G137" i="13"/>
  <c r="G141" i="13"/>
  <c r="G145" i="13"/>
  <c r="G149" i="13"/>
  <c r="G153" i="13"/>
  <c r="G157" i="13"/>
  <c r="G161" i="13"/>
  <c r="G165" i="13"/>
  <c r="G169" i="13"/>
  <c r="G173" i="13"/>
  <c r="G177" i="13"/>
  <c r="G10" i="13"/>
  <c r="G14" i="13"/>
  <c r="G26" i="13"/>
  <c r="G30" i="13"/>
  <c r="G38" i="13"/>
  <c r="G50" i="13"/>
  <c r="G62" i="13"/>
  <c r="G74" i="13"/>
  <c r="G82" i="13"/>
  <c r="G90" i="13"/>
  <c r="G102" i="13"/>
  <c r="G114" i="13"/>
  <c r="G122" i="13"/>
  <c r="G134" i="13"/>
  <c r="G142" i="13"/>
  <c r="G154" i="13"/>
  <c r="G170" i="13"/>
  <c r="E11" i="13"/>
  <c r="R11" i="13" s="1"/>
  <c r="E15" i="13"/>
  <c r="E19" i="13"/>
  <c r="E23" i="13"/>
  <c r="E27" i="13"/>
  <c r="E31" i="13"/>
  <c r="E35" i="13"/>
  <c r="E39" i="13"/>
  <c r="E43" i="13"/>
  <c r="E47" i="13"/>
  <c r="E51" i="13"/>
  <c r="E55" i="13"/>
  <c r="E59" i="13"/>
  <c r="E63" i="13"/>
  <c r="E67" i="13"/>
  <c r="E71" i="13"/>
  <c r="E75" i="13"/>
  <c r="E79" i="13"/>
  <c r="E83" i="13"/>
  <c r="E87" i="13"/>
  <c r="E91" i="13"/>
  <c r="E95" i="13"/>
  <c r="E99" i="13"/>
  <c r="E103" i="13"/>
  <c r="E107" i="13"/>
  <c r="E111" i="13"/>
  <c r="E115" i="13"/>
  <c r="E119" i="13"/>
  <c r="E123" i="13"/>
  <c r="E127" i="13"/>
  <c r="E131" i="13"/>
  <c r="E135" i="13"/>
  <c r="E139" i="13"/>
  <c r="E143" i="13"/>
  <c r="E147" i="13"/>
  <c r="E151" i="13"/>
  <c r="E155" i="13"/>
  <c r="E159" i="13"/>
  <c r="E163" i="13"/>
  <c r="E167" i="13"/>
  <c r="E171" i="13"/>
  <c r="E175" i="13"/>
  <c r="E179" i="13"/>
  <c r="E102" i="13"/>
  <c r="E126" i="13"/>
  <c r="E138" i="13"/>
  <c r="E150" i="13"/>
  <c r="E170" i="13"/>
  <c r="E178" i="13"/>
  <c r="E12" i="13"/>
  <c r="E16" i="13"/>
  <c r="E20" i="13"/>
  <c r="E24" i="13"/>
  <c r="E28" i="13"/>
  <c r="E32" i="13"/>
  <c r="E36" i="13"/>
  <c r="E40" i="13"/>
  <c r="E44" i="13"/>
  <c r="E48" i="13"/>
  <c r="E52" i="13"/>
  <c r="E56" i="13"/>
  <c r="E60" i="13"/>
  <c r="E64" i="13"/>
  <c r="E68" i="13"/>
  <c r="E72" i="13"/>
  <c r="E76" i="13"/>
  <c r="E80" i="13"/>
  <c r="E84" i="13"/>
  <c r="E88" i="13"/>
  <c r="E92" i="13"/>
  <c r="E96" i="13"/>
  <c r="E100" i="13"/>
  <c r="E104" i="13"/>
  <c r="E108" i="13"/>
  <c r="E112" i="13"/>
  <c r="E116" i="13"/>
  <c r="E120" i="13"/>
  <c r="E124" i="13"/>
  <c r="E128" i="13"/>
  <c r="E132" i="13"/>
  <c r="E136" i="13"/>
  <c r="E140" i="13"/>
  <c r="E144" i="13"/>
  <c r="E148" i="13"/>
  <c r="E152" i="13"/>
  <c r="E156" i="13"/>
  <c r="E160" i="13"/>
  <c r="E164" i="13"/>
  <c r="E168" i="13"/>
  <c r="E172" i="13"/>
  <c r="E176" i="13"/>
  <c r="E180" i="13"/>
  <c r="E18" i="13"/>
  <c r="E38" i="13"/>
  <c r="E46" i="13"/>
  <c r="E54" i="13"/>
  <c r="E62" i="13"/>
  <c r="E70" i="13"/>
  <c r="E82" i="13"/>
  <c r="E86" i="13"/>
  <c r="E98" i="13"/>
  <c r="E110" i="13"/>
  <c r="E118" i="13"/>
  <c r="E134" i="13"/>
  <c r="E146" i="13"/>
  <c r="E158" i="13"/>
  <c r="E162" i="13"/>
  <c r="E13" i="13"/>
  <c r="R13" i="13" s="1"/>
  <c r="E17" i="13"/>
  <c r="T17" i="13" s="1"/>
  <c r="E21" i="13"/>
  <c r="E25" i="13"/>
  <c r="E29" i="13"/>
  <c r="E33" i="13"/>
  <c r="E37" i="13"/>
  <c r="E41" i="13"/>
  <c r="E45" i="13"/>
  <c r="E49" i="13"/>
  <c r="E53" i="13"/>
  <c r="E57" i="13"/>
  <c r="E61" i="13"/>
  <c r="E65" i="13"/>
  <c r="E69" i="13"/>
  <c r="E73" i="13"/>
  <c r="E77" i="13"/>
  <c r="E81" i="13"/>
  <c r="E85" i="13"/>
  <c r="E89" i="13"/>
  <c r="E93" i="13"/>
  <c r="E97" i="13"/>
  <c r="E101" i="13"/>
  <c r="E105" i="13"/>
  <c r="E109" i="13"/>
  <c r="E113" i="13"/>
  <c r="E117" i="13"/>
  <c r="E121" i="13"/>
  <c r="E125" i="13"/>
  <c r="E129" i="13"/>
  <c r="E133" i="13"/>
  <c r="E137" i="13"/>
  <c r="E141" i="13"/>
  <c r="E145" i="13"/>
  <c r="E149" i="13"/>
  <c r="E153" i="13"/>
  <c r="E157" i="13"/>
  <c r="E161" i="13"/>
  <c r="E165" i="13"/>
  <c r="E169" i="13"/>
  <c r="E173" i="13"/>
  <c r="E177" i="13"/>
  <c r="E10" i="13"/>
  <c r="E14" i="13"/>
  <c r="E22" i="13"/>
  <c r="E26" i="13"/>
  <c r="E30" i="13"/>
  <c r="E34" i="13"/>
  <c r="E42" i="13"/>
  <c r="E50" i="13"/>
  <c r="E58" i="13"/>
  <c r="E66" i="13"/>
  <c r="E74" i="13"/>
  <c r="E78" i="13"/>
  <c r="E90" i="13"/>
  <c r="E94" i="13"/>
  <c r="E106" i="13"/>
  <c r="E114" i="13"/>
  <c r="E122" i="13"/>
  <c r="E130" i="13"/>
  <c r="E142" i="13"/>
  <c r="E154" i="13"/>
  <c r="E166" i="13"/>
  <c r="E174" i="13"/>
  <c r="R15" i="13"/>
  <c r="T63" i="13"/>
  <c r="T115" i="13"/>
  <c r="T16" i="13"/>
  <c r="G49" i="11"/>
  <c r="G122" i="11"/>
  <c r="G97" i="11"/>
  <c r="G43" i="11"/>
  <c r="G84" i="11"/>
  <c r="G140" i="11"/>
  <c r="G39" i="11"/>
  <c r="G141" i="11"/>
  <c r="G77" i="11"/>
  <c r="G81" i="11"/>
  <c r="G125" i="11"/>
  <c r="G110" i="11"/>
  <c r="G157" i="11"/>
  <c r="G25" i="11"/>
  <c r="G104" i="11"/>
  <c r="G145" i="11"/>
  <c r="G93" i="11"/>
  <c r="G61" i="11"/>
  <c r="G68" i="11"/>
  <c r="G176" i="11"/>
  <c r="G72" i="11"/>
  <c r="G99" i="11"/>
  <c r="G105" i="11"/>
  <c r="G173" i="11"/>
  <c r="G128" i="11"/>
  <c r="G18" i="11"/>
  <c r="G65" i="11"/>
  <c r="G109" i="11"/>
  <c r="G38" i="11"/>
  <c r="G151" i="11"/>
  <c r="G165" i="11"/>
  <c r="G76" i="11"/>
  <c r="G29" i="11"/>
  <c r="G158" i="11"/>
  <c r="G91" i="11"/>
  <c r="G152" i="11"/>
  <c r="G111" i="11"/>
  <c r="G117" i="11"/>
  <c r="G36" i="11"/>
  <c r="G103" i="11"/>
  <c r="G163" i="11"/>
  <c r="G168" i="11"/>
  <c r="G31" i="11"/>
  <c r="G132" i="11"/>
  <c r="G35" i="11"/>
  <c r="G135" i="11"/>
  <c r="G133" i="11"/>
  <c r="G121" i="11"/>
  <c r="G171" i="11"/>
  <c r="G21" i="11"/>
  <c r="G48" i="11"/>
  <c r="G33" i="11"/>
  <c r="G56" i="11"/>
  <c r="G142" i="11"/>
  <c r="G120" i="11"/>
  <c r="G82" i="11"/>
  <c r="G23" i="11"/>
  <c r="G107" i="11"/>
  <c r="G53" i="11"/>
  <c r="G86" i="11"/>
  <c r="G159" i="11"/>
  <c r="G24" i="11"/>
  <c r="G44" i="11"/>
  <c r="G160" i="11"/>
  <c r="G108" i="11"/>
  <c r="G143" i="11"/>
  <c r="G127" i="11"/>
  <c r="G17" i="11"/>
  <c r="G119" i="11"/>
  <c r="G167" i="11"/>
  <c r="G41" i="11"/>
  <c r="G139" i="11"/>
  <c r="G63" i="11"/>
  <c r="G59" i="11"/>
  <c r="G116" i="11"/>
  <c r="G14" i="11"/>
  <c r="G113" i="11"/>
  <c r="G28" i="11"/>
  <c r="G58" i="11"/>
  <c r="G34" i="11"/>
  <c r="G136" i="11"/>
  <c r="G102" i="11"/>
  <c r="G129" i="11"/>
  <c r="G11" i="11"/>
  <c r="G50" i="11"/>
  <c r="G130" i="11"/>
  <c r="G166" i="11"/>
  <c r="G169" i="11"/>
  <c r="G16" i="11"/>
  <c r="G78" i="11"/>
  <c r="G156" i="11"/>
  <c r="G174" i="11"/>
  <c r="G90" i="11"/>
  <c r="G154" i="11"/>
  <c r="G73" i="11"/>
  <c r="G20" i="11"/>
  <c r="G83" i="11"/>
  <c r="G153" i="11"/>
  <c r="G37" i="11"/>
  <c r="G66" i="11"/>
  <c r="G147" i="11"/>
  <c r="G15" i="11"/>
  <c r="G101" i="11"/>
  <c r="G30" i="11"/>
  <c r="G115" i="11"/>
  <c r="G150" i="11"/>
  <c r="G12" i="11"/>
  <c r="G131" i="11"/>
  <c r="G79" i="11"/>
  <c r="G95" i="11"/>
  <c r="G40" i="11"/>
  <c r="G148" i="11"/>
  <c r="G134" i="11"/>
  <c r="G106" i="11"/>
  <c r="G155" i="11"/>
  <c r="G178" i="11"/>
  <c r="G46" i="11"/>
  <c r="G118" i="11"/>
  <c r="G124" i="11"/>
  <c r="G51" i="11"/>
  <c r="G92" i="11"/>
  <c r="G112" i="11"/>
  <c r="G75" i="11"/>
  <c r="G19" i="11"/>
  <c r="G96" i="11"/>
  <c r="G89" i="11"/>
  <c r="G13" i="11"/>
  <c r="G80" i="11"/>
  <c r="G70" i="11"/>
  <c r="G26" i="11"/>
  <c r="G144" i="11"/>
  <c r="G54" i="11"/>
  <c r="G88" i="11"/>
  <c r="G42" i="11"/>
  <c r="G137" i="11"/>
  <c r="G170" i="11"/>
  <c r="G100" i="11"/>
  <c r="G22" i="11"/>
  <c r="G87" i="11"/>
  <c r="G98" i="11"/>
  <c r="G180" i="11"/>
  <c r="G162" i="11"/>
  <c r="G32" i="11"/>
  <c r="G177" i="11"/>
  <c r="G138" i="11"/>
  <c r="G67" i="11"/>
  <c r="G57" i="11"/>
  <c r="G149" i="11"/>
  <c r="G60" i="11"/>
  <c r="G172" i="11"/>
  <c r="G27" i="11"/>
  <c r="G175" i="11"/>
  <c r="G126" i="11"/>
  <c r="G10" i="11"/>
  <c r="G114" i="11"/>
  <c r="G123" i="11"/>
  <c r="G146" i="11"/>
  <c r="G52" i="11"/>
  <c r="G164" i="11"/>
  <c r="G64" i="11"/>
  <c r="G47" i="11"/>
  <c r="G161" i="11"/>
  <c r="G45" i="11"/>
  <c r="G69" i="11"/>
  <c r="G85" i="11"/>
  <c r="G71" i="11"/>
  <c r="G74" i="11"/>
  <c r="G179" i="11"/>
  <c r="G55" i="11"/>
  <c r="G62" i="11"/>
  <c r="G94" i="11"/>
  <c r="S8" i="13"/>
  <c r="S5" i="13"/>
  <c r="F11" i="11"/>
  <c r="F66" i="11"/>
  <c r="F178" i="11"/>
  <c r="F141" i="11"/>
  <c r="F133" i="11"/>
  <c r="F144" i="11"/>
  <c r="F24" i="11"/>
  <c r="F110" i="11"/>
  <c r="F57" i="11"/>
  <c r="F113" i="11"/>
  <c r="F69" i="11"/>
  <c r="F47" i="11"/>
  <c r="F140" i="11"/>
  <c r="F108" i="11"/>
  <c r="F52" i="11"/>
  <c r="F90" i="11"/>
  <c r="F79" i="11"/>
  <c r="F135" i="11"/>
  <c r="F29" i="11"/>
  <c r="F48" i="11"/>
  <c r="F170" i="11"/>
  <c r="F143" i="11"/>
  <c r="F152" i="11"/>
  <c r="F175" i="11"/>
  <c r="F93" i="11"/>
  <c r="F21" i="11"/>
  <c r="F44" i="11"/>
  <c r="F123" i="11"/>
  <c r="F154" i="11"/>
  <c r="F95" i="11"/>
  <c r="F71" i="11"/>
  <c r="F91" i="11"/>
  <c r="F80" i="11"/>
  <c r="F53" i="11"/>
  <c r="F179" i="11"/>
  <c r="F117" i="11"/>
  <c r="F63" i="11"/>
  <c r="F102" i="11"/>
  <c r="F168" i="11"/>
  <c r="F37" i="11"/>
  <c r="F35" i="11"/>
  <c r="F33" i="11"/>
  <c r="F10" i="11"/>
  <c r="F62" i="11"/>
  <c r="F129" i="11"/>
  <c r="F100" i="11"/>
  <c r="F16" i="11"/>
  <c r="F99" i="11"/>
  <c r="F160" i="11"/>
  <c r="F164" i="11"/>
  <c r="F27" i="11"/>
  <c r="F92" i="11"/>
  <c r="F42" i="11"/>
  <c r="F41" i="11"/>
  <c r="F73" i="11"/>
  <c r="F60" i="11"/>
  <c r="F169" i="11"/>
  <c r="F30" i="11"/>
  <c r="F51" i="11"/>
  <c r="F68" i="11"/>
  <c r="F96" i="11"/>
  <c r="F88" i="11"/>
  <c r="F162" i="11"/>
  <c r="F105" i="11"/>
  <c r="F167" i="11"/>
  <c r="F58" i="11"/>
  <c r="F104" i="11"/>
  <c r="F85" i="11"/>
  <c r="F121" i="11"/>
  <c r="F176" i="11"/>
  <c r="F125" i="11"/>
  <c r="F83" i="11"/>
  <c r="F134" i="11"/>
  <c r="F122" i="11"/>
  <c r="F103" i="11"/>
  <c r="F56" i="11"/>
  <c r="F22" i="11"/>
  <c r="F43" i="11"/>
  <c r="F138" i="11"/>
  <c r="F116" i="11"/>
  <c r="F40" i="11"/>
  <c r="F82" i="11"/>
  <c r="F77" i="11"/>
  <c r="F45" i="11"/>
  <c r="F153" i="11"/>
  <c r="F106" i="11"/>
  <c r="F97" i="11"/>
  <c r="F31" i="11"/>
  <c r="F26" i="11"/>
  <c r="F87" i="11"/>
  <c r="F39" i="11"/>
  <c r="F67" i="11"/>
  <c r="F14" i="11"/>
  <c r="F161" i="11"/>
  <c r="F166" i="11"/>
  <c r="F101" i="11"/>
  <c r="F74" i="11"/>
  <c r="F55" i="11"/>
  <c r="F64" i="11"/>
  <c r="F148" i="11"/>
  <c r="F70" i="11"/>
  <c r="F49" i="11"/>
  <c r="F126" i="11"/>
  <c r="F59" i="11"/>
  <c r="F115" i="11"/>
  <c r="F171" i="11"/>
  <c r="F128" i="11"/>
  <c r="F111" i="11"/>
  <c r="F78" i="11"/>
  <c r="F173" i="11"/>
  <c r="F32" i="11"/>
  <c r="F34" i="11"/>
  <c r="F155" i="11"/>
  <c r="F174" i="11"/>
  <c r="F131" i="11"/>
  <c r="F112" i="11"/>
  <c r="F151" i="11"/>
  <c r="F13" i="11"/>
  <c r="F107" i="11"/>
  <c r="F177" i="11"/>
  <c r="F158" i="11"/>
  <c r="F139" i="11"/>
  <c r="F136" i="11"/>
  <c r="F38" i="11"/>
  <c r="F76" i="11"/>
  <c r="F142" i="11"/>
  <c r="F17" i="11"/>
  <c r="F50" i="11"/>
  <c r="F147" i="11"/>
  <c r="F46" i="11"/>
  <c r="F81" i="11"/>
  <c r="F75" i="11"/>
  <c r="F120" i="11"/>
  <c r="F98" i="11"/>
  <c r="F25" i="11"/>
  <c r="F119" i="11"/>
  <c r="F114" i="11"/>
  <c r="F65" i="11"/>
  <c r="F137" i="11"/>
  <c r="F163" i="11"/>
  <c r="F130" i="11"/>
  <c r="F15" i="11"/>
  <c r="F118" i="11"/>
  <c r="F157" i="11"/>
  <c r="F19" i="11"/>
  <c r="F54" i="11"/>
  <c r="F180" i="11"/>
  <c r="F61" i="11"/>
  <c r="F149" i="11"/>
  <c r="F28" i="11"/>
  <c r="F84" i="11"/>
  <c r="F156" i="11"/>
  <c r="F12" i="11"/>
  <c r="F145" i="11"/>
  <c r="F165" i="11"/>
  <c r="F18" i="11"/>
  <c r="F20" i="11"/>
  <c r="F36" i="11"/>
  <c r="F86" i="11"/>
  <c r="F127" i="11"/>
  <c r="F146" i="11"/>
  <c r="F124" i="11"/>
  <c r="F132" i="11"/>
  <c r="F23" i="11"/>
  <c r="F172" i="11"/>
  <c r="F159" i="11"/>
  <c r="F150" i="11"/>
  <c r="F89" i="11"/>
  <c r="F109" i="11"/>
  <c r="F72" i="11"/>
  <c r="F94" i="11"/>
  <c r="E94" i="11"/>
  <c r="E133" i="11"/>
  <c r="E75" i="11"/>
  <c r="E19" i="11"/>
  <c r="E121" i="11"/>
  <c r="E96" i="11"/>
  <c r="E171" i="11"/>
  <c r="E89" i="11"/>
  <c r="E21" i="11"/>
  <c r="E13" i="11"/>
  <c r="E48" i="11"/>
  <c r="E80" i="11"/>
  <c r="E33" i="11"/>
  <c r="E70" i="11"/>
  <c r="E56" i="11"/>
  <c r="E26" i="11"/>
  <c r="E142" i="11"/>
  <c r="E144" i="11"/>
  <c r="E120" i="11"/>
  <c r="E54" i="11"/>
  <c r="E82" i="11"/>
  <c r="E88" i="11"/>
  <c r="E23" i="11"/>
  <c r="E42" i="11"/>
  <c r="E137" i="11"/>
  <c r="E107" i="11"/>
  <c r="E170" i="11"/>
  <c r="E53" i="11"/>
  <c r="E100" i="11"/>
  <c r="E86" i="11"/>
  <c r="E22" i="11"/>
  <c r="E87" i="11"/>
  <c r="E159" i="11"/>
  <c r="E24" i="11"/>
  <c r="E98" i="11"/>
  <c r="E180" i="11"/>
  <c r="E44" i="11"/>
  <c r="E162" i="11"/>
  <c r="E160" i="11"/>
  <c r="E32" i="11"/>
  <c r="E108" i="11"/>
  <c r="E177" i="11"/>
  <c r="E143" i="11"/>
  <c r="E102" i="11"/>
  <c r="E129" i="11"/>
  <c r="E161" i="11"/>
  <c r="E69" i="11"/>
  <c r="E71" i="11"/>
  <c r="E179" i="11"/>
  <c r="E55" i="11"/>
  <c r="E16" i="11"/>
  <c r="E90" i="11"/>
  <c r="E73" i="11"/>
  <c r="E153" i="11"/>
  <c r="E15" i="11"/>
  <c r="E115" i="11"/>
  <c r="E131" i="11"/>
  <c r="E148" i="11"/>
  <c r="E178" i="11"/>
  <c r="E118" i="11"/>
  <c r="E132" i="11"/>
  <c r="E112" i="11"/>
  <c r="E127" i="11"/>
  <c r="E138" i="11"/>
  <c r="E67" i="11"/>
  <c r="E17" i="11"/>
  <c r="E57" i="11"/>
  <c r="E119" i="11"/>
  <c r="E149" i="11"/>
  <c r="E60" i="11"/>
  <c r="E167" i="11"/>
  <c r="E172" i="11"/>
  <c r="E41" i="11"/>
  <c r="E27" i="11"/>
  <c r="E139" i="11"/>
  <c r="E175" i="11"/>
  <c r="E63" i="11"/>
  <c r="E59" i="11"/>
  <c r="E126" i="11"/>
  <c r="E116" i="11"/>
  <c r="E14" i="11"/>
  <c r="E10" i="11"/>
  <c r="E113" i="11"/>
  <c r="E114" i="11"/>
  <c r="E28" i="11"/>
  <c r="E123" i="11"/>
  <c r="E58" i="11"/>
  <c r="E146" i="11"/>
  <c r="E34" i="11"/>
  <c r="E52" i="11"/>
  <c r="E136" i="11"/>
  <c r="E164" i="11"/>
  <c r="E64" i="11"/>
  <c r="E47" i="11"/>
  <c r="E45" i="11"/>
  <c r="E85" i="11"/>
  <c r="E74" i="11"/>
  <c r="E62" i="11"/>
  <c r="E169" i="11"/>
  <c r="E174" i="11"/>
  <c r="E20" i="11"/>
  <c r="E37" i="11"/>
  <c r="E147" i="11"/>
  <c r="E101" i="11"/>
  <c r="E150" i="11"/>
  <c r="E79" i="11"/>
  <c r="E40" i="11"/>
  <c r="E155" i="11"/>
  <c r="E124" i="11"/>
  <c r="E35" i="11"/>
  <c r="E49" i="11"/>
  <c r="E122" i="11"/>
  <c r="E97" i="11"/>
  <c r="E43" i="11"/>
  <c r="E84" i="11"/>
  <c r="E140" i="11"/>
  <c r="E39" i="11"/>
  <c r="E141" i="11"/>
  <c r="E77" i="11"/>
  <c r="E81" i="11"/>
  <c r="E125" i="11"/>
  <c r="E110" i="11"/>
  <c r="E157" i="11"/>
  <c r="E25" i="11"/>
  <c r="E104" i="11"/>
  <c r="E145" i="11"/>
  <c r="E93" i="11"/>
  <c r="E61" i="11"/>
  <c r="E68" i="11"/>
  <c r="E176" i="11"/>
  <c r="E72" i="11"/>
  <c r="E99" i="11"/>
  <c r="E105" i="11"/>
  <c r="E173" i="11"/>
  <c r="E128" i="11"/>
  <c r="E18" i="11"/>
  <c r="E65" i="11"/>
  <c r="E109" i="11"/>
  <c r="E38" i="11"/>
  <c r="E151" i="11"/>
  <c r="E165" i="11"/>
  <c r="E76" i="11"/>
  <c r="E29" i="11"/>
  <c r="E158" i="11"/>
  <c r="E91" i="11"/>
  <c r="E152" i="11"/>
  <c r="E111" i="11"/>
  <c r="E117" i="11"/>
  <c r="E36" i="11"/>
  <c r="E103" i="11"/>
  <c r="E163" i="11"/>
  <c r="E168" i="11"/>
  <c r="E31" i="11"/>
  <c r="E11" i="11"/>
  <c r="E50" i="11"/>
  <c r="E130" i="11"/>
  <c r="E166" i="11"/>
  <c r="E78" i="11"/>
  <c r="E156" i="11"/>
  <c r="E154" i="11"/>
  <c r="E83" i="11"/>
  <c r="E66" i="11"/>
  <c r="E30" i="11"/>
  <c r="E12" i="11"/>
  <c r="E95" i="11"/>
  <c r="E134" i="11"/>
  <c r="E106" i="11"/>
  <c r="E46" i="11"/>
  <c r="E51" i="11"/>
  <c r="E92" i="11"/>
  <c r="E135" i="11"/>
  <c r="K7" i="11"/>
  <c r="K8" i="11"/>
  <c r="K5" i="11"/>
  <c r="K7" i="9"/>
  <c r="K8" i="9"/>
  <c r="G13" i="9"/>
  <c r="F13" i="9"/>
  <c r="E13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G106" i="9"/>
  <c r="G110" i="9"/>
  <c r="G114" i="9"/>
  <c r="G118" i="9"/>
  <c r="G122" i="9"/>
  <c r="G126" i="9"/>
  <c r="G130" i="9"/>
  <c r="G134" i="9"/>
  <c r="G138" i="9"/>
  <c r="G142" i="9"/>
  <c r="G146" i="9"/>
  <c r="G150" i="9"/>
  <c r="G154" i="9"/>
  <c r="G158" i="9"/>
  <c r="G162" i="9"/>
  <c r="G166" i="9"/>
  <c r="G170" i="9"/>
  <c r="G174" i="9"/>
  <c r="G178" i="9"/>
  <c r="G15" i="9"/>
  <c r="G23" i="9"/>
  <c r="G27" i="9"/>
  <c r="G35" i="9"/>
  <c r="G43" i="9"/>
  <c r="G51" i="9"/>
  <c r="G59" i="9"/>
  <c r="G71" i="9"/>
  <c r="G79" i="9"/>
  <c r="G87" i="9"/>
  <c r="G95" i="9"/>
  <c r="G103" i="9"/>
  <c r="G111" i="9"/>
  <c r="G119" i="9"/>
  <c r="G10" i="9"/>
  <c r="G19" i="9"/>
  <c r="G31" i="9"/>
  <c r="G39" i="9"/>
  <c r="G47" i="9"/>
  <c r="G55" i="9"/>
  <c r="G63" i="9"/>
  <c r="G67" i="9"/>
  <c r="G75" i="9"/>
  <c r="G83" i="9"/>
  <c r="G91" i="9"/>
  <c r="G99" i="9"/>
  <c r="G107" i="9"/>
  <c r="G115" i="9"/>
  <c r="G123" i="9"/>
  <c r="G11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29" i="9"/>
  <c r="G135" i="9"/>
  <c r="G140" i="9"/>
  <c r="G145" i="9"/>
  <c r="G151" i="9"/>
  <c r="G156" i="9"/>
  <c r="G161" i="9"/>
  <c r="G167" i="9"/>
  <c r="G172" i="9"/>
  <c r="G177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1" i="9"/>
  <c r="G136" i="9"/>
  <c r="G141" i="9"/>
  <c r="G147" i="9"/>
  <c r="G152" i="9"/>
  <c r="G157" i="9"/>
  <c r="G163" i="9"/>
  <c r="G168" i="9"/>
  <c r="G173" i="9"/>
  <c r="G179" i="9"/>
  <c r="G144" i="9"/>
  <c r="G16" i="9"/>
  <c r="G32" i="9"/>
  <c r="G48" i="9"/>
  <c r="G64" i="9"/>
  <c r="G80" i="9"/>
  <c r="G96" i="9"/>
  <c r="G112" i="9"/>
  <c r="G127" i="9"/>
  <c r="G137" i="9"/>
  <c r="G148" i="9"/>
  <c r="G159" i="9"/>
  <c r="G169" i="9"/>
  <c r="G180" i="9"/>
  <c r="G57" i="9"/>
  <c r="G89" i="9"/>
  <c r="G133" i="9"/>
  <c r="G176" i="9"/>
  <c r="G17" i="9"/>
  <c r="G33" i="9"/>
  <c r="G49" i="9"/>
  <c r="G65" i="9"/>
  <c r="G81" i="9"/>
  <c r="G97" i="9"/>
  <c r="G113" i="9"/>
  <c r="G128" i="9"/>
  <c r="G139" i="9"/>
  <c r="G149" i="9"/>
  <c r="G160" i="9"/>
  <c r="G171" i="9"/>
  <c r="G155" i="9"/>
  <c r="G24" i="9"/>
  <c r="G40" i="9"/>
  <c r="G56" i="9"/>
  <c r="G72" i="9"/>
  <c r="G88" i="9"/>
  <c r="G104" i="9"/>
  <c r="G120" i="9"/>
  <c r="G132" i="9"/>
  <c r="G143" i="9"/>
  <c r="G153" i="9"/>
  <c r="G164" i="9"/>
  <c r="G175" i="9"/>
  <c r="G12" i="9"/>
  <c r="G25" i="9"/>
  <c r="G41" i="9"/>
  <c r="G73" i="9"/>
  <c r="G105" i="9"/>
  <c r="G121" i="9"/>
  <c r="G165" i="9"/>
  <c r="E11" i="9"/>
  <c r="E88" i="9"/>
  <c r="E86" i="9"/>
  <c r="E23" i="9"/>
  <c r="E28" i="9"/>
  <c r="E71" i="9"/>
  <c r="E94" i="9"/>
  <c r="E116" i="9"/>
  <c r="E37" i="9"/>
  <c r="E25" i="9"/>
  <c r="E51" i="9"/>
  <c r="E119" i="9"/>
  <c r="E108" i="9"/>
  <c r="E176" i="9"/>
  <c r="E78" i="9"/>
  <c r="E63" i="9"/>
  <c r="E168" i="9"/>
  <c r="E38" i="9"/>
  <c r="E91" i="9"/>
  <c r="E127" i="9"/>
  <c r="E50" i="9"/>
  <c r="E118" i="9"/>
  <c r="E101" i="9"/>
  <c r="E90" i="9"/>
  <c r="E134" i="9"/>
  <c r="E57" i="9"/>
  <c r="E96" i="9"/>
  <c r="E150" i="9"/>
  <c r="E129" i="9"/>
  <c r="E53" i="9"/>
  <c r="E179" i="9"/>
  <c r="E146" i="9"/>
  <c r="E124" i="9"/>
  <c r="E41" i="9"/>
  <c r="E73" i="9"/>
  <c r="E36" i="9"/>
  <c r="E54" i="9"/>
  <c r="E145" i="9"/>
  <c r="E173" i="9"/>
  <c r="E44" i="9"/>
  <c r="E48" i="9"/>
  <c r="E89" i="9"/>
  <c r="E151" i="9"/>
  <c r="E47" i="9"/>
  <c r="E113" i="9"/>
  <c r="E131" i="9"/>
  <c r="E100" i="9"/>
  <c r="E59" i="9"/>
  <c r="E122" i="9"/>
  <c r="E152" i="9"/>
  <c r="E14" i="9"/>
  <c r="E84" i="9"/>
  <c r="E62" i="9"/>
  <c r="E143" i="9"/>
  <c r="E141" i="9"/>
  <c r="E170" i="9"/>
  <c r="E52" i="9"/>
  <c r="E144" i="9"/>
  <c r="E180" i="9"/>
  <c r="E40" i="9"/>
  <c r="E117" i="9"/>
  <c r="E164" i="9"/>
  <c r="E137" i="9"/>
  <c r="E49" i="9"/>
  <c r="E135" i="9"/>
  <c r="E166" i="9"/>
  <c r="E21" i="9"/>
  <c r="E132" i="9"/>
  <c r="E171" i="9"/>
  <c r="E92" i="9"/>
  <c r="E178" i="9"/>
  <c r="E104" i="9"/>
  <c r="E140" i="9"/>
  <c r="E147" i="9"/>
  <c r="E60" i="9"/>
  <c r="E79" i="9"/>
  <c r="E153" i="9"/>
  <c r="E42" i="9"/>
  <c r="E68" i="9"/>
  <c r="E102" i="9"/>
  <c r="E32" i="9"/>
  <c r="E46" i="9"/>
  <c r="E34" i="9"/>
  <c r="E65" i="9"/>
  <c r="E74" i="9"/>
  <c r="E18" i="9"/>
  <c r="E67" i="9"/>
  <c r="E136" i="9"/>
  <c r="E93" i="9"/>
  <c r="E114" i="9"/>
  <c r="E160" i="9"/>
  <c r="E77" i="9"/>
  <c r="E97" i="9"/>
  <c r="E111" i="9"/>
  <c r="E98" i="9"/>
  <c r="E83" i="9"/>
  <c r="E109" i="9"/>
  <c r="E148" i="9"/>
  <c r="E75" i="9"/>
  <c r="E126" i="9"/>
  <c r="E61" i="9"/>
  <c r="E128" i="9"/>
  <c r="E115" i="9"/>
  <c r="E64" i="9"/>
  <c r="E12" i="9"/>
  <c r="E27" i="9"/>
  <c r="E87" i="9"/>
  <c r="E45" i="9"/>
  <c r="E69" i="9"/>
  <c r="E33" i="9"/>
  <c r="E138" i="9"/>
  <c r="E30" i="9"/>
  <c r="E10" i="9"/>
  <c r="E24" i="9"/>
  <c r="E56" i="9"/>
  <c r="E125" i="9"/>
  <c r="E158" i="9"/>
  <c r="E72" i="9"/>
  <c r="E20" i="9"/>
  <c r="E58" i="9"/>
  <c r="E55" i="9"/>
  <c r="E95" i="9"/>
  <c r="E31" i="9"/>
  <c r="E123" i="9"/>
  <c r="E121" i="9"/>
  <c r="E80" i="9"/>
  <c r="E17" i="9"/>
  <c r="E22" i="9"/>
  <c r="E130" i="9"/>
  <c r="E177" i="9"/>
  <c r="E165" i="9"/>
  <c r="E139" i="9"/>
  <c r="E133" i="9"/>
  <c r="E35" i="9"/>
  <c r="E175" i="9"/>
  <c r="E167" i="9"/>
  <c r="E149" i="9"/>
  <c r="E76" i="9"/>
  <c r="E172" i="9"/>
  <c r="E15" i="9"/>
  <c r="E43" i="9"/>
  <c r="E16" i="9"/>
  <c r="E103" i="9"/>
  <c r="E120" i="9"/>
  <c r="E81" i="9"/>
  <c r="E85" i="9"/>
  <c r="E19" i="9"/>
  <c r="E66" i="9"/>
  <c r="E39" i="9"/>
  <c r="E99" i="9"/>
  <c r="E169" i="9"/>
  <c r="E157" i="9"/>
  <c r="E161" i="9"/>
  <c r="E154" i="9"/>
  <c r="E110" i="9"/>
  <c r="E107" i="9"/>
  <c r="E112" i="9"/>
  <c r="E70" i="9"/>
  <c r="E163" i="9"/>
  <c r="E26" i="9"/>
  <c r="E105" i="9"/>
  <c r="E142" i="9"/>
  <c r="E106" i="9"/>
  <c r="E155" i="9"/>
  <c r="E156" i="9"/>
  <c r="E29" i="9"/>
  <c r="E174" i="9"/>
  <c r="E162" i="9"/>
  <c r="E82" i="9"/>
  <c r="E159" i="9"/>
  <c r="K5" i="9"/>
  <c r="F10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F131" i="9"/>
  <c r="F135" i="9"/>
  <c r="F139" i="9"/>
  <c r="F143" i="9"/>
  <c r="F147" i="9"/>
  <c r="F151" i="9"/>
  <c r="F155" i="9"/>
  <c r="F159" i="9"/>
  <c r="F163" i="9"/>
  <c r="F167" i="9"/>
  <c r="F171" i="9"/>
  <c r="F175" i="9"/>
  <c r="F179" i="9"/>
  <c r="F18" i="9"/>
  <c r="F26" i="9"/>
  <c r="F38" i="9"/>
  <c r="F46" i="9"/>
  <c r="F58" i="9"/>
  <c r="F70" i="9"/>
  <c r="F86" i="9"/>
  <c r="F98" i="9"/>
  <c r="F110" i="9"/>
  <c r="F126" i="9"/>
  <c r="F138" i="9"/>
  <c r="F150" i="9"/>
  <c r="F166" i="9"/>
  <c r="F178" i="9"/>
  <c r="F11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112" i="9"/>
  <c r="F116" i="9"/>
  <c r="F120" i="9"/>
  <c r="F124" i="9"/>
  <c r="F128" i="9"/>
  <c r="F132" i="9"/>
  <c r="F136" i="9"/>
  <c r="F140" i="9"/>
  <c r="F144" i="9"/>
  <c r="F148" i="9"/>
  <c r="F152" i="9"/>
  <c r="F156" i="9"/>
  <c r="F160" i="9"/>
  <c r="F164" i="9"/>
  <c r="F168" i="9"/>
  <c r="F172" i="9"/>
  <c r="F176" i="9"/>
  <c r="F180" i="9"/>
  <c r="F22" i="9"/>
  <c r="F34" i="9"/>
  <c r="F50" i="9"/>
  <c r="F66" i="9"/>
  <c r="F78" i="9"/>
  <c r="F94" i="9"/>
  <c r="F106" i="9"/>
  <c r="F118" i="9"/>
  <c r="F130" i="9"/>
  <c r="F146" i="9"/>
  <c r="F158" i="9"/>
  <c r="F162" i="9"/>
  <c r="F174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J125" i="9" s="1"/>
  <c r="L125" i="9" s="1"/>
  <c r="F129" i="9"/>
  <c r="J129" i="9" s="1"/>
  <c r="L129" i="9" s="1"/>
  <c r="F133" i="9"/>
  <c r="F137" i="9"/>
  <c r="F141" i="9"/>
  <c r="F145" i="9"/>
  <c r="F149" i="9"/>
  <c r="F153" i="9"/>
  <c r="F157" i="9"/>
  <c r="F161" i="9"/>
  <c r="F165" i="9"/>
  <c r="F169" i="9"/>
  <c r="F173" i="9"/>
  <c r="F177" i="9"/>
  <c r="F12" i="9"/>
  <c r="F14" i="9"/>
  <c r="F30" i="9"/>
  <c r="F42" i="9"/>
  <c r="F54" i="9"/>
  <c r="F62" i="9"/>
  <c r="F74" i="9"/>
  <c r="F82" i="9"/>
  <c r="F90" i="9"/>
  <c r="F102" i="9"/>
  <c r="F114" i="9"/>
  <c r="F122" i="9"/>
  <c r="F134" i="9"/>
  <c r="F142" i="9"/>
  <c r="F154" i="9"/>
  <c r="F170" i="9"/>
  <c r="E110" i="8"/>
  <c r="E175" i="8"/>
  <c r="E190" i="8"/>
  <c r="E155" i="8"/>
  <c r="E137" i="8"/>
  <c r="E120" i="8"/>
  <c r="E169" i="8"/>
  <c r="E180" i="8"/>
  <c r="E57" i="8"/>
  <c r="E189" i="8"/>
  <c r="E192" i="8"/>
  <c r="E140" i="8"/>
  <c r="E122" i="8"/>
  <c r="E39" i="8"/>
  <c r="E193" i="8"/>
  <c r="E114" i="8"/>
  <c r="E63" i="8"/>
  <c r="E124" i="8"/>
  <c r="E55" i="8"/>
  <c r="E106" i="8"/>
  <c r="E128" i="8"/>
  <c r="E148" i="8"/>
  <c r="E130" i="8"/>
  <c r="E139" i="8"/>
  <c r="E167" i="8"/>
  <c r="E142" i="8"/>
  <c r="E117" i="8"/>
  <c r="G8" i="8"/>
  <c r="G12" i="8"/>
  <c r="G51" i="8"/>
  <c r="G138" i="8"/>
  <c r="G178" i="8"/>
  <c r="G181" i="8"/>
  <c r="G19" i="8"/>
  <c r="G79" i="8"/>
  <c r="G168" i="8"/>
  <c r="G186" i="8"/>
  <c r="G91" i="8"/>
  <c r="G165" i="8"/>
  <c r="G74" i="8"/>
  <c r="G23" i="8"/>
  <c r="G84" i="8"/>
  <c r="G164" i="8"/>
  <c r="G40" i="8"/>
  <c r="G67" i="8"/>
  <c r="G159" i="8"/>
  <c r="G18" i="8"/>
  <c r="G103" i="8"/>
  <c r="G34" i="8"/>
  <c r="G118" i="8"/>
  <c r="G100" i="8"/>
  <c r="G15" i="8"/>
  <c r="G141" i="8"/>
  <c r="G80" i="8"/>
  <c r="G95" i="8"/>
  <c r="G43" i="8"/>
  <c r="G160" i="8"/>
  <c r="G147" i="8"/>
  <c r="G108" i="8"/>
  <c r="G166" i="8"/>
  <c r="G191" i="8"/>
  <c r="G144" i="8"/>
  <c r="G123" i="8"/>
  <c r="G132" i="8"/>
  <c r="G52" i="8"/>
  <c r="G143" i="8"/>
  <c r="G93" i="8"/>
  <c r="G39" i="8"/>
  <c r="G114" i="8"/>
  <c r="G124" i="8"/>
  <c r="G106" i="8"/>
  <c r="G148" i="8"/>
  <c r="G139" i="8"/>
  <c r="G142" i="8"/>
  <c r="G9" i="8"/>
  <c r="G13" i="8"/>
  <c r="G76" i="8"/>
  <c r="G22" i="8"/>
  <c r="G25" i="8"/>
  <c r="G96" i="8"/>
  <c r="G183" i="8"/>
  <c r="G90" i="8"/>
  <c r="G24" i="8"/>
  <c r="G16" i="8"/>
  <c r="G50" i="8"/>
  <c r="G81" i="8"/>
  <c r="G37" i="8"/>
  <c r="G71" i="8"/>
  <c r="G58" i="8"/>
  <c r="G30" i="8"/>
  <c r="G154" i="8"/>
  <c r="G156" i="8"/>
  <c r="G126" i="8"/>
  <c r="G56" i="8"/>
  <c r="G83" i="8"/>
  <c r="G89" i="8"/>
  <c r="G97" i="8"/>
  <c r="G45" i="8"/>
  <c r="G150" i="8"/>
  <c r="G109" i="8"/>
  <c r="G182" i="8"/>
  <c r="G54" i="8"/>
  <c r="G102" i="8"/>
  <c r="G87" i="8"/>
  <c r="G27" i="8"/>
  <c r="G88" i="8"/>
  <c r="G172" i="8"/>
  <c r="G28" i="8"/>
  <c r="G145" i="8"/>
  <c r="G194" i="8"/>
  <c r="G47" i="8"/>
  <c r="G174" i="8"/>
  <c r="G173" i="8"/>
  <c r="G36" i="8"/>
  <c r="G110" i="8"/>
  <c r="G190" i="8"/>
  <c r="G137" i="8"/>
  <c r="G169" i="8"/>
  <c r="G57" i="8"/>
  <c r="G192" i="8"/>
  <c r="G122" i="8"/>
  <c r="G10" i="8"/>
  <c r="G35" i="8"/>
  <c r="G68" i="8"/>
  <c r="G20" i="8"/>
  <c r="G26" i="8"/>
  <c r="G125" i="8"/>
  <c r="G161" i="8"/>
  <c r="G61" i="8"/>
  <c r="G179" i="8"/>
  <c r="G184" i="8"/>
  <c r="G44" i="8"/>
  <c r="G31" i="8"/>
  <c r="G151" i="8"/>
  <c r="G187" i="8"/>
  <c r="G64" i="8"/>
  <c r="G60" i="8"/>
  <c r="G134" i="8"/>
  <c r="G119" i="8"/>
  <c r="G17" i="8"/>
  <c r="G14" i="8"/>
  <c r="G115" i="8"/>
  <c r="G116" i="8"/>
  <c r="G32" i="8"/>
  <c r="G131" i="8"/>
  <c r="G59" i="8"/>
  <c r="G158" i="8"/>
  <c r="G38" i="8"/>
  <c r="G53" i="8"/>
  <c r="G149" i="8"/>
  <c r="G176" i="8"/>
  <c r="G104" i="8"/>
  <c r="G65" i="8"/>
  <c r="G136" i="8"/>
  <c r="G49" i="8"/>
  <c r="G146" i="8"/>
  <c r="G48" i="8"/>
  <c r="G70" i="8"/>
  <c r="G86" i="8"/>
  <c r="G72" i="8"/>
  <c r="G75" i="8"/>
  <c r="G193" i="8"/>
  <c r="G63" i="8"/>
  <c r="G55" i="8"/>
  <c r="G128" i="8"/>
  <c r="G130" i="8"/>
  <c r="G167" i="8"/>
  <c r="G117" i="8"/>
  <c r="G11" i="8"/>
  <c r="G129" i="8"/>
  <c r="G98" i="8"/>
  <c r="G46" i="8"/>
  <c r="G85" i="8"/>
  <c r="G152" i="8"/>
  <c r="G42" i="8"/>
  <c r="G153" i="8"/>
  <c r="G78" i="8"/>
  <c r="G82" i="8"/>
  <c r="G133" i="8"/>
  <c r="G112" i="8"/>
  <c r="G170" i="8"/>
  <c r="G29" i="8"/>
  <c r="G107" i="8"/>
  <c r="G157" i="8"/>
  <c r="G94" i="8"/>
  <c r="G62" i="8"/>
  <c r="G69" i="8"/>
  <c r="G188" i="8"/>
  <c r="G73" i="8"/>
  <c r="G101" i="8"/>
  <c r="G99" i="8"/>
  <c r="G185" i="8"/>
  <c r="G135" i="8"/>
  <c r="G21" i="8"/>
  <c r="G66" i="8"/>
  <c r="G111" i="8"/>
  <c r="G41" i="8"/>
  <c r="G127" i="8"/>
  <c r="G177" i="8"/>
  <c r="G77" i="8"/>
  <c r="G33" i="8"/>
  <c r="G171" i="8"/>
  <c r="G92" i="8"/>
  <c r="G162" i="8"/>
  <c r="G113" i="8"/>
  <c r="G121" i="8"/>
  <c r="G163" i="8"/>
  <c r="G105" i="8"/>
  <c r="G175" i="8"/>
  <c r="G155" i="8"/>
  <c r="G120" i="8"/>
  <c r="G180" i="8"/>
  <c r="G189" i="8"/>
  <c r="G140" i="8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5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6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2" i="6"/>
  <c r="F117" i="8"/>
  <c r="F167" i="8"/>
  <c r="F130" i="8"/>
  <c r="F128" i="8"/>
  <c r="F55" i="8"/>
  <c r="F63" i="8"/>
  <c r="F193" i="8"/>
  <c r="F75" i="8"/>
  <c r="F173" i="8"/>
  <c r="F174" i="8"/>
  <c r="F47" i="8"/>
  <c r="F194" i="8"/>
  <c r="F49" i="8"/>
  <c r="F136" i="8"/>
  <c r="F65" i="8"/>
  <c r="F104" i="8"/>
  <c r="F87" i="8"/>
  <c r="F102" i="8"/>
  <c r="F54" i="8"/>
  <c r="F182" i="8"/>
  <c r="F109" i="8"/>
  <c r="F150" i="8"/>
  <c r="F45" i="8"/>
  <c r="F183" i="8"/>
  <c r="F90" i="8"/>
  <c r="F24" i="8"/>
  <c r="F16" i="8"/>
  <c r="F50" i="8"/>
  <c r="F81" i="8"/>
  <c r="F37" i="8"/>
  <c r="F71" i="8"/>
  <c r="F58" i="8"/>
  <c r="F30" i="8"/>
  <c r="F154" i="8"/>
  <c r="F156" i="8"/>
  <c r="F126" i="8"/>
  <c r="F56" i="8"/>
  <c r="F83" i="8"/>
  <c r="F89" i="8"/>
  <c r="F97" i="8"/>
  <c r="F189" i="8"/>
  <c r="F180" i="8"/>
  <c r="F105" i="8"/>
  <c r="F86" i="8"/>
  <c r="F48" i="8"/>
  <c r="F33" i="8"/>
  <c r="F77" i="8"/>
  <c r="F149" i="8"/>
  <c r="F38" i="8"/>
  <c r="F59" i="8"/>
  <c r="F19" i="8"/>
  <c r="F79" i="8"/>
  <c r="F186" i="8"/>
  <c r="F165" i="8"/>
  <c r="F23" i="8"/>
  <c r="F164" i="8"/>
  <c r="F159" i="8"/>
  <c r="F103" i="8"/>
  <c r="F118" i="8"/>
  <c r="F122" i="8"/>
  <c r="F192" i="8"/>
  <c r="F57" i="8"/>
  <c r="F169" i="8"/>
  <c r="F137" i="8"/>
  <c r="F190" i="8"/>
  <c r="F110" i="8"/>
  <c r="F36" i="8"/>
  <c r="F143" i="8"/>
  <c r="F52" i="8"/>
  <c r="F132" i="8"/>
  <c r="F123" i="8"/>
  <c r="F28" i="8"/>
  <c r="F172" i="8"/>
  <c r="F88" i="8"/>
  <c r="F27" i="8"/>
  <c r="F160" i="8"/>
  <c r="F43" i="8"/>
  <c r="F95" i="8"/>
  <c r="F80" i="8"/>
  <c r="F141" i="8"/>
  <c r="F15" i="8"/>
  <c r="F125" i="8"/>
  <c r="F161" i="8"/>
  <c r="F61" i="8"/>
  <c r="F179" i="8"/>
  <c r="F184" i="8"/>
  <c r="F44" i="8"/>
  <c r="F31" i="8"/>
  <c r="F151" i="8"/>
  <c r="F187" i="8"/>
  <c r="F64" i="8"/>
  <c r="F60" i="8"/>
  <c r="F134" i="8"/>
  <c r="F119" i="8"/>
  <c r="F17" i="8"/>
  <c r="F14" i="8"/>
  <c r="F115" i="8"/>
  <c r="F116" i="8"/>
  <c r="F32" i="8"/>
  <c r="F142" i="8"/>
  <c r="F139" i="8"/>
  <c r="F148" i="8"/>
  <c r="F106" i="8"/>
  <c r="F124" i="8"/>
  <c r="F114" i="8"/>
  <c r="F39" i="8"/>
  <c r="F93" i="8"/>
  <c r="F121" i="8"/>
  <c r="F113" i="8"/>
  <c r="F162" i="8"/>
  <c r="F92" i="8"/>
  <c r="F191" i="8"/>
  <c r="F166" i="8"/>
  <c r="F108" i="8"/>
  <c r="F147" i="8"/>
  <c r="F41" i="8"/>
  <c r="F111" i="8"/>
  <c r="F66" i="8"/>
  <c r="F21" i="8"/>
  <c r="F135" i="8"/>
  <c r="F185" i="8"/>
  <c r="F152" i="8"/>
  <c r="F42" i="8"/>
  <c r="F153" i="8"/>
  <c r="F78" i="8"/>
  <c r="F82" i="8"/>
  <c r="F133" i="8"/>
  <c r="F112" i="8"/>
  <c r="F170" i="8"/>
  <c r="F29" i="8"/>
  <c r="F107" i="8"/>
  <c r="F157" i="8"/>
  <c r="F94" i="8"/>
  <c r="F62" i="8"/>
  <c r="F69" i="8"/>
  <c r="F188" i="8"/>
  <c r="F73" i="8"/>
  <c r="F101" i="8"/>
  <c r="F99" i="8"/>
  <c r="F140" i="8"/>
  <c r="F120" i="8"/>
  <c r="F155" i="8"/>
  <c r="F175" i="8"/>
  <c r="F72" i="8"/>
  <c r="F70" i="8"/>
  <c r="F171" i="8"/>
  <c r="F177" i="8"/>
  <c r="F176" i="8"/>
  <c r="F53" i="8"/>
  <c r="F158" i="8"/>
  <c r="F131" i="8"/>
  <c r="F168" i="8"/>
  <c r="F91" i="8"/>
  <c r="F74" i="8"/>
  <c r="F84" i="8"/>
  <c r="F40" i="8"/>
  <c r="F67" i="8"/>
  <c r="F18" i="8"/>
  <c r="F34" i="8"/>
  <c r="J5" i="8"/>
  <c r="F129" i="8"/>
  <c r="H5" i="6"/>
  <c r="F100" i="8"/>
  <c r="F26" i="8"/>
  <c r="F22" i="8"/>
  <c r="F76" i="8"/>
  <c r="F13" i="8"/>
  <c r="F145" i="8"/>
  <c r="F68" i="8"/>
  <c r="F96" i="8"/>
  <c r="F178" i="8"/>
  <c r="F138" i="8"/>
  <c r="F51" i="8"/>
  <c r="F10" i="8"/>
  <c r="F146" i="8"/>
  <c r="F11" i="8"/>
  <c r="F46" i="8"/>
  <c r="F98" i="8"/>
  <c r="F9" i="8"/>
  <c r="F163" i="8"/>
  <c r="F85" i="8"/>
  <c r="F35" i="8"/>
  <c r="F181" i="8"/>
  <c r="F127" i="8"/>
  <c r="F12" i="8"/>
  <c r="F20" i="8"/>
  <c r="F8" i="8"/>
  <c r="F144" i="8"/>
  <c r="F25" i="8"/>
  <c r="E100" i="8"/>
  <c r="E126" i="8"/>
  <c r="E187" i="8"/>
  <c r="E37" i="8"/>
  <c r="E81" i="8"/>
  <c r="E82" i="8"/>
  <c r="E78" i="8"/>
  <c r="E153" i="8"/>
  <c r="E161" i="8"/>
  <c r="E125" i="8"/>
  <c r="E26" i="8"/>
  <c r="E22" i="8"/>
  <c r="E76" i="8"/>
  <c r="E13" i="8"/>
  <c r="E133" i="8"/>
  <c r="E12" i="8"/>
  <c r="E11" i="8"/>
  <c r="E84" i="8"/>
  <c r="E112" i="8"/>
  <c r="E16" i="8"/>
  <c r="E90" i="8"/>
  <c r="E181" i="8"/>
  <c r="E98" i="8"/>
  <c r="E9" i="8"/>
  <c r="E99" i="8"/>
  <c r="E118" i="8"/>
  <c r="E101" i="8"/>
  <c r="E116" i="8"/>
  <c r="E89" i="8"/>
  <c r="E34" i="8"/>
  <c r="E73" i="8"/>
  <c r="E115" i="8"/>
  <c r="E83" i="8"/>
  <c r="E103" i="8"/>
  <c r="E151" i="8"/>
  <c r="E50" i="8"/>
  <c r="E79" i="8"/>
  <c r="E18" i="8"/>
  <c r="E29" i="8"/>
  <c r="E170" i="8"/>
  <c r="E31" i="8"/>
  <c r="E91" i="8"/>
  <c r="E186" i="8"/>
  <c r="E168" i="8"/>
  <c r="E42" i="8"/>
  <c r="E152" i="8"/>
  <c r="E85" i="8"/>
  <c r="E20" i="8"/>
  <c r="E68" i="8"/>
  <c r="E35" i="8"/>
  <c r="E8" i="8"/>
  <c r="E105" i="8"/>
  <c r="E75" i="8"/>
  <c r="E36" i="8"/>
  <c r="E93" i="8"/>
  <c r="E163" i="8"/>
  <c r="E72" i="8"/>
  <c r="E173" i="8"/>
  <c r="E143" i="8"/>
  <c r="I143" i="8" s="1"/>
  <c r="E121" i="8"/>
  <c r="E86" i="8"/>
  <c r="E174" i="8"/>
  <c r="E52" i="8"/>
  <c r="E113" i="8"/>
  <c r="E70" i="8"/>
  <c r="E47" i="8"/>
  <c r="E132" i="8"/>
  <c r="E162" i="8"/>
  <c r="E48" i="8"/>
  <c r="E194" i="8"/>
  <c r="E123" i="8"/>
  <c r="E92" i="8"/>
  <c r="E146" i="8"/>
  <c r="E145" i="8"/>
  <c r="E188" i="8"/>
  <c r="E58" i="8"/>
  <c r="E71" i="8"/>
  <c r="E74" i="8"/>
  <c r="E165" i="8"/>
  <c r="E184" i="8"/>
  <c r="E179" i="8"/>
  <c r="E61" i="8"/>
  <c r="E183" i="8"/>
  <c r="E96" i="8"/>
  <c r="E178" i="8"/>
  <c r="E138" i="8"/>
  <c r="E51" i="8"/>
  <c r="E10" i="8"/>
  <c r="E14" i="8"/>
  <c r="E69" i="8"/>
  <c r="E17" i="8"/>
  <c r="E56" i="8"/>
  <c r="E23" i="8"/>
  <c r="E44" i="8"/>
  <c r="E24" i="8"/>
  <c r="E19" i="8"/>
  <c r="E46" i="8"/>
  <c r="E129" i="8"/>
  <c r="E32" i="8"/>
  <c r="E97" i="8"/>
  <c r="E88" i="8"/>
  <c r="E147" i="8"/>
  <c r="E87" i="8"/>
  <c r="E41" i="8"/>
  <c r="E149" i="8"/>
  <c r="E43" i="8"/>
  <c r="E53" i="8"/>
  <c r="E54" i="8"/>
  <c r="E95" i="8"/>
  <c r="E66" i="8"/>
  <c r="E38" i="8"/>
  <c r="E182" i="8"/>
  <c r="E80" i="8"/>
  <c r="E21" i="8"/>
  <c r="E158" i="8"/>
  <c r="E141" i="8"/>
  <c r="E135" i="8"/>
  <c r="E150" i="8"/>
  <c r="E185" i="8"/>
  <c r="E45" i="8"/>
  <c r="E25" i="8"/>
  <c r="E159" i="8"/>
  <c r="E62" i="8"/>
  <c r="E119" i="8"/>
  <c r="E156" i="8"/>
  <c r="E67" i="8"/>
  <c r="E94" i="8"/>
  <c r="E134" i="8"/>
  <c r="E154" i="8"/>
  <c r="E40" i="8"/>
  <c r="E157" i="8"/>
  <c r="E60" i="8"/>
  <c r="E30" i="8"/>
  <c r="E164" i="8"/>
  <c r="E107" i="8"/>
  <c r="E64" i="8"/>
  <c r="E144" i="8"/>
  <c r="E171" i="8"/>
  <c r="E49" i="8"/>
  <c r="E28" i="8"/>
  <c r="E191" i="8"/>
  <c r="E33" i="8"/>
  <c r="E136" i="8"/>
  <c r="E172" i="8"/>
  <c r="E166" i="8"/>
  <c r="E77" i="8"/>
  <c r="E65" i="8"/>
  <c r="E108" i="8"/>
  <c r="E177" i="8"/>
  <c r="E104" i="8"/>
  <c r="E27" i="8"/>
  <c r="E127" i="8"/>
  <c r="E176" i="8"/>
  <c r="E160" i="8"/>
  <c r="E102" i="8"/>
  <c r="E111" i="8"/>
  <c r="E109" i="8"/>
  <c r="E59" i="8"/>
  <c r="E15" i="8"/>
  <c r="E131" i="8"/>
  <c r="D6" i="6"/>
  <c r="E8" i="6"/>
  <c r="S69" i="2"/>
  <c r="U3" i="2"/>
  <c r="U69" i="2" s="1"/>
  <c r="T69" i="2"/>
  <c r="V69" i="2"/>
  <c r="W69" i="2"/>
  <c r="X3" i="2"/>
  <c r="X69" i="2" s="1"/>
  <c r="D7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8" i="6"/>
  <c r="D156" i="6"/>
  <c r="D164" i="6"/>
  <c r="D26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62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0" i="6"/>
  <c r="D14" i="6"/>
  <c r="D18" i="6"/>
  <c r="D22" i="6"/>
  <c r="D30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58" i="6"/>
  <c r="D8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44" i="6"/>
  <c r="D152" i="6"/>
  <c r="D160" i="6"/>
  <c r="E7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9" i="6"/>
  <c r="E39" i="6"/>
  <c r="E51" i="6"/>
  <c r="E63" i="6"/>
  <c r="E75" i="6"/>
  <c r="E87" i="6"/>
  <c r="E99" i="6"/>
  <c r="E111" i="6"/>
  <c r="E119" i="6"/>
  <c r="E131" i="6"/>
  <c r="E147" i="6"/>
  <c r="E159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2" i="6"/>
  <c r="E11" i="6"/>
  <c r="E27" i="6"/>
  <c r="E35" i="6"/>
  <c r="E47" i="6"/>
  <c r="E55" i="6"/>
  <c r="E71" i="6"/>
  <c r="E83" i="6"/>
  <c r="E95" i="6"/>
  <c r="E107" i="6"/>
  <c r="E127" i="6"/>
  <c r="E139" i="6"/>
  <c r="E155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6" i="6"/>
  <c r="E15" i="6"/>
  <c r="E23" i="6"/>
  <c r="E31" i="6"/>
  <c r="E43" i="6"/>
  <c r="E59" i="6"/>
  <c r="E67" i="6"/>
  <c r="E79" i="6"/>
  <c r="E91" i="6"/>
  <c r="E103" i="6"/>
  <c r="E115" i="6"/>
  <c r="E123" i="6"/>
  <c r="E135" i="6"/>
  <c r="E143" i="6"/>
  <c r="E151" i="6"/>
  <c r="E163" i="6"/>
  <c r="X885" i="3"/>
  <c r="Y885" i="3"/>
  <c r="Z3" i="3"/>
  <c r="Z885" i="3" s="1"/>
  <c r="W18" i="3"/>
  <c r="W885" i="3" s="1"/>
  <c r="T101" i="13" l="1"/>
  <c r="T53" i="13"/>
  <c r="T37" i="13"/>
  <c r="T21" i="13"/>
  <c r="T176" i="13"/>
  <c r="T80" i="13"/>
  <c r="T131" i="13"/>
  <c r="T129" i="13"/>
  <c r="T148" i="13"/>
  <c r="T100" i="13"/>
  <c r="T20" i="13"/>
  <c r="T74" i="13"/>
  <c r="T42" i="13"/>
  <c r="T26" i="13"/>
  <c r="T166" i="13"/>
  <c r="T58" i="13"/>
  <c r="T154" i="13"/>
  <c r="T106" i="13"/>
  <c r="T168" i="13"/>
  <c r="T136" i="13"/>
  <c r="T104" i="13"/>
  <c r="T72" i="13"/>
  <c r="T56" i="13"/>
  <c r="T40" i="13"/>
  <c r="T175" i="13"/>
  <c r="T159" i="13"/>
  <c r="T146" i="13"/>
  <c r="T102" i="13"/>
  <c r="T150" i="13"/>
  <c r="T98" i="13"/>
  <c r="T135" i="13"/>
  <c r="T170" i="13"/>
  <c r="T62" i="13"/>
  <c r="T94" i="13"/>
  <c r="T108" i="13"/>
  <c r="T119" i="13"/>
  <c r="T103" i="13"/>
  <c r="T87" i="13"/>
  <c r="T71" i="13"/>
  <c r="T55" i="13"/>
  <c r="T39" i="13"/>
  <c r="T23" i="13"/>
  <c r="T174" i="13"/>
  <c r="T142" i="13"/>
  <c r="T92" i="13"/>
  <c r="T76" i="13"/>
  <c r="T60" i="13"/>
  <c r="T44" i="13"/>
  <c r="T28" i="13"/>
  <c r="R12" i="13"/>
  <c r="T12" i="13" s="1"/>
  <c r="T78" i="13"/>
  <c r="T172" i="13"/>
  <c r="T140" i="13"/>
  <c r="T46" i="13"/>
  <c r="T30" i="13"/>
  <c r="R14" i="13"/>
  <c r="T14" i="13" s="1"/>
  <c r="T169" i="13"/>
  <c r="T153" i="13"/>
  <c r="T137" i="13"/>
  <c r="T121" i="13"/>
  <c r="T105" i="13"/>
  <c r="T89" i="13"/>
  <c r="T73" i="13"/>
  <c r="T57" i="13"/>
  <c r="T41" i="13"/>
  <c r="T25" i="13"/>
  <c r="T178" i="13"/>
  <c r="T126" i="13"/>
  <c r="T90" i="13"/>
  <c r="T139" i="13"/>
  <c r="T128" i="13"/>
  <c r="T157" i="13"/>
  <c r="T61" i="13"/>
  <c r="T180" i="13"/>
  <c r="T66" i="13"/>
  <c r="T34" i="13"/>
  <c r="T97" i="13"/>
  <c r="T49" i="13"/>
  <c r="T33" i="13"/>
  <c r="T114" i="13"/>
  <c r="T82" i="13"/>
  <c r="T50" i="13"/>
  <c r="T18" i="13"/>
  <c r="T173" i="13"/>
  <c r="T141" i="13"/>
  <c r="T125" i="13"/>
  <c r="T109" i="13"/>
  <c r="T93" i="13"/>
  <c r="T77" i="13"/>
  <c r="T13" i="13"/>
  <c r="T64" i="13"/>
  <c r="T48" i="13"/>
  <c r="T32" i="13"/>
  <c r="T132" i="13"/>
  <c r="T116" i="13"/>
  <c r="T179" i="13"/>
  <c r="T51" i="13"/>
  <c r="T35" i="13"/>
  <c r="T19" i="13"/>
  <c r="T158" i="13"/>
  <c r="T110" i="13"/>
  <c r="T134" i="13"/>
  <c r="T118" i="13"/>
  <c r="T86" i="13"/>
  <c r="T70" i="13"/>
  <c r="T54" i="13"/>
  <c r="T38" i="13"/>
  <c r="T177" i="13"/>
  <c r="T161" i="13"/>
  <c r="T145" i="13"/>
  <c r="T113" i="13"/>
  <c r="T65" i="13"/>
  <c r="T160" i="13"/>
  <c r="T124" i="13"/>
  <c r="T167" i="13"/>
  <c r="T29" i="13"/>
  <c r="T36" i="13"/>
  <c r="T122" i="13"/>
  <c r="T117" i="13"/>
  <c r="T155" i="13"/>
  <c r="T81" i="13"/>
  <c r="T85" i="13"/>
  <c r="T165" i="13"/>
  <c r="I172" i="8"/>
  <c r="K172" i="8" s="1"/>
  <c r="T79" i="13"/>
  <c r="T47" i="13"/>
  <c r="T31" i="13"/>
  <c r="T15" i="13"/>
  <c r="T99" i="13"/>
  <c r="T83" i="13"/>
  <c r="T67" i="13"/>
  <c r="T127" i="13"/>
  <c r="T111" i="13"/>
  <c r="T95" i="13"/>
  <c r="T24" i="13"/>
  <c r="T143" i="13"/>
  <c r="T52" i="13"/>
  <c r="T147" i="13"/>
  <c r="T163" i="13"/>
  <c r="T171" i="13"/>
  <c r="T123" i="13"/>
  <c r="T107" i="13"/>
  <c r="T91" i="13"/>
  <c r="T75" i="13"/>
  <c r="T59" i="13"/>
  <c r="T43" i="13"/>
  <c r="T27" i="13"/>
  <c r="T11" i="13"/>
  <c r="T45" i="13"/>
  <c r="T151" i="13"/>
  <c r="T69" i="13"/>
  <c r="T149" i="13"/>
  <c r="T10" i="13"/>
  <c r="T133" i="13"/>
  <c r="T164" i="13"/>
  <c r="T156" i="13"/>
  <c r="T84" i="13"/>
  <c r="T68" i="13"/>
  <c r="T152" i="13"/>
  <c r="T120" i="13"/>
  <c r="T138" i="13"/>
  <c r="T144" i="13"/>
  <c r="T112" i="13"/>
  <c r="T96" i="13"/>
  <c r="T22" i="13"/>
  <c r="T130" i="13"/>
  <c r="T162" i="13"/>
  <c r="E7" i="13"/>
  <c r="E8" i="13"/>
  <c r="I26" i="8"/>
  <c r="K26" i="8" s="1"/>
  <c r="I34" i="8"/>
  <c r="K34" i="8" s="1"/>
  <c r="J117" i="11"/>
  <c r="L117" i="11" s="1"/>
  <c r="J99" i="11"/>
  <c r="L99" i="11" s="1"/>
  <c r="J85" i="11"/>
  <c r="L85" i="11" s="1"/>
  <c r="J175" i="11"/>
  <c r="L175" i="11" s="1"/>
  <c r="J90" i="11"/>
  <c r="L90" i="11" s="1"/>
  <c r="J154" i="11"/>
  <c r="L154" i="11" s="1"/>
  <c r="J140" i="11"/>
  <c r="L140" i="11" s="1"/>
  <c r="J42" i="11"/>
  <c r="L42" i="11" s="1"/>
  <c r="J80" i="11"/>
  <c r="L80" i="11" s="1"/>
  <c r="J134" i="11"/>
  <c r="L134" i="11" s="1"/>
  <c r="J11" i="11"/>
  <c r="L11" i="11" s="1"/>
  <c r="J35" i="11"/>
  <c r="L35" i="11" s="1"/>
  <c r="J79" i="11"/>
  <c r="L79" i="11" s="1"/>
  <c r="J153" i="11"/>
  <c r="L153" i="11" s="1"/>
  <c r="J96" i="11"/>
  <c r="L96" i="11" s="1"/>
  <c r="J133" i="11"/>
  <c r="L133" i="11" s="1"/>
  <c r="J63" i="11"/>
  <c r="L63" i="11" s="1"/>
  <c r="J129" i="11"/>
  <c r="L129" i="11" s="1"/>
  <c r="J93" i="11"/>
  <c r="L93" i="11" s="1"/>
  <c r="J169" i="11"/>
  <c r="L169" i="11" s="1"/>
  <c r="J167" i="11"/>
  <c r="L167" i="11" s="1"/>
  <c r="J57" i="11"/>
  <c r="L57" i="11" s="1"/>
  <c r="J160" i="11"/>
  <c r="L160" i="11" s="1"/>
  <c r="J170" i="11"/>
  <c r="L170" i="11" s="1"/>
  <c r="J116" i="11"/>
  <c r="L116" i="11" s="1"/>
  <c r="J110" i="11"/>
  <c r="L110" i="11" s="1"/>
  <c r="J141" i="11"/>
  <c r="L141" i="11" s="1"/>
  <c r="J121" i="11"/>
  <c r="L121" i="11" s="1"/>
  <c r="J26" i="11"/>
  <c r="L26" i="11" s="1"/>
  <c r="J78" i="11"/>
  <c r="L78" i="11" s="1"/>
  <c r="J70" i="11"/>
  <c r="L70" i="11" s="1"/>
  <c r="J51" i="11"/>
  <c r="L51" i="11" s="1"/>
  <c r="J104" i="11"/>
  <c r="L104" i="11" s="1"/>
  <c r="J125" i="11"/>
  <c r="L125" i="11" s="1"/>
  <c r="J97" i="11"/>
  <c r="L97" i="11" s="1"/>
  <c r="J73" i="11"/>
  <c r="L73" i="11" s="1"/>
  <c r="J44" i="11"/>
  <c r="L44" i="11" s="1"/>
  <c r="J166" i="11"/>
  <c r="L166" i="11" s="1"/>
  <c r="J39" i="11"/>
  <c r="L39" i="11" s="1"/>
  <c r="J131" i="11"/>
  <c r="L131" i="11" s="1"/>
  <c r="J47" i="11"/>
  <c r="L47" i="11" s="1"/>
  <c r="G7" i="13"/>
  <c r="G8" i="13"/>
  <c r="G5" i="13"/>
  <c r="J64" i="11"/>
  <c r="L64" i="11" s="1"/>
  <c r="J179" i="11"/>
  <c r="L179" i="11" s="1"/>
  <c r="J137" i="11"/>
  <c r="L137" i="11" s="1"/>
  <c r="J40" i="11"/>
  <c r="L40" i="11" s="1"/>
  <c r="J147" i="11"/>
  <c r="L147" i="11" s="1"/>
  <c r="J22" i="11"/>
  <c r="L22" i="11" s="1"/>
  <c r="J120" i="11"/>
  <c r="L120" i="11" s="1"/>
  <c r="J135" i="11"/>
  <c r="L135" i="11" s="1"/>
  <c r="J30" i="11"/>
  <c r="L30" i="11" s="1"/>
  <c r="J58" i="11"/>
  <c r="L58" i="11" s="1"/>
  <c r="J113" i="11"/>
  <c r="L113" i="11" s="1"/>
  <c r="J143" i="11"/>
  <c r="L143" i="11" s="1"/>
  <c r="J165" i="11"/>
  <c r="L165" i="11" s="1"/>
  <c r="J150" i="11"/>
  <c r="L150" i="11" s="1"/>
  <c r="J132" i="11"/>
  <c r="L132" i="11" s="1"/>
  <c r="J92" i="11"/>
  <c r="L92" i="11" s="1"/>
  <c r="J37" i="11"/>
  <c r="L37" i="11" s="1"/>
  <c r="J62" i="11"/>
  <c r="L62" i="11" s="1"/>
  <c r="J123" i="11"/>
  <c r="L123" i="11" s="1"/>
  <c r="J59" i="11"/>
  <c r="L59" i="11" s="1"/>
  <c r="J60" i="11"/>
  <c r="L60" i="11" s="1"/>
  <c r="J112" i="11"/>
  <c r="L112" i="11" s="1"/>
  <c r="J148" i="11"/>
  <c r="L148" i="11" s="1"/>
  <c r="J177" i="11"/>
  <c r="L177" i="11" s="1"/>
  <c r="J83" i="11"/>
  <c r="L83" i="11" s="1"/>
  <c r="J31" i="11"/>
  <c r="L31" i="11" s="1"/>
  <c r="J91" i="11"/>
  <c r="L91" i="11" s="1"/>
  <c r="J105" i="11"/>
  <c r="L105" i="11" s="1"/>
  <c r="J68" i="11"/>
  <c r="L68" i="11" s="1"/>
  <c r="J67" i="11"/>
  <c r="L67" i="11" s="1"/>
  <c r="J48" i="11"/>
  <c r="L48" i="11" s="1"/>
  <c r="J66" i="11"/>
  <c r="L66" i="11" s="1"/>
  <c r="J144" i="11"/>
  <c r="L144" i="11" s="1"/>
  <c r="J95" i="11"/>
  <c r="L95" i="11" s="1"/>
  <c r="J74" i="11"/>
  <c r="L74" i="11" s="1"/>
  <c r="J14" i="11"/>
  <c r="L14" i="11" s="1"/>
  <c r="J108" i="11"/>
  <c r="L108" i="11" s="1"/>
  <c r="J21" i="11"/>
  <c r="L21" i="11" s="1"/>
  <c r="J94" i="11"/>
  <c r="J41" i="11"/>
  <c r="L41" i="11" s="1"/>
  <c r="J100" i="11"/>
  <c r="L100" i="11" s="1"/>
  <c r="J33" i="11"/>
  <c r="L33" i="11" s="1"/>
  <c r="J46" i="11"/>
  <c r="L46" i="11" s="1"/>
  <c r="J122" i="11"/>
  <c r="L122" i="11" s="1"/>
  <c r="J174" i="11"/>
  <c r="L174" i="11" s="1"/>
  <c r="J164" i="11"/>
  <c r="L164" i="11" s="1"/>
  <c r="J102" i="11"/>
  <c r="L102" i="11" s="1"/>
  <c r="J87" i="11"/>
  <c r="L87" i="11" s="1"/>
  <c r="J53" i="11"/>
  <c r="L53" i="11" s="1"/>
  <c r="J54" i="11"/>
  <c r="L54" i="11" s="1"/>
  <c r="J168" i="11"/>
  <c r="L168" i="11" s="1"/>
  <c r="J25" i="11"/>
  <c r="L25" i="11" s="1"/>
  <c r="J81" i="11"/>
  <c r="L81" i="11" s="1"/>
  <c r="J138" i="11"/>
  <c r="L138" i="11" s="1"/>
  <c r="J118" i="11"/>
  <c r="L118" i="11" s="1"/>
  <c r="J71" i="11"/>
  <c r="L71" i="11" s="1"/>
  <c r="J32" i="11"/>
  <c r="L32" i="11" s="1"/>
  <c r="J180" i="11"/>
  <c r="L180" i="11" s="1"/>
  <c r="J29" i="11"/>
  <c r="L29" i="11" s="1"/>
  <c r="J128" i="11"/>
  <c r="L128" i="11" s="1"/>
  <c r="J77" i="11"/>
  <c r="L77" i="11" s="1"/>
  <c r="J136" i="11"/>
  <c r="L136" i="11" s="1"/>
  <c r="J126" i="11"/>
  <c r="L126" i="11" s="1"/>
  <c r="J178" i="11"/>
  <c r="L178" i="11" s="1"/>
  <c r="J16" i="11"/>
  <c r="L16" i="11" s="1"/>
  <c r="J69" i="11"/>
  <c r="L69" i="11" s="1"/>
  <c r="J103" i="11"/>
  <c r="L103" i="11" s="1"/>
  <c r="J152" i="11"/>
  <c r="L152" i="11" s="1"/>
  <c r="J52" i="11"/>
  <c r="L52" i="11" s="1"/>
  <c r="J10" i="11"/>
  <c r="L10" i="11" s="1"/>
  <c r="J27" i="11"/>
  <c r="L27" i="11" s="1"/>
  <c r="J162" i="11"/>
  <c r="L162" i="11" s="1"/>
  <c r="J24" i="11"/>
  <c r="L24" i="11" s="1"/>
  <c r="J65" i="11"/>
  <c r="L65" i="11" s="1"/>
  <c r="J82" i="11"/>
  <c r="L82" i="11" s="1"/>
  <c r="J142" i="11"/>
  <c r="L142" i="11" s="1"/>
  <c r="S6" i="13"/>
  <c r="K6" i="9"/>
  <c r="J156" i="11"/>
  <c r="L156" i="11" s="1"/>
  <c r="J50" i="11"/>
  <c r="L50" i="11" s="1"/>
  <c r="J163" i="11"/>
  <c r="L163" i="11" s="1"/>
  <c r="J111" i="11"/>
  <c r="L111" i="11" s="1"/>
  <c r="J38" i="11"/>
  <c r="L38" i="11" s="1"/>
  <c r="J157" i="11"/>
  <c r="L157" i="11" s="1"/>
  <c r="J45" i="11"/>
  <c r="L45" i="11" s="1"/>
  <c r="J127" i="11"/>
  <c r="L127" i="11" s="1"/>
  <c r="J23" i="11"/>
  <c r="L23" i="11" s="1"/>
  <c r="J56" i="11"/>
  <c r="L56" i="11" s="1"/>
  <c r="J75" i="11"/>
  <c r="L75" i="11" s="1"/>
  <c r="J34" i="11"/>
  <c r="L34" i="11" s="1"/>
  <c r="J101" i="11"/>
  <c r="L101" i="11" s="1"/>
  <c r="J119" i="11"/>
  <c r="L119" i="11" s="1"/>
  <c r="J158" i="11"/>
  <c r="L158" i="11" s="1"/>
  <c r="J151" i="11"/>
  <c r="L151" i="11" s="1"/>
  <c r="J18" i="11"/>
  <c r="L18" i="11" s="1"/>
  <c r="J61" i="11"/>
  <c r="L61" i="11" s="1"/>
  <c r="J155" i="11"/>
  <c r="L155" i="11" s="1"/>
  <c r="J115" i="11"/>
  <c r="L115" i="11" s="1"/>
  <c r="J89" i="11"/>
  <c r="L89" i="11" s="1"/>
  <c r="J106" i="11"/>
  <c r="L106" i="11" s="1"/>
  <c r="J72" i="11"/>
  <c r="L72" i="11" s="1"/>
  <c r="J84" i="11"/>
  <c r="L84" i="11" s="1"/>
  <c r="J49" i="11"/>
  <c r="L49" i="11" s="1"/>
  <c r="J139" i="11"/>
  <c r="L139" i="11" s="1"/>
  <c r="J15" i="11"/>
  <c r="L15" i="11" s="1"/>
  <c r="J98" i="11"/>
  <c r="L98" i="11" s="1"/>
  <c r="J171" i="11"/>
  <c r="L171" i="11" s="1"/>
  <c r="J173" i="11"/>
  <c r="L173" i="11" s="1"/>
  <c r="J176" i="11"/>
  <c r="L176" i="11" s="1"/>
  <c r="J145" i="11"/>
  <c r="L145" i="11" s="1"/>
  <c r="J43" i="11"/>
  <c r="L43" i="11" s="1"/>
  <c r="J17" i="11"/>
  <c r="L17" i="11" s="1"/>
  <c r="J55" i="11"/>
  <c r="L55" i="11" s="1"/>
  <c r="J161" i="11"/>
  <c r="L161" i="11" s="1"/>
  <c r="J107" i="11"/>
  <c r="L107" i="11" s="1"/>
  <c r="J88" i="11"/>
  <c r="L88" i="11" s="1"/>
  <c r="J13" i="11"/>
  <c r="L13" i="11" s="1"/>
  <c r="J36" i="11"/>
  <c r="L36" i="11" s="1"/>
  <c r="J124" i="11"/>
  <c r="L124" i="11" s="1"/>
  <c r="J28" i="11"/>
  <c r="L28" i="11" s="1"/>
  <c r="J159" i="11"/>
  <c r="L159" i="11" s="1"/>
  <c r="J76" i="11"/>
  <c r="L76" i="11" s="1"/>
  <c r="J109" i="11"/>
  <c r="L109" i="11" s="1"/>
  <c r="J86" i="11"/>
  <c r="L86" i="11" s="1"/>
  <c r="J20" i="11"/>
  <c r="L20" i="11" s="1"/>
  <c r="J149" i="11"/>
  <c r="L149" i="11" s="1"/>
  <c r="F8" i="13"/>
  <c r="J12" i="11"/>
  <c r="L12" i="11" s="1"/>
  <c r="J130" i="11"/>
  <c r="L130" i="11" s="1"/>
  <c r="J146" i="11"/>
  <c r="L146" i="11" s="1"/>
  <c r="J114" i="11"/>
  <c r="L114" i="11" s="1"/>
  <c r="J172" i="11"/>
  <c r="L172" i="11" s="1"/>
  <c r="J19" i="11"/>
  <c r="L19" i="11" s="1"/>
  <c r="F7" i="13"/>
  <c r="F5" i="13"/>
  <c r="E5" i="13"/>
  <c r="K6" i="11"/>
  <c r="J131" i="9"/>
  <c r="L131" i="9" s="1"/>
  <c r="J10" i="9"/>
  <c r="L10" i="9" s="1"/>
  <c r="I88" i="8"/>
  <c r="K88" i="8" s="1"/>
  <c r="I134" i="8"/>
  <c r="K134" i="8" s="1"/>
  <c r="I56" i="8"/>
  <c r="K56" i="8" s="1"/>
  <c r="I115" i="8"/>
  <c r="K115" i="8" s="1"/>
  <c r="I22" i="8"/>
  <c r="K22" i="8" s="1"/>
  <c r="I21" i="8"/>
  <c r="K21" i="8" s="1"/>
  <c r="I147" i="8"/>
  <c r="K147" i="8" s="1"/>
  <c r="I36" i="8"/>
  <c r="K36" i="8" s="1"/>
  <c r="I118" i="8"/>
  <c r="K118" i="8" s="1"/>
  <c r="I84" i="8"/>
  <c r="K84" i="8" s="1"/>
  <c r="J144" i="9"/>
  <c r="L144" i="9" s="1"/>
  <c r="J95" i="9"/>
  <c r="L95" i="9" s="1"/>
  <c r="J168" i="9"/>
  <c r="L168" i="9" s="1"/>
  <c r="J90" i="9"/>
  <c r="L90" i="9" s="1"/>
  <c r="J109" i="9"/>
  <c r="L109" i="9" s="1"/>
  <c r="J93" i="9"/>
  <c r="L93" i="9" s="1"/>
  <c r="J117" i="9"/>
  <c r="L117" i="9" s="1"/>
  <c r="J69" i="9"/>
  <c r="L69" i="9" s="1"/>
  <c r="J158" i="9"/>
  <c r="L158" i="9" s="1"/>
  <c r="J107" i="9"/>
  <c r="L107" i="9" s="1"/>
  <c r="J126" i="9"/>
  <c r="L126" i="9" s="1"/>
  <c r="J136" i="9"/>
  <c r="L136" i="9" s="1"/>
  <c r="J180" i="9"/>
  <c r="L180" i="9" s="1"/>
  <c r="J75" i="9"/>
  <c r="L75" i="9" s="1"/>
  <c r="J132" i="9"/>
  <c r="L132" i="9" s="1"/>
  <c r="J170" i="9"/>
  <c r="L170" i="9" s="1"/>
  <c r="J127" i="9"/>
  <c r="L127" i="9" s="1"/>
  <c r="I76" i="8"/>
  <c r="K76" i="8" s="1"/>
  <c r="J105" i="9"/>
  <c r="L105" i="9" s="1"/>
  <c r="I170" i="8"/>
  <c r="K170" i="8" s="1"/>
  <c r="I113" i="8"/>
  <c r="K113" i="8" s="1"/>
  <c r="I183" i="8"/>
  <c r="K183" i="8" s="1"/>
  <c r="J146" i="9"/>
  <c r="L146" i="9" s="1"/>
  <c r="G8" i="11"/>
  <c r="G5" i="11"/>
  <c r="G63" i="6"/>
  <c r="I63" i="6" s="1"/>
  <c r="J128" i="9"/>
  <c r="L128" i="9" s="1"/>
  <c r="G7" i="11"/>
  <c r="J112" i="9"/>
  <c r="L112" i="9" s="1"/>
  <c r="F5" i="11"/>
  <c r="F8" i="11"/>
  <c r="I45" i="8"/>
  <c r="K45" i="8" s="1"/>
  <c r="I54" i="8"/>
  <c r="K54" i="8" s="1"/>
  <c r="F7" i="11"/>
  <c r="I65" i="8"/>
  <c r="K65" i="8" s="1"/>
  <c r="J29" i="9"/>
  <c r="L29" i="9" s="1"/>
  <c r="J70" i="9"/>
  <c r="L70" i="9" s="1"/>
  <c r="J16" i="9"/>
  <c r="L16" i="9" s="1"/>
  <c r="J35" i="9"/>
  <c r="L35" i="9" s="1"/>
  <c r="J24" i="9"/>
  <c r="L24" i="9" s="1"/>
  <c r="J33" i="9"/>
  <c r="L33" i="9" s="1"/>
  <c r="J27" i="9"/>
  <c r="L27" i="9" s="1"/>
  <c r="J18" i="9"/>
  <c r="L18" i="9" s="1"/>
  <c r="J46" i="9"/>
  <c r="L46" i="9" s="1"/>
  <c r="J42" i="9"/>
  <c r="L42" i="9" s="1"/>
  <c r="J89" i="9"/>
  <c r="L89" i="9" s="1"/>
  <c r="J41" i="9"/>
  <c r="L41" i="9" s="1"/>
  <c r="J57" i="9"/>
  <c r="L57" i="9" s="1"/>
  <c r="J38" i="9"/>
  <c r="L38" i="9" s="1"/>
  <c r="J176" i="9"/>
  <c r="L176" i="9" s="1"/>
  <c r="J25" i="9"/>
  <c r="L25" i="9" s="1"/>
  <c r="J39" i="9"/>
  <c r="L39" i="9" s="1"/>
  <c r="J81" i="9"/>
  <c r="L81" i="9" s="1"/>
  <c r="J43" i="9"/>
  <c r="L43" i="9" s="1"/>
  <c r="J55" i="9"/>
  <c r="L55" i="9" s="1"/>
  <c r="J61" i="9"/>
  <c r="L61" i="9" s="1"/>
  <c r="J32" i="9"/>
  <c r="L32" i="9" s="1"/>
  <c r="J52" i="9"/>
  <c r="L52" i="9" s="1"/>
  <c r="J62" i="9"/>
  <c r="L62" i="9" s="1"/>
  <c r="J48" i="9"/>
  <c r="L48" i="9" s="1"/>
  <c r="J54" i="9"/>
  <c r="L54" i="9" s="1"/>
  <c r="J50" i="9"/>
  <c r="L50" i="9" s="1"/>
  <c r="J37" i="9"/>
  <c r="L37" i="9" s="1"/>
  <c r="J26" i="9"/>
  <c r="L26" i="9" s="1"/>
  <c r="J66" i="9"/>
  <c r="L66" i="9" s="1"/>
  <c r="J22" i="9"/>
  <c r="L22" i="9" s="1"/>
  <c r="J58" i="9"/>
  <c r="L58" i="9" s="1"/>
  <c r="J30" i="9"/>
  <c r="L30" i="9" s="1"/>
  <c r="J45" i="9"/>
  <c r="L45" i="9" s="1"/>
  <c r="J64" i="9"/>
  <c r="L64" i="9" s="1"/>
  <c r="J83" i="9"/>
  <c r="L83" i="9" s="1"/>
  <c r="J65" i="9"/>
  <c r="L65" i="9" s="1"/>
  <c r="J49" i="9"/>
  <c r="L49" i="9" s="1"/>
  <c r="J40" i="9"/>
  <c r="L40" i="9" s="1"/>
  <c r="J59" i="9"/>
  <c r="L59" i="9" s="1"/>
  <c r="J47" i="9"/>
  <c r="L47" i="9" s="1"/>
  <c r="J44" i="9"/>
  <c r="L44" i="9" s="1"/>
  <c r="J36" i="9"/>
  <c r="L36" i="9" s="1"/>
  <c r="J63" i="9"/>
  <c r="L63" i="9" s="1"/>
  <c r="J23" i="9"/>
  <c r="L23" i="9" s="1"/>
  <c r="J19" i="9"/>
  <c r="L19" i="9" s="1"/>
  <c r="J17" i="9"/>
  <c r="L17" i="9" s="1"/>
  <c r="J31" i="9"/>
  <c r="L31" i="9" s="1"/>
  <c r="J20" i="9"/>
  <c r="L20" i="9" s="1"/>
  <c r="J56" i="9"/>
  <c r="L56" i="9" s="1"/>
  <c r="J87" i="9"/>
  <c r="L87" i="9" s="1"/>
  <c r="J67" i="9"/>
  <c r="L67" i="9" s="1"/>
  <c r="J34" i="9"/>
  <c r="L34" i="9" s="1"/>
  <c r="J21" i="9"/>
  <c r="L21" i="9" s="1"/>
  <c r="J86" i="9"/>
  <c r="L86" i="9" s="1"/>
  <c r="J167" i="9"/>
  <c r="L167" i="9" s="1"/>
  <c r="G159" i="6"/>
  <c r="I159" i="6" s="1"/>
  <c r="J145" i="9"/>
  <c r="L145" i="9" s="1"/>
  <c r="J92" i="9"/>
  <c r="L92" i="9" s="1"/>
  <c r="J142" i="9"/>
  <c r="L142" i="9" s="1"/>
  <c r="J162" i="9"/>
  <c r="L162" i="9" s="1"/>
  <c r="E8" i="11"/>
  <c r="E5" i="11"/>
  <c r="J154" i="9"/>
  <c r="L154" i="9" s="1"/>
  <c r="E7" i="11"/>
  <c r="E8" i="9"/>
  <c r="F8" i="9"/>
  <c r="G7" i="9"/>
  <c r="G8" i="9"/>
  <c r="F7" i="9"/>
  <c r="E7" i="9"/>
  <c r="J99" i="9"/>
  <c r="L99" i="9" s="1"/>
  <c r="J159" i="9"/>
  <c r="L159" i="9" s="1"/>
  <c r="J115" i="9"/>
  <c r="L115" i="9" s="1"/>
  <c r="J51" i="9"/>
  <c r="L51" i="9" s="1"/>
  <c r="J148" i="9"/>
  <c r="L148" i="9" s="1"/>
  <c r="J101" i="9"/>
  <c r="L101" i="9" s="1"/>
  <c r="J94" i="9"/>
  <c r="L94" i="9" s="1"/>
  <c r="J172" i="9"/>
  <c r="L172" i="9" s="1"/>
  <c r="J60" i="9"/>
  <c r="L60" i="9" s="1"/>
  <c r="J138" i="9"/>
  <c r="L138" i="9" s="1"/>
  <c r="J175" i="9"/>
  <c r="L175" i="9" s="1"/>
  <c r="J173" i="9"/>
  <c r="L173" i="9" s="1"/>
  <c r="J174" i="9"/>
  <c r="L174" i="9" s="1"/>
  <c r="J13" i="9"/>
  <c r="L13" i="9" s="1"/>
  <c r="J79" i="9"/>
  <c r="L79" i="9" s="1"/>
  <c r="G112" i="6"/>
  <c r="I112" i="6" s="1"/>
  <c r="G16" i="6"/>
  <c r="I16" i="6" s="1"/>
  <c r="G5" i="9"/>
  <c r="J14" i="9"/>
  <c r="L14" i="9" s="1"/>
  <c r="J72" i="9"/>
  <c r="L72" i="9" s="1"/>
  <c r="J149" i="9"/>
  <c r="L149" i="9" s="1"/>
  <c r="J178" i="9"/>
  <c r="L178" i="9" s="1"/>
  <c r="J84" i="9"/>
  <c r="L84" i="9" s="1"/>
  <c r="J141" i="9"/>
  <c r="L141" i="9" s="1"/>
  <c r="J150" i="9"/>
  <c r="L150" i="9" s="1"/>
  <c r="J134" i="9"/>
  <c r="L134" i="9" s="1"/>
  <c r="J139" i="9"/>
  <c r="L139" i="9" s="1"/>
  <c r="J80" i="9"/>
  <c r="L80" i="9" s="1"/>
  <c r="J74" i="9"/>
  <c r="L74" i="9" s="1"/>
  <c r="J164" i="9"/>
  <c r="L164" i="9" s="1"/>
  <c r="J140" i="9"/>
  <c r="L140" i="9" s="1"/>
  <c r="J177" i="9"/>
  <c r="L177" i="9" s="1"/>
  <c r="J15" i="9"/>
  <c r="L15" i="9" s="1"/>
  <c r="J103" i="9"/>
  <c r="L103" i="9" s="1"/>
  <c r="J137" i="9"/>
  <c r="L137" i="9" s="1"/>
  <c r="J166" i="9"/>
  <c r="L166" i="9" s="1"/>
  <c r="J157" i="9"/>
  <c r="L157" i="9" s="1"/>
  <c r="J147" i="9"/>
  <c r="L147" i="9" s="1"/>
  <c r="J133" i="9"/>
  <c r="L133" i="9" s="1"/>
  <c r="J153" i="9"/>
  <c r="L153" i="9" s="1"/>
  <c r="J151" i="9"/>
  <c r="L151" i="9" s="1"/>
  <c r="J114" i="9"/>
  <c r="L114" i="9" s="1"/>
  <c r="J53" i="9"/>
  <c r="L53" i="9" s="1"/>
  <c r="J116" i="9"/>
  <c r="L116" i="9" s="1"/>
  <c r="J119" i="9"/>
  <c r="L119" i="9" s="1"/>
  <c r="J156" i="9"/>
  <c r="L156" i="9" s="1"/>
  <c r="J160" i="9"/>
  <c r="L160" i="9" s="1"/>
  <c r="J123" i="9"/>
  <c r="L123" i="9" s="1"/>
  <c r="J98" i="9"/>
  <c r="L98" i="9" s="1"/>
  <c r="I12" i="8"/>
  <c r="K12" i="8" s="1"/>
  <c r="J155" i="9"/>
  <c r="L155" i="9" s="1"/>
  <c r="J82" i="9"/>
  <c r="L82" i="9" s="1"/>
  <c r="J91" i="9"/>
  <c r="L91" i="9" s="1"/>
  <c r="J143" i="9"/>
  <c r="L143" i="9" s="1"/>
  <c r="I181" i="8"/>
  <c r="K181" i="8" s="1"/>
  <c r="J124" i="9"/>
  <c r="L124" i="9" s="1"/>
  <c r="J76" i="9"/>
  <c r="L76" i="9" s="1"/>
  <c r="J102" i="9"/>
  <c r="L102" i="9" s="1"/>
  <c r="J179" i="9"/>
  <c r="L179" i="9" s="1"/>
  <c r="J11" i="9"/>
  <c r="L11" i="9" s="1"/>
  <c r="J28" i="9"/>
  <c r="L28" i="9" s="1"/>
  <c r="J106" i="9"/>
  <c r="L106" i="9" s="1"/>
  <c r="J73" i="9"/>
  <c r="L73" i="9" s="1"/>
  <c r="J163" i="9"/>
  <c r="L163" i="9" s="1"/>
  <c r="J108" i="9"/>
  <c r="L108" i="9" s="1"/>
  <c r="J111" i="9"/>
  <c r="L111" i="9" s="1"/>
  <c r="J122" i="9"/>
  <c r="L122" i="9" s="1"/>
  <c r="I194" i="8"/>
  <c r="K194" i="8" s="1"/>
  <c r="J100" i="9"/>
  <c r="L100" i="9" s="1"/>
  <c r="J152" i="9"/>
  <c r="L152" i="9" s="1"/>
  <c r="J68" i="9"/>
  <c r="L68" i="9" s="1"/>
  <c r="J118" i="9"/>
  <c r="L118" i="9" s="1"/>
  <c r="J113" i="9"/>
  <c r="L113" i="9" s="1"/>
  <c r="J120" i="9"/>
  <c r="L120" i="9" s="1"/>
  <c r="J85" i="9"/>
  <c r="L85" i="9" s="1"/>
  <c r="J97" i="9"/>
  <c r="L97" i="9" s="1"/>
  <c r="J78" i="9"/>
  <c r="L78" i="9" s="1"/>
  <c r="J104" i="9"/>
  <c r="L104" i="9" s="1"/>
  <c r="I75" i="8"/>
  <c r="K75" i="8" s="1"/>
  <c r="J130" i="9"/>
  <c r="L130" i="9" s="1"/>
  <c r="J96" i="9"/>
  <c r="L96" i="9" s="1"/>
  <c r="J169" i="9"/>
  <c r="L169" i="9" s="1"/>
  <c r="J161" i="9"/>
  <c r="L161" i="9" s="1"/>
  <c r="J121" i="9"/>
  <c r="L121" i="9" s="1"/>
  <c r="J135" i="9"/>
  <c r="L135" i="9" s="1"/>
  <c r="J110" i="9"/>
  <c r="L110" i="9" s="1"/>
  <c r="J165" i="9"/>
  <c r="L165" i="9" s="1"/>
  <c r="J88" i="9"/>
  <c r="L88" i="9" s="1"/>
  <c r="J71" i="9"/>
  <c r="L71" i="9" s="1"/>
  <c r="J77" i="9"/>
  <c r="L77" i="9" s="1"/>
  <c r="J171" i="9"/>
  <c r="L171" i="9" s="1"/>
  <c r="G80" i="6"/>
  <c r="I80" i="6" s="1"/>
  <c r="F5" i="9"/>
  <c r="G27" i="6"/>
  <c r="I27" i="6" s="1"/>
  <c r="G154" i="6"/>
  <c r="I154" i="6" s="1"/>
  <c r="G10" i="6"/>
  <c r="I10" i="6" s="1"/>
  <c r="G75" i="6"/>
  <c r="I75" i="6" s="1"/>
  <c r="J12" i="9"/>
  <c r="E5" i="9"/>
  <c r="I109" i="8"/>
  <c r="K109" i="8" s="1"/>
  <c r="I166" i="8"/>
  <c r="K166" i="8" s="1"/>
  <c r="I30" i="8"/>
  <c r="K30" i="8" s="1"/>
  <c r="I154" i="8"/>
  <c r="K154" i="8" s="1"/>
  <c r="I95" i="8"/>
  <c r="K95" i="8" s="1"/>
  <c r="I46" i="8"/>
  <c r="K46" i="8" s="1"/>
  <c r="I179" i="8"/>
  <c r="K179" i="8" s="1"/>
  <c r="I48" i="8"/>
  <c r="K48" i="8" s="1"/>
  <c r="I70" i="8"/>
  <c r="K70" i="8" s="1"/>
  <c r="I83" i="8"/>
  <c r="K83" i="8" s="1"/>
  <c r="I90" i="8"/>
  <c r="K90" i="8" s="1"/>
  <c r="I81" i="8"/>
  <c r="K81" i="8" s="1"/>
  <c r="I49" i="8"/>
  <c r="K49" i="8" s="1"/>
  <c r="I52" i="8"/>
  <c r="K52" i="8" s="1"/>
  <c r="I186" i="8"/>
  <c r="K186" i="8" s="1"/>
  <c r="I151" i="8"/>
  <c r="K151" i="8" s="1"/>
  <c r="I159" i="8"/>
  <c r="K159" i="8" s="1"/>
  <c r="I69" i="8"/>
  <c r="K69" i="8" s="1"/>
  <c r="I47" i="8"/>
  <c r="K47" i="8" s="1"/>
  <c r="I173" i="8"/>
  <c r="K173" i="8" s="1"/>
  <c r="I68" i="8"/>
  <c r="K68" i="8" s="1"/>
  <c r="I94" i="8"/>
  <c r="K94" i="8" s="1"/>
  <c r="I53" i="8"/>
  <c r="K53" i="8" s="1"/>
  <c r="I73" i="8"/>
  <c r="K73" i="8" s="1"/>
  <c r="I78" i="8"/>
  <c r="K78" i="8" s="1"/>
  <c r="I67" i="8"/>
  <c r="K67" i="8" s="1"/>
  <c r="I129" i="8"/>
  <c r="K129" i="8" s="1"/>
  <c r="I91" i="8"/>
  <c r="K91" i="8" s="1"/>
  <c r="I138" i="8"/>
  <c r="K138" i="8" s="1"/>
  <c r="I126" i="8"/>
  <c r="K126" i="8" s="1"/>
  <c r="I176" i="8"/>
  <c r="K176" i="8" s="1"/>
  <c r="I191" i="8"/>
  <c r="K191" i="8" s="1"/>
  <c r="I144" i="8"/>
  <c r="K144" i="8" s="1"/>
  <c r="I25" i="8"/>
  <c r="K25" i="8" s="1"/>
  <c r="I135" i="8"/>
  <c r="K135" i="8" s="1"/>
  <c r="I149" i="8"/>
  <c r="K149" i="8" s="1"/>
  <c r="I14" i="8"/>
  <c r="K14" i="8" s="1"/>
  <c r="I86" i="8"/>
  <c r="K86" i="8" s="1"/>
  <c r="I72" i="8"/>
  <c r="K72" i="8" s="1"/>
  <c r="I31" i="8"/>
  <c r="K31" i="8" s="1"/>
  <c r="I79" i="8"/>
  <c r="K79" i="8" s="1"/>
  <c r="I11" i="8"/>
  <c r="K11" i="8" s="1"/>
  <c r="I160" i="8"/>
  <c r="K160" i="8" s="1"/>
  <c r="I127" i="8"/>
  <c r="K127" i="8" s="1"/>
  <c r="I60" i="8"/>
  <c r="K60" i="8" s="1"/>
  <c r="I141" i="8"/>
  <c r="K141" i="8" s="1"/>
  <c r="I182" i="8"/>
  <c r="K182" i="8" s="1"/>
  <c r="I41" i="8"/>
  <c r="K41" i="8" s="1"/>
  <c r="I97" i="8"/>
  <c r="K97" i="8" s="1"/>
  <c r="I58" i="8"/>
  <c r="K58" i="8" s="1"/>
  <c r="I121" i="8"/>
  <c r="K121" i="8" s="1"/>
  <c r="I163" i="8"/>
  <c r="K163" i="8" s="1"/>
  <c r="I50" i="8"/>
  <c r="K50" i="8" s="1"/>
  <c r="I164" i="8"/>
  <c r="K164" i="8" s="1"/>
  <c r="I61" i="8"/>
  <c r="K61" i="8" s="1"/>
  <c r="I145" i="8"/>
  <c r="K145" i="8" s="1"/>
  <c r="I177" i="8"/>
  <c r="K177" i="8" s="1"/>
  <c r="I156" i="8"/>
  <c r="K156" i="8" s="1"/>
  <c r="I80" i="8"/>
  <c r="K80" i="8" s="1"/>
  <c r="I23" i="8"/>
  <c r="K23" i="8" s="1"/>
  <c r="I178" i="8"/>
  <c r="K178" i="8" s="1"/>
  <c r="I71" i="8"/>
  <c r="K71" i="8" s="1"/>
  <c r="I146" i="8"/>
  <c r="K146" i="8" s="1"/>
  <c r="I42" i="8"/>
  <c r="K42" i="8" s="1"/>
  <c r="I89" i="8"/>
  <c r="K89" i="8" s="1"/>
  <c r="I99" i="8"/>
  <c r="K99" i="8" s="1"/>
  <c r="I161" i="8"/>
  <c r="K161" i="8" s="1"/>
  <c r="I100" i="8"/>
  <c r="K100" i="8" s="1"/>
  <c r="I139" i="8"/>
  <c r="K139" i="8" s="1"/>
  <c r="I106" i="8"/>
  <c r="K106" i="8" s="1"/>
  <c r="I114" i="8"/>
  <c r="K114" i="8" s="1"/>
  <c r="I140" i="8"/>
  <c r="K140" i="8" s="1"/>
  <c r="I19" i="8"/>
  <c r="K19" i="8" s="1"/>
  <c r="I92" i="8"/>
  <c r="K92" i="8" s="1"/>
  <c r="I9" i="8"/>
  <c r="K9" i="8" s="1"/>
  <c r="I131" i="8"/>
  <c r="K131" i="8" s="1"/>
  <c r="I27" i="8"/>
  <c r="K27" i="8" s="1"/>
  <c r="I107" i="8"/>
  <c r="K107" i="8" s="1"/>
  <c r="I123" i="8"/>
  <c r="K123" i="8" s="1"/>
  <c r="I93" i="8"/>
  <c r="K93" i="8" s="1"/>
  <c r="I133" i="8"/>
  <c r="K133" i="8" s="1"/>
  <c r="I180" i="8"/>
  <c r="K180" i="8" s="1"/>
  <c r="I64" i="8"/>
  <c r="K64" i="8" s="1"/>
  <c r="I10" i="8"/>
  <c r="K10" i="8" s="1"/>
  <c r="I184" i="8"/>
  <c r="K184" i="8" s="1"/>
  <c r="I117" i="8"/>
  <c r="K117" i="8" s="1"/>
  <c r="I130" i="8"/>
  <c r="K130" i="8" s="1"/>
  <c r="I55" i="8"/>
  <c r="K55" i="8" s="1"/>
  <c r="I193" i="8"/>
  <c r="K193" i="8" s="1"/>
  <c r="I192" i="8"/>
  <c r="K192" i="8" s="1"/>
  <c r="I169" i="8"/>
  <c r="K169" i="8" s="1"/>
  <c r="I190" i="8"/>
  <c r="K190" i="8" s="1"/>
  <c r="I155" i="8"/>
  <c r="K155" i="8" s="1"/>
  <c r="I111" i="8"/>
  <c r="K111" i="8" s="1"/>
  <c r="I108" i="8"/>
  <c r="K108" i="8" s="1"/>
  <c r="I28" i="8"/>
  <c r="K28" i="8" s="1"/>
  <c r="I119" i="8"/>
  <c r="K119" i="8" s="1"/>
  <c r="I96" i="8"/>
  <c r="K96" i="8" s="1"/>
  <c r="I162" i="8"/>
  <c r="K162" i="8" s="1"/>
  <c r="I105" i="8"/>
  <c r="K105" i="8" s="1"/>
  <c r="I20" i="8"/>
  <c r="K20" i="8" s="1"/>
  <c r="I168" i="8"/>
  <c r="K168" i="8" s="1"/>
  <c r="I116" i="8"/>
  <c r="K116" i="8" s="1"/>
  <c r="I16" i="8"/>
  <c r="K16" i="8" s="1"/>
  <c r="I153" i="8"/>
  <c r="K153" i="8" s="1"/>
  <c r="I37" i="8"/>
  <c r="K37" i="8" s="1"/>
  <c r="I15" i="8"/>
  <c r="K15" i="8" s="1"/>
  <c r="I102" i="8"/>
  <c r="K102" i="8" s="1"/>
  <c r="I136" i="8"/>
  <c r="K136" i="8" s="1"/>
  <c r="I157" i="8"/>
  <c r="K157" i="8" s="1"/>
  <c r="I62" i="8"/>
  <c r="K62" i="8" s="1"/>
  <c r="I185" i="8"/>
  <c r="K185" i="8" s="1"/>
  <c r="I158" i="8"/>
  <c r="K158" i="8" s="1"/>
  <c r="I38" i="8"/>
  <c r="K38" i="8" s="1"/>
  <c r="I87" i="8"/>
  <c r="K87" i="8" s="1"/>
  <c r="I32" i="8"/>
  <c r="K32" i="8" s="1"/>
  <c r="I24" i="8"/>
  <c r="K24" i="8" s="1"/>
  <c r="I17" i="8"/>
  <c r="K17" i="8" s="1"/>
  <c r="I51" i="8"/>
  <c r="K51" i="8" s="1"/>
  <c r="I165" i="8"/>
  <c r="K165" i="8" s="1"/>
  <c r="I188" i="8"/>
  <c r="K188" i="8" s="1"/>
  <c r="I132" i="8"/>
  <c r="K132" i="8" s="1"/>
  <c r="I8" i="8"/>
  <c r="K8" i="8" s="1"/>
  <c r="I85" i="8"/>
  <c r="K85" i="8" s="1"/>
  <c r="I29" i="8"/>
  <c r="K29" i="8" s="1"/>
  <c r="I101" i="8"/>
  <c r="K101" i="8" s="1"/>
  <c r="I98" i="8"/>
  <c r="K98" i="8" s="1"/>
  <c r="I112" i="8"/>
  <c r="K112" i="8" s="1"/>
  <c r="I187" i="8"/>
  <c r="K187" i="8" s="1"/>
  <c r="I142" i="8"/>
  <c r="K142" i="8" s="1"/>
  <c r="I148" i="8"/>
  <c r="K148" i="8" s="1"/>
  <c r="I124" i="8"/>
  <c r="K124" i="8" s="1"/>
  <c r="I39" i="8"/>
  <c r="K39" i="8" s="1"/>
  <c r="I189" i="8"/>
  <c r="K189" i="8" s="1"/>
  <c r="I120" i="8"/>
  <c r="K120" i="8" s="1"/>
  <c r="I175" i="8"/>
  <c r="K175" i="8" s="1"/>
  <c r="I59" i="8"/>
  <c r="K59" i="8" s="1"/>
  <c r="I104" i="8"/>
  <c r="K104" i="8" s="1"/>
  <c r="I77" i="8"/>
  <c r="K77" i="8" s="1"/>
  <c r="I33" i="8"/>
  <c r="K33" i="8" s="1"/>
  <c r="I171" i="8"/>
  <c r="K171" i="8" s="1"/>
  <c r="I40" i="8"/>
  <c r="K40" i="8" s="1"/>
  <c r="I150" i="8"/>
  <c r="K150" i="8" s="1"/>
  <c r="I66" i="8"/>
  <c r="K66" i="8" s="1"/>
  <c r="I43" i="8"/>
  <c r="K43" i="8" s="1"/>
  <c r="I44" i="8"/>
  <c r="K44" i="8" s="1"/>
  <c r="I74" i="8"/>
  <c r="K74" i="8" s="1"/>
  <c r="I174" i="8"/>
  <c r="K174" i="8" s="1"/>
  <c r="I35" i="8"/>
  <c r="K35" i="8" s="1"/>
  <c r="I152" i="8"/>
  <c r="K152" i="8" s="1"/>
  <c r="I18" i="8"/>
  <c r="K18" i="8" s="1"/>
  <c r="I103" i="8"/>
  <c r="K103" i="8" s="1"/>
  <c r="I13" i="8"/>
  <c r="K13" i="8" s="1"/>
  <c r="I125" i="8"/>
  <c r="K125" i="8" s="1"/>
  <c r="I82" i="8"/>
  <c r="K82" i="8" s="1"/>
  <c r="I167" i="8"/>
  <c r="K167" i="8" s="1"/>
  <c r="I128" i="8"/>
  <c r="K128" i="8" s="1"/>
  <c r="I63" i="8"/>
  <c r="K63" i="8" s="1"/>
  <c r="I122" i="8"/>
  <c r="K122" i="8" s="1"/>
  <c r="I57" i="8"/>
  <c r="K57" i="8" s="1"/>
  <c r="I137" i="8"/>
  <c r="K137" i="8" s="1"/>
  <c r="I110" i="8"/>
  <c r="K110" i="8" s="1"/>
  <c r="G24" i="6"/>
  <c r="I24" i="6" s="1"/>
  <c r="G7" i="6"/>
  <c r="I7" i="6" s="1"/>
  <c r="G5" i="8"/>
  <c r="F5" i="6"/>
  <c r="E5" i="8"/>
  <c r="K143" i="8"/>
  <c r="F5" i="8"/>
  <c r="G19" i="6"/>
  <c r="I19" i="6" s="1"/>
  <c r="G113" i="6"/>
  <c r="I113" i="6" s="1"/>
  <c r="G43" i="6"/>
  <c r="I43" i="6" s="1"/>
  <c r="G84" i="6"/>
  <c r="I84" i="6" s="1"/>
  <c r="G52" i="6"/>
  <c r="I52" i="6" s="1"/>
  <c r="G36" i="6"/>
  <c r="I36" i="6" s="1"/>
  <c r="G20" i="6"/>
  <c r="I20" i="6" s="1"/>
  <c r="G107" i="6"/>
  <c r="I107" i="6" s="1"/>
  <c r="G151" i="6"/>
  <c r="I151" i="6" s="1"/>
  <c r="D5" i="6"/>
  <c r="G150" i="6"/>
  <c r="I150" i="6" s="1"/>
  <c r="G8" i="6"/>
  <c r="I8" i="6" s="1"/>
  <c r="G33" i="6"/>
  <c r="I33" i="6" s="1"/>
  <c r="G136" i="6"/>
  <c r="I136" i="6" s="1"/>
  <c r="G104" i="6"/>
  <c r="I104" i="6" s="1"/>
  <c r="G88" i="6"/>
  <c r="I88" i="6" s="1"/>
  <c r="G72" i="6"/>
  <c r="I72" i="6" s="1"/>
  <c r="G40" i="6"/>
  <c r="I40" i="6" s="1"/>
  <c r="G145" i="6"/>
  <c r="I145" i="6" s="1"/>
  <c r="G129" i="6"/>
  <c r="I129" i="6" s="1"/>
  <c r="G131" i="6"/>
  <c r="I131" i="6" s="1"/>
  <c r="G164" i="6"/>
  <c r="I164" i="6" s="1"/>
  <c r="G161" i="6"/>
  <c r="I161" i="6" s="1"/>
  <c r="G97" i="6"/>
  <c r="I97" i="6" s="1"/>
  <c r="G81" i="6"/>
  <c r="I81" i="6" s="1"/>
  <c r="G65" i="6"/>
  <c r="I65" i="6" s="1"/>
  <c r="G49" i="6"/>
  <c r="I49" i="6" s="1"/>
  <c r="G17" i="6"/>
  <c r="I17" i="6" s="1"/>
  <c r="G6" i="6"/>
  <c r="I6" i="6" s="1"/>
  <c r="G160" i="6"/>
  <c r="I160" i="6" s="1"/>
  <c r="G156" i="6"/>
  <c r="I156" i="6" s="1"/>
  <c r="G152" i="6"/>
  <c r="I152" i="6" s="1"/>
  <c r="G144" i="6"/>
  <c r="I144" i="6" s="1"/>
  <c r="G71" i="6"/>
  <c r="I71" i="6" s="1"/>
  <c r="G39" i="6"/>
  <c r="I39" i="6" s="1"/>
  <c r="G165" i="6"/>
  <c r="I165" i="6" s="1"/>
  <c r="G162" i="6"/>
  <c r="I162" i="6" s="1"/>
  <c r="G140" i="6"/>
  <c r="I140" i="6" s="1"/>
  <c r="G124" i="6"/>
  <c r="I124" i="6" s="1"/>
  <c r="G108" i="6"/>
  <c r="I108" i="6" s="1"/>
  <c r="G76" i="6"/>
  <c r="I76" i="6" s="1"/>
  <c r="G60" i="6"/>
  <c r="I60" i="6" s="1"/>
  <c r="G44" i="6"/>
  <c r="I44" i="6" s="1"/>
  <c r="G28" i="6"/>
  <c r="I28" i="6" s="1"/>
  <c r="G12" i="6"/>
  <c r="I12" i="6" s="1"/>
  <c r="G103" i="6"/>
  <c r="I103" i="6" s="1"/>
  <c r="G139" i="6"/>
  <c r="I139" i="6" s="1"/>
  <c r="G37" i="6"/>
  <c r="I37" i="6" s="1"/>
  <c r="G163" i="6"/>
  <c r="I163" i="6" s="1"/>
  <c r="G31" i="6"/>
  <c r="I31" i="6" s="1"/>
  <c r="G158" i="6"/>
  <c r="I158" i="6" s="1"/>
  <c r="G127" i="6"/>
  <c r="I127" i="6" s="1"/>
  <c r="G147" i="6"/>
  <c r="I147" i="6" s="1"/>
  <c r="G143" i="6"/>
  <c r="I143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T7" i="13" l="1"/>
  <c r="E6" i="13"/>
  <c r="G6" i="13"/>
  <c r="F6" i="13"/>
  <c r="R5" i="13"/>
  <c r="T88" i="13"/>
  <c r="T5" i="13" s="1"/>
  <c r="G6" i="11"/>
  <c r="G6" i="9"/>
  <c r="F6" i="11"/>
  <c r="J8" i="11"/>
  <c r="L8" i="11" s="1"/>
  <c r="F6" i="9"/>
  <c r="L94" i="11"/>
  <c r="L5" i="11" s="1"/>
  <c r="J5" i="11"/>
  <c r="E6" i="11"/>
  <c r="J7" i="11"/>
  <c r="J8" i="9"/>
  <c r="L8" i="9" s="1"/>
  <c r="J7" i="9"/>
  <c r="E6" i="9"/>
  <c r="L12" i="9"/>
  <c r="L5" i="9" s="1"/>
  <c r="J5" i="9"/>
  <c r="I5" i="8"/>
  <c r="K5" i="8"/>
  <c r="G5" i="6"/>
  <c r="I5" i="6"/>
  <c r="R6" i="13" l="1"/>
  <c r="K6" i="13"/>
  <c r="J6" i="9"/>
  <c r="J6" i="11"/>
  <c r="L7" i="11"/>
  <c r="L6" i="11" s="1"/>
  <c r="L7" i="9"/>
  <c r="L6" i="9" s="1"/>
  <c r="J6" i="13" l="1"/>
  <c r="T8" i="13"/>
  <c r="T6" i="13" l="1"/>
  <c r="L6" i="13" l="1"/>
</calcChain>
</file>

<file path=xl/sharedStrings.xml><?xml version="1.0" encoding="utf-8"?>
<sst xmlns="http://schemas.openxmlformats.org/spreadsheetml/2006/main" count="13327" uniqueCount="6076">
  <si>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</si>
  <si>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</si>
  <si>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</si>
  <si>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</si>
  <si>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</si>
  <si>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</si>
  <si>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</si>
  <si>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</si>
  <si>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</si>
  <si>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</si>
  <si>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</si>
  <si>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</si>
  <si>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</si>
  <si>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</si>
  <si>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</si>
  <si>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</si>
  <si>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</si>
  <si>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</si>
  <si>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</si>
  <si>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</si>
  <si>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</si>
  <si>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</si>
  <si>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</si>
  <si>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</si>
  <si>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</si>
  <si>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</si>
  <si>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</si>
  <si>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</si>
  <si>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</si>
  <si>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</si>
  <si>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</si>
  <si>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</si>
  <si>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</si>
  <si>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</si>
  <si>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</si>
  <si>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</si>
  <si>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</si>
  <si>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</si>
  <si>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</si>
  <si>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</si>
  <si>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</si>
  <si>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</si>
  <si>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</si>
  <si>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</si>
  <si>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</si>
  <si>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</si>
  <si>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</si>
  <si>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</si>
  <si>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</si>
  <si>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</si>
  <si>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</si>
  <si>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</si>
  <si>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</si>
  <si>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</si>
  <si>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</si>
  <si>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</si>
  <si>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</si>
  <si>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</si>
  <si>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</si>
  <si>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</si>
  <si>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</si>
  <si>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</si>
  <si>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</si>
  <si>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</si>
  <si>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</si>
  <si>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</si>
  <si>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</si>
  <si>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</si>
  <si>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</si>
  <si>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</si>
  <si>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</si>
  <si>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</si>
  <si>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</si>
  <si>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</si>
  <si>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</si>
  <si>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</si>
  <si>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</si>
  <si>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</si>
  <si>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</si>
  <si>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</si>
  <si>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</si>
  <si>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</si>
  <si>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</si>
  <si>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</si>
  <si>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</si>
  <si>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</si>
  <si>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</si>
  <si>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</si>
  <si>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</si>
  <si>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</si>
  <si>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</si>
  <si>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</si>
  <si>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</si>
  <si>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</si>
  <si>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</si>
  <si>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</si>
  <si>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</si>
  <si>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</si>
  <si>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</si>
  <si>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</si>
  <si>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</si>
  <si>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</si>
  <si>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</si>
  <si>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</si>
  <si>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</si>
  <si>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</si>
  <si>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</si>
  <si>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</si>
  <si>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</si>
  <si>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</si>
  <si>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</si>
  <si>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</si>
  <si>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</si>
  <si>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</si>
  <si>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</si>
  <si>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</si>
  <si>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</si>
  <si>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</si>
  <si>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</si>
  <si>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</si>
  <si>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</si>
  <si>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</si>
  <si>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</si>
  <si>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</si>
  <si>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</si>
  <si>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</si>
  <si>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</si>
  <si>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</si>
  <si>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</si>
  <si>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</si>
  <si>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</si>
  <si>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</si>
  <si>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</si>
  <si>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</si>
  <si>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</si>
  <si>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</si>
  <si>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</si>
  <si>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</si>
  <si>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</si>
  <si>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</si>
  <si>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</si>
  <si>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</si>
  <si>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</si>
  <si>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</si>
  <si>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</si>
  <si>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</si>
  <si>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</si>
  <si>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</si>
  <si>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</si>
  <si>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</si>
  <si>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</si>
  <si>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</si>
  <si>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</si>
  <si>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</si>
  <si>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</si>
  <si>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</si>
  <si>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</si>
  <si>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</si>
  <si>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</si>
  <si>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</si>
  <si>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</si>
  <si>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</si>
  <si>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</si>
  <si>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</si>
  <si>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</si>
  <si>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</si>
  <si>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</si>
  <si>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</si>
  <si>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</si>
  <si>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</si>
  <si>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</si>
  <si>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</si>
  <si>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</si>
  <si>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</si>
  <si>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</si>
  <si>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</si>
  <si>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</si>
  <si>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</si>
  <si>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</si>
  <si>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</si>
  <si>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</si>
  <si>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</si>
  <si>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</si>
  <si>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</si>
  <si>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</si>
  <si>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</si>
  <si>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</si>
  <si>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</si>
  <si>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</si>
  <si>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</si>
  <si>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</si>
  <si>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</si>
  <si>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</si>
  <si>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</si>
  <si>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</si>
  <si>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</si>
  <si>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</si>
  <si>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</si>
  <si>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</si>
  <si>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</si>
  <si>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</si>
  <si>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</si>
  <si>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</si>
  <si>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</si>
  <si>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</si>
  <si>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</si>
  <si>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</si>
  <si>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</si>
  <si>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</si>
  <si>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</si>
  <si>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</si>
  <si>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</si>
  <si>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</si>
  <si>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</si>
  <si>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</si>
  <si>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</si>
  <si>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</si>
  <si>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</si>
  <si>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</si>
  <si>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</si>
  <si>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</si>
  <si>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</si>
  <si>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</si>
  <si>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</si>
  <si>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</si>
  <si>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</si>
  <si>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</si>
  <si>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</si>
  <si>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</si>
  <si>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</si>
  <si>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</si>
  <si>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</si>
  <si>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</si>
  <si>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</si>
  <si>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</si>
  <si>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</si>
  <si>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</si>
  <si>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</si>
  <si>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</si>
  <si>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</si>
  <si>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</si>
  <si>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</si>
  <si>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</si>
  <si>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</si>
  <si>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</si>
  <si>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</si>
  <si>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</si>
  <si>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</si>
  <si>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</si>
  <si>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</si>
  <si>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</si>
  <si>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</si>
  <si>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</si>
  <si>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</si>
  <si>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</si>
  <si>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</si>
  <si>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</si>
  <si>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</si>
  <si>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</si>
  <si>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</si>
  <si>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</si>
  <si>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</si>
  <si>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</si>
  <si>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</si>
  <si>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</si>
  <si>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</si>
  <si>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</si>
  <si>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</si>
  <si>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</si>
  <si>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</si>
  <si>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</si>
  <si>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</si>
  <si>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</si>
  <si>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</si>
  <si>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</si>
  <si>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</si>
  <si>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</si>
  <si>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</si>
  <si>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</si>
  <si>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</si>
  <si>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</si>
  <si>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</si>
  <si>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</si>
  <si>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</si>
  <si>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</si>
  <si>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</si>
  <si>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</si>
  <si>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</si>
  <si>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</si>
  <si>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</si>
  <si>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</si>
  <si>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</si>
  <si>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</si>
  <si>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</si>
  <si>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</si>
  <si>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</si>
  <si>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</si>
  <si>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</si>
  <si>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</si>
  <si>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</si>
  <si>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</si>
  <si>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</si>
  <si>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</si>
  <si>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</si>
  <si>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</si>
  <si>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</si>
  <si>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</si>
  <si>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</si>
  <si>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</si>
  <si>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</si>
  <si>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</si>
  <si>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</si>
  <si>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</si>
  <si>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</si>
  <si>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</si>
  <si>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</si>
  <si>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</si>
  <si>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</si>
  <si>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</si>
  <si>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</si>
  <si>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</si>
  <si>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</si>
  <si>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</si>
  <si>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</si>
  <si>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</si>
  <si>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</si>
  <si>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</si>
  <si>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</si>
  <si>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</si>
  <si>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</si>
  <si>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</si>
  <si>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</si>
  <si>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</si>
  <si>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</si>
  <si>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</si>
  <si>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</si>
  <si>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</si>
  <si>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</si>
  <si>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</si>
  <si>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</si>
  <si>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</si>
  <si>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</si>
  <si>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</si>
  <si>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</si>
  <si>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</si>
  <si>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</si>
  <si>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</si>
  <si>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</si>
  <si>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</si>
  <si>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</si>
  <si>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</si>
  <si>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</si>
  <si>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</si>
  <si>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</si>
  <si>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</si>
  <si>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</si>
  <si>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</si>
  <si>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</si>
  <si>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</si>
  <si>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</si>
  <si>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</si>
  <si>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</si>
  <si>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</si>
  <si>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</si>
  <si>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</si>
  <si>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</si>
  <si>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</si>
  <si>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</si>
  <si>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</si>
  <si>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</si>
  <si>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</si>
  <si>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</si>
  <si>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</si>
  <si>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</si>
  <si>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</si>
  <si>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</si>
  <si>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</si>
  <si>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</si>
  <si>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</si>
  <si>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</si>
  <si>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</si>
  <si>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</si>
  <si>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</si>
  <si>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</si>
  <si>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</si>
  <si>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</si>
  <si>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</si>
  <si>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</si>
  <si>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</si>
  <si>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</si>
  <si>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</si>
  <si>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</si>
  <si>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</si>
  <si>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</si>
  <si>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</si>
  <si>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</si>
  <si>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</si>
  <si>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</si>
  <si>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</si>
  <si>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</si>
  <si>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</si>
  <si>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</si>
  <si>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</si>
  <si>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</si>
  <si>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</si>
  <si>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</si>
  <si>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</si>
  <si>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</si>
  <si>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</si>
  <si>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</si>
  <si>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</si>
  <si>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</si>
  <si>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</si>
  <si>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</si>
  <si>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</si>
  <si>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</si>
  <si>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</si>
  <si>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</si>
  <si>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</si>
  <si>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</si>
  <si>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</si>
  <si>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</si>
  <si>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</si>
  <si>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</si>
  <si>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</si>
  <si>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</si>
  <si>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</si>
  <si>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</si>
  <si>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</si>
  <si>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</si>
  <si>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</si>
  <si>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</si>
  <si>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</si>
  <si>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</si>
  <si>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</si>
  <si>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</si>
  <si>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</si>
  <si>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</si>
  <si>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</si>
  <si>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</si>
  <si>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</si>
  <si>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</si>
  <si>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</si>
  <si>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</si>
  <si>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</si>
  <si>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</si>
  <si>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</si>
  <si>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</si>
  <si>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</si>
  <si>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</si>
  <si>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</si>
  <si>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</si>
  <si>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</si>
  <si>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</si>
  <si>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</si>
  <si>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</si>
  <si>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</si>
  <si>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</si>
  <si>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</si>
  <si>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</si>
  <si>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</si>
  <si>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</si>
  <si>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</si>
  <si>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</si>
  <si>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</si>
  <si>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</si>
  <si>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</si>
  <si>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</si>
  <si>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</si>
  <si>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</si>
  <si>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</si>
  <si>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</si>
  <si>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</si>
  <si>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</si>
  <si>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</si>
  <si>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</si>
  <si>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</si>
  <si>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</si>
  <si>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</si>
  <si>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</si>
  <si>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</si>
  <si>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</si>
  <si>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</si>
  <si>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</si>
  <si>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</si>
  <si>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</si>
  <si>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</si>
  <si>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</si>
  <si>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</si>
  <si>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</si>
  <si>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</si>
  <si>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</si>
  <si>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</si>
  <si>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</si>
  <si>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</si>
  <si>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</si>
  <si>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</si>
  <si>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</si>
  <si>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</si>
  <si>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</si>
  <si>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</si>
  <si>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</si>
  <si>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</si>
  <si>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</si>
  <si>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</si>
  <si>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</si>
  <si>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</si>
  <si>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</si>
  <si>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</si>
  <si>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</si>
  <si>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</si>
  <si>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</si>
  <si>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</si>
  <si>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</si>
  <si>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</si>
  <si>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</si>
  <si>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</si>
  <si>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</si>
  <si>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</si>
  <si>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</si>
  <si>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</si>
  <si>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</si>
  <si>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</si>
  <si>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</si>
  <si>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</si>
  <si>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</si>
  <si>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</si>
  <si>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</si>
  <si>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</si>
  <si>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</si>
  <si>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</si>
  <si>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</si>
  <si>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</si>
  <si>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</si>
  <si>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</si>
  <si>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</si>
  <si>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</si>
  <si>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</si>
  <si>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</si>
  <si>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</si>
  <si>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</si>
  <si>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</si>
  <si>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</si>
  <si>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</si>
  <si>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</si>
  <si>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</si>
  <si>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</si>
  <si>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</si>
  <si>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</si>
  <si>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</si>
  <si>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</si>
  <si>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</si>
  <si>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</si>
  <si>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</si>
  <si>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</si>
  <si>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</si>
  <si>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</si>
  <si>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</si>
  <si>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</si>
  <si>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</si>
  <si>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</si>
  <si>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</si>
  <si>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</si>
  <si>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</si>
  <si>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</si>
  <si>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</si>
  <si>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</si>
  <si>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</si>
  <si>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</si>
  <si>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</si>
  <si>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</si>
  <si>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</si>
  <si>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</si>
  <si>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</si>
  <si>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</si>
  <si>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</si>
  <si>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</si>
  <si>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</si>
  <si>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</si>
  <si>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</si>
  <si>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</si>
  <si>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</si>
  <si>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</si>
  <si>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</si>
  <si>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</si>
  <si>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</si>
  <si>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</si>
  <si>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</si>
  <si>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</si>
  <si>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</si>
  <si>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</si>
  <si>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</si>
  <si>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</si>
  <si>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</si>
  <si>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</si>
  <si>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</si>
  <si>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</si>
  <si>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</si>
  <si>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</si>
  <si>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</si>
  <si>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</si>
  <si>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</si>
  <si>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</si>
  <si>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</si>
  <si>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</si>
  <si>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</si>
  <si>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</si>
  <si>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</si>
  <si>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</si>
  <si>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</si>
  <si>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</si>
  <si>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</si>
  <si>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</si>
  <si>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</si>
  <si>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</si>
  <si>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</si>
  <si>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</si>
  <si>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</si>
  <si>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</si>
  <si>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</si>
  <si>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</si>
  <si>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</si>
  <si>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</si>
  <si>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</si>
  <si>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</si>
  <si>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</si>
  <si>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</si>
  <si>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</si>
  <si>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</si>
  <si>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</si>
  <si>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</si>
  <si>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</si>
  <si>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</si>
  <si>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</si>
  <si>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</si>
  <si>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</si>
  <si>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</si>
  <si>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</si>
  <si>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</si>
  <si>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</si>
  <si>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</si>
  <si>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</si>
  <si>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</si>
  <si>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</si>
  <si>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</si>
  <si>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</si>
  <si>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</si>
  <si>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</si>
  <si>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</si>
  <si>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</si>
  <si>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</si>
  <si>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</si>
  <si>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</si>
  <si>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</si>
  <si>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</si>
  <si>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</si>
  <si>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</si>
  <si>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</si>
  <si>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</si>
  <si>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</si>
  <si>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</si>
  <si>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</si>
  <si>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</si>
  <si>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</si>
  <si>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</si>
  <si>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</si>
  <si>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</si>
  <si>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</si>
  <si>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</si>
  <si>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</si>
  <si>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</si>
  <si>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</si>
  <si>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</si>
  <si>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</si>
  <si>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</si>
  <si>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</si>
  <si>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</si>
  <si>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</si>
  <si>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</si>
  <si>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</si>
  <si>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</si>
  <si>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</si>
  <si>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</si>
  <si>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</si>
  <si>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</si>
  <si>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</si>
  <si>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</si>
  <si>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</si>
  <si>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</si>
  <si>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</si>
  <si>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</si>
  <si>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</si>
  <si>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</si>
  <si>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</si>
  <si>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</si>
  <si>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</si>
  <si>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</si>
  <si>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</si>
  <si>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</si>
  <si>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</si>
  <si>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</si>
  <si>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</si>
  <si>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</si>
  <si>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</si>
  <si>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</si>
  <si>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</si>
  <si>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</si>
  <si>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</si>
  <si>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</si>
  <si>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</si>
  <si>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</si>
  <si>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</si>
  <si>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</si>
  <si>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</si>
  <si>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</si>
  <si>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</si>
  <si>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</si>
  <si>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</si>
  <si>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</si>
  <si>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</si>
  <si>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</si>
  <si>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</si>
  <si>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</si>
  <si>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</si>
  <si>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</si>
  <si>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</si>
  <si>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</si>
  <si>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</si>
  <si>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</si>
  <si>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</si>
  <si>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</si>
  <si>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</si>
  <si>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</si>
  <si>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</si>
  <si>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</si>
  <si>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</si>
  <si>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</si>
  <si>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</si>
  <si>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</si>
  <si>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</si>
  <si>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</si>
  <si>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</si>
  <si>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</si>
  <si>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</si>
  <si>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</si>
  <si>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</si>
  <si>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</si>
  <si>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</si>
  <si>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</si>
  <si>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</si>
  <si>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</si>
  <si>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</si>
  <si>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</si>
  <si>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</si>
  <si>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</si>
  <si>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</si>
  <si>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</si>
  <si>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</si>
  <si>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</si>
  <si>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</si>
  <si>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</si>
  <si>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</si>
  <si>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</si>
  <si>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</si>
  <si>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</si>
  <si>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</si>
  <si>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</si>
  <si>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</si>
  <si>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</si>
  <si>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</si>
  <si>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</si>
  <si>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</si>
  <si>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</si>
  <si>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</si>
  <si>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</si>
  <si>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</si>
  <si>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</si>
  <si>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</si>
  <si>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</si>
  <si>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</si>
  <si>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</si>
  <si>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</si>
  <si>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</si>
  <si>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</si>
  <si>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</si>
  <si>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</si>
  <si>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</si>
  <si>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</si>
  <si>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</si>
  <si>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</si>
  <si>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</si>
  <si>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</si>
  <si>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</si>
  <si>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</si>
  <si>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</si>
  <si>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</si>
  <si>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</si>
  <si>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</si>
  <si>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</si>
  <si>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</si>
  <si>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</si>
  <si>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</si>
  <si>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</si>
  <si>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</si>
  <si>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</si>
  <si>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</si>
  <si>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</si>
  <si>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</si>
  <si>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</si>
  <si>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</si>
  <si>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</si>
  <si>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</si>
  <si>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</si>
  <si>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</si>
  <si>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</si>
  <si>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</si>
  <si>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</si>
  <si>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</si>
  <si>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</si>
  <si>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</si>
  <si>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</si>
  <si>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</si>
  <si>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</si>
  <si>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</si>
  <si>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</si>
  <si>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</si>
  <si>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</si>
  <si>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</si>
  <si>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</si>
  <si>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</si>
  <si>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</si>
  <si>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</si>
  <si>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</si>
  <si>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</si>
  <si>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</si>
  <si>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</si>
  <si>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</si>
  <si>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</si>
  <si>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</si>
  <si>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</si>
  <si>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</si>
  <si>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</si>
  <si>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</si>
  <si>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</si>
  <si>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</si>
  <si>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</si>
  <si>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</si>
  <si>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</si>
  <si>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</si>
  <si>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</si>
  <si>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</si>
  <si>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</si>
  <si>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</si>
  <si>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</si>
  <si>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</si>
  <si>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</si>
  <si>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</si>
  <si>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</si>
  <si>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</si>
  <si>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</si>
  <si>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</si>
  <si>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</si>
  <si>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</si>
  <si>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</si>
  <si>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</si>
  <si>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</si>
  <si>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</si>
  <si>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</si>
  <si>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</si>
  <si>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</si>
  <si>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</si>
  <si>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</si>
  <si>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</si>
  <si>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</si>
  <si>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</si>
  <si>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</si>
  <si>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</si>
  <si>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</si>
  <si>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</si>
  <si>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</si>
  <si>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</si>
  <si>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</si>
  <si>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</si>
  <si>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</si>
  <si>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</si>
  <si>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</si>
  <si>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</si>
  <si>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</si>
  <si>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</si>
  <si>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</si>
  <si>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</si>
  <si>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</si>
  <si>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</si>
  <si>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</si>
  <si>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</si>
  <si>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</si>
  <si>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</si>
  <si>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</si>
  <si>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</si>
  <si>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</si>
  <si>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</si>
  <si>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</si>
  <si>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</si>
  <si>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</si>
  <si>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</si>
  <si>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</si>
  <si>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</si>
  <si>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</si>
  <si>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</si>
  <si>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</si>
  <si>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</si>
  <si>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</si>
  <si>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</si>
  <si>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</si>
  <si>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</si>
  <si>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</si>
  <si>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</si>
  <si>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</si>
  <si>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</si>
  <si>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</si>
  <si>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B2S002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</si>
  <si>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</si>
  <si>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</si>
  <si>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</si>
  <si>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</si>
  <si>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</si>
  <si>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</si>
  <si>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</si>
  <si>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</si>
  <si>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</si>
  <si>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</si>
  <si>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</si>
  <si>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</si>
  <si>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</si>
  <si>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</si>
  <si>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</si>
  <si>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</si>
  <si>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</si>
  <si>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</si>
  <si>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</si>
  <si>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</si>
  <si>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</si>
  <si>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</si>
  <si>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</si>
  <si>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</si>
  <si>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</si>
  <si>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</si>
  <si>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</si>
  <si>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</si>
  <si>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</si>
  <si>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</si>
  <si>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</si>
  <si>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</si>
  <si>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</si>
  <si>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</si>
  <si>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</si>
  <si>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</si>
  <si>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</si>
  <si>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</si>
  <si>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</si>
  <si>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</si>
  <si>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</si>
  <si>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</si>
  <si>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</si>
  <si>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</si>
  <si>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</si>
  <si>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</si>
  <si>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</si>
  <si>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</si>
  <si>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</si>
  <si>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</si>
  <si>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</si>
  <si>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</si>
  <si>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</si>
  <si>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</si>
  <si>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</si>
  <si>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</si>
  <si>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</si>
  <si>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</si>
  <si>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</si>
  <si>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</si>
  <si>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</si>
  <si>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</si>
  <si>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</si>
  <si>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</si>
  <si>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</si>
  <si>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</si>
  <si>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</si>
  <si>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</si>
  <si>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</si>
  <si>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</si>
  <si>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</si>
  <si>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</si>
  <si>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</si>
  <si>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</si>
  <si>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</si>
  <si>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</si>
  <si>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</si>
  <si>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</si>
  <si>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</si>
  <si>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</si>
  <si>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</si>
  <si>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</si>
  <si>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</si>
  <si>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</si>
  <si>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</si>
  <si>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</si>
  <si>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</si>
  <si>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</si>
  <si>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</si>
  <si>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</si>
  <si>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</si>
  <si>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</si>
  <si>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</si>
  <si>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</si>
  <si>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</si>
  <si>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</si>
  <si>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</si>
  <si>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</si>
  <si>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</si>
  <si>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</si>
  <si>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</si>
  <si>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</si>
  <si>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</si>
  <si>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</si>
  <si>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</si>
  <si>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</si>
  <si>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</si>
  <si>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</si>
  <si>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</si>
  <si>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</si>
  <si>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</si>
  <si>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</si>
  <si>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</si>
  <si>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</si>
  <si>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</si>
  <si>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</si>
  <si>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</si>
  <si>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KE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</si>
  <si>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</si>
  <si>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</si>
  <si>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</si>
  <si>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</si>
  <si>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</si>
  <si>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</si>
  <si>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</si>
  <si>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</si>
  <si>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</si>
  <si>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</si>
  <si>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</si>
  <si>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</si>
  <si>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</si>
  <si>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</si>
  <si>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</si>
  <si>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</si>
  <si>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</si>
  <si>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</si>
  <si>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</si>
  <si>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</si>
  <si>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</si>
  <si>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</si>
  <si>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</si>
  <si>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</si>
  <si>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</si>
  <si>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</si>
  <si>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</si>
  <si>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</si>
  <si>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</si>
  <si>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</si>
  <si>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</si>
  <si>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</si>
  <si>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</si>
  <si>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</si>
  <si>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</si>
  <si>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</si>
  <si>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</si>
  <si>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</si>
  <si>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</si>
  <si>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</si>
  <si>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</si>
  <si>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</si>
  <si>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</si>
  <si>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</si>
  <si>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</si>
  <si>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</si>
  <si>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</si>
  <si>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</si>
  <si>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</si>
  <si>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</si>
  <si>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</si>
  <si>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</si>
  <si>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</si>
  <si>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</si>
  <si>
    <t>OFM Royal City Avenue</t>
  </si>
  <si>
    <t>G TOWER</t>
  </si>
  <si>
    <t>SUKHUMVIT 39</t>
  </si>
  <si>
    <t>SUKHUMVIT 8.2</t>
  </si>
  <si>
    <t>SUKHUMVIT 18.2</t>
  </si>
  <si>
    <t>PAK SOI SUKHUMVIT 23</t>
  </si>
  <si>
    <t>SUKHUMVIT 13.2</t>
  </si>
  <si>
    <t>JINDANIVEST</t>
  </si>
  <si>
    <t>SEACON SRINAKARIN</t>
  </si>
  <si>
    <t>SUKAPIBAN 2.2</t>
  </si>
  <si>
    <t>VIPAWADEE 16/5</t>
  </si>
  <si>
    <t xml:space="preserve">MOOBAN PISAN </t>
  </si>
  <si>
    <t>SUAKSANAREE</t>
  </si>
  <si>
    <t>MOOBANPHUTTARN</t>
  </si>
  <si>
    <t>MOOBAN HANSA</t>
  </si>
  <si>
    <t>BANGBON 5 SOI 18</t>
  </si>
  <si>
    <t xml:space="preserve">CHANANTHON WINDMILL </t>
  </si>
  <si>
    <t>BANGBON 3 SOI 6</t>
  </si>
  <si>
    <t>SEACON BANGKAE</t>
  </si>
  <si>
    <t>ASPIRE SATHORN - THAPRA</t>
  </si>
  <si>
    <t>ASPIRE NGAMWONGWAN</t>
  </si>
  <si>
    <t>THANON WITTHAYU</t>
  </si>
  <si>
    <t>CHULA KASEM SOI 13</t>
  </si>
  <si>
    <t>NGAMWONGWAN 27 YEAK 1</t>
  </si>
  <si>
    <t>KRUNGTHEP - NON SOI 7</t>
  </si>
  <si>
    <t>SOI TIWANON 18</t>
  </si>
  <si>
    <t>NGAMWONGWAN 25</t>
  </si>
  <si>
    <t>BANGKRUY CONDO</t>
  </si>
  <si>
    <t>WAT BANGPHRACKNUEA</t>
  </si>
  <si>
    <t>SOI PIBOONSONGKRAM 14</t>
  </si>
  <si>
    <t>KRUNGTHEP - NON SOI 12</t>
  </si>
  <si>
    <t>THANON MITPRACHA</t>
  </si>
  <si>
    <t>SOI PIBOONSONGKLAM 22</t>
  </si>
  <si>
    <t xml:space="preserve">SOI BANGSRIMUANG 32 </t>
  </si>
  <si>
    <t>SOI RATTANATHIBET 17</t>
  </si>
  <si>
    <t>BANGYAI</t>
  </si>
  <si>
    <t>MOO BAN RATIROM</t>
  </si>
  <si>
    <t>M. PORPASUKNIWAST</t>
  </si>
  <si>
    <t>SOI CHAENGWATTHANA - PAKKRET 26</t>
  </si>
  <si>
    <t>THANON BONSTREET MUANGTHONG THANI</t>
  </si>
  <si>
    <t>POPULAR WALK MUANGTHONG THANI</t>
  </si>
  <si>
    <t>AUEARTHORN BANGYAI CITY</t>
  </si>
  <si>
    <t>CENTRIC TIWANON</t>
  </si>
  <si>
    <t>THANON CHANTHONG - AIEM</t>
  </si>
  <si>
    <t xml:space="preserve">THE NEXTS - NAKORN IN </t>
  </si>
  <si>
    <t>CHUMCHON CHAYNAM</t>
  </si>
  <si>
    <t>MOOBAN RATTANATHIBET SOI 1/2</t>
  </si>
  <si>
    <t>SOIPHA - NGOEN</t>
  </si>
  <si>
    <t>MOOBAN SIRIKARN KLONGTHANON</t>
  </si>
  <si>
    <t>CENTRAL WESTGATE</t>
  </si>
  <si>
    <t>MOOBANLAPAWAN 10</t>
  </si>
  <si>
    <t>WHITEHOUSE</t>
  </si>
  <si>
    <t>RANGSIT - NAKORNNAYOK 37</t>
  </si>
  <si>
    <t>M.PATTANACHAIRUNGREANG</t>
  </si>
  <si>
    <t>THAITHANEE 9</t>
  </si>
  <si>
    <t>THAPPRATHAN</t>
  </si>
  <si>
    <t>BANCHA UTHIT KLONG 6</t>
  </si>
  <si>
    <t>TALAD CHATCHAI</t>
  </si>
  <si>
    <t>MOOBAN PATTANA SOI 7</t>
  </si>
  <si>
    <t>NAVANAKON LAKSIDE 2</t>
  </si>
  <si>
    <t>SOI BANKLANG</t>
  </si>
  <si>
    <t xml:space="preserve">MOOBAN THAITHANEE </t>
  </si>
  <si>
    <t xml:space="preserve">MOOBAN SARANTORN KLONG 4 </t>
  </si>
  <si>
    <t>THAMMASART-RANGSIT</t>
  </si>
  <si>
    <t>CENTRAL CHAENGWATTANA (PARKING)</t>
  </si>
  <si>
    <t>THE KEY CHAENGWATTANA</t>
  </si>
  <si>
    <t>PHAHONYOTHIN SOI 72</t>
  </si>
  <si>
    <t>MOOBAN ROMYEN KLONG 2</t>
  </si>
  <si>
    <t>MOOBAN FAHKRAM KLONG 2</t>
  </si>
  <si>
    <t>CHANGWATTANA - PAKKED 28</t>
  </si>
  <si>
    <t xml:space="preserve">TPD001 </t>
  </si>
  <si>
    <t xml:space="preserve">TPD002 </t>
  </si>
  <si>
    <t xml:space="preserve">TPD003 </t>
  </si>
  <si>
    <t xml:space="preserve">TPD004 </t>
  </si>
  <si>
    <t xml:space="preserve">TPD005 </t>
  </si>
  <si>
    <t xml:space="preserve">TPD007 </t>
  </si>
  <si>
    <t xml:space="preserve">TPD011 </t>
  </si>
  <si>
    <t xml:space="preserve">TPD013 </t>
  </si>
  <si>
    <t xml:space="preserve">TPD017 </t>
  </si>
  <si>
    <t xml:space="preserve">TPD019 </t>
  </si>
  <si>
    <t xml:space="preserve">TPD020 </t>
  </si>
  <si>
    <t xml:space="preserve">TPD021 </t>
  </si>
  <si>
    <t xml:space="preserve">TPD024 </t>
  </si>
  <si>
    <t xml:space="preserve">TPD025 </t>
  </si>
  <si>
    <t xml:space="preserve">TPD026 </t>
  </si>
  <si>
    <t xml:space="preserve">TPD027 </t>
  </si>
  <si>
    <t xml:space="preserve">TPD029 </t>
  </si>
  <si>
    <t xml:space="preserve">TPD030 </t>
  </si>
  <si>
    <t xml:space="preserve">TPD031 </t>
  </si>
  <si>
    <t xml:space="preserve">TPD032 </t>
  </si>
  <si>
    <t xml:space="preserve">TPD036 </t>
  </si>
  <si>
    <t xml:space="preserve">TPD037 </t>
  </si>
  <si>
    <t xml:space="preserve">TPD039 </t>
  </si>
  <si>
    <t xml:space="preserve">TPD040 </t>
  </si>
  <si>
    <t xml:space="preserve">TPD042 </t>
  </si>
  <si>
    <t xml:space="preserve">TPD044 </t>
  </si>
  <si>
    <t xml:space="preserve">TPD046 </t>
  </si>
  <si>
    <t xml:space="preserve">TPD022 </t>
  </si>
  <si>
    <t xml:space="preserve">TPD023 </t>
  </si>
  <si>
    <t xml:space="preserve">TPD028 </t>
  </si>
  <si>
    <t xml:space="preserve">TPD043 </t>
  </si>
  <si>
    <t xml:space="preserve">TPD006 </t>
  </si>
  <si>
    <t xml:space="preserve">TPD008 </t>
  </si>
  <si>
    <t xml:space="preserve">TPD009 </t>
  </si>
  <si>
    <t xml:space="preserve">TPD010 </t>
  </si>
  <si>
    <t xml:space="preserve">TPD012 </t>
  </si>
  <si>
    <t xml:space="preserve">TPD014 </t>
  </si>
  <si>
    <t xml:space="preserve">TPD015 </t>
  </si>
  <si>
    <t xml:space="preserve">TPD016 </t>
  </si>
  <si>
    <t xml:space="preserve">TPD018 </t>
  </si>
  <si>
    <t xml:space="preserve">TPD033 </t>
  </si>
  <si>
    <t xml:space="preserve">TPD035 </t>
  </si>
  <si>
    <t xml:space="preserve">TPD038 </t>
  </si>
  <si>
    <t xml:space="preserve">TPD041 </t>
  </si>
  <si>
    <t xml:space="preserve">TPD045 </t>
  </si>
  <si>
    <t xml:space="preserve">TPD047 </t>
  </si>
  <si>
    <t>Commission PSA - Jan 2017</t>
  </si>
  <si>
    <t>PSP7301</t>
  </si>
  <si>
    <t>PSP7302</t>
  </si>
  <si>
    <t>PSP7303</t>
  </si>
  <si>
    <t>PSP7304</t>
  </si>
  <si>
    <t>PSP7305</t>
  </si>
  <si>
    <t>PSP7306</t>
  </si>
  <si>
    <t>PSP7307</t>
  </si>
  <si>
    <t>PSP7308</t>
  </si>
  <si>
    <t>PSP7309</t>
  </si>
  <si>
    <t>PSP7310</t>
  </si>
  <si>
    <t>Sukhumvit 101/1 Road</t>
  </si>
  <si>
    <t>Thammasart-Rangsit_770</t>
  </si>
  <si>
    <t>Talad Amornphan</t>
  </si>
  <si>
    <t>Sukhumvit 33</t>
  </si>
  <si>
    <t xml:space="preserve">Chandrakasem Plaza </t>
  </si>
  <si>
    <t>Chokchai4</t>
  </si>
  <si>
    <t xml:space="preserve">Nak Niwat Market </t>
  </si>
  <si>
    <t>Khlongton</t>
  </si>
  <si>
    <t>Sun Plaza</t>
  </si>
  <si>
    <t xml:space="preserve">Government Complex </t>
  </si>
  <si>
    <t xml:space="preserve">Talad Tea kui huad </t>
  </si>
  <si>
    <t xml:space="preserve">Talad Number One </t>
  </si>
  <si>
    <t>Chuanchuen On Nut Village</t>
  </si>
  <si>
    <t>Asoke Towers</t>
  </si>
  <si>
    <t xml:space="preserve">Sikarin Hosp. Bangna </t>
  </si>
  <si>
    <t xml:space="preserve">Khlong Luang Khlong 2  </t>
  </si>
  <si>
    <t xml:space="preserve">MB. Banbuathong 2 </t>
  </si>
  <si>
    <t xml:space="preserve">TTN Nanglinchi </t>
  </si>
  <si>
    <t>Sarapee Soi 3</t>
  </si>
  <si>
    <t xml:space="preserve">Phutthamonthon Sai 2  </t>
  </si>
  <si>
    <t xml:space="preserve">River city  </t>
  </si>
  <si>
    <t xml:space="preserve">Phahonyothin 48 </t>
  </si>
  <si>
    <t xml:space="preserve">Ramintra Soi5 </t>
  </si>
  <si>
    <t xml:space="preserve">Tha-it </t>
  </si>
  <si>
    <t xml:space="preserve">Bangbon3  </t>
  </si>
  <si>
    <t>Moo Ban Thaninthon</t>
  </si>
  <si>
    <t>Mueangake</t>
  </si>
  <si>
    <t xml:space="preserve">Suan Siam  </t>
  </si>
  <si>
    <t>Kosum Ruamjai</t>
  </si>
  <si>
    <t>The Park Land</t>
  </si>
  <si>
    <t>Talad Chaiya</t>
  </si>
  <si>
    <t xml:space="preserve">Phiboon Wattana 8 </t>
  </si>
  <si>
    <t xml:space="preserve">Talad ST Permsin </t>
  </si>
  <si>
    <t xml:space="preserve">Ruammit Pattana </t>
  </si>
  <si>
    <t>Lat Krabang Soi 54</t>
  </si>
  <si>
    <t xml:space="preserve">Ban Tha It-Ban Sai Ma </t>
  </si>
  <si>
    <t>Phoem Sin 2</t>
  </si>
  <si>
    <t xml:space="preserve">Lat Pla Khao 50  </t>
  </si>
  <si>
    <t xml:space="preserve">Atchariya Phuttana 2  </t>
  </si>
  <si>
    <t>Phuttamonthon Sai 1</t>
  </si>
  <si>
    <t xml:space="preserve">Klong Thanon </t>
  </si>
  <si>
    <t>Bangna Gardensoi 9</t>
  </si>
  <si>
    <t>Summer Hill</t>
  </si>
  <si>
    <t>SCB Park plaza</t>
  </si>
  <si>
    <t>The Park BKK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</si>
  <si>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</si>
  <si>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</si>
  <si>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</si>
  <si>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</si>
  <si>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</si>
  <si>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</si>
  <si>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</si>
  <si>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</si>
  <si>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</si>
  <si>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TPD011</t>
  </si>
  <si>
    <t>TPD012</t>
  </si>
  <si>
    <t>TPD013</t>
  </si>
  <si>
    <t>TPD014</t>
  </si>
  <si>
    <t>TPD015</t>
  </si>
  <si>
    <t>TPD016</t>
  </si>
  <si>
    <t>TPD017</t>
  </si>
  <si>
    <t>TPD018</t>
  </si>
  <si>
    <t>TPD019</t>
  </si>
  <si>
    <t>TPD020</t>
  </si>
  <si>
    <t>TPD021</t>
  </si>
  <si>
    <t>TPD022</t>
  </si>
  <si>
    <t>TPD023</t>
  </si>
  <si>
    <t>TPD024</t>
  </si>
  <si>
    <t>TPD025</t>
  </si>
  <si>
    <t>TPD026</t>
  </si>
  <si>
    <t>TPD027</t>
  </si>
  <si>
    <t>TPD028</t>
  </si>
  <si>
    <t>TPD029</t>
  </si>
  <si>
    <t>TPD030</t>
  </si>
  <si>
    <t>TPD031</t>
  </si>
  <si>
    <t>TPD032</t>
  </si>
  <si>
    <t>TPD033</t>
  </si>
  <si>
    <t>TPD034</t>
  </si>
  <si>
    <t>TPD035</t>
  </si>
  <si>
    <t>TPD036</t>
  </si>
  <si>
    <t>TPD037</t>
  </si>
  <si>
    <t>TPD038</t>
  </si>
  <si>
    <t>TPD039</t>
  </si>
  <si>
    <t>TPD040</t>
  </si>
  <si>
    <t>TPD041</t>
  </si>
  <si>
    <t>TPD042</t>
  </si>
  <si>
    <t>TPD043</t>
  </si>
  <si>
    <t>TPD044</t>
  </si>
  <si>
    <t>TPD045</t>
  </si>
  <si>
    <t>TPD046</t>
  </si>
  <si>
    <t>TPD047</t>
  </si>
  <si>
    <t>TPD048</t>
  </si>
  <si>
    <t>TPD049</t>
  </si>
  <si>
    <t>THE LIGHT HOUSE</t>
  </si>
  <si>
    <t>Sin Sathorn Tower</t>
  </si>
  <si>
    <t>The Season Phahon1</t>
  </si>
  <si>
    <t>TOP</t>
  </si>
  <si>
    <t>CSKV</t>
  </si>
  <si>
    <t>PTCS</t>
  </si>
  <si>
    <t>WPLN</t>
  </si>
  <si>
    <t>TLSN</t>
  </si>
  <si>
    <t>PTSN</t>
  </si>
  <si>
    <t>WCBK</t>
  </si>
  <si>
    <t>LKL2</t>
  </si>
  <si>
    <t>SNCT</t>
  </si>
  <si>
    <t>RM34</t>
  </si>
  <si>
    <t>SCLL</t>
  </si>
  <si>
    <t>KRCA</t>
  </si>
  <si>
    <t>RADA</t>
  </si>
  <si>
    <t>PPNM</t>
  </si>
  <si>
    <t>TINT</t>
  </si>
  <si>
    <t>RON2</t>
  </si>
  <si>
    <t>TPA2</t>
  </si>
  <si>
    <t>SINS</t>
  </si>
  <si>
    <t>KTB2</t>
  </si>
  <si>
    <t>RVCT</t>
  </si>
  <si>
    <t>VDRS</t>
  </si>
  <si>
    <t>SCPY</t>
  </si>
  <si>
    <t>WP16</t>
  </si>
  <si>
    <t>TCSN</t>
  </si>
  <si>
    <t>SCSN</t>
  </si>
  <si>
    <t>SEC3</t>
  </si>
  <si>
    <t>RBRN</t>
  </si>
  <si>
    <t>PYL2</t>
  </si>
  <si>
    <t>DEC'17 (25%)</t>
  </si>
  <si>
    <t>Total RTSP DEC'17 (25%)</t>
  </si>
  <si>
    <t>PSP (25%) - JAN'17</t>
  </si>
  <si>
    <t>PSP7311</t>
  </si>
  <si>
    <t>Owner</t>
  </si>
  <si>
    <t>FC</t>
  </si>
  <si>
    <t>โซเฟสคลีนิก</t>
  </si>
  <si>
    <t>เอ็น.เค. อะไหล่</t>
  </si>
  <si>
    <t>กิจอริยะภัณฑ์</t>
  </si>
  <si>
    <t>ยาดีเกษตรภัณฑ์</t>
  </si>
  <si>
    <t>ร้านแว่นตาอาร์แอนด์อาร์</t>
  </si>
  <si>
    <t>ณัฐ -นน มินิมาร์ท</t>
  </si>
  <si>
    <t>121 คอฟฟี่ เบลนด์</t>
  </si>
  <si>
    <t>ซูเฟ่ เฮาส์ เบเกอรี่</t>
  </si>
  <si>
    <t>แอนน่าคลินิก</t>
  </si>
  <si>
    <t>ร้านยาดีอาหารสัตว์</t>
  </si>
  <si>
    <t>คอร์นเนอร์</t>
  </si>
  <si>
    <t>ใช้ 2 ช่องนี้</t>
  </si>
  <si>
    <t>Sum FC</t>
  </si>
  <si>
    <t>OFM Nawanakorn</t>
  </si>
  <si>
    <t>OFM Central Khon Kaen</t>
  </si>
  <si>
    <t>SOI ONNUT 36 STORE</t>
  </si>
  <si>
    <t>THAMMASAT - RANGSIT.2</t>
  </si>
  <si>
    <t>RANGSIT UNIVERSITY</t>
  </si>
  <si>
    <t>SOI RUAMSUK</t>
  </si>
  <si>
    <t>THANON BANGBUATHONG - BANGPOON</t>
  </si>
  <si>
    <t>TALADTHAI - TEPKUNCHON</t>
  </si>
  <si>
    <t>MOOBAN PRAPIN 7</t>
  </si>
  <si>
    <t>MOOBAN PATTANA</t>
  </si>
  <si>
    <t>PLUM CONDO RANGSIT</t>
  </si>
  <si>
    <t>ANGSORNLUK</t>
  </si>
  <si>
    <t>TAPHALUK 16</t>
  </si>
  <si>
    <t>TALAD SRISUK</t>
  </si>
  <si>
    <t>WAT SALUD</t>
  </si>
  <si>
    <t>TALAD TAMRU</t>
  </si>
  <si>
    <t>KINGKWENG 12</t>
  </si>
  <si>
    <t>TEPALUK K.M.20</t>
  </si>
  <si>
    <t>TG TECHNICAL PARKING</t>
  </si>
  <si>
    <t>KINGKAEW</t>
  </si>
  <si>
    <t>SUVARNAPHUMI CARGO</t>
  </si>
  <si>
    <t>M.KITTINAKORN BANGBOR</t>
  </si>
  <si>
    <t>BANGNA-TRAD KM.17.5/4</t>
  </si>
  <si>
    <t>MOOBAN MUANGKAEW</t>
  </si>
  <si>
    <t>TEESABAN BANGPU 60</t>
  </si>
  <si>
    <t>MOOBAN SAMAPORN</t>
  </si>
  <si>
    <t>BARING 10</t>
  </si>
  <si>
    <t xml:space="preserve">TESSABAN BANGPOO 72 </t>
  </si>
  <si>
    <t xml:space="preserve">BANGBOR KM. 29 </t>
  </si>
  <si>
    <t>BARING 24</t>
  </si>
  <si>
    <t>SOI SRIPETKARNKEHA</t>
  </si>
  <si>
    <t>WATBANGPUNG</t>
  </si>
  <si>
    <t>SOI SUKSAWAT 64</t>
  </si>
  <si>
    <t>SOI SUKSAWAT 39</t>
  </si>
  <si>
    <t>SOI ROMYEN</t>
  </si>
  <si>
    <t>SUKSAWAT 55</t>
  </si>
  <si>
    <t>SUKSAWAT 70</t>
  </si>
  <si>
    <t>MOOBAN PHETNGAM</t>
  </si>
  <si>
    <t>BANGNATRAD KM.16</t>
  </si>
  <si>
    <t>SOI MAHACHAI ( SAMUTPRAKARN )</t>
  </si>
  <si>
    <t>SOI POONCHAROEN</t>
  </si>
  <si>
    <t xml:space="preserve">SOI THAIPRAKAN </t>
  </si>
  <si>
    <t>SOI THAIPRAKAN 1</t>
  </si>
  <si>
    <t>SOI BOONMESUP</t>
  </si>
  <si>
    <t>MOOBAN SUANTHON</t>
  </si>
  <si>
    <t>NILUBON SOI 10</t>
  </si>
  <si>
    <t>MOOBAN SAPYANGYUEN</t>
  </si>
  <si>
    <t>SRIBOONRUANG 1</t>
  </si>
  <si>
    <t>PREMRUE THAI BARING</t>
  </si>
  <si>
    <t>THANON SUKHUMVIT SOI 27</t>
  </si>
  <si>
    <t>SOI THEPHARAK 8</t>
  </si>
  <si>
    <t>TEESABAN BANGPU 58</t>
  </si>
  <si>
    <t>NICOM BANGPU</t>
  </si>
  <si>
    <t>TESSABAN BANGPU 51</t>
  </si>
  <si>
    <t xml:space="preserve">LEG001 </t>
  </si>
  <si>
    <t xml:space="preserve">LEG002 </t>
  </si>
  <si>
    <t xml:space="preserve">LEG003 </t>
  </si>
  <si>
    <t>JAN'18 (25%)</t>
  </si>
  <si>
    <t>LEG</t>
  </si>
  <si>
    <t>Total RTSP JAN'18 (25%)</t>
  </si>
  <si>
    <t>PSP (25%) - FEB'17</t>
  </si>
  <si>
    <t>Commission PSA - FEB 2018</t>
  </si>
  <si>
    <t>PSP7312</t>
  </si>
  <si>
    <t>PSP7313</t>
  </si>
  <si>
    <t>PSP7314</t>
  </si>
  <si>
    <t>PSP7315</t>
  </si>
  <si>
    <t>PSP7316</t>
  </si>
  <si>
    <t>PSP7317</t>
  </si>
  <si>
    <t>PSP7318</t>
  </si>
  <si>
    <t>PSP7319</t>
  </si>
  <si>
    <t>PSP7320</t>
  </si>
  <si>
    <t>PSP7321</t>
  </si>
  <si>
    <t>PSP7322</t>
  </si>
  <si>
    <t>PSP7323</t>
  </si>
  <si>
    <t>PSP7324</t>
  </si>
  <si>
    <t>PSP7325</t>
  </si>
  <si>
    <t>PSP7326</t>
  </si>
  <si>
    <t>PSP7327</t>
  </si>
  <si>
    <t>PSP7328</t>
  </si>
  <si>
    <t>PSP7329</t>
  </si>
  <si>
    <t>PSP7330</t>
  </si>
  <si>
    <t>PSP7331</t>
  </si>
  <si>
    <t>PSP7332</t>
  </si>
  <si>
    <t>PSP7333</t>
  </si>
  <si>
    <t>PSP7334</t>
  </si>
  <si>
    <t>PSP7335</t>
  </si>
  <si>
    <t>PSP7336</t>
  </si>
  <si>
    <t>PSP7337</t>
  </si>
  <si>
    <t>PSP7338</t>
  </si>
  <si>
    <t>PSP7339</t>
  </si>
  <si>
    <t>PSP7340</t>
  </si>
  <si>
    <t>PSP7341</t>
  </si>
  <si>
    <t>PSP7342</t>
  </si>
  <si>
    <t>PSP7343</t>
  </si>
  <si>
    <t>PSP7344</t>
  </si>
  <si>
    <t>PSP7345</t>
  </si>
  <si>
    <t>PSP7346</t>
  </si>
  <si>
    <t>PSP7347</t>
  </si>
  <si>
    <t>PSP7348</t>
  </si>
  <si>
    <t>PSP7349</t>
  </si>
  <si>
    <t>PSP7350</t>
  </si>
  <si>
    <t>PSP7351</t>
  </si>
  <si>
    <t>PSP7352</t>
  </si>
  <si>
    <t>PSP7353</t>
  </si>
  <si>
    <t>PSP7354</t>
  </si>
  <si>
    <t>PSP7355</t>
  </si>
  <si>
    <t>PSP7356</t>
  </si>
  <si>
    <t>PSP7357</t>
  </si>
  <si>
    <t>PSP7358</t>
  </si>
  <si>
    <t>PSP7359</t>
  </si>
  <si>
    <t>PSP7360</t>
  </si>
  <si>
    <t>PSP7361</t>
  </si>
  <si>
    <t>PSP7362</t>
  </si>
  <si>
    <t>PSP7363</t>
  </si>
  <si>
    <t>PSP7364</t>
  </si>
  <si>
    <t>PSP7365</t>
  </si>
  <si>
    <t>PSP7366</t>
  </si>
  <si>
    <t>PSP7367</t>
  </si>
  <si>
    <t>PSP7368</t>
  </si>
  <si>
    <t>PSP7369</t>
  </si>
  <si>
    <t>PSP7370</t>
  </si>
  <si>
    <t>PSP7371</t>
  </si>
  <si>
    <t>ร้านเขียวกาแฟสด</t>
  </si>
  <si>
    <t>เอ็นเคชาพะยอม</t>
  </si>
  <si>
    <t>Kน้อย หินมงคล 888</t>
  </si>
  <si>
    <t>Sweety Bear Café</t>
  </si>
  <si>
    <t>คาร์แคร์</t>
  </si>
  <si>
    <t>เสวตสมบูรณ์</t>
  </si>
  <si>
    <t>เฟอร์ม่า</t>
  </si>
  <si>
    <t>วิญญูชน</t>
  </si>
  <si>
    <t>อ้อม บิ๊กไบค์</t>
  </si>
  <si>
    <t>ออย สแควร์</t>
  </si>
  <si>
    <t>ง่วนฮงล้ง วรจักร</t>
  </si>
  <si>
    <t>เร้นท์ อะ โค้ท</t>
  </si>
  <si>
    <t>ต้นข้าวการพิมพ์</t>
  </si>
  <si>
    <t>ดีซ์ คาเฟ่</t>
  </si>
  <si>
    <t>เคมมิสทรี</t>
  </si>
  <si>
    <t>เมดไลฟ์ พลัส 1</t>
  </si>
  <si>
    <t>เมดไลฟ์ พลัส 3</t>
  </si>
  <si>
    <t>ยูดี เฟรชมาร์ท</t>
  </si>
  <si>
    <t>ทองดี พีทีซี</t>
  </si>
  <si>
    <t>หนังสือเช่า</t>
  </si>
  <si>
    <t>โคฟูกุ</t>
  </si>
  <si>
    <t>โมเดรินกลาส</t>
  </si>
  <si>
    <t>เดอะ ทรีโอ</t>
  </si>
  <si>
    <t>โซดา พัพ</t>
  </si>
  <si>
    <t>รัตนชาติ</t>
  </si>
  <si>
    <t>ชินชัย</t>
  </si>
  <si>
    <t>วารี เซอร์วิส</t>
  </si>
  <si>
    <t>บ. เออีซี ฟิลเตอร์</t>
  </si>
  <si>
    <t>เอส พี คัลเลอร์</t>
  </si>
  <si>
    <t>สุพรีม เอ็กซ์เพรส</t>
  </si>
  <si>
    <t>เมงาเนะคอฟฟี่</t>
  </si>
  <si>
    <t>นายา</t>
  </si>
  <si>
    <t>วีย์ เฮิร์บ</t>
  </si>
  <si>
    <t>บ้านฟ้า</t>
  </si>
  <si>
    <t>กรีนเฮลร์ตี้</t>
  </si>
  <si>
    <t>บจก.ยู.ที.เอส เอ็นจิเนียริ่ง</t>
  </si>
  <si>
    <t>ร้าน วิษณุ เซอร์วิส</t>
  </si>
  <si>
    <t>จีเอ็น ค๊อฟฟี่</t>
  </si>
  <si>
    <t>มิราเคิล ค็อฟฟี่</t>
  </si>
  <si>
    <t>ลิงกัง</t>
  </si>
  <si>
    <t>ร้านยา บ้านยาดี</t>
  </si>
  <si>
    <t>ร้าน เฟรชชี่ฮับ</t>
  </si>
  <si>
    <t>HISHOTEL</t>
  </si>
  <si>
    <t>kahava café</t>
  </si>
  <si>
    <t>สน เรซซิ่ง ดีไซน์</t>
  </si>
  <si>
    <t>บิ๊ก วิชั่น</t>
  </si>
  <si>
    <t>ชีทราม</t>
  </si>
  <si>
    <t>ดอลล่าร์</t>
  </si>
  <si>
    <t>StickerToYou</t>
  </si>
  <si>
    <t>มีดี ค่าเฟ่</t>
  </si>
  <si>
    <t>ร้านคัลเลอร์โปรเกรชคอฟฟี่</t>
  </si>
  <si>
    <t>อาร์ทีเอ็นมอเตอร์สปอร์ต</t>
  </si>
  <si>
    <t>บ้านนมสด</t>
  </si>
  <si>
    <t>i-Hin Cafe'</t>
  </si>
  <si>
    <t>แอมเบี้ยน คอฟฟี่</t>
  </si>
  <si>
    <t>Sum KE</t>
  </si>
  <si>
    <t>Sum TTL</t>
  </si>
  <si>
    <t>Central Festival Chiang Mai</t>
  </si>
  <si>
    <t>Ayutthaya Park</t>
  </si>
  <si>
    <t>CentralPlaza Chonburi</t>
  </si>
  <si>
    <t>CentralPlaza Surat Thani</t>
  </si>
  <si>
    <t>Korat</t>
  </si>
  <si>
    <t>Lampang</t>
  </si>
  <si>
    <t>Saraburi</t>
  </si>
  <si>
    <t>Sriracha</t>
  </si>
  <si>
    <t>Harbor Mall</t>
  </si>
  <si>
    <t>Pattaya</t>
  </si>
  <si>
    <t>CPN Rayong</t>
  </si>
  <si>
    <t>Samutsakhon</t>
  </si>
  <si>
    <t>CPN Udonthani</t>
  </si>
  <si>
    <t>Chiangmai Airport</t>
  </si>
  <si>
    <t>Salaya</t>
  </si>
  <si>
    <t>Kanchanaburi</t>
  </si>
  <si>
    <t>Pethchaburi</t>
  </si>
  <si>
    <t>Suphanburi</t>
  </si>
  <si>
    <t>Lat Phrao 50</t>
  </si>
  <si>
    <t>B2S003</t>
  </si>
  <si>
    <t>Central Ladprao</t>
  </si>
  <si>
    <t>B2S004</t>
  </si>
  <si>
    <t>Central Rama 3</t>
  </si>
  <si>
    <t>B2S005</t>
  </si>
  <si>
    <t>Central World Plaza</t>
  </si>
  <si>
    <t>B2S006</t>
  </si>
  <si>
    <t>CPN Rama 9</t>
  </si>
  <si>
    <t>B2S007</t>
  </si>
  <si>
    <t>CPN Westgate</t>
  </si>
  <si>
    <t>B2S008</t>
  </si>
  <si>
    <t>Central Festival East Ville</t>
  </si>
  <si>
    <t>B2S009</t>
  </si>
  <si>
    <t>Robinson Srinakarin</t>
  </si>
  <si>
    <t>B2S010</t>
  </si>
  <si>
    <t>Espanade Ratchada</t>
  </si>
  <si>
    <t>B2S011</t>
  </si>
  <si>
    <t>The Crystal Park II</t>
  </si>
  <si>
    <t>B2S012</t>
  </si>
  <si>
    <t>Platform Wongwainyai</t>
  </si>
  <si>
    <t>B2S013</t>
  </si>
  <si>
    <t>SF Petchkasem</t>
  </si>
  <si>
    <t>B2S014</t>
  </si>
  <si>
    <t>CPN Salaya</t>
  </si>
  <si>
    <t>B2S015</t>
  </si>
  <si>
    <t>Robinson Samutprakan</t>
  </si>
  <si>
    <t>B2S016</t>
  </si>
  <si>
    <t>Big C Chaengwattana</t>
  </si>
  <si>
    <t>B2S017</t>
  </si>
  <si>
    <t>The Walk Ratchapruek</t>
  </si>
  <si>
    <t>B2S018</t>
  </si>
  <si>
    <t>The Crystal Rajchapruek</t>
  </si>
  <si>
    <t>B2S019</t>
  </si>
  <si>
    <t>Paseo Kanchanapisek</t>
  </si>
  <si>
    <t>B2S020</t>
  </si>
  <si>
    <t>Central Bangna</t>
  </si>
  <si>
    <t>B2S021</t>
  </si>
  <si>
    <t>Big C Fashion island</t>
  </si>
  <si>
    <t>B2S022</t>
  </si>
  <si>
    <t>Robinson Rungsit</t>
  </si>
  <si>
    <t>B2S023</t>
  </si>
  <si>
    <t>Central Chidlom</t>
  </si>
  <si>
    <t>B2S024</t>
  </si>
  <si>
    <t>Central Pinklao</t>
  </si>
  <si>
    <t>B2S025</t>
  </si>
  <si>
    <t>Central Rangsit</t>
  </si>
  <si>
    <t>B2S026</t>
  </si>
  <si>
    <t>Central Rama 2</t>
  </si>
  <si>
    <t>B2S027</t>
  </si>
  <si>
    <t>Robinson Fashion Island</t>
  </si>
  <si>
    <t>B2S028</t>
  </si>
  <si>
    <t>Central Chaengwattana</t>
  </si>
  <si>
    <t>B2S029</t>
  </si>
  <si>
    <t>Robinson Rattanathibeth</t>
  </si>
  <si>
    <t>B2S030</t>
  </si>
  <si>
    <t>Nawamin City</t>
  </si>
  <si>
    <t>B2S031</t>
  </si>
  <si>
    <t>SF Market Place</t>
  </si>
  <si>
    <t>B2S032</t>
  </si>
  <si>
    <t>CPN Mahachai</t>
  </si>
  <si>
    <t>B2S033</t>
  </si>
  <si>
    <t>CDS Phuket</t>
  </si>
  <si>
    <t>B2S034</t>
  </si>
  <si>
    <t>RBS Chonburi</t>
  </si>
  <si>
    <t>B2S035</t>
  </si>
  <si>
    <t>RBS Khonkaen</t>
  </si>
  <si>
    <t>B2S036</t>
  </si>
  <si>
    <t>CPN Chiang Mai 2</t>
  </si>
  <si>
    <t>B2S037</t>
  </si>
  <si>
    <t>CPN HADYAI</t>
  </si>
  <si>
    <t>B2S038</t>
  </si>
  <si>
    <t>RBS Udornthani</t>
  </si>
  <si>
    <t>B2S039</t>
  </si>
  <si>
    <t>RBS Chiang Rai</t>
  </si>
  <si>
    <t>B2S040</t>
  </si>
  <si>
    <t>RBS SURAT THANI</t>
  </si>
  <si>
    <t>B2S041</t>
  </si>
  <si>
    <t>LEG004</t>
  </si>
  <si>
    <t>4.Chonburi</t>
  </si>
  <si>
    <t>LEG005</t>
  </si>
  <si>
    <t>5.Nakornpathom</t>
  </si>
  <si>
    <t>LEG006</t>
  </si>
  <si>
    <t>6.Bangkapi</t>
  </si>
  <si>
    <t>LEG007</t>
  </si>
  <si>
    <t>7.Phetchaburi</t>
  </si>
  <si>
    <t>MBC Nikombangpoo</t>
  </si>
  <si>
    <t>MBC BCP Vipavadee Km.12</t>
  </si>
  <si>
    <t>MBC BCP Onnuch 17/1 (C Store)</t>
  </si>
  <si>
    <t xml:space="preserve">MBC BCP Rama 2 Km.78 </t>
  </si>
  <si>
    <t>MBC TCC-Num Heng</t>
  </si>
  <si>
    <t>MBC CTX Faham</t>
  </si>
  <si>
    <t>MBC CTX Sansai</t>
  </si>
  <si>
    <t>MBC Keha Nong Hoy - Chiengmai</t>
  </si>
  <si>
    <t xml:space="preserve">MBC Talad Pratu Kom </t>
  </si>
  <si>
    <t>MBC Talad Ton Payom 2</t>
  </si>
  <si>
    <t>MBC001</t>
  </si>
  <si>
    <t>MBC006</t>
  </si>
  <si>
    <t>MBC007</t>
  </si>
  <si>
    <t>MBC002</t>
  </si>
  <si>
    <t>MBC008</t>
  </si>
  <si>
    <t>MBC003</t>
  </si>
  <si>
    <t>MBC004</t>
  </si>
  <si>
    <t>MBC005</t>
  </si>
  <si>
    <t>MBC009</t>
  </si>
  <si>
    <t>MBC010</t>
  </si>
  <si>
    <t>Legacy</t>
  </si>
  <si>
    <t>Big C</t>
  </si>
  <si>
    <t>B2S Mega Bangna</t>
  </si>
  <si>
    <t>B2S CPN Korat</t>
  </si>
  <si>
    <t>Canopy Ekachai 87</t>
  </si>
  <si>
    <t xml:space="preserve">3.Rangsit </t>
  </si>
  <si>
    <t xml:space="preserve">2.Thong Lor </t>
  </si>
  <si>
    <t xml:space="preserve">1.Sathorn Thani </t>
  </si>
  <si>
    <t>Chonburi</t>
  </si>
  <si>
    <t xml:space="preserve">Rangsit </t>
  </si>
  <si>
    <t xml:space="preserve">Thong Lor </t>
  </si>
  <si>
    <t xml:space="preserve">Sathorn Thani </t>
  </si>
  <si>
    <t>Nakornpathom</t>
  </si>
  <si>
    <t>Bangkapi</t>
  </si>
  <si>
    <t>Phetchaburi</t>
  </si>
  <si>
    <t>Commission PSA - MAR 2018</t>
  </si>
  <si>
    <t>FEB'18 (25%)</t>
  </si>
  <si>
    <t>Total RTSP FEB'18 (25%)</t>
  </si>
  <si>
    <t>PSP (25%) - MAR'17</t>
  </si>
  <si>
    <t>PSP7372</t>
  </si>
  <si>
    <t>PSP7373</t>
  </si>
  <si>
    <t>PSP7374</t>
  </si>
  <si>
    <t>PSP7375</t>
  </si>
  <si>
    <t>PSP7376</t>
  </si>
  <si>
    <t>PSP7377</t>
  </si>
  <si>
    <t>ท็อป คาเฟ่</t>
  </si>
  <si>
    <t>ร้าน พีพี ก๊อปปี้</t>
  </si>
  <si>
    <t>คิ้ม เฟรช @ บางโปรง</t>
  </si>
  <si>
    <t>Sweet Leaf</t>
  </si>
  <si>
    <t>WER CAFE</t>
  </si>
  <si>
    <t>ทู ลิตเติ้ล แบร์</t>
  </si>
  <si>
    <t>Chachoengsao</t>
  </si>
  <si>
    <t>Ubonratchathani</t>
  </si>
  <si>
    <t>001</t>
  </si>
  <si>
    <t>002</t>
  </si>
  <si>
    <t>003</t>
  </si>
  <si>
    <t>006</t>
  </si>
  <si>
    <t>007</t>
  </si>
  <si>
    <t>008</t>
  </si>
  <si>
    <t>009</t>
  </si>
  <si>
    <t>010</t>
  </si>
  <si>
    <t>011</t>
  </si>
  <si>
    <t>012</t>
  </si>
  <si>
    <t>013</t>
  </si>
  <si>
    <t>015</t>
  </si>
  <si>
    <t>019</t>
  </si>
  <si>
    <t>021</t>
  </si>
  <si>
    <t>022</t>
  </si>
  <si>
    <t>023</t>
  </si>
  <si>
    <t>024</t>
  </si>
  <si>
    <t>025</t>
  </si>
  <si>
    <t>027</t>
  </si>
  <si>
    <t>028</t>
  </si>
  <si>
    <t>029</t>
  </si>
  <si>
    <t>031</t>
  </si>
  <si>
    <t>016</t>
  </si>
  <si>
    <t>030</t>
  </si>
  <si>
    <t>018</t>
  </si>
  <si>
    <t>020</t>
  </si>
  <si>
    <t>026</t>
  </si>
  <si>
    <t>032</t>
  </si>
  <si>
    <t>035</t>
  </si>
  <si>
    <t>033</t>
  </si>
  <si>
    <t>034</t>
  </si>
  <si>
    <t>037</t>
  </si>
  <si>
    <t>038</t>
  </si>
  <si>
    <t>039</t>
  </si>
  <si>
    <t>036</t>
  </si>
  <si>
    <t>040</t>
  </si>
  <si>
    <t>041</t>
  </si>
  <si>
    <t>042</t>
  </si>
  <si>
    <t>043</t>
  </si>
  <si>
    <t>044</t>
  </si>
  <si>
    <t>045</t>
  </si>
  <si>
    <t>046</t>
  </si>
  <si>
    <t>048</t>
  </si>
  <si>
    <t>049</t>
  </si>
  <si>
    <t>050</t>
  </si>
  <si>
    <t>052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</si>
  <si>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</si>
  <si>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</si>
  <si>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</si>
  <si>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</si>
  <si>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</si>
  <si>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</si>
  <si>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</si>
  <si>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</si>
  <si>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</si>
  <si>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</si>
  <si>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</si>
  <si>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BTS  SALADAENG</t>
  </si>
  <si>
    <t>PRACHARATBUMPEN  11</t>
  </si>
  <si>
    <t>MBC Prachachuen 12</t>
  </si>
  <si>
    <t>MBC Soi Prachum Surawong Road</t>
  </si>
  <si>
    <t>MBC011</t>
  </si>
  <si>
    <t>MBC012</t>
  </si>
  <si>
    <t>MBC</t>
  </si>
  <si>
    <t>PSP7378</t>
  </si>
  <si>
    <t>PSP7379</t>
  </si>
  <si>
    <t>PSP7380</t>
  </si>
  <si>
    <t>PSP7381</t>
  </si>
  <si>
    <t>PSP7382</t>
  </si>
  <si>
    <t>PSP7383</t>
  </si>
  <si>
    <t>PSP7384</t>
  </si>
  <si>
    <t>PSP7385</t>
  </si>
  <si>
    <t>PSP7386</t>
  </si>
  <si>
    <t>PSP7387</t>
  </si>
  <si>
    <t>PSP7388</t>
  </si>
  <si>
    <t>PSP7389</t>
  </si>
  <si>
    <t>PSP7390</t>
  </si>
  <si>
    <t>PSP7391</t>
  </si>
  <si>
    <t>PSP7392</t>
  </si>
  <si>
    <t>PSP7393</t>
  </si>
  <si>
    <t>PSP7394</t>
  </si>
  <si>
    <t>PSP7395</t>
  </si>
  <si>
    <t>PSP7396</t>
  </si>
  <si>
    <t>PSP7397</t>
  </si>
  <si>
    <t>PSP7398</t>
  </si>
  <si>
    <t>PSP7399</t>
  </si>
  <si>
    <t>PSP7400</t>
  </si>
  <si>
    <t>PSP7401</t>
  </si>
  <si>
    <t>PSP7402</t>
  </si>
  <si>
    <t>PSP7403</t>
  </si>
  <si>
    <t>PSP7404</t>
  </si>
  <si>
    <t>PSP7405</t>
  </si>
  <si>
    <t>PSP7406</t>
  </si>
  <si>
    <t>PSP7407</t>
  </si>
  <si>
    <t>PSP7408</t>
  </si>
  <si>
    <t>PSP7409</t>
  </si>
  <si>
    <t>PSP7410</t>
  </si>
  <si>
    <t>PSP7411</t>
  </si>
  <si>
    <t>PSP7412</t>
  </si>
  <si>
    <t>PSP7413</t>
  </si>
  <si>
    <t>PSP7414</t>
  </si>
  <si>
    <t>PSP7415</t>
  </si>
  <si>
    <t>PSP7416</t>
  </si>
  <si>
    <t>PSP7417</t>
  </si>
  <si>
    <t>PSP7418</t>
  </si>
  <si>
    <t>PSP7419</t>
  </si>
  <si>
    <t>PSP7420</t>
  </si>
  <si>
    <t>PSP7421</t>
  </si>
  <si>
    <t>PSP7422</t>
  </si>
  <si>
    <t>PSP7423</t>
  </si>
  <si>
    <t>PSP7424</t>
  </si>
  <si>
    <t>PSP7425</t>
  </si>
  <si>
    <t>PSP7426</t>
  </si>
  <si>
    <t>PSP7427</t>
  </si>
  <si>
    <t>PSP7428</t>
  </si>
  <si>
    <t>PSP7429</t>
  </si>
  <si>
    <t>PSP7430</t>
  </si>
  <si>
    <t>PSP7431</t>
  </si>
  <si>
    <t>PSP7432</t>
  </si>
  <si>
    <t>PSP7433</t>
  </si>
  <si>
    <t>PSP7434</t>
  </si>
  <si>
    <t>PSP7435</t>
  </si>
  <si>
    <t>PSP7436</t>
  </si>
  <si>
    <t>PSP7437</t>
  </si>
  <si>
    <t>PSP7438</t>
  </si>
  <si>
    <t>PSP7439</t>
  </si>
  <si>
    <t>PSP7440</t>
  </si>
  <si>
    <t>PSP7441</t>
  </si>
  <si>
    <t>PSP7442</t>
  </si>
  <si>
    <t>PSP7443</t>
  </si>
  <si>
    <t>PSP7444</t>
  </si>
  <si>
    <t>PSP7445</t>
  </si>
  <si>
    <t>PSP7446</t>
  </si>
  <si>
    <t>PSP7447</t>
  </si>
  <si>
    <t>PSP7448</t>
  </si>
  <si>
    <t>PSP7449</t>
  </si>
  <si>
    <t>PSP7450</t>
  </si>
  <si>
    <t>PSP7451</t>
  </si>
  <si>
    <t>PSP7452</t>
  </si>
  <si>
    <t>PSP7453</t>
  </si>
  <si>
    <t>PSP7454</t>
  </si>
  <si>
    <t>PSP7455</t>
  </si>
  <si>
    <t>PSP7456</t>
  </si>
  <si>
    <t>PSP7457</t>
  </si>
  <si>
    <t>PSP7458</t>
  </si>
  <si>
    <t>PSP7459</t>
  </si>
  <si>
    <t>PSP7460</t>
  </si>
  <si>
    <t>PSP7461</t>
  </si>
  <si>
    <t>ควิก ซัพพลาย</t>
  </si>
  <si>
    <t>101 โซลูชั่น</t>
  </si>
  <si>
    <t>ร้านเพชรกมลอุปกรณ์</t>
  </si>
  <si>
    <t>เภตรา</t>
  </si>
  <si>
    <t>Sixsensemobile</t>
  </si>
  <si>
    <t>C'flower&amp;design</t>
  </si>
  <si>
    <t>กะหมา กะแมว 1</t>
  </si>
  <si>
    <t>กะหมา กะแมว 2</t>
  </si>
  <si>
    <t>ซูเคร่ เค้ก แอนด์ คาเฟ่</t>
  </si>
  <si>
    <t>เภสัชปันยา</t>
  </si>
  <si>
    <t>Balloonwink</t>
  </si>
  <si>
    <t>ร้านยาศิริเสาธง</t>
  </si>
  <si>
    <t>บราวนี่เพ็ทมาร์ท</t>
  </si>
  <si>
    <t>101 &amp; Co. Coffee Station</t>
  </si>
  <si>
    <t>SIAMMED</t>
  </si>
  <si>
    <t>Lazy max café</t>
  </si>
  <si>
    <t>ร้านมีดีมาบุก</t>
  </si>
  <si>
    <t>กิ๊ฟช๊อป หัวมุมวังหิน</t>
  </si>
  <si>
    <t>นานา โฟน</t>
  </si>
  <si>
    <t>Black Box Ticket</t>
  </si>
  <si>
    <t>Echo Coffee</t>
  </si>
  <si>
    <t>ซุปเปอร์คูล</t>
  </si>
  <si>
    <t>โรเซทต้า คอฟฟี่ โรสท์เตอร์</t>
  </si>
  <si>
    <t>บ.สยามเครื่องชั่งแอนด์ซิสเต็ม</t>
  </si>
  <si>
    <t>i True iT</t>
  </si>
  <si>
    <t>รีเทิร์น เพ็ท</t>
  </si>
  <si>
    <t>ARTFUL CUSTOM</t>
  </si>
  <si>
    <t>กาแฟสดคอฟแมน</t>
  </si>
  <si>
    <t> Ok Express</t>
  </si>
  <si>
    <t>ผิง ผิง แอนด์ บิ้วตี้</t>
  </si>
  <si>
    <t>ทีเอ็น 2 เค</t>
  </si>
  <si>
    <t>พีเอ็นคอมเซอวิส</t>
  </si>
  <si>
    <t>มงคลพาณิชย์</t>
  </si>
  <si>
    <t>ปรีชาอิเล็คโทรนิคส์</t>
  </si>
  <si>
    <t>ชาพะยอม จรัญฯ 35</t>
  </si>
  <si>
    <t>เฌอเอม</t>
  </si>
  <si>
    <t xml:space="preserve">อดุลอินเตอร์ไลท์ </t>
  </si>
  <si>
    <t>Rabbit</t>
  </si>
  <si>
    <t>เฟรชคลับ</t>
  </si>
  <si>
    <t>ร้านฮั่วกี่</t>
  </si>
  <si>
    <t>soryonbike</t>
  </si>
  <si>
    <t>อาเธอร์ ซีซีทีวี</t>
  </si>
  <si>
    <t>ศิษย์หลวงพ่อมุ่ย</t>
  </si>
  <si>
    <t>HWA SHOP</t>
  </si>
  <si>
    <t>ชาพะยอม นวนคร</t>
  </si>
  <si>
    <t>นินจา</t>
  </si>
  <si>
    <t>ร้านนิวบุ๊คแอนด์คอม ธงฟ้า</t>
  </si>
  <si>
    <t>Toys Mobile Shop</t>
  </si>
  <si>
    <t>กวงเฮงเภสัช สาขาบางบอน3</t>
  </si>
  <si>
    <t>กวงเฮงเภสัช สาขาวัดม่วง</t>
  </si>
  <si>
    <t>โตวัน ฮาร์ดแวร์</t>
  </si>
  <si>
    <t>บ้านลุงวิน</t>
  </si>
  <si>
    <t>บิ้วท์ โฮมสโตร์</t>
  </si>
  <si>
    <t>มู้ด แอนด์ โทน</t>
  </si>
  <si>
    <t>KT-BIKE</t>
  </si>
  <si>
    <t>ดีเซลซิสเท็มส์</t>
  </si>
  <si>
    <t>ร้านร้อยปอนด์</t>
  </si>
  <si>
    <t>กำไร</t>
  </si>
  <si>
    <t>โอเค 20</t>
  </si>
  <si>
    <t>ซี.เค.เอ.</t>
  </si>
  <si>
    <t>ร้านธรรมบุญ</t>
  </si>
  <si>
    <t>Celebrity Clinic</t>
  </si>
  <si>
    <t>Celebrity Clinic (2)</t>
  </si>
  <si>
    <t>FAF บางใหญ่สแควร์</t>
  </si>
  <si>
    <t>สยามบอร์โรว์แบ๊คส์</t>
  </si>
  <si>
    <t>บริษัท ไฟล้ท์ เซ็นเตอร์ จํากัด</t>
  </si>
  <si>
    <t>คอสเวย์</t>
  </si>
  <si>
    <t>Coolbeanz Cafe</t>
  </si>
  <si>
    <t>ไทยพัฒนา</t>
  </si>
  <si>
    <t>ร้านยาพหล</t>
  </si>
  <si>
    <t>โปรไลฟ์ โฟโต้ดิจิตอล</t>
  </si>
  <si>
    <t>Attorney285</t>
  </si>
  <si>
    <t>ปิ๊ง</t>
  </si>
  <si>
    <t>บจ.พรศรีจักรยานยนต์</t>
  </si>
  <si>
    <t>Books Online Shop</t>
  </si>
  <si>
    <t>บีที พลัส เทรดดิ้ง</t>
  </si>
  <si>
    <t>แบมบู บิวตี้ แอนด์ ซาลอน</t>
  </si>
  <si>
    <t>TKR CAR WASH</t>
  </si>
  <si>
    <t>เซนเซน ฟาร์มาซี</t>
  </si>
  <si>
    <t>แม้นอินทร์</t>
  </si>
  <si>
    <t>ออคโทพุส</t>
  </si>
  <si>
    <t>ผ้าใบเงินล้าน</t>
  </si>
  <si>
    <t>สมุนไพรบ้านกาญจน์</t>
  </si>
  <si>
    <t>T&amp;B Cafe'</t>
  </si>
  <si>
    <t>So Chic I coffee &amp; food station</t>
  </si>
  <si>
    <t>โต๊ะแป้งคุณหนิง</t>
  </si>
  <si>
    <t>MAJOR RANGSIT</t>
  </si>
  <si>
    <t>RANGSITUNIVERSITY 2</t>
  </si>
  <si>
    <t>-</t>
  </si>
  <si>
    <t>The Park Krungthep Kritha</t>
  </si>
  <si>
    <t>8.Chiang Mai</t>
  </si>
  <si>
    <t>9.Khon Kaen</t>
  </si>
  <si>
    <t>LEG008</t>
  </si>
  <si>
    <t>LEG009</t>
  </si>
  <si>
    <t>PSP7462</t>
  </si>
  <si>
    <t>PSP7463</t>
  </si>
  <si>
    <t>PSP7464</t>
  </si>
  <si>
    <t>PSP7465</t>
  </si>
  <si>
    <t>PSP7466</t>
  </si>
  <si>
    <t>PSP7467</t>
  </si>
  <si>
    <t>PSP7468</t>
  </si>
  <si>
    <t>PSP7469</t>
  </si>
  <si>
    <t>PSP7470</t>
  </si>
  <si>
    <t>PSP7471</t>
  </si>
  <si>
    <t>PSP7472</t>
  </si>
  <si>
    <t>PSP7473</t>
  </si>
  <si>
    <t>PSP7474</t>
  </si>
  <si>
    <t>PSP7475</t>
  </si>
  <si>
    <t>PSP7476</t>
  </si>
  <si>
    <t>PSP7477</t>
  </si>
  <si>
    <t>PSP7478</t>
  </si>
  <si>
    <t>PSP7479</t>
  </si>
  <si>
    <t>PSP7480</t>
  </si>
  <si>
    <t>PSP7481</t>
  </si>
  <si>
    <t>PSP7482</t>
  </si>
  <si>
    <t>PSP7483</t>
  </si>
  <si>
    <t>PSP7484</t>
  </si>
  <si>
    <t>PSP7485</t>
  </si>
  <si>
    <t>PSP7486</t>
  </si>
  <si>
    <t>PSP7487</t>
  </si>
  <si>
    <t>PSP7488</t>
  </si>
  <si>
    <t>PSP7489</t>
  </si>
  <si>
    <t>PSP7490</t>
  </si>
  <si>
    <t>PSP7491</t>
  </si>
  <si>
    <t>PSP7492</t>
  </si>
  <si>
    <t>PSP7493</t>
  </si>
  <si>
    <t>PSP7494</t>
  </si>
  <si>
    <t>PSP7495</t>
  </si>
  <si>
    <t>PSP7496</t>
  </si>
  <si>
    <t>PSP7497</t>
  </si>
  <si>
    <t>PSP7498</t>
  </si>
  <si>
    <t>PSP7499</t>
  </si>
  <si>
    <t>PSP7500</t>
  </si>
  <si>
    <t>PSP7501</t>
  </si>
  <si>
    <t>PSP7502</t>
  </si>
  <si>
    <t>PSP7503</t>
  </si>
  <si>
    <t>PSP7504</t>
  </si>
  <si>
    <t>PSP7505</t>
  </si>
  <si>
    <t>PSP7506</t>
  </si>
  <si>
    <t>PSP7507</t>
  </si>
  <si>
    <t>PSP7508</t>
  </si>
  <si>
    <t>PSP7509</t>
  </si>
  <si>
    <t>PSP7510</t>
  </si>
  <si>
    <t>PSP7511</t>
  </si>
  <si>
    <t>PSP7512</t>
  </si>
  <si>
    <t>PSP7513</t>
  </si>
  <si>
    <t>PSP7514</t>
  </si>
  <si>
    <t>PSP7515</t>
  </si>
  <si>
    <t>PSP7516</t>
  </si>
  <si>
    <t>PSP7517</t>
  </si>
  <si>
    <t>PSP7518</t>
  </si>
  <si>
    <t>PSP7519</t>
  </si>
  <si>
    <t>PSP7520</t>
  </si>
  <si>
    <t>PSP7521</t>
  </si>
  <si>
    <t>PSP7522</t>
  </si>
  <si>
    <t>PSP7523</t>
  </si>
  <si>
    <t>PSP7524</t>
  </si>
  <si>
    <t>PSP7525</t>
  </si>
  <si>
    <t>PSP7526</t>
  </si>
  <si>
    <t>PSP7527</t>
  </si>
  <si>
    <t>PSP7528</t>
  </si>
  <si>
    <t>PSP7529</t>
  </si>
  <si>
    <t>PSP7530</t>
  </si>
  <si>
    <t>PSP7531</t>
  </si>
  <si>
    <t>PSP7532</t>
  </si>
  <si>
    <t>PSP7533</t>
  </si>
  <si>
    <t>PSP7534</t>
  </si>
  <si>
    <t>PSP7535</t>
  </si>
  <si>
    <t>PSP7536</t>
  </si>
  <si>
    <t>PSP7537</t>
  </si>
  <si>
    <t>PSP7538</t>
  </si>
  <si>
    <t>PSP7539</t>
  </si>
  <si>
    <t>PSP7540</t>
  </si>
  <si>
    <t>PSP7541</t>
  </si>
  <si>
    <t>PSP7542</t>
  </si>
  <si>
    <t>PSP7543</t>
  </si>
  <si>
    <t>PSP7544</t>
  </si>
  <si>
    <t>PSP7545</t>
  </si>
  <si>
    <t>PSP7546</t>
  </si>
  <si>
    <t>PSP7547</t>
  </si>
  <si>
    <t>PSP7548</t>
  </si>
  <si>
    <t>PSP7549</t>
  </si>
  <si>
    <t>PSP7550</t>
  </si>
  <si>
    <t>PSP7551</t>
  </si>
  <si>
    <t>PSP7552</t>
  </si>
  <si>
    <t>UP2PAPA</t>
  </si>
  <si>
    <t>NTNรองเท้ามือสอง</t>
  </si>
  <si>
    <t>ปูตา</t>
  </si>
  <si>
    <t>ป.เจริญ</t>
  </si>
  <si>
    <t xml:space="preserve">Happy Collection </t>
  </si>
  <si>
    <t>เอ็ม.เค.แมนชั่น</t>
  </si>
  <si>
    <t>โกลเด้น เพ็ทช็อป</t>
  </si>
  <si>
    <t>บจก.บียอนด์ อินโนเวชั่น (ประเทศไทย)</t>
  </si>
  <si>
    <t>Chern cup café</t>
  </si>
  <si>
    <t>แม๊กซ์สเตชั่นเนอรี่ กรุ๊ป จำกัด</t>
  </si>
  <si>
    <t>กายาสุขะ โฮสเทลแอนด์คาเฟ่</t>
  </si>
  <si>
    <t>จงเสถียรเภสัช</t>
  </si>
  <si>
    <t>Two Autosport</t>
  </si>
  <si>
    <t>Love Cartooncake</t>
  </si>
  <si>
    <t>Kids Mom</t>
  </si>
  <si>
    <t>โอ๋ร้านของฝาก</t>
  </si>
  <si>
    <t>Plankton Coffee Bar</t>
  </si>
  <si>
    <t>TargetExpress</t>
  </si>
  <si>
    <t>ร้านยาแคปซูล</t>
  </si>
  <si>
    <t>ฮอพบอน</t>
  </si>
  <si>
    <t>พรพรหม</t>
  </si>
  <si>
    <t>Day to Night Coffee &amp; Restaurant</t>
  </si>
  <si>
    <t>Anything Else?</t>
  </si>
  <si>
    <t>Bar Craft</t>
  </si>
  <si>
    <t>ร้านถ่ายเอกสารสะพานฟ้า</t>
  </si>
  <si>
    <t>พเยาว์</t>
  </si>
  <si>
    <t>Wash me Please</t>
  </si>
  <si>
    <t>จีเนียส</t>
  </si>
  <si>
    <t>ชัยสิทธิ์การ์ดทอง</t>
  </si>
  <si>
    <t>ยิ่งเจริญ วรจักร</t>
  </si>
  <si>
    <t>เอมมูร่า งาดำ หนองจอก</t>
  </si>
  <si>
    <t>ลีมี่ ก๊อปปี้ ปริ้นท์</t>
  </si>
  <si>
    <t>เอก ออดิโอ ซาวด์</t>
  </si>
  <si>
    <t>ปริ้น หน้าซอย</t>
  </si>
  <si>
    <t>สุขนิธินาถ</t>
  </si>
  <si>
    <t>ศึกษาภัณฑ์ คลองสาม</t>
  </si>
  <si>
    <t>อินวะษาอะไหล่แอร์</t>
  </si>
  <si>
    <t>Join Music</t>
  </si>
  <si>
    <t>Me 'Nuj Bakery</t>
  </si>
  <si>
    <t>ขอซัก T</t>
  </si>
  <si>
    <t>รินรดา</t>
  </si>
  <si>
    <t>เจ้าหญิง 1</t>
  </si>
  <si>
    <t>เจ้าหญิง 2</t>
  </si>
  <si>
    <t>เจ้าหญิง 3</t>
  </si>
  <si>
    <t>Future man ฟิวเจอร์แมน</t>
  </si>
  <si>
    <t>P Smart net</t>
  </si>
  <si>
    <t>ฉั่ง เฮง ล้ง</t>
  </si>
  <si>
    <t>The Pharma</t>
  </si>
  <si>
    <t>ยาดี หัวตะเข้</t>
  </si>
  <si>
    <t>ร้านชาพะยอม @ จันทรเกษม</t>
  </si>
  <si>
    <t>อัจฉราวดี แสงอาวุธ(โจ๊ก)</t>
  </si>
  <si>
    <t>เก่งเจริญ - บางใหญ่</t>
  </si>
  <si>
    <t>เก่งเจริญ - ซอยกันตนา</t>
  </si>
  <si>
    <t>ร้านอารีย์</t>
  </si>
  <si>
    <t>ร้านกันย์สปอร์ต</t>
  </si>
  <si>
    <t>หจก.ธนกฤตการป้าย</t>
  </si>
  <si>
    <t>ร้านยาแฟมิลี่</t>
  </si>
  <si>
    <t>มายปั๊ปปี้โซน</t>
  </si>
  <si>
    <t>สกุลแอร์</t>
  </si>
  <si>
    <t>AS Insurance</t>
  </si>
  <si>
    <t>พิบูลย์สิน</t>
  </si>
  <si>
    <t>เสือ Petshop</t>
  </si>
  <si>
    <t>มั่งมีศรีสุข</t>
  </si>
  <si>
    <t>ร้านสมศักดิ์บริการ</t>
  </si>
  <si>
    <t>เอเซียประกันภัย</t>
  </si>
  <si>
    <t>ที.เอ็น. โมบาย</t>
  </si>
  <si>
    <t>คลังยาศิริเวช</t>
  </si>
  <si>
    <t>นิติสาส์น ลุงชาวใต้</t>
  </si>
  <si>
    <t>นาตาลี</t>
  </si>
  <si>
    <t>บ้านสมุนไพรโอสถ</t>
  </si>
  <si>
    <t>ร้านมันนี่โซน</t>
  </si>
  <si>
    <t>PSP7553</t>
  </si>
  <si>
    <t>PSP7554</t>
  </si>
  <si>
    <t>PSP7555</t>
  </si>
  <si>
    <t>PSP7556</t>
  </si>
  <si>
    <t>PSP7557</t>
  </si>
  <si>
    <t>PSP7558</t>
  </si>
  <si>
    <t>PSP7559</t>
  </si>
  <si>
    <t>PSP7560</t>
  </si>
  <si>
    <t>PSP7561</t>
  </si>
  <si>
    <t>PSP7562</t>
  </si>
  <si>
    <t>PSP7563</t>
  </si>
  <si>
    <t>PSP7564</t>
  </si>
  <si>
    <t>PSP7565</t>
  </si>
  <si>
    <t>PSP7566</t>
  </si>
  <si>
    <t>PSP7567</t>
  </si>
  <si>
    <t>PSP7568</t>
  </si>
  <si>
    <t>PSP7569</t>
  </si>
  <si>
    <t>PSP7570</t>
  </si>
  <si>
    <t>PSP7571</t>
  </si>
  <si>
    <t>PSP7572</t>
  </si>
  <si>
    <t>PSP7573</t>
  </si>
  <si>
    <t>PSP7574</t>
  </si>
  <si>
    <t>PSP7575</t>
  </si>
  <si>
    <t>PSP7576</t>
  </si>
  <si>
    <t>PSP7577</t>
  </si>
  <si>
    <t>PSP7578</t>
  </si>
  <si>
    <t>PSP7579</t>
  </si>
  <si>
    <t>PSP7580</t>
  </si>
  <si>
    <t>PSP7581</t>
  </si>
  <si>
    <t>PSP7582</t>
  </si>
  <si>
    <t>PSP7583</t>
  </si>
  <si>
    <t>PSP7584</t>
  </si>
  <si>
    <t>PSP7585</t>
  </si>
  <si>
    <t>PSP7586</t>
  </si>
  <si>
    <t>PSP7587</t>
  </si>
  <si>
    <t>PSP7588</t>
  </si>
  <si>
    <t>PSP7589</t>
  </si>
  <si>
    <t>PSP7590</t>
  </si>
  <si>
    <t>PSP7591</t>
  </si>
  <si>
    <t>PSP7592</t>
  </si>
  <si>
    <t>PSP7593</t>
  </si>
  <si>
    <t>PSP7594</t>
  </si>
  <si>
    <t>PSP7595</t>
  </si>
  <si>
    <t>PSP7596</t>
  </si>
  <si>
    <t>PSP7597</t>
  </si>
  <si>
    <t>PSP7598</t>
  </si>
  <si>
    <t>PSP7599</t>
  </si>
  <si>
    <t>PSP7600</t>
  </si>
  <si>
    <t>PSP7601</t>
  </si>
  <si>
    <t>PSP7602</t>
  </si>
  <si>
    <t>PSP7603</t>
  </si>
  <si>
    <t>PSP7604</t>
  </si>
  <si>
    <t>PSP7605</t>
  </si>
  <si>
    <t>PSP7606</t>
  </si>
  <si>
    <t>PSP7607</t>
  </si>
  <si>
    <t>PSP7609</t>
  </si>
  <si>
    <t>PSP7610</t>
  </si>
  <si>
    <t>PSP7611</t>
  </si>
  <si>
    <t>PSP7612</t>
  </si>
  <si>
    <t>PSP7613</t>
  </si>
  <si>
    <t>PSP7614</t>
  </si>
  <si>
    <t>PSP7615</t>
  </si>
  <si>
    <t>พี่โบโมบาย</t>
  </si>
  <si>
    <t>โทมุ โทมุ</t>
  </si>
  <si>
    <t>LONG-DRINKS</t>
  </si>
  <si>
    <t>เอกชัยไดนาโม</t>
  </si>
  <si>
    <t>โชคอนันต์สอนขับรถยนต์</t>
  </si>
  <si>
    <t>ไซเบอร์ แคร์</t>
  </si>
  <si>
    <t>ร้านยาฟาร์มาพลัส</t>
  </si>
  <si>
    <t>แอท ตลาดพลู</t>
  </si>
  <si>
    <t>บีเอสโฮม แอนด์ ทูลมาร์ท</t>
  </si>
  <si>
    <t>อนันตา</t>
  </si>
  <si>
    <t>อังรี คอฟฟี่</t>
  </si>
  <si>
    <t>ซิงเกอร์ เพชรเกษม 114</t>
  </si>
  <si>
    <t>ร้านชินชัยดิจิตอลโฟโต้ สาขา 2</t>
  </si>
  <si>
    <t>ร้าน 20 บาท ซ. 42</t>
  </si>
  <si>
    <t>ฟรุ๊ตมิลล์ทีโทส</t>
  </si>
  <si>
    <t>ถูกและดี</t>
  </si>
  <si>
    <t>ที่ทำการดนตรี คลองหก</t>
  </si>
  <si>
    <t>โซลเมท สตูดิโอ</t>
  </si>
  <si>
    <t>ศิริชัย</t>
  </si>
  <si>
    <t>เบ็ดสยาม</t>
  </si>
  <si>
    <t>168 พลาสติก แบ๊กส์ แอนด์ ซัพพลาย</t>
  </si>
  <si>
    <t>ร้านยาใหม่</t>
  </si>
  <si>
    <t>ร้านอั่งเปา เพ็ทมอลล์</t>
  </si>
  <si>
    <t>นกมินิมาร์ท</t>
  </si>
  <si>
    <t>พรบ.</t>
  </si>
  <si>
    <t>ร้านถุงเงินโมบาย</t>
  </si>
  <si>
    <t>ร้าน444</t>
  </si>
  <si>
    <t>เทพารักษ์สอนขับรถยนต์</t>
  </si>
  <si>
    <t>สิริอักษร ก๊อปปี้ ปริ้นท์</t>
  </si>
  <si>
    <t>เฮียศักดิ์ กราฟฟิก</t>
  </si>
  <si>
    <t>แบรนด์เนม แอลลี่</t>
  </si>
  <si>
    <t>ปตท.วิภาวดี66</t>
  </si>
  <si>
    <t>ร้านดีเอ็มอาร์</t>
  </si>
  <si>
    <t>ร้านนายห้าง</t>
  </si>
  <si>
    <t>ช็อปแว่นตา9</t>
  </si>
  <si>
    <t>ชญานุตม์ฟาร์มาซี</t>
  </si>
  <si>
    <t>แหลมทองอิเล็คทริค กรุ๊ป</t>
  </si>
  <si>
    <t>เอ็มซีอาร์ โฟน</t>
  </si>
  <si>
    <t>047</t>
  </si>
  <si>
    <t>051</t>
  </si>
  <si>
    <t>053</t>
  </si>
  <si>
    <t>065</t>
  </si>
  <si>
    <t>RAMKHAMHAENG hospital</t>
  </si>
  <si>
    <t xml:space="preserve">THEPARAK KM.8 GAS STATION </t>
  </si>
  <si>
    <t>KRIS GARDEN PRARAM 9</t>
  </si>
  <si>
    <t xml:space="preserve">LAMLUKKA KLONG 6 GAS STATION </t>
  </si>
  <si>
    <t>FUTURERUNGSIT</t>
  </si>
  <si>
    <t>SUSCO YANNAWA</t>
  </si>
  <si>
    <t>SOI ONPA</t>
  </si>
  <si>
    <t>LUMLUKKA KLONG 7 GAS STATION</t>
  </si>
  <si>
    <t>PRECHA 9</t>
  </si>
  <si>
    <t>PATTANAKRAN 20</t>
  </si>
  <si>
    <t>F.THAGHANRUE BANGNA</t>
  </si>
  <si>
    <t>SAHAKARNPAMOON</t>
  </si>
  <si>
    <t>NATHONG 3</t>
  </si>
  <si>
    <t>REWADEE 6</t>
  </si>
  <si>
    <t>LADPHARO 95</t>
  </si>
  <si>
    <t>SOI KUSOLSIN</t>
  </si>
  <si>
    <t>NGAMWONGWAN 47 YAEK 42</t>
  </si>
  <si>
    <t>CALTEX YEAK KRUNGTHEPKREETHA</t>
  </si>
  <si>
    <t xml:space="preserve">CALTEX KASET NGAMWONGWAN </t>
  </si>
  <si>
    <t>PRASERT MANUKITCH SOI 33</t>
  </si>
  <si>
    <t>YAEK BANGBUATHONG - SAINOI</t>
  </si>
  <si>
    <t>FLAT THUNGMAHAMEAK</t>
  </si>
  <si>
    <t>NOMJIT 2</t>
  </si>
  <si>
    <t xml:space="preserve">WAT CHAOARM </t>
  </si>
  <si>
    <t>ISARAPAP 5</t>
  </si>
  <si>
    <t>RATCHAPAT VALAIALONGKORN</t>
  </si>
  <si>
    <t>LPN NARATHIVART CHAPORAYA</t>
  </si>
  <si>
    <t>SRIYEAK PRAWET</t>
  </si>
  <si>
    <t>TALAD BANGKAPI 1</t>
  </si>
  <si>
    <t xml:space="preserve">M.PATTARANIWAST </t>
  </si>
  <si>
    <t>LADKABANG 14/1</t>
  </si>
  <si>
    <t>BANGAE CONDO</t>
  </si>
  <si>
    <t>LPN PARKPINKLAO</t>
  </si>
  <si>
    <t>SAHAKARNPAMOON 2</t>
  </si>
  <si>
    <t>SOI BORDINDECHA</t>
  </si>
  <si>
    <t xml:space="preserve">CHAROENNAKORN 10 </t>
  </si>
  <si>
    <t>RATCHADAPISEK 20</t>
  </si>
  <si>
    <t>SONG PRAPHA 30</t>
  </si>
  <si>
    <t>RAMKHAMHAENG 8 YEAK 4</t>
  </si>
  <si>
    <t>CHALOEM PRAKIAT 30 YAEK 14</t>
  </si>
  <si>
    <t>LADPRAO 18 YEAK 1</t>
  </si>
  <si>
    <t>PATTANAKRAN 15</t>
  </si>
  <si>
    <t>BANTEPALUK</t>
  </si>
  <si>
    <t>SAHAKARNPAMOON 3</t>
  </si>
  <si>
    <t>RATCHADAPISEK 17</t>
  </si>
  <si>
    <t>SOR THORRANIN</t>
  </si>
  <si>
    <t>THE SQUARE BANGYAI</t>
  </si>
  <si>
    <t>PREEDIPHANOMYONG 45</t>
  </si>
  <si>
    <t>PATTANAKARN 44</t>
  </si>
  <si>
    <t>KEHA KLONGCHAN</t>
  </si>
  <si>
    <t xml:space="preserve">KEHA BANGCHAN </t>
  </si>
  <si>
    <t>PHAHOLYOTHIN 45</t>
  </si>
  <si>
    <t>SUKHAPIBAN 2</t>
  </si>
  <si>
    <t>SOI BANGPLA 2.2</t>
  </si>
  <si>
    <t>BANGNA - TRAD KM.10</t>
  </si>
  <si>
    <t>CALTEX SRISAMAN</t>
  </si>
  <si>
    <t xml:space="preserve">THANON KINGKAEW </t>
  </si>
  <si>
    <t>THANON BANGBUATHONG - SUPANBURI GAS STATION</t>
  </si>
  <si>
    <t>THANON LUMLUKKA GAS STATION</t>
  </si>
  <si>
    <t xml:space="preserve">CALTEX SUKSAWAT </t>
  </si>
  <si>
    <t>NANGNA-TRAD KM 6.5 GAS STATION</t>
  </si>
  <si>
    <t>BANGNA - TRAD KM.8 GAS STATION</t>
  </si>
  <si>
    <t>TALAD RUNGSITGASSTATION</t>
  </si>
  <si>
    <t>BANGNA - TRAD KM.17.5 GAS STATION</t>
  </si>
  <si>
    <t>CALTEX SATHORN SOI 2 GAS STATION</t>
  </si>
  <si>
    <t xml:space="preserve">BAN KLANG GAS STATION </t>
  </si>
  <si>
    <t>RANGSIT UNIVERSITY 3</t>
  </si>
  <si>
    <t>SUKHUMVIT 39.2</t>
  </si>
  <si>
    <t>SUKSAWAT 14</t>
  </si>
  <si>
    <t>CHARANSANITWONG 91</t>
  </si>
  <si>
    <t>GROM ANAMAI</t>
  </si>
  <si>
    <t xml:space="preserve">MOOBAN SUPMUNKONG </t>
  </si>
  <si>
    <t>seriruk 2 hospital</t>
  </si>
  <si>
    <t>Krabi</t>
  </si>
  <si>
    <t>Hadyai</t>
  </si>
  <si>
    <t>Phuket</t>
  </si>
  <si>
    <t>CentralFestival Hatyai</t>
  </si>
  <si>
    <t>Nakhon Si Thammarat</t>
  </si>
  <si>
    <t>066</t>
  </si>
  <si>
    <t>067</t>
  </si>
  <si>
    <t>068</t>
  </si>
  <si>
    <t>069</t>
  </si>
  <si>
    <t>070</t>
  </si>
  <si>
    <t>071</t>
  </si>
  <si>
    <t>CDS Pattaya</t>
  </si>
  <si>
    <t>RBS Trang</t>
  </si>
  <si>
    <t>RBS Ubonratchathani 2</t>
  </si>
  <si>
    <t>Huahin Market Village</t>
  </si>
  <si>
    <t>RBS Petchaburi</t>
  </si>
  <si>
    <t>RBS Ratchaburi</t>
  </si>
  <si>
    <t>RBS Suphanburi</t>
  </si>
  <si>
    <t>RBS Kanchanaburi</t>
  </si>
  <si>
    <t>RBS Sakhonnakorn</t>
  </si>
  <si>
    <t>RBS CHACHENGSAO</t>
  </si>
  <si>
    <t>RBS Sriracha</t>
  </si>
  <si>
    <t>RBS Chiang Mai</t>
  </si>
  <si>
    <t>RBS Saraburi</t>
  </si>
  <si>
    <t xml:space="preserve">RBS  Roi Et </t>
  </si>
  <si>
    <t>Tesco Hadyai</t>
  </si>
  <si>
    <t>RBS Chanthaburi</t>
  </si>
  <si>
    <t>RBS Robinson Ayuthaya</t>
  </si>
  <si>
    <t>CPN Phitsanulok</t>
  </si>
  <si>
    <t>CPN SAMUI</t>
  </si>
  <si>
    <t xml:space="preserve">Robinson Prachinburi </t>
  </si>
  <si>
    <t>RBS Had Yai</t>
  </si>
  <si>
    <t>RBS Nakornsrithammrat</t>
  </si>
  <si>
    <t>RBS Lampang</t>
  </si>
  <si>
    <t>RBS SURIN</t>
  </si>
  <si>
    <t>Robinson Mukdahan</t>
  </si>
  <si>
    <t>RBS Burirum</t>
  </si>
  <si>
    <t>ASAWANN NONGKHAI</t>
  </si>
  <si>
    <t>Tesco Saraburi</t>
  </si>
  <si>
    <t>RBS Lopburi</t>
  </si>
  <si>
    <t>RBS Kampheangpetch</t>
  </si>
  <si>
    <t>Tops Pichit</t>
  </si>
  <si>
    <t>BigC Nakornsawan</t>
  </si>
  <si>
    <t>Changklan</t>
  </si>
  <si>
    <t>Taweekij Burirum</t>
  </si>
  <si>
    <t>Sermthai Complex</t>
  </si>
  <si>
    <t>Lamthong Bangsaen</t>
  </si>
  <si>
    <t>CDS Kadsuankaew</t>
  </si>
  <si>
    <t xml:space="preserve">Passione Shopping Destin    </t>
  </si>
  <si>
    <t>Tesco Kamtieng</t>
  </si>
  <si>
    <t>Lee Songkhla</t>
  </si>
  <si>
    <t>Tops Phayao</t>
  </si>
  <si>
    <t>Senafest</t>
  </si>
  <si>
    <t>Bigc Sattahip</t>
  </si>
  <si>
    <t>RBS  Amata Chonburi</t>
  </si>
  <si>
    <t>B2S042</t>
  </si>
  <si>
    <t>B2S043</t>
  </si>
  <si>
    <t>B2S044</t>
  </si>
  <si>
    <t>B2S045</t>
  </si>
  <si>
    <t>B2S046</t>
  </si>
  <si>
    <t>B2S047</t>
  </si>
  <si>
    <t>B2S048</t>
  </si>
  <si>
    <t>B2S049</t>
  </si>
  <si>
    <t>B2S050</t>
  </si>
  <si>
    <t>B2S051</t>
  </si>
  <si>
    <t>B2S052</t>
  </si>
  <si>
    <t>B2S053</t>
  </si>
  <si>
    <t>B2S054</t>
  </si>
  <si>
    <t>B2S055</t>
  </si>
  <si>
    <t>B2S056</t>
  </si>
  <si>
    <t>B2S057</t>
  </si>
  <si>
    <t>B2S058</t>
  </si>
  <si>
    <t>B2S059</t>
  </si>
  <si>
    <t>B2S060</t>
  </si>
  <si>
    <t>B2S061</t>
  </si>
  <si>
    <t>B2S062</t>
  </si>
  <si>
    <t>B2S063</t>
  </si>
  <si>
    <t>B2S064</t>
  </si>
  <si>
    <t>B2S065</t>
  </si>
  <si>
    <t>B2S066</t>
  </si>
  <si>
    <t>B2S067</t>
  </si>
  <si>
    <t>B2S068</t>
  </si>
  <si>
    <t>B2S069</t>
  </si>
  <si>
    <t>B2S070</t>
  </si>
  <si>
    <t>B2S071</t>
  </si>
  <si>
    <t>B2S072</t>
  </si>
  <si>
    <t>B2S073</t>
  </si>
  <si>
    <t>B2S074</t>
  </si>
  <si>
    <t>B2S075</t>
  </si>
  <si>
    <t>B2S076</t>
  </si>
  <si>
    <t>B2S077</t>
  </si>
  <si>
    <t>B2S078</t>
  </si>
  <si>
    <t>B2S079</t>
  </si>
  <si>
    <t>B2S080</t>
  </si>
  <si>
    <t>B2S081</t>
  </si>
  <si>
    <t>B2S082</t>
  </si>
  <si>
    <t>B2S083</t>
  </si>
  <si>
    <t>B2S084</t>
  </si>
  <si>
    <t>B2S085</t>
  </si>
  <si>
    <t>B2S086</t>
  </si>
  <si>
    <t>TPD050</t>
  </si>
  <si>
    <t>Krungthep Krita 32</t>
  </si>
  <si>
    <t>10.Hat yai</t>
  </si>
  <si>
    <t>LEG010</t>
  </si>
  <si>
    <t>MBC013</t>
  </si>
  <si>
    <t>MBC014</t>
  </si>
  <si>
    <t>MBC015</t>
  </si>
  <si>
    <t>MBC016</t>
  </si>
  <si>
    <t>MBC017</t>
  </si>
  <si>
    <t>MBC018</t>
  </si>
  <si>
    <t>MBC019</t>
  </si>
  <si>
    <t>MBC020</t>
  </si>
  <si>
    <t>MBC021</t>
  </si>
  <si>
    <t>MBC022</t>
  </si>
  <si>
    <t>MBC023</t>
  </si>
  <si>
    <t>MBC024</t>
  </si>
  <si>
    <t>MBC025</t>
  </si>
  <si>
    <t>MBC026</t>
  </si>
  <si>
    <t>MBC027</t>
  </si>
  <si>
    <t>MBC028</t>
  </si>
  <si>
    <t>MBC029</t>
  </si>
  <si>
    <t>MBC030</t>
  </si>
  <si>
    <t>MBC031</t>
  </si>
  <si>
    <t>MBC032</t>
  </si>
  <si>
    <t>MBC033</t>
  </si>
  <si>
    <t>MBC034</t>
  </si>
  <si>
    <t>MBC035</t>
  </si>
  <si>
    <t>MBC036</t>
  </si>
  <si>
    <t>MBC037</t>
  </si>
  <si>
    <t>MBC Auarethorn Bangkhen</t>
  </si>
  <si>
    <t>MBC Auarethorn Ramintra</t>
  </si>
  <si>
    <t>MBC Auarethorn Wat Goo</t>
  </si>
  <si>
    <t>MBC Bangkradee</t>
  </si>
  <si>
    <t>MBC BCP Charoenkrung</t>
  </si>
  <si>
    <t>MBC BCP Pattanakarn</t>
  </si>
  <si>
    <t>MBC BCP Rama 3(3)</t>
  </si>
  <si>
    <t>MBC BCP Sukhapiban 1(2)</t>
  </si>
  <si>
    <t>MBC Chalamnimit</t>
  </si>
  <si>
    <t>MBC Chalermphakiat</t>
  </si>
  <si>
    <t>MBC Chinnaket</t>
  </si>
  <si>
    <t>MBC Chokchai4 Soi31</t>
  </si>
  <si>
    <t>MBC Keha Ramintra</t>
  </si>
  <si>
    <t>MBC Keha Samutprakarn</t>
  </si>
  <si>
    <t>MBC Keha Thani 4</t>
  </si>
  <si>
    <t>MBC Ladprao 80</t>
  </si>
  <si>
    <t>MBC Ladprao107</t>
  </si>
  <si>
    <t>MBC Laemfapa</t>
  </si>
  <si>
    <t>MBC Lasalle 24</t>
  </si>
  <si>
    <t>MBC Luangphaeng 1</t>
  </si>
  <si>
    <t>MBC Luangphaeng 5</t>
  </si>
  <si>
    <t>MBC Moo Ban Sahakorn</t>
  </si>
  <si>
    <t>MBC Mooban Nukkeela</t>
  </si>
  <si>
    <t>MBC Mooban Prapin5</t>
  </si>
  <si>
    <t>MBC Moobanprueksachart</t>
  </si>
  <si>
    <t>MBC Nikom bangplee</t>
  </si>
  <si>
    <t>MBC On Nut 17</t>
  </si>
  <si>
    <t>MBC Paolo Hospital</t>
  </si>
  <si>
    <t>MBC Pattanakarn 20</t>
  </si>
  <si>
    <t>MBC Petchsiam 3</t>
  </si>
  <si>
    <t>MBC Petkasem 81</t>
  </si>
  <si>
    <t>MBC Phaholyothin 54</t>
  </si>
  <si>
    <t>MBC Phaholyothin52</t>
  </si>
  <si>
    <t>MBC Pracha U Thit 90</t>
  </si>
  <si>
    <t>MBC Prapin 3</t>
  </si>
  <si>
    <t>MBC Safari World</t>
  </si>
  <si>
    <t>MBC Serithai 41</t>
  </si>
  <si>
    <t>MBC Soi Bearing 34</t>
  </si>
  <si>
    <t>MBC Soi Ekkachai 99/1</t>
  </si>
  <si>
    <t>MBC Soi Puengmee 17</t>
  </si>
  <si>
    <t>MBC Soi Srisamith</t>
  </si>
  <si>
    <t>MBC Suayaiutis</t>
  </si>
  <si>
    <t>MBC Sukaphibal 2</t>
  </si>
  <si>
    <t>MBC Sukontasawat</t>
  </si>
  <si>
    <t>MBC Talad Airport Plaza</t>
  </si>
  <si>
    <t>MBC Talad Krungthon</t>
  </si>
  <si>
    <t>MBC Talad Petch Aree</t>
  </si>
  <si>
    <t>MBC Tarad Numthai</t>
  </si>
  <si>
    <t>MBC Tarad Orngearn</t>
  </si>
  <si>
    <t>MBC Tha-it</t>
  </si>
  <si>
    <t>MBC Thanon Samrej Pattana</t>
  </si>
  <si>
    <t>MBC Thippimarn</t>
  </si>
  <si>
    <t>MBC Uar Arthorn Ladkabang 2</t>
  </si>
  <si>
    <t>MBC Udomsook</t>
  </si>
  <si>
    <t>MBC Wanghiin</t>
  </si>
  <si>
    <t>MBC Wat Nam Daeng</t>
  </si>
  <si>
    <t>MBC Watcharapol</t>
  </si>
  <si>
    <t>MBC038</t>
  </si>
  <si>
    <t>MBC039</t>
  </si>
  <si>
    <t>MBC040</t>
  </si>
  <si>
    <t>MBC041</t>
  </si>
  <si>
    <t>MBC042</t>
  </si>
  <si>
    <t>MBC043</t>
  </si>
  <si>
    <t>MBC044</t>
  </si>
  <si>
    <t>MBC045</t>
  </si>
  <si>
    <t>MBC046</t>
  </si>
  <si>
    <t>MBC047</t>
  </si>
  <si>
    <t>MBC048</t>
  </si>
  <si>
    <t>MBC049</t>
  </si>
  <si>
    <t>MBC050</t>
  </si>
  <si>
    <t>MBC051</t>
  </si>
  <si>
    <t>MBC052</t>
  </si>
  <si>
    <t>MBC053</t>
  </si>
  <si>
    <t>MBC054</t>
  </si>
  <si>
    <t>MBC055</t>
  </si>
  <si>
    <t>MBC056</t>
  </si>
  <si>
    <t>MBC057</t>
  </si>
  <si>
    <t>MBC058</t>
  </si>
  <si>
    <t>MBC059</t>
  </si>
  <si>
    <t>MBC060</t>
  </si>
  <si>
    <t>MBC061</t>
  </si>
  <si>
    <t>MBC062</t>
  </si>
  <si>
    <t>MBC063</t>
  </si>
  <si>
    <t>MBC064</t>
  </si>
  <si>
    <t>MBC065</t>
  </si>
  <si>
    <t>MBC066</t>
  </si>
  <si>
    <t>MBC067</t>
  </si>
  <si>
    <t>MBC068</t>
  </si>
  <si>
    <t>MBC069</t>
  </si>
  <si>
    <t>JIF001</t>
  </si>
  <si>
    <t>JIF002</t>
  </si>
  <si>
    <t>JIF003</t>
  </si>
  <si>
    <t>JIF004</t>
  </si>
  <si>
    <t>JIF005</t>
  </si>
  <si>
    <t>JIF006</t>
  </si>
  <si>
    <t>JIF007</t>
  </si>
  <si>
    <t>JIF008</t>
  </si>
  <si>
    <t>JIF009</t>
  </si>
  <si>
    <t>JIF010</t>
  </si>
  <si>
    <t>JIF011</t>
  </si>
  <si>
    <t>JIF012</t>
  </si>
  <si>
    <t>JIF013</t>
  </si>
  <si>
    <t>JIF014</t>
  </si>
  <si>
    <t>JIF015</t>
  </si>
  <si>
    <t>Bangkok - Zeer OB</t>
  </si>
  <si>
    <t>Bangkok - Rama II (KM 5 Bangmod)</t>
  </si>
  <si>
    <t xml:space="preserve">Bangkok - Ring Road Bangkae 2 (The Mall) </t>
  </si>
  <si>
    <t>Khon Kaen - Mitraphab</t>
  </si>
  <si>
    <t>Khon Kaen - Maliwan 1</t>
  </si>
  <si>
    <t>Khon Kaen - Srichan</t>
  </si>
  <si>
    <t>Khon Kaen - Prachasamosorn</t>
  </si>
  <si>
    <t>Khon Kaen - Maliwan 2</t>
  </si>
  <si>
    <t>Samut Prakarn - Bangna Trad (KM. 27)</t>
  </si>
  <si>
    <t>Samut Prakarn - Srinakarin 2</t>
  </si>
  <si>
    <t>Jiffy Bangkok GMM Grammy</t>
  </si>
  <si>
    <t xml:space="preserve">Chiang Mai - Highway </t>
  </si>
  <si>
    <t>Chiang Mai - Thammasart</t>
  </si>
  <si>
    <t>Chiang Mai - Airport 2</t>
  </si>
  <si>
    <t>Jiffy Enco C</t>
  </si>
  <si>
    <t>BET004</t>
  </si>
  <si>
    <t>Betrend The Mall  Bangkae</t>
  </si>
  <si>
    <t>Inthanin Vibhavadi Rangsit</t>
  </si>
  <si>
    <t>004</t>
  </si>
  <si>
    <t>Inthanin Pinklao - Nakhon Chaisri 4</t>
  </si>
  <si>
    <t>Inthanin Ratchaphruek</t>
  </si>
  <si>
    <t>Inthanin Srinakarin Samitivej</t>
  </si>
  <si>
    <t>Inthanin Striwithya 2</t>
  </si>
  <si>
    <t>Inthanin Udom Suk 45</t>
  </si>
  <si>
    <t>SPA001</t>
  </si>
  <si>
    <t>Spar AOT</t>
  </si>
  <si>
    <t>SPA002</t>
  </si>
  <si>
    <t>Spar Srinakarin</t>
  </si>
  <si>
    <t>SPA003</t>
  </si>
  <si>
    <t xml:space="preserve">Spar M Tower </t>
  </si>
  <si>
    <t>SPA006</t>
  </si>
  <si>
    <t>Spar Ramindra 71</t>
  </si>
  <si>
    <t>SPA010</t>
  </si>
  <si>
    <t>Spar Ratchaphruek 2</t>
  </si>
  <si>
    <t>SPA013</t>
  </si>
  <si>
    <t>Spar Ramkhamhaeng 164</t>
  </si>
  <si>
    <t>Thonglor 13</t>
  </si>
  <si>
    <t>JIF</t>
  </si>
  <si>
    <t>INT</t>
  </si>
  <si>
    <t>BET</t>
  </si>
  <si>
    <t>SPA</t>
  </si>
  <si>
    <t>PSP7616</t>
  </si>
  <si>
    <t>PSP7617</t>
  </si>
  <si>
    <t>PSP7618</t>
  </si>
  <si>
    <t>PSP7619</t>
  </si>
  <si>
    <t>PSP7620</t>
  </si>
  <si>
    <t>PSP7621</t>
  </si>
  <si>
    <t>PSP7622</t>
  </si>
  <si>
    <t>PSP7623</t>
  </si>
  <si>
    <t>PSP7624</t>
  </si>
  <si>
    <t>PSP7625</t>
  </si>
  <si>
    <t>PSP7626</t>
  </si>
  <si>
    <t>PSP7627</t>
  </si>
  <si>
    <t>PSP7628</t>
  </si>
  <si>
    <t>PSP7629</t>
  </si>
  <si>
    <t>PSP7630</t>
  </si>
  <si>
    <t>PSP7631</t>
  </si>
  <si>
    <t>PSP7632</t>
  </si>
  <si>
    <t>PSP7633</t>
  </si>
  <si>
    <t>PSP7634</t>
  </si>
  <si>
    <t>PSP7635</t>
  </si>
  <si>
    <t>PSP7636</t>
  </si>
  <si>
    <t>PSP7637</t>
  </si>
  <si>
    <t>PSP7638</t>
  </si>
  <si>
    <t>PSP7639</t>
  </si>
  <si>
    <t>PSP7640</t>
  </si>
  <si>
    <t>PSP7641</t>
  </si>
  <si>
    <t>PSP7642</t>
  </si>
  <si>
    <t>PSP7643</t>
  </si>
  <si>
    <t>PSP7644</t>
  </si>
  <si>
    <t>PSP7645</t>
  </si>
  <si>
    <t>PSP7646</t>
  </si>
  <si>
    <t>PSP7647</t>
  </si>
  <si>
    <t>PSP7648</t>
  </si>
  <si>
    <t>PSP7649</t>
  </si>
  <si>
    <t>PSP7650</t>
  </si>
  <si>
    <t>PSP7651</t>
  </si>
  <si>
    <t>PSP7652</t>
  </si>
  <si>
    <t>PSP7653</t>
  </si>
  <si>
    <t>PSP7654</t>
  </si>
  <si>
    <t>PSP7655</t>
  </si>
  <si>
    <t>PSP7656</t>
  </si>
  <si>
    <t>PSP7657</t>
  </si>
  <si>
    <t>PSP7658</t>
  </si>
  <si>
    <t>PSP7659</t>
  </si>
  <si>
    <t>PSP7660</t>
  </si>
  <si>
    <t>PSP7661</t>
  </si>
  <si>
    <t>PSP7662</t>
  </si>
  <si>
    <t>PSP7663</t>
  </si>
  <si>
    <t>PSP7664</t>
  </si>
  <si>
    <t>PSP7665</t>
  </si>
  <si>
    <t>PSP7666</t>
  </si>
  <si>
    <t>PSP7667</t>
  </si>
  <si>
    <t>PSP7668</t>
  </si>
  <si>
    <t>PSP7669</t>
  </si>
  <si>
    <t>PSP7670</t>
  </si>
  <si>
    <t>PSP7671</t>
  </si>
  <si>
    <t>PSP7672</t>
  </si>
  <si>
    <t>PSP7673</t>
  </si>
  <si>
    <t>PSP7674</t>
  </si>
  <si>
    <t>PSP7675</t>
  </si>
  <si>
    <t>PSP7676</t>
  </si>
  <si>
    <t>PSP7677</t>
  </si>
  <si>
    <t>PSP7678</t>
  </si>
  <si>
    <t>PSP7679</t>
  </si>
  <si>
    <t>PSP7680</t>
  </si>
  <si>
    <t>PSP7681</t>
  </si>
  <si>
    <t>PSP7682</t>
  </si>
  <si>
    <t>PSP7683</t>
  </si>
  <si>
    <t>PSP7684</t>
  </si>
  <si>
    <t>PSP7685</t>
  </si>
  <si>
    <t>PSP7686</t>
  </si>
  <si>
    <t>PSP7687</t>
  </si>
  <si>
    <t>PSP7688</t>
  </si>
  <si>
    <t>PSP7689</t>
  </si>
  <si>
    <t>PSP7690</t>
  </si>
  <si>
    <t>PSP7691</t>
  </si>
  <si>
    <t>PSP7692</t>
  </si>
  <si>
    <t>PSP7693</t>
  </si>
  <si>
    <t>PSP7694</t>
  </si>
  <si>
    <t>PSP7695</t>
  </si>
  <si>
    <t>PSP7696</t>
  </si>
  <si>
    <t>PSP7697</t>
  </si>
  <si>
    <t>PSP7698</t>
  </si>
  <si>
    <t>PSP7699</t>
  </si>
  <si>
    <t>PSP7700</t>
  </si>
  <si>
    <t>PSP7701</t>
  </si>
  <si>
    <t>PSP7702</t>
  </si>
  <si>
    <t>PSP7703</t>
  </si>
  <si>
    <t>PSP7704</t>
  </si>
  <si>
    <t>PSP7705</t>
  </si>
  <si>
    <t>PSP7706</t>
  </si>
  <si>
    <t>PSP7707</t>
  </si>
  <si>
    <t>PSP7708</t>
  </si>
  <si>
    <t>PSP7709</t>
  </si>
  <si>
    <t>PSP7710</t>
  </si>
  <si>
    <t>PSP7711</t>
  </si>
  <si>
    <t>PSP7712</t>
  </si>
  <si>
    <t>PSP7713</t>
  </si>
  <si>
    <t>PSP7714</t>
  </si>
  <si>
    <t>PSP7715</t>
  </si>
  <si>
    <t>PSP7716</t>
  </si>
  <si>
    <t>PSP7717</t>
  </si>
  <si>
    <t>PSP7718</t>
  </si>
  <si>
    <t>PSP7719</t>
  </si>
  <si>
    <t>PSP7720</t>
  </si>
  <si>
    <t>PSP7721</t>
  </si>
  <si>
    <t>PSP7722</t>
  </si>
  <si>
    <t>PSP7723</t>
  </si>
  <si>
    <t>PSP7724</t>
  </si>
  <si>
    <t>PSP7725</t>
  </si>
  <si>
    <t>PSP7726</t>
  </si>
  <si>
    <t>PSP7727</t>
  </si>
  <si>
    <t>PSP7728</t>
  </si>
  <si>
    <t>PSP7729</t>
  </si>
  <si>
    <t>PSP7730</t>
  </si>
  <si>
    <t>PSP7731</t>
  </si>
  <si>
    <t>PSP7732</t>
  </si>
  <si>
    <t>PSP7733</t>
  </si>
  <si>
    <t>PSP7734</t>
  </si>
  <si>
    <t>PSP7735</t>
  </si>
  <si>
    <t>PSP7736</t>
  </si>
  <si>
    <t>PSP7738</t>
  </si>
  <si>
    <t>PSP7739</t>
  </si>
  <si>
    <t>PSP7740</t>
  </si>
  <si>
    <t>PSP7741</t>
  </si>
  <si>
    <t>PSP7742</t>
  </si>
  <si>
    <t>PSP7743</t>
  </si>
  <si>
    <t>Yummy Petshop</t>
  </si>
  <si>
    <t>KC Cafe'</t>
  </si>
  <si>
    <t>Bagspasolution</t>
  </si>
  <si>
    <t>สยามการไฟฟ้า</t>
  </si>
  <si>
    <t>ยาฟาร์คลินิก</t>
  </si>
  <si>
    <t>ไท ไท ช็อป</t>
  </si>
  <si>
    <t>FARM NOM's</t>
  </si>
  <si>
    <t>Jinna's Coffee Garden</t>
  </si>
  <si>
    <t>แอล พี ก๊อปปี้</t>
  </si>
  <si>
    <t>กาแฟบ้านไข่</t>
  </si>
  <si>
    <t>สเต็กบ็อกซ</t>
  </si>
  <si>
    <t>ออเร้นท์บิวตี้</t>
  </si>
  <si>
    <t>คิว ปริ้นติ้ง แอนด์ บิสซิเนส</t>
  </si>
  <si>
    <t>มีนัดคาเฟ่</t>
  </si>
  <si>
    <t>Smile Shop</t>
  </si>
  <si>
    <t>คิว ปริ้้นท์ติ้ง</t>
  </si>
  <si>
    <t>มยุรีไซเคิล</t>
  </si>
  <si>
    <t>BP - NET</t>
  </si>
  <si>
    <t>AREA 71</t>
  </si>
  <si>
    <t>อาร์ทออนไลน์</t>
  </si>
  <si>
    <t>ร้านกาแฟยกนิ้ว</t>
  </si>
  <si>
    <t>พันธิภา</t>
  </si>
  <si>
    <t>ชาจันทร์หอม</t>
  </si>
  <si>
    <t>คลังยาเจริญดี</t>
  </si>
  <si>
    <t>สมัยเจริญเภสัช</t>
  </si>
  <si>
    <t>คิคุไบท์</t>
  </si>
  <si>
    <t>เกตธนโชต</t>
  </si>
  <si>
    <t>กิจเจริญแมนชั่น</t>
  </si>
  <si>
    <t>suay 24 hours</t>
  </si>
  <si>
    <t>บริษัท สหศรีบูรพาผ้าใบ จำกัด</t>
  </si>
  <si>
    <t>Estrella</t>
  </si>
  <si>
    <t>Something 20</t>
  </si>
  <si>
    <t>SWEET LITTLE THINGS</t>
  </si>
  <si>
    <t>บ้านรักผ้า</t>
  </si>
  <si>
    <t>อัมมี่โฟน</t>
  </si>
  <si>
    <t>Super Seed</t>
  </si>
  <si>
    <t>สามหนุ่ม</t>
  </si>
  <si>
    <t>อันล็อค คาเฟ่</t>
  </si>
  <si>
    <t>PA.postbox</t>
  </si>
  <si>
    <t>ดี คอฟฟี</t>
  </si>
  <si>
    <t>ดับเบิ๊ล บี สปอร์ต</t>
  </si>
  <si>
    <t>เจี๊ยบประกันภัย</t>
  </si>
  <si>
    <t>โรงพิมพ์เอกชัย 105</t>
  </si>
  <si>
    <t>ชาพะยอม สาขาพระราม 2</t>
  </si>
  <si>
    <t>ตะกร้าแดง</t>
  </si>
  <si>
    <t>Worldwide ซามูไรสกาย</t>
  </si>
  <si>
    <t>ปราณีภัณฑ์ เครื่องเขียน 1</t>
  </si>
  <si>
    <t>เอส คิว ออดิท</t>
  </si>
  <si>
    <t>ปราณีภัณฑ์ เครื่องเขียน 2</t>
  </si>
  <si>
    <t>แม่ผึ้ง</t>
  </si>
  <si>
    <t>Dejing Shop</t>
  </si>
  <si>
    <t>The cottage Bingsoo</t>
  </si>
  <si>
    <t>ศศิกาญจน์ ฟาร์มาซี</t>
  </si>
  <si>
    <t>ศูนย์ถ่ายเอกสาร ราม53</t>
  </si>
  <si>
    <t>บริษัท ซายน์ วิชั่น จำกัด</t>
  </si>
  <si>
    <t>AutoXtreme75</t>
  </si>
  <si>
    <t>ร้านครัวเรือน</t>
  </si>
  <si>
    <t>Coffee V</t>
  </si>
  <si>
    <t>เจ้าหญิง 4</t>
  </si>
  <si>
    <t>Kate Shop</t>
  </si>
  <si>
    <t>โรงพิมพ์หน้าลลิล</t>
  </si>
  <si>
    <t>กาแฟคุนเกรซ</t>
  </si>
  <si>
    <t>3 JAI</t>
  </si>
  <si>
    <t>แฮร์ดู ชาลอน</t>
  </si>
  <si>
    <t>พี.พี.โมบาย</t>
  </si>
  <si>
    <t>โพสท์หกสิบสี่</t>
  </si>
  <si>
    <t>เชษฐ์สิริการค้า</t>
  </si>
  <si>
    <t>ร้านฝนประกันภัย</t>
  </si>
  <si>
    <t>Thalang</t>
  </si>
  <si>
    <t>CPS HADYAI</t>
  </si>
  <si>
    <t xml:space="preserve">MBC  Keha Ramkhumhaeng </t>
  </si>
  <si>
    <t xml:space="preserve">MBC  Kukhwang 6 </t>
  </si>
  <si>
    <t xml:space="preserve">MBC Auarethorn Klong 1 </t>
  </si>
  <si>
    <t>MBC Auarethorn Suvarnabhumi</t>
  </si>
  <si>
    <t>MBC Aur R-Thorn Bangchalong</t>
  </si>
  <si>
    <t xml:space="preserve">MBC Ban Fha Rangsit Klong4 </t>
  </si>
  <si>
    <t>MBC Bang Bo</t>
  </si>
  <si>
    <t xml:space="preserve">MBC BCP Bangbuatong-Bangpoon </t>
  </si>
  <si>
    <t>MBC BCP Bangna Km.13</t>
  </si>
  <si>
    <t>MBC BCP Borom KorMor 15</t>
  </si>
  <si>
    <t xml:space="preserve">MBC BCP Borommaratchachonnani Km.9  </t>
  </si>
  <si>
    <t xml:space="preserve">MBC BCP Borommaratchachonnani Km.9 (OB) </t>
  </si>
  <si>
    <t>MBC BCP Chalermphrakiat 7</t>
  </si>
  <si>
    <t xml:space="preserve">MBC BCP Chuan Chuen </t>
  </si>
  <si>
    <t>MBC BCP Issaraphap</t>
  </si>
  <si>
    <t>MBC BCP Kanlapaphruek</t>
  </si>
  <si>
    <t>MBC BCP Keha Bangplee</t>
  </si>
  <si>
    <t>MBC BCP Kingkaew</t>
  </si>
  <si>
    <t>MBC BCP Krungthep Kreetha</t>
  </si>
  <si>
    <t>MBC BCP Lamlukka Klong 7</t>
  </si>
  <si>
    <t>MBC BCP Lumlukka</t>
  </si>
  <si>
    <t xml:space="preserve">MBC BCP Nimit Mai 1 </t>
  </si>
  <si>
    <t>MBC BCP Petch PhraRam</t>
  </si>
  <si>
    <t xml:space="preserve">MBC BCP Phaholyothin KM.38 </t>
  </si>
  <si>
    <t>MBC BCP Phetkasem 92</t>
  </si>
  <si>
    <t>MBC BCP Phiboonsongkram</t>
  </si>
  <si>
    <t>MBC BCP Pradit Manutham (2)</t>
  </si>
  <si>
    <t xml:space="preserve">MBC BCP Praeksa 11 </t>
  </si>
  <si>
    <t>MBC BCP Rama 2 Km.11</t>
  </si>
  <si>
    <t>MBC BCP Rama 2 Soi 28</t>
  </si>
  <si>
    <t xml:space="preserve">MBC BCP Rangsit Klong 8 </t>
  </si>
  <si>
    <t xml:space="preserve">MBC BCP Ratanathibet </t>
  </si>
  <si>
    <t xml:space="preserve">MBC BCP Ratchphruek  </t>
  </si>
  <si>
    <t xml:space="preserve">MBC BCP San Phawut  </t>
  </si>
  <si>
    <t>MBC BCP Satriwitaya 2</t>
  </si>
  <si>
    <t>MBC BCP Soi Mahatthai</t>
  </si>
  <si>
    <t>MBC BCP Srinakarin - Samitivej</t>
  </si>
  <si>
    <t>MBC BCP Sukhapiban 3</t>
  </si>
  <si>
    <t>MBC BCP Sukhumvit 99</t>
  </si>
  <si>
    <t xml:space="preserve">MBC BCP Suksawat 39 </t>
  </si>
  <si>
    <t xml:space="preserve">MBC BCP Suksawat 42 </t>
  </si>
  <si>
    <t xml:space="preserve">MBC BCP Suwintawong </t>
  </si>
  <si>
    <t xml:space="preserve">MBC BCP Tessaban Bangpu77 </t>
  </si>
  <si>
    <t>MBC BCP Theparak Km.7 (OB)</t>
  </si>
  <si>
    <t>MBC BCP Theparak Km.9</t>
  </si>
  <si>
    <t>MBC BCP Udomsuk 45</t>
  </si>
  <si>
    <t xml:space="preserve">MBC Boon Siri </t>
  </si>
  <si>
    <t>MBC Buathong Thani</t>
  </si>
  <si>
    <t>MBC Chalermprakiat 65</t>
  </si>
  <si>
    <t>MBC Chalong Krung 53</t>
  </si>
  <si>
    <t>MBC CTX Klong Luang</t>
  </si>
  <si>
    <t>MBC CTX Ramintra 40</t>
  </si>
  <si>
    <t xml:space="preserve">MBC Ekkachai 46 </t>
  </si>
  <si>
    <t>MBC Hathairat 25</t>
  </si>
  <si>
    <t>MBC Intravat</t>
  </si>
  <si>
    <t xml:space="preserve">MBC Kaha Mabtaphud </t>
  </si>
  <si>
    <t>MBC Keha Klong Chan</t>
  </si>
  <si>
    <t>MBC Khong Luang Soi 19</t>
  </si>
  <si>
    <t xml:space="preserve">MBC Ladprao 64 </t>
  </si>
  <si>
    <t>MBC Meeting Mall Charansanitwong</t>
  </si>
  <si>
    <t>MBC Moo Ban Bua Thong</t>
  </si>
  <si>
    <t>MBC Moo Ban Pomtisan4</t>
  </si>
  <si>
    <t>MBC Mooban Hansa</t>
  </si>
  <si>
    <t>MBC Mooban Sinthawee Rama 2 Soi 43</t>
  </si>
  <si>
    <t>MBC Mooban Sripetch</t>
  </si>
  <si>
    <t>MBC Mu Ban Phattaraniwet</t>
  </si>
  <si>
    <t xml:space="preserve">MBC MuBaan Sue Trong </t>
  </si>
  <si>
    <t>MBC Muban DK</t>
  </si>
  <si>
    <t>MBC Muban Poomjai Niwet</t>
  </si>
  <si>
    <t>MBC Muban Wisetsuk Nakorn</t>
  </si>
  <si>
    <t>MBC Nikom Ladkrabang</t>
  </si>
  <si>
    <t xml:space="preserve">MBC Nikom Navanakorn </t>
  </si>
  <si>
    <t xml:space="preserve">MBC Paknam Rayong   </t>
  </si>
  <si>
    <t xml:space="preserve">MBC Pantip Bangkapi </t>
  </si>
  <si>
    <t xml:space="preserve">MBC Phetchakasem 77 </t>
  </si>
  <si>
    <t>MBC Phrapradaeng</t>
  </si>
  <si>
    <t xml:space="preserve">MBC Phuttabucha Soi  36 </t>
  </si>
  <si>
    <t>MBC Rajdamri</t>
  </si>
  <si>
    <t>MBC Ramkhumheang 53</t>
  </si>
  <si>
    <t xml:space="preserve">MBC Rangsit Klong 6 </t>
  </si>
  <si>
    <t xml:space="preserve">MBC RangsitKlong 2 </t>
  </si>
  <si>
    <t xml:space="preserve">MBC Rattanakosin 200 </t>
  </si>
  <si>
    <t>MBC Soi Jaturamit</t>
  </si>
  <si>
    <t>MBC Soi Mahachai</t>
  </si>
  <si>
    <t>MBC Soi Nhongyai (Mung Mee City)</t>
  </si>
  <si>
    <t xml:space="preserve">MBC Soi Phokaew </t>
  </si>
  <si>
    <t>MBC Soi Udomdej</t>
  </si>
  <si>
    <t xml:space="preserve">MBC Soipearnon </t>
  </si>
  <si>
    <t>MBC Sor nor Kokkram</t>
  </si>
  <si>
    <t xml:space="preserve">MBC Talad Chatchaval Klong 7 </t>
  </si>
  <si>
    <t xml:space="preserve">MBC Talad Lad Lum Kaew </t>
  </si>
  <si>
    <t xml:space="preserve">MBC Talad Ladprao Sapan2 </t>
  </si>
  <si>
    <t>MBC Talad Lan Sai</t>
  </si>
  <si>
    <t xml:space="preserve">MBC Talad Minburi </t>
  </si>
  <si>
    <t xml:space="preserve">MBC Talad Phimon Rat </t>
  </si>
  <si>
    <t xml:space="preserve">MBC Talad Sriyan </t>
  </si>
  <si>
    <t xml:space="preserve">MBC Talad Suchart </t>
  </si>
  <si>
    <t>MBC Talad Taopun2</t>
  </si>
  <si>
    <t>MBC Talad Tumru</t>
  </si>
  <si>
    <t>MBC Tanon Tai Baan</t>
  </si>
  <si>
    <t>MBC TCC-Plab Pla Chai Building</t>
  </si>
  <si>
    <t>MBC TCC-Tawanna 1 </t>
  </si>
  <si>
    <t>MBC TCC-Tawanna 2</t>
  </si>
  <si>
    <t>MBC Thai Thanee Soi 39</t>
  </si>
  <si>
    <t>MBC Thanon Rama Intra 39</t>
  </si>
  <si>
    <t>MBC Thian Thale 20</t>
  </si>
  <si>
    <t xml:space="preserve">MBC Tiantalay 28 </t>
  </si>
  <si>
    <t>MBC Ur_Arthorn Khachonwit</t>
  </si>
  <si>
    <t>MBC Ur_Arthorn Minburi</t>
  </si>
  <si>
    <t>MBC UrArthon Bangkhunthian</t>
  </si>
  <si>
    <t>MBC Wat Kamphaeng</t>
  </si>
  <si>
    <t>MBC Wat Na Wong</t>
  </si>
  <si>
    <t>MBC Wat Sai Ma</t>
  </si>
  <si>
    <t>MBC Wat Suansom</t>
  </si>
  <si>
    <t>MBC BCP Borommaratchachonnani Km.2</t>
  </si>
  <si>
    <t xml:space="preserve">MBC Tarad Bangkhan </t>
  </si>
  <si>
    <t>MBC Talad Samyaek Chedi</t>
  </si>
  <si>
    <t>MBC Nimit Mai</t>
  </si>
  <si>
    <t>MBC070</t>
  </si>
  <si>
    <t>MBC071</t>
  </si>
  <si>
    <t>MBC072</t>
  </si>
  <si>
    <t>MBC073</t>
  </si>
  <si>
    <t>MBC074</t>
  </si>
  <si>
    <t>MBC075</t>
  </si>
  <si>
    <t>MBC076</t>
  </si>
  <si>
    <t>MBC077</t>
  </si>
  <si>
    <t>MBC078</t>
  </si>
  <si>
    <t>MBC079</t>
  </si>
  <si>
    <t>MBC080</t>
  </si>
  <si>
    <t>MBC081</t>
  </si>
  <si>
    <t>MBC082</t>
  </si>
  <si>
    <t>MBC083</t>
  </si>
  <si>
    <t>MBC084</t>
  </si>
  <si>
    <t>MBC085</t>
  </si>
  <si>
    <t>MBC086</t>
  </si>
  <si>
    <t>MBC087</t>
  </si>
  <si>
    <t>MBC088</t>
  </si>
  <si>
    <t>MBC089</t>
  </si>
  <si>
    <t>MBC090</t>
  </si>
  <si>
    <t>MBC091</t>
  </si>
  <si>
    <t>MBC092</t>
  </si>
  <si>
    <t>MBC093</t>
  </si>
  <si>
    <t>MBC094</t>
  </si>
  <si>
    <t>MBC095</t>
  </si>
  <si>
    <t>MBC096</t>
  </si>
  <si>
    <t>MBC097</t>
  </si>
  <si>
    <t>MBC098</t>
  </si>
  <si>
    <t>MBC099</t>
  </si>
  <si>
    <t>MBC100</t>
  </si>
  <si>
    <t>MBC101</t>
  </si>
  <si>
    <t>MBC102</t>
  </si>
  <si>
    <t>MBC103</t>
  </si>
  <si>
    <t>MBC104</t>
  </si>
  <si>
    <t>MBC105</t>
  </si>
  <si>
    <t>MBC106</t>
  </si>
  <si>
    <t>MBC107</t>
  </si>
  <si>
    <t>MBC108</t>
  </si>
  <si>
    <t>MBC109</t>
  </si>
  <si>
    <t>MBC110</t>
  </si>
  <si>
    <t>MBC111</t>
  </si>
  <si>
    <t>MBC112</t>
  </si>
  <si>
    <t>MBC113</t>
  </si>
  <si>
    <t>MBC114</t>
  </si>
  <si>
    <t>MBC115</t>
  </si>
  <si>
    <t>MBC116</t>
  </si>
  <si>
    <t>MBC117</t>
  </si>
  <si>
    <t>MBC118</t>
  </si>
  <si>
    <t>MBC119</t>
  </si>
  <si>
    <t>MBC120</t>
  </si>
  <si>
    <t>MBC121</t>
  </si>
  <si>
    <t>MBC122</t>
  </si>
  <si>
    <t>MBC123</t>
  </si>
  <si>
    <t>MBC124</t>
  </si>
  <si>
    <t>MBC125</t>
  </si>
  <si>
    <t>MBC126</t>
  </si>
  <si>
    <t>MBC127</t>
  </si>
  <si>
    <t>MBC128</t>
  </si>
  <si>
    <t>MBC129</t>
  </si>
  <si>
    <t>MBC130</t>
  </si>
  <si>
    <t>MBC131</t>
  </si>
  <si>
    <t>MBC132</t>
  </si>
  <si>
    <t>MBC133</t>
  </si>
  <si>
    <t>MBC134</t>
  </si>
  <si>
    <t>MBC135</t>
  </si>
  <si>
    <t>MBC136</t>
  </si>
  <si>
    <t>MBC137</t>
  </si>
  <si>
    <t>MBC138</t>
  </si>
  <si>
    <t>MBC139</t>
  </si>
  <si>
    <t>MBC140</t>
  </si>
  <si>
    <t>MBC141</t>
  </si>
  <si>
    <t>MBC142</t>
  </si>
  <si>
    <t>MBC143</t>
  </si>
  <si>
    <t>MBC144</t>
  </si>
  <si>
    <t>MBC145</t>
  </si>
  <si>
    <t>MBC146</t>
  </si>
  <si>
    <t>MBC147</t>
  </si>
  <si>
    <t>MBC148</t>
  </si>
  <si>
    <t>MBC149</t>
  </si>
  <si>
    <t>MBC150</t>
  </si>
  <si>
    <t>MBC151</t>
  </si>
  <si>
    <t>MBC152</t>
  </si>
  <si>
    <t>MBC153</t>
  </si>
  <si>
    <t>MBC154</t>
  </si>
  <si>
    <t>MBC155</t>
  </si>
  <si>
    <t>MBC156</t>
  </si>
  <si>
    <t>MBC157</t>
  </si>
  <si>
    <t>MBC158</t>
  </si>
  <si>
    <t>MBC159</t>
  </si>
  <si>
    <t>MBC160</t>
  </si>
  <si>
    <t>MBC161</t>
  </si>
  <si>
    <t>MBC162</t>
  </si>
  <si>
    <t>MBC163</t>
  </si>
  <si>
    <t>MBC164</t>
  </si>
  <si>
    <t>MBC165</t>
  </si>
  <si>
    <t>MBC166</t>
  </si>
  <si>
    <t>MBC167</t>
  </si>
  <si>
    <t>MBC168</t>
  </si>
  <si>
    <t>MBC169</t>
  </si>
  <si>
    <t>MBC170</t>
  </si>
  <si>
    <t>MBC171</t>
  </si>
  <si>
    <t>MBC172</t>
  </si>
  <si>
    <t>MBC173</t>
  </si>
  <si>
    <t>MBC174</t>
  </si>
  <si>
    <t>MBC175</t>
  </si>
  <si>
    <t>MBC176</t>
  </si>
  <si>
    <t>MBC177</t>
  </si>
  <si>
    <t>MBC178</t>
  </si>
  <si>
    <t>MBC179</t>
  </si>
  <si>
    <t>MBC180</t>
  </si>
  <si>
    <t>MBC181</t>
  </si>
  <si>
    <t>MBC182</t>
  </si>
  <si>
    <t>MBC183</t>
  </si>
  <si>
    <t>MBC184</t>
  </si>
  <si>
    <t>MBC185</t>
  </si>
  <si>
    <t>MBC186</t>
  </si>
  <si>
    <t>MBC187</t>
  </si>
  <si>
    <t>Lat Phrao Wang Hin 48</t>
  </si>
  <si>
    <t>PSP7744</t>
  </si>
  <si>
    <t>PSP7745</t>
  </si>
  <si>
    <t>PSP7746</t>
  </si>
  <si>
    <t>PSP7747</t>
  </si>
  <si>
    <t>PSP7748</t>
  </si>
  <si>
    <t>PSP7749</t>
  </si>
  <si>
    <t>PSP7750</t>
  </si>
  <si>
    <t>PSP7751</t>
  </si>
  <si>
    <t>PSP7752</t>
  </si>
  <si>
    <t>PSP7753</t>
  </si>
  <si>
    <t>PSP7754</t>
  </si>
  <si>
    <t>PSP7755</t>
  </si>
  <si>
    <t>PSP7756</t>
  </si>
  <si>
    <t>PSP7757</t>
  </si>
  <si>
    <t>PSP7758</t>
  </si>
  <si>
    <t>PSP7759</t>
  </si>
  <si>
    <t>PSP7760</t>
  </si>
  <si>
    <t>PSP7761</t>
  </si>
  <si>
    <t>PSP7762</t>
  </si>
  <si>
    <t>PSP7763</t>
  </si>
  <si>
    <t>PSP7764</t>
  </si>
  <si>
    <t>PSP7765</t>
  </si>
  <si>
    <t>PSP7766</t>
  </si>
  <si>
    <t>PSP7767</t>
  </si>
  <si>
    <t>PSP7768</t>
  </si>
  <si>
    <t>PSP7769</t>
  </si>
  <si>
    <t>PSP7770</t>
  </si>
  <si>
    <t>PSP7771</t>
  </si>
  <si>
    <t>PSP7772</t>
  </si>
  <si>
    <t>PSP7773</t>
  </si>
  <si>
    <t>PSP7775</t>
  </si>
  <si>
    <t>PSP7776</t>
  </si>
  <si>
    <t>PSP7777</t>
  </si>
  <si>
    <t>PSP7778</t>
  </si>
  <si>
    <t>PSP7779</t>
  </si>
  <si>
    <t>PSP7781</t>
  </si>
  <si>
    <t>PSP7782</t>
  </si>
  <si>
    <t>PSP7783</t>
  </si>
  <si>
    <t>PSP7784</t>
  </si>
  <si>
    <t>PSP7785</t>
  </si>
  <si>
    <t>PSP7786</t>
  </si>
  <si>
    <t>PSP7787</t>
  </si>
  <si>
    <t>PSP7788</t>
  </si>
  <si>
    <t>PSP7789</t>
  </si>
  <si>
    <t>PSP7790</t>
  </si>
  <si>
    <t>PSP7791</t>
  </si>
  <si>
    <t>PSP7792</t>
  </si>
  <si>
    <t>PSP7793</t>
  </si>
  <si>
    <t>PSP7794</t>
  </si>
  <si>
    <t>PSP7795</t>
  </si>
  <si>
    <t>PSP7796</t>
  </si>
  <si>
    <t>PSP7797</t>
  </si>
  <si>
    <t>PSP7798</t>
  </si>
  <si>
    <t>PSP7799</t>
  </si>
  <si>
    <t>PSP7800</t>
  </si>
  <si>
    <t>PSP7801</t>
  </si>
  <si>
    <t>PSP7802</t>
  </si>
  <si>
    <t>PSP7803</t>
  </si>
  <si>
    <t>PSP7804</t>
  </si>
  <si>
    <t>PSP7805</t>
  </si>
  <si>
    <t>PSP7806</t>
  </si>
  <si>
    <t>PSP7807</t>
  </si>
  <si>
    <t>PSP7808</t>
  </si>
  <si>
    <t>PSP7809</t>
  </si>
  <si>
    <t>PSP7810</t>
  </si>
  <si>
    <t>PSP7811</t>
  </si>
  <si>
    <t>PSP7812</t>
  </si>
  <si>
    <t>PSP7813</t>
  </si>
  <si>
    <t>PSP7814</t>
  </si>
  <si>
    <t>PSP7815</t>
  </si>
  <si>
    <t>PSP7816</t>
  </si>
  <si>
    <t>PSP7817</t>
  </si>
  <si>
    <t>PSP7818</t>
  </si>
  <si>
    <t>PSP7819</t>
  </si>
  <si>
    <t>PSP7820</t>
  </si>
  <si>
    <t>PSP7821</t>
  </si>
  <si>
    <t>PSP7822</t>
  </si>
  <si>
    <t>PSP7823</t>
  </si>
  <si>
    <t>PSP7824</t>
  </si>
  <si>
    <t>PSP7825</t>
  </si>
  <si>
    <t>PSP7826</t>
  </si>
  <si>
    <t>PSP7827</t>
  </si>
  <si>
    <t>PSP7828</t>
  </si>
  <si>
    <t>PSP7829</t>
  </si>
  <si>
    <t>PSP7830</t>
  </si>
  <si>
    <t>PSP7831</t>
  </si>
  <si>
    <t>PSP7832</t>
  </si>
  <si>
    <t>PSP7833</t>
  </si>
  <si>
    <t>PSP7834</t>
  </si>
  <si>
    <t>PSP7835</t>
  </si>
  <si>
    <t>PSP7836</t>
  </si>
  <si>
    <t>PSP7837</t>
  </si>
  <si>
    <t>PSP7838</t>
  </si>
  <si>
    <t>PSP7840</t>
  </si>
  <si>
    <t>PSP7841</t>
  </si>
  <si>
    <t>PSP7842</t>
  </si>
  <si>
    <t>PSP7843</t>
  </si>
  <si>
    <t>PSP7844</t>
  </si>
  <si>
    <t>PSP7845</t>
  </si>
  <si>
    <t>PSP7846</t>
  </si>
  <si>
    <t>PSP7847</t>
  </si>
  <si>
    <t>PSP7848</t>
  </si>
  <si>
    <t>PSP7849</t>
  </si>
  <si>
    <t>PSP7850</t>
  </si>
  <si>
    <t>PSP7851</t>
  </si>
  <si>
    <t>PSP7852</t>
  </si>
  <si>
    <t>PSP7853</t>
  </si>
  <si>
    <t>PSP7854</t>
  </si>
  <si>
    <t>PSP7855</t>
  </si>
  <si>
    <t>PSP7856</t>
  </si>
  <si>
    <t>PSP7857</t>
  </si>
  <si>
    <t>PSP7858</t>
  </si>
  <si>
    <t>PSP7859</t>
  </si>
  <si>
    <t>PSP7860</t>
  </si>
  <si>
    <t>PSP7861</t>
  </si>
  <si>
    <t>PSP7862</t>
  </si>
  <si>
    <t>PSP7863</t>
  </si>
  <si>
    <t>PSP7864</t>
  </si>
  <si>
    <t>PSP7865</t>
  </si>
  <si>
    <t>PSP7866</t>
  </si>
  <si>
    <t>PSP7867</t>
  </si>
  <si>
    <t>PSP7868</t>
  </si>
  <si>
    <t>PSP7869</t>
  </si>
  <si>
    <t>PSP7870</t>
  </si>
  <si>
    <t>PSP7871</t>
  </si>
  <si>
    <t>คิวดรัก</t>
  </si>
  <si>
    <t>Eazy Express</t>
  </si>
  <si>
    <t>พรีม ซักอบรีด ซักแห้ง</t>
  </si>
  <si>
    <t>วอช ยูไนเต็ด</t>
  </si>
  <si>
    <t>ทวินมังกี้ คอฟฟี่เฮ้าส์</t>
  </si>
  <si>
    <t>ฮิปโปบอลลูน</t>
  </si>
  <si>
    <t>ปริ้นท์ เอ็กเพลส</t>
  </si>
  <si>
    <t xml:space="preserve">เออีซี </t>
  </si>
  <si>
    <t>เช่าชุดราตรี</t>
  </si>
  <si>
    <t>เซีนทรัลออดิโอ</t>
  </si>
  <si>
    <t xml:space="preserve">ร้านหยกฟ้า  </t>
  </si>
  <si>
    <t>ดีดี มาร์ท</t>
  </si>
  <si>
    <t>ไออัพเพิล</t>
  </si>
  <si>
    <t>โอจัง</t>
  </si>
  <si>
    <t>ร้านแว่นตา วี.ออฟติค</t>
  </si>
  <si>
    <t>เรดริบบ้อน</t>
  </si>
  <si>
    <t>อัลณ่า</t>
  </si>
  <si>
    <t>โอเล็ก</t>
  </si>
  <si>
    <t>นีนี่ ช็อป</t>
  </si>
  <si>
    <t>มีคาเฟ่ แอนด์ บิสโทร</t>
  </si>
  <si>
    <t>D House Hostel</t>
  </si>
  <si>
    <t>COTTON DD</t>
  </si>
  <si>
    <t>Thai Global Logistics</t>
  </si>
  <si>
    <t>SUKHUMVIT 22</t>
  </si>
  <si>
    <t>สุขใจ</t>
  </si>
  <si>
    <t>Pet Story</t>
  </si>
  <si>
    <t>วี แคร์</t>
  </si>
  <si>
    <t>The love wedding Studio</t>
  </si>
  <si>
    <t>Willow Tree Cafe'</t>
  </si>
  <si>
    <t>จัน 32 BARBER</t>
  </si>
  <si>
    <t>SUPERTOOLS</t>
  </si>
  <si>
    <t>Aruda Shop</t>
  </si>
  <si>
    <t>AUTOBATT</t>
  </si>
  <si>
    <t>ยา 102/2</t>
  </si>
  <si>
    <t>Carlounge</t>
  </si>
  <si>
    <t>Seatz station</t>
  </si>
  <si>
    <t>SUCSESS POST BOX</t>
  </si>
  <si>
    <t>Senior</t>
  </si>
  <si>
    <t>ชาพะยอม @ คลองเตย</t>
  </si>
  <si>
    <t>TST</t>
  </si>
  <si>
    <t>ZUMOSTATION</t>
  </si>
  <si>
    <t>ร้านก้าวหน้าช๊อป</t>
  </si>
  <si>
    <t>ร้านเภสัชท่าเรือ</t>
  </si>
  <si>
    <t>ป้าณี</t>
  </si>
  <si>
    <t>บ้านขวัญ ปันยา</t>
  </si>
  <si>
    <t>นายเด่น-เรสซิ่ง</t>
  </si>
  <si>
    <t>เดอะเบสท์</t>
  </si>
  <si>
    <t>จี.เจ.แปซิฟิค</t>
  </si>
  <si>
    <t>TUANGPOST</t>
  </si>
  <si>
    <t>A BOX</t>
  </si>
  <si>
    <t>เอเซียคุ้มเกล้า</t>
  </si>
  <si>
    <t>ซีเรีย</t>
  </si>
  <si>
    <t>ฐิตาพร</t>
  </si>
  <si>
    <t>สตาร์ทอัพ เอเจนซี่</t>
  </si>
  <si>
    <t>ปอ ทะเบียน</t>
  </si>
  <si>
    <t>ร้านเพลงพิณ</t>
  </si>
  <si>
    <t>ชัยพฤกษ์วัฒนา</t>
  </si>
  <si>
    <t>พ.มงคล</t>
  </si>
  <si>
    <t>Winner</t>
  </si>
  <si>
    <t>เขษมบรรณกิจ</t>
  </si>
  <si>
    <t>DTF SHOP</t>
  </si>
  <si>
    <t>พลัส ออโต้แก๊ส</t>
  </si>
  <si>
    <t>กาแฟมหานคร</t>
  </si>
  <si>
    <t>เป็นหนึ่ง ออโต้ เซนเตอร์</t>
  </si>
  <si>
    <t>ปัญชารัต โพลส์</t>
  </si>
  <si>
    <t>@ office - 24 hs.</t>
  </si>
  <si>
    <t>ไพร์มช็อป</t>
  </si>
  <si>
    <t>รีรีข้าวสาร</t>
  </si>
  <si>
    <t>ชาตันหยง @ ปตท.คลองส่งน้ำ</t>
  </si>
  <si>
    <t>แองเจิ้ลทัวร์</t>
  </si>
  <si>
    <t>ก้าวไกลเภสัช</t>
  </si>
  <si>
    <t>ร้านพันยาฟาร์มา</t>
  </si>
  <si>
    <t>จุดนัดพบ</t>
  </si>
  <si>
    <t>CAFE' POMPTOWN</t>
  </si>
  <si>
    <t>Dee ONE Shop</t>
  </si>
  <si>
    <t>ROYAL</t>
  </si>
  <si>
    <t>บ้านลูกเจี๊ยบ</t>
  </si>
  <si>
    <t>ขอบคุณที่รักกัน</t>
  </si>
  <si>
    <t>9O Caffe</t>
  </si>
  <si>
    <t>แฟลต 2 เคหะบางพลี</t>
  </si>
  <si>
    <t>๙๙ ดิจิตอล</t>
  </si>
  <si>
    <t>แม่ละม่อม</t>
  </si>
  <si>
    <t>ม.นครชัย</t>
  </si>
  <si>
    <t>ป้อเพ้งอินเตอร์เนต</t>
  </si>
  <si>
    <t>แดนไพรโปสเตอร์</t>
  </si>
  <si>
    <t>ฟาร์มนมนู๋</t>
  </si>
  <si>
    <t>พี ไนน์</t>
  </si>
  <si>
    <t>เครื่องสำอางค์</t>
  </si>
  <si>
    <t>แอ๊ดเครื่องเขียน</t>
  </si>
  <si>
    <t>GUYASUKA</t>
  </si>
  <si>
    <t>บางกอกฟาร์มาซี</t>
  </si>
  <si>
    <t>มาที่นี่</t>
  </si>
  <si>
    <t>Milk ซิ่ง</t>
  </si>
  <si>
    <t>พัฒนาฟาร์มาซี (แนน)</t>
  </si>
  <si>
    <t>ศิริโท</t>
  </si>
  <si>
    <t>We We Sim</t>
  </si>
  <si>
    <t>Nortan ทุกอย่าง 20</t>
  </si>
  <si>
    <t>Goodsing สาขาประชาอุทิศ</t>
  </si>
  <si>
    <t>คลังยา พระราม 9</t>
  </si>
  <si>
    <t>สุทธิพรเภสัช</t>
  </si>
  <si>
    <t>มโนภาพ ดิจิตอล</t>
  </si>
  <si>
    <t>เล็ก กิ๊ฟช้อป</t>
  </si>
  <si>
    <t>หนังสือเช่า 2</t>
  </si>
  <si>
    <t>กล่องสวนน้ำสายไหม</t>
  </si>
  <si>
    <t>พลอยธนาพัชร์</t>
  </si>
  <si>
    <t>ห้องเสื้อ ฮาบีบะฮ์</t>
  </si>
  <si>
    <t>WASH @ 36</t>
  </si>
  <si>
    <t>บ้านเศรษฐี</t>
  </si>
  <si>
    <t>เพรสทิจ โกลบอล</t>
  </si>
  <si>
    <t>บางบ่อ เรดิโอ</t>
  </si>
  <si>
    <t>BRILLIANT SALON</t>
  </si>
  <si>
    <t>Wax Clinic</t>
  </si>
  <si>
    <t>บริษัทในเครือเก้าแสน</t>
  </si>
  <si>
    <t>SAKOL</t>
  </si>
  <si>
    <t>รสบ้านกาแฟสด</t>
  </si>
  <si>
    <t>ก้อยเภสัช</t>
  </si>
  <si>
    <t>BN ซัพพลาย</t>
  </si>
  <si>
    <t>มหาเจริญวิศวกรรม</t>
  </si>
  <si>
    <t>ดีพร้อม</t>
  </si>
  <si>
    <t>ซอย พญานาค</t>
  </si>
  <si>
    <t>รุ่งเรืองไพศาล</t>
  </si>
  <si>
    <t>Pharma Care</t>
  </si>
  <si>
    <t>ไมโลดิบ</t>
  </si>
  <si>
    <t>ร้านอุปกรณ์ตกปลาโดนใจทีม</t>
  </si>
  <si>
    <t>K Box packaging</t>
  </si>
  <si>
    <t>Monkey</t>
  </si>
  <si>
    <t>หจก.ถวัลย์ค้าวัสดุก่อสร้าง</t>
  </si>
  <si>
    <t>ดาวมินิมาร์ท</t>
  </si>
  <si>
    <t>ร้านเจแอลเค (JLK)</t>
  </si>
  <si>
    <t>P.H.PHARMACY</t>
  </si>
  <si>
    <t>OLAN Pharmacy</t>
  </si>
  <si>
    <t>เค้กฟูเงินล้าน</t>
  </si>
  <si>
    <t>จ๊ะทิงจา</t>
  </si>
  <si>
    <t>มะนาว</t>
  </si>
  <si>
    <t>BK Phone</t>
  </si>
  <si>
    <t>MOMOPLUS</t>
  </si>
  <si>
    <t>บ้านรักเรียน</t>
  </si>
  <si>
    <t>ร้านยา อุ่นใจบ้านเภสัช</t>
  </si>
  <si>
    <t>Sit Here Coffee</t>
  </si>
  <si>
    <t>อู่ กฤษฎา</t>
  </si>
  <si>
    <t>เอส.เอ็ม.แพ็คเกจจิ้ง</t>
  </si>
  <si>
    <t>อาทโพสท์</t>
  </si>
  <si>
    <t>ร้านดอกไม้รางเงิน</t>
  </si>
  <si>
    <t>หจก.247 โลจิสติกส์</t>
  </si>
  <si>
    <t>เราเพื่อนป่า</t>
  </si>
  <si>
    <t>ร้านคุณยาย</t>
  </si>
  <si>
    <t>K MART</t>
  </si>
  <si>
    <t>ป๊อปปูล่า ออพติค</t>
  </si>
  <si>
    <t>PSP7872</t>
  </si>
  <si>
    <t>PSP7873</t>
  </si>
  <si>
    <t>PSP7874</t>
  </si>
  <si>
    <t>PSP7875</t>
  </si>
  <si>
    <t>PSP7876</t>
  </si>
  <si>
    <t>PSP7877</t>
  </si>
  <si>
    <t>PSP7878</t>
  </si>
  <si>
    <t>PSP7879</t>
  </si>
  <si>
    <t>PSP7880</t>
  </si>
  <si>
    <t>PSP7881</t>
  </si>
  <si>
    <t>PSP7882</t>
  </si>
  <si>
    <t>PSP7883</t>
  </si>
  <si>
    <t>PSP7884</t>
  </si>
  <si>
    <t>PSP7885</t>
  </si>
  <si>
    <t>PSP7886</t>
  </si>
  <si>
    <t>PSP7887</t>
  </si>
  <si>
    <t>PSP7888</t>
  </si>
  <si>
    <t>PSP7889</t>
  </si>
  <si>
    <t>PSP7890</t>
  </si>
  <si>
    <t>PSP7891</t>
  </si>
  <si>
    <t>PSP7892</t>
  </si>
  <si>
    <t>PSP7893</t>
  </si>
  <si>
    <t>PSP7894</t>
  </si>
  <si>
    <t>PSP7895</t>
  </si>
  <si>
    <t>PSP7896</t>
  </si>
  <si>
    <t>PSP7897</t>
  </si>
  <si>
    <t>PSP7898</t>
  </si>
  <si>
    <t>PSP7899</t>
  </si>
  <si>
    <t>PSP7900</t>
  </si>
  <si>
    <t>PSP7901</t>
  </si>
  <si>
    <t>PSP7902</t>
  </si>
  <si>
    <t>PSP7903</t>
  </si>
  <si>
    <t>PSP7904</t>
  </si>
  <si>
    <t>PSP7905</t>
  </si>
  <si>
    <t>PSP7906</t>
  </si>
  <si>
    <t>PSP7907</t>
  </si>
  <si>
    <t>PSP7908</t>
  </si>
  <si>
    <t>PSP7909</t>
  </si>
  <si>
    <t>PSP7910</t>
  </si>
  <si>
    <t>PSP7911</t>
  </si>
  <si>
    <t>PSP7912</t>
  </si>
  <si>
    <t>PSP7913</t>
  </si>
  <si>
    <t>PSP7914</t>
  </si>
  <si>
    <t>PSP7915</t>
  </si>
  <si>
    <t>PSP7916</t>
  </si>
  <si>
    <t>PSP7917</t>
  </si>
  <si>
    <t>PSP7918</t>
  </si>
  <si>
    <t>PSP7919</t>
  </si>
  <si>
    <t>PSP7920</t>
  </si>
  <si>
    <t>PSP7921</t>
  </si>
  <si>
    <t>PSP7922</t>
  </si>
  <si>
    <t>PSP7923</t>
  </si>
  <si>
    <t>PSP7924</t>
  </si>
  <si>
    <t>PSP7925</t>
  </si>
  <si>
    <t>PSP7926</t>
  </si>
  <si>
    <t>PSP7927</t>
  </si>
  <si>
    <t>PSP7928</t>
  </si>
  <si>
    <t>PSP7929</t>
  </si>
  <si>
    <t>PSP7930</t>
  </si>
  <si>
    <t>PSP7931</t>
  </si>
  <si>
    <t>PSP7932</t>
  </si>
  <si>
    <t>PSP7933</t>
  </si>
  <si>
    <t>PSP7934</t>
  </si>
  <si>
    <t>PSP7935</t>
  </si>
  <si>
    <t>PSP7936</t>
  </si>
  <si>
    <t>PSP7937</t>
  </si>
  <si>
    <t>PSP7938</t>
  </si>
  <si>
    <t>PSP7939</t>
  </si>
  <si>
    <t>PSP7940</t>
  </si>
  <si>
    <t>PSP7941</t>
  </si>
  <si>
    <t>PSP7942</t>
  </si>
  <si>
    <t>PSP7943</t>
  </si>
  <si>
    <t>PSP7944</t>
  </si>
  <si>
    <t>PSP7945</t>
  </si>
  <si>
    <t>PSP7946</t>
  </si>
  <si>
    <t>PSP7947</t>
  </si>
  <si>
    <t>PSP7948</t>
  </si>
  <si>
    <t>PSP7949</t>
  </si>
  <si>
    <t>PSP7950</t>
  </si>
  <si>
    <t>PSP7951</t>
  </si>
  <si>
    <t>PSP7952</t>
  </si>
  <si>
    <t>PSP7953</t>
  </si>
  <si>
    <t>PSP7954</t>
  </si>
  <si>
    <t>PSP7955</t>
  </si>
  <si>
    <t>PSP7956</t>
  </si>
  <si>
    <t>PSP7957</t>
  </si>
  <si>
    <t>PSP7958</t>
  </si>
  <si>
    <t>PSP7959</t>
  </si>
  <si>
    <t>PSP7960</t>
  </si>
  <si>
    <t>PSP7961</t>
  </si>
  <si>
    <t>PSP7962</t>
  </si>
  <si>
    <t>PSP7963</t>
  </si>
  <si>
    <t>PSP7964</t>
  </si>
  <si>
    <t>PSP7965</t>
  </si>
  <si>
    <t>PSP7966</t>
  </si>
  <si>
    <t>PSP7967</t>
  </si>
  <si>
    <t>PSP7968</t>
  </si>
  <si>
    <t>PSP7969</t>
  </si>
  <si>
    <t>PSP7970</t>
  </si>
  <si>
    <t>PSP7971</t>
  </si>
  <si>
    <t>PSP7972</t>
  </si>
  <si>
    <t>PSP7973</t>
  </si>
  <si>
    <t>PSP7974</t>
  </si>
  <si>
    <t>PSP7975</t>
  </si>
  <si>
    <t>PSP7977</t>
  </si>
  <si>
    <t>PSP7978</t>
  </si>
  <si>
    <t>PSP7979</t>
  </si>
  <si>
    <t>PSP7980</t>
  </si>
  <si>
    <t>PSP7981</t>
  </si>
  <si>
    <t>เอส.บี.เอส.สเตชั่นเนอรี่</t>
  </si>
  <si>
    <t>TSS TAC GEAR</t>
  </si>
  <si>
    <t>บริษัท เนสโก้ กรุ๊ป จำกัด</t>
  </si>
  <si>
    <t>JOJO-SHOP The Walk</t>
  </si>
  <si>
    <t>กล้าเซอร์วิสแอร์</t>
  </si>
  <si>
    <t>อารีย์สัมพันธ์ เภสัช</t>
  </si>
  <si>
    <t>สุนิสาแอร์</t>
  </si>
  <si>
    <t>เก๋ เก๋ บิวตี้</t>
  </si>
  <si>
    <t>EST. 29 Coffee HOUSE</t>
  </si>
  <si>
    <t>ดิ อาย ออพติค</t>
  </si>
  <si>
    <t>LP mobile</t>
  </si>
  <si>
    <t>กรทิพย์</t>
  </si>
  <si>
    <t>บริษัท บีที ฮอลิเดย์ จำกัด</t>
  </si>
  <si>
    <t>ออกัส โฟน 1</t>
  </si>
  <si>
    <t>ออกัส โฟน 2</t>
  </si>
  <si>
    <t>@ CAFE</t>
  </si>
  <si>
    <t>โซล่าเซลล์บ้านหม้อ</t>
  </si>
  <si>
    <t>INFO MOBILE</t>
  </si>
  <si>
    <t>ร้านเจ๊แหม่มหมูสวรรค์</t>
  </si>
  <si>
    <t>VIP CLUB CAR WASH</t>
  </si>
  <si>
    <t>ตลาดไทยสมบูรณ์ สแควร์</t>
  </si>
  <si>
    <t>เอ็นจอยดิจิตอล</t>
  </si>
  <si>
    <t>B.T.C</t>
  </si>
  <si>
    <t>ชุนเซิ่งทรัพย์รุ่งเรือง</t>
  </si>
  <si>
    <t>Pa Chai</t>
  </si>
  <si>
    <t>ร้าน ญาญ่า</t>
  </si>
  <si>
    <t>DUCK,ฟองนมเรวดี 23</t>
  </si>
  <si>
    <t>ดี๊ดี</t>
  </si>
  <si>
    <t>Janie Shop</t>
  </si>
  <si>
    <t>วิริยะ</t>
  </si>
  <si>
    <t>โจ้ วิริยะ</t>
  </si>
  <si>
    <t>ร้านมีมี่</t>
  </si>
  <si>
    <t>พี แอนด์ ซี</t>
  </si>
  <si>
    <t>สบาย..สบาย ตะเกียง</t>
  </si>
  <si>
    <t>อักษรเจริญ</t>
  </si>
  <si>
    <t>ร้านยาบี.ดรัก เฮ้าส์</t>
  </si>
  <si>
    <t>TRIN COFFEE</t>
  </si>
  <si>
    <t>มัมจัง</t>
  </si>
  <si>
    <t>M-Shop</t>
  </si>
  <si>
    <t>Katang books</t>
  </si>
  <si>
    <t>แม่เล็กขนมหวาน</t>
  </si>
  <si>
    <t>นุชประกันภัย</t>
  </si>
  <si>
    <t>ร้านทองพันชั่ง</t>
  </si>
  <si>
    <t>มั่นคงแสนสุขอพาร์ตเม้นต์</t>
  </si>
  <si>
    <t>ลาดปลาดุกฟิชชิ่ง</t>
  </si>
  <si>
    <t>JK. INSURANCE</t>
  </si>
  <si>
    <t>ล้านแรก</t>
  </si>
  <si>
    <t>กล่องไปรษณีย์มาเจริญ</t>
  </si>
  <si>
    <t>สุวิดา</t>
  </si>
  <si>
    <t>JMJ Phone</t>
  </si>
  <si>
    <t>ห้างผ้าใบราชวงศ์</t>
  </si>
  <si>
    <t>Post 2 Pack</t>
  </si>
  <si>
    <t>บางม่วง ฟิชชิ่ง</t>
  </si>
  <si>
    <t>4289 POND</t>
  </si>
  <si>
    <t>หนมนม คาเฟ่</t>
  </si>
  <si>
    <t>เอซี ซุปเปอร์ไบค์</t>
  </si>
  <si>
    <t>Dry Clean</t>
  </si>
  <si>
    <t>น้องออย</t>
  </si>
  <si>
    <t>ต้นน้ำ ซักอบรีด</t>
  </si>
  <si>
    <t>ร้านกาแฟสด 100%</t>
  </si>
  <si>
    <t>Kafe' Lamoon</t>
  </si>
  <si>
    <t>ร้านรูปด่วน 35/2</t>
  </si>
  <si>
    <t>PLA 2 BEAUTY SHOP</t>
  </si>
  <si>
    <t>หล่อเจริญ</t>
  </si>
  <si>
    <t>MHJ</t>
  </si>
  <si>
    <t>พี เค สื่อสาร</t>
  </si>
  <si>
    <t>ร้านยา เฮลท์พลัส</t>
  </si>
  <si>
    <t>ผกามาศ</t>
  </si>
  <si>
    <t>เจ้าต้อม</t>
  </si>
  <si>
    <t>น้องเฟริส</t>
  </si>
  <si>
    <t>รักษ์สุขภาพ</t>
  </si>
  <si>
    <t>ยาเภสัช</t>
  </si>
  <si>
    <t>ป๊อปปูลาร์</t>
  </si>
  <si>
    <t>ร้านเเสงเพชร</t>
  </si>
  <si>
    <t>โคจิยะ คาร์โก้</t>
  </si>
  <si>
    <t>บ้านยาเภสัช 52</t>
  </si>
  <si>
    <t>Glass Decor</t>
  </si>
  <si>
    <t>อรจิดีไซน์</t>
  </si>
  <si>
    <t>ปอร์เช่</t>
  </si>
  <si>
    <t>X - ROCK</t>
  </si>
  <si>
    <t>สายทิพย์ ดิจิตอล</t>
  </si>
  <si>
    <t>Huda postbox</t>
  </si>
  <si>
    <t>K1</t>
  </si>
  <si>
    <t>ร้านปุ๊ก - เก่ง</t>
  </si>
  <si>
    <t>ร้านแวนดี้</t>
  </si>
  <si>
    <t>COSMIC</t>
  </si>
  <si>
    <t>JT Shop ลาดพร้าว 64</t>
  </si>
  <si>
    <t>วาย.เอฟ.โลจิสติกส์</t>
  </si>
  <si>
    <t>ตัวกลม Cafe' Station</t>
  </si>
  <si>
    <t>กาลิเลโอ</t>
  </si>
  <si>
    <t>โชคทวีพาณิชย์</t>
  </si>
  <si>
    <t>ทีเอพลัส</t>
  </si>
  <si>
    <t>เจ้ ณภัทร</t>
  </si>
  <si>
    <t>ริชชี่ บรา</t>
  </si>
  <si>
    <t>เดซี ลอนดรี แอนด์ดรายคลีน</t>
  </si>
  <si>
    <t>Shop2car</t>
  </si>
  <si>
    <t>หจก.พีวาย วิศวะกรรม (2005)</t>
  </si>
  <si>
    <t>ร้านอิ่มอุ่นเพ็ทช้อป</t>
  </si>
  <si>
    <t>กาแลคซี่</t>
  </si>
  <si>
    <t>เบสท์สกินชอยส์ (Best Skin Choice)</t>
  </si>
  <si>
    <t>ณัฏฐ์รดาก๊อปปี้</t>
  </si>
  <si>
    <t>รุ่งเรืองการ์เม้นท์</t>
  </si>
  <si>
    <t>มหานครออโต้</t>
  </si>
  <si>
    <t>แสงเจริญชัย</t>
  </si>
  <si>
    <t>Kid dee toys</t>
  </si>
  <si>
    <t>เภสัชท่าเรือ บางพลี</t>
  </si>
  <si>
    <t>Cleanmate ลาซาล55</t>
  </si>
  <si>
    <t>ลาซาลโฟโต้</t>
  </si>
  <si>
    <t>ร้านหนังสือพฤกษาD</t>
  </si>
  <si>
    <t>ชาร์ม ซาลอน</t>
  </si>
  <si>
    <t>ริชชี่ดรายคลีน</t>
  </si>
  <si>
    <t>BOXSOFFICE</t>
  </si>
  <si>
    <t>อินเตอร์แทรเวล</t>
  </si>
  <si>
    <t>Limelight Phuket_705</t>
  </si>
  <si>
    <t>CALTEX NONGHOI_742</t>
  </si>
  <si>
    <t>Markland Pattaya_697</t>
  </si>
  <si>
    <t>Tawarawadee Road_695</t>
  </si>
  <si>
    <t>BanNasan Surat_754</t>
  </si>
  <si>
    <t>Caltex Chao Fa Phuket_759</t>
  </si>
  <si>
    <t>CALTEX KM.18_685</t>
  </si>
  <si>
    <t>CTX. Ngantawee Phuket_689</t>
  </si>
  <si>
    <t>EASY POINT PATTAYA_598</t>
  </si>
  <si>
    <t>KONG HANUMARN_716</t>
  </si>
  <si>
    <t>PALIO KHAO-YAI_686</t>
  </si>
  <si>
    <t>Suan Dok Park Chiangmai_693</t>
  </si>
  <si>
    <t>Talad Chaiya_752</t>
  </si>
  <si>
    <t>Talad DD Ayutthaya_753</t>
  </si>
  <si>
    <t>TALAD PHANG-NGA_747</t>
  </si>
  <si>
    <t>Talad Rattanakorn Khao Talo_774</t>
  </si>
  <si>
    <t>Talad Tavada Korat_688</t>
  </si>
  <si>
    <t>THAPHAECHIANGMAI_743</t>
  </si>
  <si>
    <t>YAOWARAJ PHUKET_715</t>
  </si>
  <si>
    <t>TPD051</t>
  </si>
  <si>
    <t>TPD052</t>
  </si>
  <si>
    <t>TPD053</t>
  </si>
  <si>
    <t>TPD055</t>
  </si>
  <si>
    <t>TPD056</t>
  </si>
  <si>
    <t>TPD057</t>
  </si>
  <si>
    <t>TPD058</t>
  </si>
  <si>
    <t>TPD059</t>
  </si>
  <si>
    <t>TPD060</t>
  </si>
  <si>
    <t>TPD061</t>
  </si>
  <si>
    <t>TPD062</t>
  </si>
  <si>
    <t>TPD064</t>
  </si>
  <si>
    <t>TPD065</t>
  </si>
  <si>
    <t>TPD066</t>
  </si>
  <si>
    <t>TPD067</t>
  </si>
  <si>
    <t>TPD068</t>
  </si>
  <si>
    <t>TPD069</t>
  </si>
  <si>
    <t xml:space="preserve">MBC  Khok Toom </t>
  </si>
  <si>
    <t xml:space="preserve">MBC  Ur Arthorn Samutprakan </t>
  </si>
  <si>
    <t xml:space="preserve">MBC  Wat Pho Thong </t>
  </si>
  <si>
    <t xml:space="preserve">MBC Angsila </t>
  </si>
  <si>
    <t>MBC Baan Amphoe</t>
  </si>
  <si>
    <t>MBC Bang Sa ray</t>
  </si>
  <si>
    <t xml:space="preserve">MBC Banglen </t>
  </si>
  <si>
    <t>MBC Bangpakong Power Plant</t>
  </si>
  <si>
    <t>MBC Bangpu Nakorn</t>
  </si>
  <si>
    <t>MBC BCP Banglamung</t>
  </si>
  <si>
    <t xml:space="preserve">MBC BCP Bangna Km.27 </t>
  </si>
  <si>
    <t>MBC BCP Bangpakong</t>
  </si>
  <si>
    <t>MBC BCP Banpho</t>
  </si>
  <si>
    <t xml:space="preserve">MBC BCP Borommaratchachonnani Km.23 </t>
  </si>
  <si>
    <t>MBC BCP Bowin 1</t>
  </si>
  <si>
    <t>MBC BCP Bowin 2</t>
  </si>
  <si>
    <t xml:space="preserve">MBC BCP By Pass Chonburi Km.1 </t>
  </si>
  <si>
    <t>MBC BCP By Pass Chonburi Km.13</t>
  </si>
  <si>
    <t>MBC BCP Chaeng Wattana</t>
  </si>
  <si>
    <t xml:space="preserve">MBC BCP Chaeng Wattana 22 </t>
  </si>
  <si>
    <t>MBC BCP Chaiyo</t>
  </si>
  <si>
    <t>MBC BCP Chaloem phra kiat-Saraburi</t>
  </si>
  <si>
    <t>MBC BCP Charan Sanitwong 95/2</t>
  </si>
  <si>
    <t>MBC BCP Chorakhe Rong - Angthong (IB)</t>
  </si>
  <si>
    <t>MBC BCP Eakachai 69</t>
  </si>
  <si>
    <t>MBC BCP Kaeng Khoi</t>
  </si>
  <si>
    <t>MBC BCP Kaeng Khoi 2</t>
  </si>
  <si>
    <t>MBC BCP Khlong suan phlu</t>
  </si>
  <si>
    <t>MBC BCP Mueang Sakaeo</t>
  </si>
  <si>
    <t xml:space="preserve">MBC BCP Narai Maharach </t>
  </si>
  <si>
    <t>MBC BCP Nuan Chan</t>
  </si>
  <si>
    <t xml:space="preserve">MBC BCP Oam Yai </t>
  </si>
  <si>
    <t>MBC BCP Pattanakarn 27</t>
  </si>
  <si>
    <t>MBC BCP Pattaya Klang</t>
  </si>
  <si>
    <t>MBC BCP Pattaya Nua</t>
  </si>
  <si>
    <t xml:space="preserve">MBC BCP Petkasem Km 47 </t>
  </si>
  <si>
    <t xml:space="preserve">MBC BCP Petkasem Km 61 </t>
  </si>
  <si>
    <t xml:space="preserve">MBC BCP Petkasem Km.61-OB </t>
  </si>
  <si>
    <t>MBC BCP Phahonyothin Km.106</t>
  </si>
  <si>
    <t xml:space="preserve">MBC BCP Phahonyothin Km.59 </t>
  </si>
  <si>
    <t>MBC BCP Phra Phutthabat</t>
  </si>
  <si>
    <t xml:space="preserve">MBC BCP Pluak Daeng </t>
  </si>
  <si>
    <t>MBC BCP Pradit Manutham</t>
  </si>
  <si>
    <t>MBC BCP Pradit Manutham (3)</t>
  </si>
  <si>
    <t>MBC BCP Prathunam Phra-In (OB)</t>
  </si>
  <si>
    <t>MBC BCP Ramintra Km.14</t>
  </si>
  <si>
    <t xml:space="preserve">MBC BCP Rojana </t>
  </si>
  <si>
    <t>MBC BCP Sai Asia Km.62</t>
  </si>
  <si>
    <t>MBC BCP Sai Asia Km.69</t>
  </si>
  <si>
    <t xml:space="preserve">MBC BCP Sukhumvit Km.219 </t>
  </si>
  <si>
    <t>MBC BCP Tiwanon 15</t>
  </si>
  <si>
    <t>MBC BCP Vipavadee Km.17</t>
  </si>
  <si>
    <t>MBC Borthong</t>
  </si>
  <si>
    <t>MBC Chaiyapornvitee Road</t>
  </si>
  <si>
    <t>MBC Chum Chon Baan Aoi</t>
  </si>
  <si>
    <t>MBC CTX Pattaya Klang</t>
  </si>
  <si>
    <t>MBC Donkhunwang</t>
  </si>
  <si>
    <t>MBC Family Land</t>
  </si>
  <si>
    <t>MBC Family Town</t>
  </si>
  <si>
    <t>MBC Hua Kunejea Banbung</t>
  </si>
  <si>
    <t>MBC Huai Yai</t>
  </si>
  <si>
    <t>MBC Kanchanaphisek 39</t>
  </si>
  <si>
    <t>MBC Kao Kilo</t>
  </si>
  <si>
    <t>MBC Keha Laem Chabang</t>
  </si>
  <si>
    <t>MBC Keha Saraburi</t>
  </si>
  <si>
    <t>MBC Khan Harm</t>
  </si>
  <si>
    <t>MBC Khao Khayai</t>
  </si>
  <si>
    <t>MBC Klongphayom</t>
  </si>
  <si>
    <t>MBC Koa Ta Loh</t>
  </si>
  <si>
    <t>MBC Moo Baan Sinthiwathani</t>
  </si>
  <si>
    <t>MBC Moobanmaneekaew</t>
  </si>
  <si>
    <t>MBC Na Jomtien</t>
  </si>
  <si>
    <t>MBC Na Phrao</t>
  </si>
  <si>
    <t>MBC Nernplubwan</t>
  </si>
  <si>
    <t>MBC Nong Kla Mai</t>
  </si>
  <si>
    <t xml:space="preserve">MBC Nong Muang </t>
  </si>
  <si>
    <t>MBC Nong Phai Kaew</t>
  </si>
  <si>
    <t>MBC Prachin Takham Road</t>
  </si>
  <si>
    <t>MBC Rawedee 43</t>
  </si>
  <si>
    <t>MBC Saen Bhu Dat</t>
  </si>
  <si>
    <t xml:space="preserve">MBC Samkrabuephuerk </t>
  </si>
  <si>
    <t>MBC Sao Hai</t>
  </si>
  <si>
    <t xml:space="preserve">MBC Saphan-si </t>
  </si>
  <si>
    <t>MBC Sapphaya</t>
  </si>
  <si>
    <t xml:space="preserve">MBC Sawaengha </t>
  </si>
  <si>
    <t>MBC Sena</t>
  </si>
  <si>
    <t xml:space="preserve">MBC Si Yeak Todsakan </t>
  </si>
  <si>
    <t>MBC Siam Country Club</t>
  </si>
  <si>
    <t>MBC Soi Allie</t>
  </si>
  <si>
    <t>MBC Soi Bongkod</t>
  </si>
  <si>
    <t>MBC Soi Boon Khum</t>
  </si>
  <si>
    <t>MBC Soi Petch Baan Suan</t>
  </si>
  <si>
    <t>MBC Soi Yuwitthaya</t>
  </si>
  <si>
    <t xml:space="preserve">MBC Sriprachan </t>
  </si>
  <si>
    <t>MBC Suan Phak soi 1</t>
  </si>
  <si>
    <t xml:space="preserve">MBC Sue Yai 2 </t>
  </si>
  <si>
    <t>MBC Surasak</t>
  </si>
  <si>
    <t xml:space="preserve">MBC Talad Boonsrisuan </t>
  </si>
  <si>
    <t>MBC Talad Hua Ror</t>
  </si>
  <si>
    <t>MBC Talad Jompol</t>
  </si>
  <si>
    <t xml:space="preserve">MBC Talad Kaset Pattana </t>
  </si>
  <si>
    <t>MBC Talad Kaset Ruamjai</t>
  </si>
  <si>
    <t>MBC Talad Khunta Ploy</t>
  </si>
  <si>
    <t>MBC Talad Klong 16</t>
  </si>
  <si>
    <t>MBC Talad Kokratin</t>
  </si>
  <si>
    <t xml:space="preserve">MBC Talad Mai Nakluea </t>
  </si>
  <si>
    <t>MBC Talad Mhonnang</t>
  </si>
  <si>
    <t>MBC Talad Panway</t>
  </si>
  <si>
    <t>MBC Talad Phraphrom</t>
  </si>
  <si>
    <t>MBC Talad Pong - iam</t>
  </si>
  <si>
    <t xml:space="preserve">MBC Talad Rongklue </t>
  </si>
  <si>
    <t>MBC Talad Rongsi</t>
  </si>
  <si>
    <t>MBC Talad Sattahip</t>
  </si>
  <si>
    <t>MBC Talad Sikhwa</t>
  </si>
  <si>
    <t xml:space="preserve">MBC Talad Srakaeo </t>
  </si>
  <si>
    <t>MBC Talad Tha Kham</t>
  </si>
  <si>
    <t xml:space="preserve">MBC Talad Tra-it2 </t>
  </si>
  <si>
    <t>MBC Talad Udomkit 2</t>
  </si>
  <si>
    <t>MBC Talad Wangnoi Mueng Mai</t>
  </si>
  <si>
    <t xml:space="preserve">MBC Talad Wat Muang </t>
  </si>
  <si>
    <t>MBC Tambon Lumpho</t>
  </si>
  <si>
    <t>MBC Tanon Bangsaen- Angsila</t>
  </si>
  <si>
    <t>MBC Tanon Na Jomtien 13</t>
  </si>
  <si>
    <t>MBC Tarad Kabinburi</t>
  </si>
  <si>
    <t>MBC Tarad Udomsuk</t>
  </si>
  <si>
    <t>MBC Tessaban Bangpu 59</t>
  </si>
  <si>
    <t xml:space="preserve">MBC Tha Khlong </t>
  </si>
  <si>
    <t>MBC Tha Rue</t>
  </si>
  <si>
    <t>MBC Thai Country Club</t>
  </si>
  <si>
    <t>MBC Thapthan</t>
  </si>
  <si>
    <t>MBC The Foriege</t>
  </si>
  <si>
    <t xml:space="preserve">MBC The Tree </t>
  </si>
  <si>
    <t>MBC Thungsukhala</t>
  </si>
  <si>
    <t>MBC Ur_Arthorn Nhongkhaem</t>
  </si>
  <si>
    <t>MBC Vipavadee 64</t>
  </si>
  <si>
    <t>MBC Wat Bang Kluea</t>
  </si>
  <si>
    <t>MBC Wat Buaroey</t>
  </si>
  <si>
    <t>MBC Wat Phra Yadhi</t>
  </si>
  <si>
    <t>MBC Wat Sing</t>
  </si>
  <si>
    <t>MBC Wat Suddhavasa</t>
  </si>
  <si>
    <t>MBC Wat Wang Hin</t>
  </si>
  <si>
    <t>MBC Yaekmappong</t>
  </si>
  <si>
    <t>MBC Yeak Nikom Gateway</t>
  </si>
  <si>
    <t>MBC Yeak Sam Tahan</t>
  </si>
  <si>
    <t>BET001</t>
  </si>
  <si>
    <t>Betrend The Mall Ramkhamhaeng 2</t>
  </si>
  <si>
    <t>BET002</t>
  </si>
  <si>
    <t>Betrend The Mall Thapra</t>
  </si>
  <si>
    <t>Pak Soi Sukhumvit 33</t>
  </si>
  <si>
    <t>LPN Ramkhamhaeng 44</t>
  </si>
  <si>
    <t>MOOBAN JEDSADA 7</t>
  </si>
  <si>
    <t>ADULYARAM SOI 1</t>
  </si>
  <si>
    <t>AUEARTHORN BANKOH</t>
  </si>
  <si>
    <t xml:space="preserve">AUEARTHORN NONGSALAI </t>
  </si>
  <si>
    <t>AUERARTHON BANPED</t>
  </si>
  <si>
    <t>AUMPHER AUTHAI</t>
  </si>
  <si>
    <t>BAN AEAW MONG</t>
  </si>
  <si>
    <t>BAN NONGHIN</t>
  </si>
  <si>
    <t xml:space="preserve">BAN NONGKUNG </t>
  </si>
  <si>
    <t>BAN SRITHONG</t>
  </si>
  <si>
    <t>BANGLA</t>
  </si>
  <si>
    <t xml:space="preserve">BANGPAIN INBOUND GAS STATION </t>
  </si>
  <si>
    <t>BANGPAIN OUTBOUND GAS STATION</t>
  </si>
  <si>
    <t xml:space="preserve">BANKOH SOI 3 </t>
  </si>
  <si>
    <t>BANKOK NOI</t>
  </si>
  <si>
    <t>BANNONGWAT SOI 1</t>
  </si>
  <si>
    <t>BANPRADOK 2</t>
  </si>
  <si>
    <t xml:space="preserve">BANTHUM </t>
  </si>
  <si>
    <t>BAR KHAMNAN</t>
  </si>
  <si>
    <t>BORKORSOR SARABURI</t>
  </si>
  <si>
    <t>BUDDY LAMAI</t>
  </si>
  <si>
    <t>BUNDARA</t>
  </si>
  <si>
    <t>BUNGNONGKHORT</t>
  </si>
  <si>
    <t>CHAWENG 1</t>
  </si>
  <si>
    <t>CHONKASEM SOI 21</t>
  </si>
  <si>
    <t xml:space="preserve">CHUMCHON LUANGPORKAO </t>
  </si>
  <si>
    <t>CHUMCHON NAKAPRAWET</t>
  </si>
  <si>
    <t>CHUMCHONDONYANANG</t>
  </si>
  <si>
    <t xml:space="preserve">COLISIEM </t>
  </si>
  <si>
    <t xml:space="preserve">FAMILY HOUSE </t>
  </si>
  <si>
    <t>GRAND AYUTTHAYA</t>
  </si>
  <si>
    <t>HAD LAMAI</t>
  </si>
  <si>
    <t>HUA - HIN 67</t>
  </si>
  <si>
    <t>INBURI GAS STATION</t>
  </si>
  <si>
    <t>KASEMRAD HOSPITAL SARABURI</t>
  </si>
  <si>
    <t>KEHA NAKORNSAWAN</t>
  </si>
  <si>
    <t>KEHA SURAT</t>
  </si>
  <si>
    <t>KHANHAM</t>
  </si>
  <si>
    <t>KHONKAENRAM HOSPITAL</t>
  </si>
  <si>
    <t>KKU VORARESIDENT</t>
  </si>
  <si>
    <t>KLONGPAKLAK</t>
  </si>
  <si>
    <t>KONGDIN GAS STATION</t>
  </si>
  <si>
    <t>KRUNGTHEP RATCHASRIMA HOSPITAL</t>
  </si>
  <si>
    <t>LAVANA SAMUI</t>
  </si>
  <si>
    <t>M HOUSE</t>
  </si>
  <si>
    <t>MONTANA</t>
  </si>
  <si>
    <t>MOOBAN AMORNSUB</t>
  </si>
  <si>
    <t>MOOBAN GREEN 12</t>
  </si>
  <si>
    <t>MOOBAN PHUKSANARA</t>
  </si>
  <si>
    <t>MOOBAN PIMANTHANEE</t>
  </si>
  <si>
    <t>MOOBAN PRADOK</t>
  </si>
  <si>
    <t>MOOBAN RAKTHAI</t>
  </si>
  <si>
    <t>MOOBAN SAUNPLACE</t>
  </si>
  <si>
    <t>NA-MUANG</t>
  </si>
  <si>
    <t>NANAI</t>
  </si>
  <si>
    <t>NAVANAKORNKORAT</t>
  </si>
  <si>
    <t>NAYA KHONKAEN</t>
  </si>
  <si>
    <t xml:space="preserve">NICOM HI - TECH </t>
  </si>
  <si>
    <t>NICOMBANGPAIN. 2</t>
  </si>
  <si>
    <t>NONGKAJA PAKCHONG</t>
  </si>
  <si>
    <t>PIMMANHANSA</t>
  </si>
  <si>
    <t>PIMPASUT 2</t>
  </si>
  <si>
    <t>PRABARAMEE SOI 3</t>
  </si>
  <si>
    <t>PROMSUK PLACE</t>
  </si>
  <si>
    <t>PRUCHAWENG</t>
  </si>
  <si>
    <t>PUNPIN</t>
  </si>
  <si>
    <t>QEEN SIRIKIT HEART CENTER</t>
  </si>
  <si>
    <t>Ramintra 65</t>
  </si>
  <si>
    <t>RAT U-THIT</t>
  </si>
  <si>
    <t>RATCHAPAT SAMUI</t>
  </si>
  <si>
    <t>RUNGCHAROEN PARK AYUTHAYA</t>
  </si>
  <si>
    <t>SAIMUNYEN 1</t>
  </si>
  <si>
    <t>SAMUI AIRPORT</t>
  </si>
  <si>
    <t>SAMYEAK CHAWENG</t>
  </si>
  <si>
    <t>SATAANEEKONSONG POODOISAAN KHONKAEN</t>
  </si>
  <si>
    <t>SINTIWATANEE 3</t>
  </si>
  <si>
    <t xml:space="preserve">SMILE MANSION </t>
  </si>
  <si>
    <t>SOI LUANGJID</t>
  </si>
  <si>
    <t>SOI PANEANG 2</t>
  </si>
  <si>
    <t>SOI SRICHAN 18</t>
  </si>
  <si>
    <t>SOI SRICHAN 39</t>
  </si>
  <si>
    <t>Soi Suan Phlu</t>
  </si>
  <si>
    <t>SOI SUANMORN</t>
  </si>
  <si>
    <t>SOI TAMOR</t>
  </si>
  <si>
    <t>SRISAKULTHAI</t>
  </si>
  <si>
    <t>SRITHAT SOI 6</t>
  </si>
  <si>
    <t>SUJAREUN</t>
  </si>
  <si>
    <t>TALAD CHAWENG</t>
  </si>
  <si>
    <t>TALAD LAMAI</t>
  </si>
  <si>
    <t>TALAD NAKHONTONG</t>
  </si>
  <si>
    <t>TALAD YAMO</t>
  </si>
  <si>
    <t>TANON ROJANA - BANGPAIN</t>
  </si>
  <si>
    <t>TANON ROJANA - UTHAI</t>
  </si>
  <si>
    <t>THANON DILOK-U-TIT</t>
  </si>
  <si>
    <t>THANON HADBORPUD</t>
  </si>
  <si>
    <t>THANON KATA 2</t>
  </si>
  <si>
    <t>THANON PISITKORANEE 2</t>
  </si>
  <si>
    <t>THANON PRACHA SAMOSORN</t>
  </si>
  <si>
    <t>THANON RAT SHADA</t>
  </si>
  <si>
    <t>THANON RATCHUMPON</t>
  </si>
  <si>
    <t>THANON RATTANA PITAN</t>
  </si>
  <si>
    <t>THANON ROJANA</t>
  </si>
  <si>
    <t>THANON RUENROM KHONKAEN</t>
  </si>
  <si>
    <t>THANONO NGENMUEN</t>
  </si>
  <si>
    <t>THAREU BANGRAK</t>
  </si>
  <si>
    <t>THAROJ PHETCHABURI</t>
  </si>
  <si>
    <t>The Trust Residence Ratchada-Rama 3</t>
  </si>
  <si>
    <t>UTHAYANSAWAN</t>
  </si>
  <si>
    <t>WORLD SAMUI</t>
  </si>
  <si>
    <t>YAOWARAT SOI 2</t>
  </si>
  <si>
    <t>YEAK CHOMSIN</t>
  </si>
  <si>
    <t>YEAK DECHATIWONG</t>
  </si>
  <si>
    <t>YEAK NAVAMIN GAS STATION</t>
  </si>
  <si>
    <t>YEAK SAINUMYEN</t>
  </si>
  <si>
    <t>PSP7982</t>
  </si>
  <si>
    <t>PSP7983</t>
  </si>
  <si>
    <t>PSP7984</t>
  </si>
  <si>
    <t>PSP7985</t>
  </si>
  <si>
    <t>PSP7986</t>
  </si>
  <si>
    <t>PSP7987</t>
  </si>
  <si>
    <t>PSP7988</t>
  </si>
  <si>
    <t>PSP7989</t>
  </si>
  <si>
    <t>PSP7990</t>
  </si>
  <si>
    <t>PSP7991</t>
  </si>
  <si>
    <t>PSP7992</t>
  </si>
  <si>
    <t>PSP7993</t>
  </si>
  <si>
    <t>PSP7994</t>
  </si>
  <si>
    <t>PSP7995</t>
  </si>
  <si>
    <t>PSP7997</t>
  </si>
  <si>
    <t>PSP7999</t>
  </si>
  <si>
    <t>PSP8000</t>
  </si>
  <si>
    <t>PSP8001</t>
  </si>
  <si>
    <t>PSP8002</t>
  </si>
  <si>
    <t>PSP8003</t>
  </si>
  <si>
    <t>PSP8004</t>
  </si>
  <si>
    <t>PSP8005</t>
  </si>
  <si>
    <t>PSP8006</t>
  </si>
  <si>
    <t>PSP8007</t>
  </si>
  <si>
    <t>PSP8008</t>
  </si>
  <si>
    <t>PSP8009</t>
  </si>
  <si>
    <t>PSP8010</t>
  </si>
  <si>
    <t>PSP8011</t>
  </si>
  <si>
    <t>PSP8012</t>
  </si>
  <si>
    <t>PSP8013</t>
  </si>
  <si>
    <t>PSP8014</t>
  </si>
  <si>
    <t>PSP8021</t>
  </si>
  <si>
    <t>PSP8022</t>
  </si>
  <si>
    <t>PSP8023</t>
  </si>
  <si>
    <t>PSP8024</t>
  </si>
  <si>
    <t>PSP8025</t>
  </si>
  <si>
    <t>PSP8026</t>
  </si>
  <si>
    <t>PSP8027</t>
  </si>
  <si>
    <t>PSP8028</t>
  </si>
  <si>
    <t>PSP8029</t>
  </si>
  <si>
    <t>PSP8031</t>
  </si>
  <si>
    <t>PSP8032</t>
  </si>
  <si>
    <t>PSP8033</t>
  </si>
  <si>
    <t>PSP8034</t>
  </si>
  <si>
    <t>PSP8035</t>
  </si>
  <si>
    <t>PSP8036</t>
  </si>
  <si>
    <t>PSP8037</t>
  </si>
  <si>
    <t>PSP8038</t>
  </si>
  <si>
    <t>PSP8039</t>
  </si>
  <si>
    <t>PSP8040</t>
  </si>
  <si>
    <t>PSP8041</t>
  </si>
  <si>
    <t>PSP8042</t>
  </si>
  <si>
    <t>PSP8043</t>
  </si>
  <si>
    <t>PSP8044</t>
  </si>
  <si>
    <t>PSP8045</t>
  </si>
  <si>
    <t>PSP8046</t>
  </si>
  <si>
    <t>PSP8047</t>
  </si>
  <si>
    <t>PSP8048</t>
  </si>
  <si>
    <t>PSP8049</t>
  </si>
  <si>
    <t>PSP8050</t>
  </si>
  <si>
    <t>PSP8051</t>
  </si>
  <si>
    <t>PSP8052</t>
  </si>
  <si>
    <t>PSP8053</t>
  </si>
  <si>
    <t>PSP8054</t>
  </si>
  <si>
    <t>PSP8055</t>
  </si>
  <si>
    <t>PSP8056</t>
  </si>
  <si>
    <t>PSP8057</t>
  </si>
  <si>
    <t>PSP8060</t>
  </si>
  <si>
    <t>PSP8061</t>
  </si>
  <si>
    <t>PSP8062</t>
  </si>
  <si>
    <t>PSP8063</t>
  </si>
  <si>
    <t>PSP8064</t>
  </si>
  <si>
    <t>PSP8065</t>
  </si>
  <si>
    <t>PSP8066</t>
  </si>
  <si>
    <t>PSP8067</t>
  </si>
  <si>
    <t>PSP8068</t>
  </si>
  <si>
    <t>PSP8073</t>
  </si>
  <si>
    <t>PSP8074</t>
  </si>
  <si>
    <t>PSP8075</t>
  </si>
  <si>
    <t>PSP8076</t>
  </si>
  <si>
    <t>PSP8078</t>
  </si>
  <si>
    <t>PSP8079</t>
  </si>
  <si>
    <t>PSP8080</t>
  </si>
  <si>
    <t>PSP8081</t>
  </si>
  <si>
    <t>PSP8082</t>
  </si>
  <si>
    <t>PSP8083</t>
  </si>
  <si>
    <t>PSP8085</t>
  </si>
  <si>
    <t>PSP8086</t>
  </si>
  <si>
    <t>PSP8087</t>
  </si>
  <si>
    <t>PSP8088</t>
  </si>
  <si>
    <t>PSP8089</t>
  </si>
  <si>
    <t>PSP8092</t>
  </si>
  <si>
    <t>PSP8093</t>
  </si>
  <si>
    <t>PSP8094</t>
  </si>
  <si>
    <t>PSP8095</t>
  </si>
  <si>
    <t>PSP8096</t>
  </si>
  <si>
    <t>PSP8097</t>
  </si>
  <si>
    <t>PSP8099</t>
  </si>
  <si>
    <t>PSP8100</t>
  </si>
  <si>
    <t>PSP8101</t>
  </si>
  <si>
    <t>PSP8102</t>
  </si>
  <si>
    <t>PSP8104</t>
  </si>
  <si>
    <t>PSP8105</t>
  </si>
  <si>
    <t>PSP8106</t>
  </si>
  <si>
    <t>PSP8107</t>
  </si>
  <si>
    <t>PSP8109</t>
  </si>
  <si>
    <t>PSP8111</t>
  </si>
  <si>
    <t>PSP8112</t>
  </si>
  <si>
    <t>PSP8113</t>
  </si>
  <si>
    <t>PSP9009</t>
  </si>
  <si>
    <t>Serpro</t>
  </si>
  <si>
    <t>Coffee Insure</t>
  </si>
  <si>
    <t>Coffee house</t>
  </si>
  <si>
    <t>วีทู เพ็ทช๊อป</t>
  </si>
  <si>
    <t>บี.เซฟ</t>
  </si>
  <si>
    <t>Skate Plus</t>
  </si>
  <si>
    <t>Smoothie Coffe'</t>
  </si>
  <si>
    <t>บจก. ศรีจันทร์ อินชัวรันส์ โบรกเกอร์</t>
  </si>
  <si>
    <t>ซี เจ เครื่องเขียน</t>
  </si>
  <si>
    <t>Aireen Shop</t>
  </si>
  <si>
    <t>ร้านนมผง</t>
  </si>
  <si>
    <t>สวรสมินิมาร์ท</t>
  </si>
  <si>
    <t>Smile Express</t>
  </si>
  <si>
    <t>ร้านศิริแพคเกทจิ้ง</t>
  </si>
  <si>
    <t>Rachakornwedding</t>
  </si>
  <si>
    <t>Epic toy shop</t>
  </si>
  <si>
    <t>งามรื่น มินิมาร์ท</t>
  </si>
  <si>
    <t>พอเพียง อินเตอร์ กรุ๊ป</t>
  </si>
  <si>
    <t>ร้านกล่องไปรษณีย์ บางบอน 3</t>
  </si>
  <si>
    <t>ภัทรรุ่งเรืองอะไหล่ยนต์</t>
  </si>
  <si>
    <t>โจลี่ป๊อบ (JoliePOP)</t>
  </si>
  <si>
    <t>Double D</t>
  </si>
  <si>
    <t>ร้านเรือนระฆังทอง</t>
  </si>
  <si>
    <t>K.DELIVERY</t>
  </si>
  <si>
    <t>ยูกี้เวิล์ด</t>
  </si>
  <si>
    <t>Pet &amp; Post</t>
  </si>
  <si>
    <t>สุขสวัสดิ์เภสัช</t>
  </si>
  <si>
    <t>L &amp; P</t>
  </si>
  <si>
    <t>Quick Post P.K.</t>
  </si>
  <si>
    <t>บจก.ไทยเบ็ฟเวอเรจดิสตริบิวชั่น</t>
  </si>
  <si>
    <t>บ.ภัทรชัยซีเมนต์</t>
  </si>
  <si>
    <t>โฮม กัน</t>
  </si>
  <si>
    <t>MAX COLOUR LAB</t>
  </si>
  <si>
    <t>ร้านหวานใจ 2</t>
  </si>
  <si>
    <t>บจก.ภัทรไพบูลย์ภัณฑ์</t>
  </si>
  <si>
    <t>ปภาดา เซอร์วิส 2</t>
  </si>
  <si>
    <t>E &amp; I Service</t>
  </si>
  <si>
    <t>P.A.P</t>
  </si>
  <si>
    <t>ทรีเกิลคอฟฟี่</t>
  </si>
  <si>
    <t>THE BEST</t>
  </si>
  <si>
    <t>แวววาว</t>
  </si>
  <si>
    <t>เอมจิตต์</t>
  </si>
  <si>
    <t>i-Store</t>
  </si>
  <si>
    <t>สาระ ซับพลาย์</t>
  </si>
  <si>
    <t>P.P. COM</t>
  </si>
  <si>
    <t>รับตัดเย็บชุดสิงโต และออกแบบ</t>
  </si>
  <si>
    <t>GROVER GARMENTS</t>
  </si>
  <si>
    <t>Rainy Shop</t>
  </si>
  <si>
    <t>C&amp;R ซักอบรีด</t>
  </si>
  <si>
    <t>Roundabout</t>
  </si>
  <si>
    <t>นายชาย</t>
  </si>
  <si>
    <t>เฟมบิวตี้ช้อป</t>
  </si>
  <si>
    <t>หจก.เอราวัณ เทเลคอม 2</t>
  </si>
  <si>
    <t>Tree 45</t>
  </si>
  <si>
    <t>Mamoru Stationery</t>
  </si>
  <si>
    <t>แอ๊นท์บิวตี้</t>
  </si>
  <si>
    <t>P &amp; P(2915)</t>
  </si>
  <si>
    <t>S-CLASS</t>
  </si>
  <si>
    <t>ธนพร</t>
  </si>
  <si>
    <t>วี มาร์เก็ต</t>
  </si>
  <si>
    <t>N&amp;N COFFEE HOUSE</t>
  </si>
  <si>
    <t>ชาพะยอม by เป้จัง</t>
  </si>
  <si>
    <t>ยายวรรณ</t>
  </si>
  <si>
    <t>บ้านกาแฟ</t>
  </si>
  <si>
    <t>ดินเดียว</t>
  </si>
  <si>
    <t>พีเคพี มิตรภาพ</t>
  </si>
  <si>
    <t>อี คัสตอมท์</t>
  </si>
  <si>
    <t>โรส แอปเปิ้ล</t>
  </si>
  <si>
    <t>Pafun Flower Shop</t>
  </si>
  <si>
    <t>ตามสบาย</t>
  </si>
  <si>
    <t>หจก.สินชวาลวัฒน์</t>
  </si>
  <si>
    <t>Gorilla Eat</t>
  </si>
  <si>
    <t>Max's Mart</t>
  </si>
  <si>
    <t>แม็คชอร์</t>
  </si>
  <si>
    <t>เกษม</t>
  </si>
  <si>
    <t>SW Chinese Music Center</t>
  </si>
  <si>
    <t>MT</t>
  </si>
  <si>
    <t>6 BOX</t>
  </si>
  <si>
    <t>ร้านมิสเตอร์โอเคช็อป</t>
  </si>
  <si>
    <t>P&amp;P Shop</t>
  </si>
  <si>
    <t>ชาพะยอม เซนต์หลุยส์</t>
  </si>
  <si>
    <t>สพานใหม่ 969</t>
  </si>
  <si>
    <t>ห้องยาเภสัช</t>
  </si>
  <si>
    <t>ร้านขายยาโอสถศิลป์</t>
  </si>
  <si>
    <t>เฟิร์ส ซุปเปอร์คุ้ม</t>
  </si>
  <si>
    <t>บางบ่อ ถ่ายเอกสาร</t>
  </si>
  <si>
    <t>วรจักรเภสัช</t>
  </si>
  <si>
    <t>มะมา เฮิร์บ</t>
  </si>
  <si>
    <t>8 BOX</t>
  </si>
  <si>
    <t>มิตรแท้การแว่น</t>
  </si>
  <si>
    <t>บจก.อิงค์ ออน เปเปอร์</t>
  </si>
  <si>
    <t>ONE BOX</t>
  </si>
  <si>
    <t>แหม่ม บิวตี้</t>
  </si>
  <si>
    <t>Kutoon</t>
  </si>
  <si>
    <t>Cargotoy</t>
  </si>
  <si>
    <t>ร้าน วี.อาร์ สปอร์ต</t>
  </si>
  <si>
    <t>อั​ญจ์ญา​ข์</t>
  </si>
  <si>
    <t>Coffee de' Bangkok</t>
  </si>
  <si>
    <t>PSK</t>
  </si>
  <si>
    <t>โนบิชา ตลาดถนอมมิตร</t>
  </si>
  <si>
    <t>เฮลท์ตี้ แคร์</t>
  </si>
  <si>
    <t>MC Bike</t>
  </si>
  <si>
    <t>ร้านน้องอัญโฟน</t>
  </si>
  <si>
    <t>The Seasons Mall</t>
  </si>
  <si>
    <t>072</t>
  </si>
  <si>
    <t>B2S Robinson Bangrak</t>
  </si>
  <si>
    <t>B2S - Silom Complex</t>
  </si>
  <si>
    <t>Central Ramintra</t>
  </si>
  <si>
    <t>Siriban Trang</t>
  </si>
  <si>
    <t>Robinson Bangkae</t>
  </si>
  <si>
    <t>B2S The Crystal Park</t>
  </si>
  <si>
    <t>B2S - Major Ratchayothin</t>
  </si>
  <si>
    <t>Behive Mungthongtani</t>
  </si>
  <si>
    <t>CPN Nakhon Si Thammarat</t>
  </si>
  <si>
    <t>B2S Jas Srinakarin</t>
  </si>
  <si>
    <t>Paseo Ladkrabang</t>
  </si>
  <si>
    <t xml:space="preserve">Robinson Srisaman </t>
  </si>
  <si>
    <t>Plearnary Watcharapol</t>
  </si>
  <si>
    <t>Top Plaza Nonghan</t>
  </si>
  <si>
    <t>B2S087</t>
  </si>
  <si>
    <t>B2S088</t>
  </si>
  <si>
    <t>B2S089</t>
  </si>
  <si>
    <t>B2S090</t>
  </si>
  <si>
    <t>B2S091</t>
  </si>
  <si>
    <t>B2S092</t>
  </si>
  <si>
    <t>B2S093</t>
  </si>
  <si>
    <t>B2S094</t>
  </si>
  <si>
    <t>B2S095</t>
  </si>
  <si>
    <t>B2S096</t>
  </si>
  <si>
    <t>B2S097</t>
  </si>
  <si>
    <t>B2S098</t>
  </si>
  <si>
    <t>B2S099</t>
  </si>
  <si>
    <t>B2S100</t>
  </si>
  <si>
    <t>SKT BAN WA KHONKAEN_383</t>
  </si>
  <si>
    <t>SKT CHAE KORAT_401</t>
  </si>
  <si>
    <t>SKT HUATHALE KORAT KORAT_413</t>
  </si>
  <si>
    <t>SKT KHAM THALE SO KORAT_351</t>
  </si>
  <si>
    <t>SKT KHAOSUANKWANG KHONKAEN_373</t>
  </si>
  <si>
    <t>SKT KLANG DONG KORAT_355</t>
  </si>
  <si>
    <t>SKT MUEANG KHONG KORAT_354</t>
  </si>
  <si>
    <t>SKT MUEANGKAO PATTANA KHONKAEN_362</t>
  </si>
  <si>
    <t>SKT NONGNAKHAM KHONKAEN_371</t>
  </si>
  <si>
    <t>SKT PHRAYUEN KHONKAEN_369</t>
  </si>
  <si>
    <t>SKT PHU WIANG KHONKAEN_372</t>
  </si>
  <si>
    <t>SKT SAMNAK TAKHRO KORAT_415</t>
  </si>
  <si>
    <t>SKT UBONRAT KHONKAN_352</t>
  </si>
  <si>
    <t>SKT BUA YAI NAKHONRATCHASIMA_358</t>
  </si>
  <si>
    <t>SKT Lamthamenchai Korat_418</t>
  </si>
  <si>
    <t>SKT001</t>
  </si>
  <si>
    <t>SKT002</t>
  </si>
  <si>
    <t>SKT003</t>
  </si>
  <si>
    <t>SKT004</t>
  </si>
  <si>
    <t>SKT005</t>
  </si>
  <si>
    <t>SKT006</t>
  </si>
  <si>
    <t>SKT007</t>
  </si>
  <si>
    <t>SKT008</t>
  </si>
  <si>
    <t>SKT009</t>
  </si>
  <si>
    <t>SKT010</t>
  </si>
  <si>
    <t>SKT011</t>
  </si>
  <si>
    <t>SKT012</t>
  </si>
  <si>
    <t>SKT013</t>
  </si>
  <si>
    <t>SKT014</t>
  </si>
  <si>
    <t>SKT015</t>
  </si>
  <si>
    <t>SKT016</t>
  </si>
  <si>
    <t>MBC  Klong Maduea 12</t>
  </si>
  <si>
    <t>MBC  Plaengyao</t>
  </si>
  <si>
    <t>MBC  Ur Arthorn Tha Jeen</t>
  </si>
  <si>
    <t>MBC Aphibanbuncha</t>
  </si>
  <si>
    <t>MBC AuarethornSetthakit 3</t>
  </si>
  <si>
    <t>MBC Ban Klong</t>
  </si>
  <si>
    <t>MBC Ban Kok</t>
  </si>
  <si>
    <t>MBC Ban Krang Phitsanulok (RE)</t>
  </si>
  <si>
    <t>MBC Ban Non Than</t>
  </si>
  <si>
    <t>MBC Ban Toom</t>
  </si>
  <si>
    <t>MBC Bangsaen Angsila2</t>
  </si>
  <si>
    <t>MBC Bangsai</t>
  </si>
  <si>
    <t>MBC Bankhai</t>
  </si>
  <si>
    <t>MBC Bankrod</t>
  </si>
  <si>
    <t>MBC BCP Airport - Suratthani</t>
  </si>
  <si>
    <t>MBC BCP Asia km.81 (Out Bound)</t>
  </si>
  <si>
    <t>MBC BCP Ban Na Doem - Suratthani</t>
  </si>
  <si>
    <t>MBC BCP Ban Pho - Mueang Nakhon Ratchasima</t>
  </si>
  <si>
    <t>MBC BCP Cha-Am Park</t>
  </si>
  <si>
    <t xml:space="preserve">MBC BCP Chomsurangyat </t>
  </si>
  <si>
    <t>MBC BCP Hat Kham-Mueang Nong Khai</t>
  </si>
  <si>
    <t>MBC BCP Kathu - Phuket</t>
  </si>
  <si>
    <t>MBC BCP Khao Khram-Krabi</t>
  </si>
  <si>
    <t xml:space="preserve">MBC BCP Khiri Mat </t>
  </si>
  <si>
    <t>MBC BCP Khlong Thom</t>
  </si>
  <si>
    <t>MBC BCP Khuang Pao - Chomthong</t>
  </si>
  <si>
    <t xml:space="preserve">MBC BCP Lad Bua Khao </t>
  </si>
  <si>
    <t>MBC BCP Lat Bua Luang</t>
  </si>
  <si>
    <t>MBC BCP Mahidol-Suthep</t>
  </si>
  <si>
    <t>MBC BCP Mu Mon - Mueang Udonthani</t>
  </si>
  <si>
    <t>MBC BCP Mueang Bang Yom - Sawankhalok</t>
  </si>
  <si>
    <t>MBC BCP Mueang Kao-Mueang Khon Kaen</t>
  </si>
  <si>
    <t>MBC BCP Mueang Khon Kaen</t>
  </si>
  <si>
    <t>MBC BCP Mueang Mahasarakham</t>
  </si>
  <si>
    <t>MBC BCP Nakornnayok-Rangsit 1</t>
  </si>
  <si>
    <t>MBC BCP Nikhom Phatthana</t>
  </si>
  <si>
    <t>MBC BCP Nong Chik - Pattani</t>
  </si>
  <si>
    <t>MBC BCP Nong Saeng - Nakhon Phanom</t>
  </si>
  <si>
    <t>MBC BCP Nonsung</t>
  </si>
  <si>
    <t xml:space="preserve">MBC BCP Om Noi </t>
  </si>
  <si>
    <t xml:space="preserve">MBC BCP Pakchong </t>
  </si>
  <si>
    <t>MBC BCP Pakchong - Namkhang</t>
  </si>
  <si>
    <t>MBC BCP Petchkasem Km.192</t>
  </si>
  <si>
    <t xml:space="preserve">MBC BCP Petkasem Km 41 </t>
  </si>
  <si>
    <t xml:space="preserve">MBC BCP Petkasem Km.128 </t>
  </si>
  <si>
    <t>MBC BCP Phetkasem km.193</t>
  </si>
  <si>
    <t>MBC BCP PHON</t>
  </si>
  <si>
    <t>MBC BCP Prasat</t>
  </si>
  <si>
    <t>MBC BCP Rama 2 Km.20</t>
  </si>
  <si>
    <t xml:space="preserve">MBC BCP Rama 2 Km.33 </t>
  </si>
  <si>
    <t>MBC BCP Rama 2 Km.50</t>
  </si>
  <si>
    <t>MBC BCP Rama 2 Km.59 (IB)</t>
  </si>
  <si>
    <t>MBC BCP Saen Tung - Khao Saming</t>
  </si>
  <si>
    <t>MBC BCP Saeng Chuto - Kanchanaburi</t>
  </si>
  <si>
    <t xml:space="preserve">MBC BCP Sam Phran </t>
  </si>
  <si>
    <t>MBC BCP San Pong _ Mae Rim</t>
  </si>
  <si>
    <t>MBC BCP Si Thep</t>
  </si>
  <si>
    <t>MBC BCP Sri Trang - Krabi</t>
  </si>
  <si>
    <t xml:space="preserve">MBC BCP Sueb Siri </t>
  </si>
  <si>
    <t>MBC BCP Sukhumvit Km.101</t>
  </si>
  <si>
    <t xml:space="preserve">MBC BCP Sung Noen </t>
  </si>
  <si>
    <t xml:space="preserve">MBC BCP Sung Noen 2 </t>
  </si>
  <si>
    <t>MBC BCP Suphanburi</t>
  </si>
  <si>
    <t>MBC BCP Tanot - Non Sung</t>
  </si>
  <si>
    <t>MBC BCP Tha Chang - Suratthani</t>
  </si>
  <si>
    <t>MBC BCP Thachana - Suratthanee</t>
  </si>
  <si>
    <t>MBC BCP That Choeng Chum - Sakon Nakhon</t>
  </si>
  <si>
    <t>MBC BCP Thung Saliam</t>
  </si>
  <si>
    <t xml:space="preserve">MBC BCP Thung Tako </t>
  </si>
  <si>
    <t>MBC BCP Wang Manao 1</t>
  </si>
  <si>
    <t>MBC BCP Wang Takhian</t>
  </si>
  <si>
    <t xml:space="preserve">MBC BCP Wang Yang </t>
  </si>
  <si>
    <t xml:space="preserve">MBC BCP_Nong mon </t>
  </si>
  <si>
    <t>MBC BCP_Plian Sichon</t>
  </si>
  <si>
    <t xml:space="preserve">MBC BCP_Superhighway2 </t>
  </si>
  <si>
    <t>MBC Censiri Laemchabang</t>
  </si>
  <si>
    <t>MBC Chum Chon Chukkacher</t>
  </si>
  <si>
    <t>MBC Chumchon Nongwa soi 5</t>
  </si>
  <si>
    <t xml:space="preserve">MBC CTX  Bypass  Chonburi </t>
  </si>
  <si>
    <t xml:space="preserve">MBC CTX Mae Rim  Chiangmai    </t>
  </si>
  <si>
    <t>MBC CTX Pattaya South</t>
  </si>
  <si>
    <t>MBC CTX Rojana 2</t>
  </si>
  <si>
    <t xml:space="preserve">MBC Donwai </t>
  </si>
  <si>
    <t>MBC Dream Land</t>
  </si>
  <si>
    <t>MBC Ekathotsaroth</t>
  </si>
  <si>
    <t>MBC HP-Om Yai (Kios format)</t>
  </si>
  <si>
    <t xml:space="preserve">MBC Koh Pho </t>
  </si>
  <si>
    <t>MBC Kusumarn</t>
  </si>
  <si>
    <t>MBC Lamphun Hospital</t>
  </si>
  <si>
    <t>MBC Lung Songkhla-Nakarin University</t>
  </si>
  <si>
    <t>MBC Mabmayom</t>
  </si>
  <si>
    <t>MBC Mabyangporn</t>
  </si>
  <si>
    <t>MBC Mabyangporn 22</t>
  </si>
  <si>
    <t xml:space="preserve">MBC Moo Ban Prempracha  </t>
  </si>
  <si>
    <t>MBC Naakleua - Banglamung</t>
  </si>
  <si>
    <t>MBC Nakhon Luang</t>
  </si>
  <si>
    <t>MBC Nakhonratchasima Polythenic</t>
  </si>
  <si>
    <t>MBC Nikomsuranari</t>
  </si>
  <si>
    <t>MBC Nongketyai</t>
  </si>
  <si>
    <t>MBC Nongkhae Saraburi</t>
  </si>
  <si>
    <t>MBC Nongsarai, Pakchong</t>
  </si>
  <si>
    <t>MBC Pacific Plaza</t>
  </si>
  <si>
    <t>MBC Pak Kran</t>
  </si>
  <si>
    <t>MBC Phraya Sue (Phitsanulok)</t>
  </si>
  <si>
    <t>MBC Phum Rieng</t>
  </si>
  <si>
    <t>MBC Phutthasakorn</t>
  </si>
  <si>
    <t>MBC Pongsaked</t>
  </si>
  <si>
    <t>MBC Pracharuksa</t>
  </si>
  <si>
    <t>MBC Pracha-uthit Udonthani</t>
  </si>
  <si>
    <t>MBC Raikluay Sriracha</t>
  </si>
  <si>
    <t>MBC Ruamphat Hospital</t>
  </si>
  <si>
    <t xml:space="preserve">MBC Sala Lumduan </t>
  </si>
  <si>
    <t>MBC Sinsakhorn</t>
  </si>
  <si>
    <t>MBC Siri Plaza</t>
  </si>
  <si>
    <t xml:space="preserve">MBC Soi Jintrakham </t>
  </si>
  <si>
    <t>MBC Sri Mahapho</t>
  </si>
  <si>
    <t>MBC Street Walk Lamphun</t>
  </si>
  <si>
    <t>MBC Suandok Hospital</t>
  </si>
  <si>
    <t xml:space="preserve">MBC Talad Ban kad Mae wang </t>
  </si>
  <si>
    <t xml:space="preserve">MBC Talad Banhuay </t>
  </si>
  <si>
    <t>MBC Talad Chedee Makrua</t>
  </si>
  <si>
    <t>MBC Talad MaiThaikasem</t>
  </si>
  <si>
    <t>MBC Talad Phunphin</t>
  </si>
  <si>
    <t>MBC Talad Sakaeo</t>
  </si>
  <si>
    <t>MBC Talad Thathongmai</t>
  </si>
  <si>
    <t xml:space="preserve">MBC Talad Wat Lad Hoy </t>
  </si>
  <si>
    <t>MBC Taothan</t>
  </si>
  <si>
    <t>MBC TCC Kalae night bazaar</t>
  </si>
  <si>
    <t>MBC TCC Suriwong Book Center</t>
  </si>
  <si>
    <t>MBC Tha Uthen</t>
  </si>
  <si>
    <t>MBC Thanon Suk Prayu</t>
  </si>
  <si>
    <t xml:space="preserve">MBC Tumbon Lat Yai </t>
  </si>
  <si>
    <t xml:space="preserve">MBC_Wiphawadirungsit Camp </t>
  </si>
  <si>
    <t>MBC188</t>
  </si>
  <si>
    <t>MBC189</t>
  </si>
  <si>
    <t>MBC190</t>
  </si>
  <si>
    <t>MBC191</t>
  </si>
  <si>
    <t>MBC192</t>
  </si>
  <si>
    <t>MBC193</t>
  </si>
  <si>
    <t>MBC194</t>
  </si>
  <si>
    <t>MBC195</t>
  </si>
  <si>
    <t>MBC196</t>
  </si>
  <si>
    <t>MBC197</t>
  </si>
  <si>
    <t>MBC198</t>
  </si>
  <si>
    <t>MBC199</t>
  </si>
  <si>
    <t>MBC200</t>
  </si>
  <si>
    <t>MBC201</t>
  </si>
  <si>
    <t>MBC202</t>
  </si>
  <si>
    <t>MBC203</t>
  </si>
  <si>
    <t>MBC204</t>
  </si>
  <si>
    <t>MBC205</t>
  </si>
  <si>
    <t>MBC206</t>
  </si>
  <si>
    <t>MBC207</t>
  </si>
  <si>
    <t>MBC208</t>
  </si>
  <si>
    <t>MBC209</t>
  </si>
  <si>
    <t>MBC210</t>
  </si>
  <si>
    <t>MBC211</t>
  </si>
  <si>
    <t>MBC212</t>
  </si>
  <si>
    <t>MBC213</t>
  </si>
  <si>
    <t>MBC214</t>
  </si>
  <si>
    <t>MBC215</t>
  </si>
  <si>
    <t>MBC216</t>
  </si>
  <si>
    <t>MBC217</t>
  </si>
  <si>
    <t>MBC218</t>
  </si>
  <si>
    <t>MBC219</t>
  </si>
  <si>
    <t>MBC220</t>
  </si>
  <si>
    <t>MBC221</t>
  </si>
  <si>
    <t>MBC222</t>
  </si>
  <si>
    <t>MBC223</t>
  </si>
  <si>
    <t>MBC224</t>
  </si>
  <si>
    <t>MBC225</t>
  </si>
  <si>
    <t>MBC226</t>
  </si>
  <si>
    <t>MBC227</t>
  </si>
  <si>
    <t>MBC228</t>
  </si>
  <si>
    <t>MBC229</t>
  </si>
  <si>
    <t>MBC230</t>
  </si>
  <si>
    <t>MBC231</t>
  </si>
  <si>
    <t>MBC232</t>
  </si>
  <si>
    <t>MBC233</t>
  </si>
  <si>
    <t>MBC234</t>
  </si>
  <si>
    <t>MBC235</t>
  </si>
  <si>
    <t>MBC236</t>
  </si>
  <si>
    <t>MBC237</t>
  </si>
  <si>
    <t>MBC238</t>
  </si>
  <si>
    <t>MBC239</t>
  </si>
  <si>
    <t>MBC240</t>
  </si>
  <si>
    <t>MBC241</t>
  </si>
  <si>
    <t>MBC242</t>
  </si>
  <si>
    <t>MBC243</t>
  </si>
  <si>
    <t>MBC244</t>
  </si>
  <si>
    <t>MBC245</t>
  </si>
  <si>
    <t>MBC246</t>
  </si>
  <si>
    <t>MBC247</t>
  </si>
  <si>
    <t>MBC248</t>
  </si>
  <si>
    <t>MBC249</t>
  </si>
  <si>
    <t>MBC250</t>
  </si>
  <si>
    <t>MBC251</t>
  </si>
  <si>
    <t>MBC252</t>
  </si>
  <si>
    <t>MBC253</t>
  </si>
  <si>
    <t>MBC254</t>
  </si>
  <si>
    <t>MBC255</t>
  </si>
  <si>
    <t>MBC256</t>
  </si>
  <si>
    <t>MBC257</t>
  </si>
  <si>
    <t>MBC258</t>
  </si>
  <si>
    <t>MBC259</t>
  </si>
  <si>
    <t>MBC260</t>
  </si>
  <si>
    <t>MBC261</t>
  </si>
  <si>
    <t>MBC262</t>
  </si>
  <si>
    <t>MBC263</t>
  </si>
  <si>
    <t>MBC264</t>
  </si>
  <si>
    <t>MBC265</t>
  </si>
  <si>
    <t>MBC266</t>
  </si>
  <si>
    <t>MBC267</t>
  </si>
  <si>
    <t>MBC268</t>
  </si>
  <si>
    <t>MBC269</t>
  </si>
  <si>
    <t>MBC270</t>
  </si>
  <si>
    <t>MBC271</t>
  </si>
  <si>
    <t>MBC272</t>
  </si>
  <si>
    <t>MBC273</t>
  </si>
  <si>
    <t>MBC274</t>
  </si>
  <si>
    <t>MBC275</t>
  </si>
  <si>
    <t>MBC276</t>
  </si>
  <si>
    <t>MBC277</t>
  </si>
  <si>
    <t>MBC278</t>
  </si>
  <si>
    <t>MBC279</t>
  </si>
  <si>
    <t>MBC280</t>
  </si>
  <si>
    <t>MBC281</t>
  </si>
  <si>
    <t>MBC282</t>
  </si>
  <si>
    <t>MBC283</t>
  </si>
  <si>
    <t>MBC284</t>
  </si>
  <si>
    <t>MBC285</t>
  </si>
  <si>
    <t>MBC286</t>
  </si>
  <si>
    <t>MBC287</t>
  </si>
  <si>
    <t>MBC288</t>
  </si>
  <si>
    <t>MBC289</t>
  </si>
  <si>
    <t>MBC290</t>
  </si>
  <si>
    <t>MBC291</t>
  </si>
  <si>
    <t>MBC292</t>
  </si>
  <si>
    <t>MBC293</t>
  </si>
  <si>
    <t>MBC294</t>
  </si>
  <si>
    <t>MBC295</t>
  </si>
  <si>
    <t>MBC296</t>
  </si>
  <si>
    <t>MBC297</t>
  </si>
  <si>
    <t>MBC298</t>
  </si>
  <si>
    <t>MBC299</t>
  </si>
  <si>
    <t>MBC300</t>
  </si>
  <si>
    <t>MBC301</t>
  </si>
  <si>
    <t>MBC302</t>
  </si>
  <si>
    <t>MBC303</t>
  </si>
  <si>
    <t>MBC304</t>
  </si>
  <si>
    <t>MBC305</t>
  </si>
  <si>
    <t>MBC306</t>
  </si>
  <si>
    <t>MBC307</t>
  </si>
  <si>
    <t>MBC308</t>
  </si>
  <si>
    <t>MBC309</t>
  </si>
  <si>
    <t>MBC310</t>
  </si>
  <si>
    <t>MBC311</t>
  </si>
  <si>
    <t>MBC312</t>
  </si>
  <si>
    <t>MBC313</t>
  </si>
  <si>
    <t>MBC314</t>
  </si>
  <si>
    <t>MBC315</t>
  </si>
  <si>
    <t>MBC316</t>
  </si>
  <si>
    <t>MBC317</t>
  </si>
  <si>
    <t>MBC318</t>
  </si>
  <si>
    <t>MBC319</t>
  </si>
  <si>
    <t>MBC320</t>
  </si>
  <si>
    <t>MBC321</t>
  </si>
  <si>
    <t>MBC322</t>
  </si>
  <si>
    <t>MBC323</t>
  </si>
  <si>
    <t>MBC324</t>
  </si>
  <si>
    <t>MBC325</t>
  </si>
  <si>
    <t>MBC326</t>
  </si>
  <si>
    <t>MBC327</t>
  </si>
  <si>
    <t>MBC328</t>
  </si>
  <si>
    <t>MBC329</t>
  </si>
  <si>
    <t>MBC330</t>
  </si>
  <si>
    <t>MBC331</t>
  </si>
  <si>
    <t>MBC332</t>
  </si>
  <si>
    <t>MBC333</t>
  </si>
  <si>
    <t>MBC334</t>
  </si>
  <si>
    <t>MBC335</t>
  </si>
  <si>
    <t>MBC336</t>
  </si>
  <si>
    <t>MBC337</t>
  </si>
  <si>
    <t>MBC338</t>
  </si>
  <si>
    <t>MBC339</t>
  </si>
  <si>
    <t>MBC340</t>
  </si>
  <si>
    <t>MBC341</t>
  </si>
  <si>
    <t>MBC342</t>
  </si>
  <si>
    <t>MBC343</t>
  </si>
  <si>
    <t>MBC344</t>
  </si>
  <si>
    <t>MBC345</t>
  </si>
  <si>
    <t>MBC346</t>
  </si>
  <si>
    <t>MBC347</t>
  </si>
  <si>
    <t>MBC348</t>
  </si>
  <si>
    <t>MBC349</t>
  </si>
  <si>
    <t>MBC350</t>
  </si>
  <si>
    <t>MBC351</t>
  </si>
  <si>
    <t>MBC352</t>
  </si>
  <si>
    <t>MBC353</t>
  </si>
  <si>
    <t>MBC354</t>
  </si>
  <si>
    <t>MBC355</t>
  </si>
  <si>
    <t>MBC356</t>
  </si>
  <si>
    <t>MBC357</t>
  </si>
  <si>
    <t>MBC358</t>
  </si>
  <si>
    <t>MBC359</t>
  </si>
  <si>
    <t>MBC360</t>
  </si>
  <si>
    <t>MBC361</t>
  </si>
  <si>
    <t>MBC362</t>
  </si>
  <si>
    <t>MBC363</t>
  </si>
  <si>
    <t>MBC364</t>
  </si>
  <si>
    <t>MBC365</t>
  </si>
  <si>
    <t>MBC366</t>
  </si>
  <si>
    <t>MBC367</t>
  </si>
  <si>
    <t>MBC368</t>
  </si>
  <si>
    <t>MBC369</t>
  </si>
  <si>
    <t>MBC370</t>
  </si>
  <si>
    <t>MBC371</t>
  </si>
  <si>
    <t>MBC372</t>
  </si>
  <si>
    <t>MBC373</t>
  </si>
  <si>
    <t>MBC374</t>
  </si>
  <si>
    <t>MBC375</t>
  </si>
  <si>
    <t>MBC376</t>
  </si>
  <si>
    <t>MBC377</t>
  </si>
  <si>
    <t>MBC378</t>
  </si>
  <si>
    <t>MBC379</t>
  </si>
  <si>
    <t>MBC380</t>
  </si>
  <si>
    <t>MBC381</t>
  </si>
  <si>
    <t>MBC382</t>
  </si>
  <si>
    <t>MBC383</t>
  </si>
  <si>
    <t>MBC384</t>
  </si>
  <si>
    <t>MBC385</t>
  </si>
  <si>
    <t>MBC386</t>
  </si>
  <si>
    <t>MBC387</t>
  </si>
  <si>
    <t>MBC388</t>
  </si>
  <si>
    <t>MBC389</t>
  </si>
  <si>
    <t>MBC390</t>
  </si>
  <si>
    <t>MBC391</t>
  </si>
  <si>
    <t>MBC392</t>
  </si>
  <si>
    <t>MBC393</t>
  </si>
  <si>
    <t>MBC394</t>
  </si>
  <si>
    <t>MBC395</t>
  </si>
  <si>
    <t>MBC396</t>
  </si>
  <si>
    <t>MBC397</t>
  </si>
  <si>
    <t>MBC398</t>
  </si>
  <si>
    <t>MBC399</t>
  </si>
  <si>
    <t>MBC400</t>
  </si>
  <si>
    <t>MBC401</t>
  </si>
  <si>
    <t>MBC402</t>
  </si>
  <si>
    <t>MBC403</t>
  </si>
  <si>
    <t>MBC404</t>
  </si>
  <si>
    <t>MBC405</t>
  </si>
  <si>
    <t>MBC406</t>
  </si>
  <si>
    <t>MBC407</t>
  </si>
  <si>
    <t>MBC408</t>
  </si>
  <si>
    <t>MBC409</t>
  </si>
  <si>
    <t>MBC410</t>
  </si>
  <si>
    <t>MBC411</t>
  </si>
  <si>
    <t>MBC412</t>
  </si>
  <si>
    <t>MBC413</t>
  </si>
  <si>
    <t>MBC414</t>
  </si>
  <si>
    <t>MBC415</t>
  </si>
  <si>
    <t>MBC416</t>
  </si>
  <si>
    <t>MBC417</t>
  </si>
  <si>
    <t>MBC418</t>
  </si>
  <si>
    <t>MBC419</t>
  </si>
  <si>
    <t>MBC420</t>
  </si>
  <si>
    <t>MBC421</t>
  </si>
  <si>
    <t>MBC422</t>
  </si>
  <si>
    <t>MBC423</t>
  </si>
  <si>
    <t>MBC424</t>
  </si>
  <si>
    <t>MBC425</t>
  </si>
  <si>
    <t>MBC426</t>
  </si>
  <si>
    <t>MBC427</t>
  </si>
  <si>
    <t>MBC428</t>
  </si>
  <si>
    <t>MBC429</t>
  </si>
  <si>
    <t>MBC430</t>
  </si>
  <si>
    <t>MBC431</t>
  </si>
  <si>
    <t>MBC432</t>
  </si>
  <si>
    <t>MBC433</t>
  </si>
  <si>
    <t>MBC434</t>
  </si>
  <si>
    <t>MBC435</t>
  </si>
  <si>
    <t>MBC436</t>
  </si>
  <si>
    <t>MBC437</t>
  </si>
  <si>
    <t>MBC438</t>
  </si>
  <si>
    <t>MBC439</t>
  </si>
  <si>
    <t>MBC440</t>
  </si>
  <si>
    <t>MBC441</t>
  </si>
  <si>
    <t>MBC442</t>
  </si>
  <si>
    <t>MBC443</t>
  </si>
  <si>
    <t>MBC444</t>
  </si>
  <si>
    <t>MBC445</t>
  </si>
  <si>
    <t>MBC446</t>
  </si>
  <si>
    <t>MBC447</t>
  </si>
  <si>
    <t>MBC448</t>
  </si>
  <si>
    <t>MBC449</t>
  </si>
  <si>
    <t>MBC450</t>
  </si>
  <si>
    <t>MBC451</t>
  </si>
  <si>
    <t>MBC452</t>
  </si>
  <si>
    <t>MBC453</t>
  </si>
  <si>
    <t>MBC454</t>
  </si>
  <si>
    <t>MBC455</t>
  </si>
  <si>
    <t>MBC456</t>
  </si>
  <si>
    <t>MBC457</t>
  </si>
  <si>
    <t>MBC458</t>
  </si>
  <si>
    <t>MBC459</t>
  </si>
  <si>
    <t>MBC460</t>
  </si>
  <si>
    <t>MBC461</t>
  </si>
  <si>
    <t>MBC462</t>
  </si>
  <si>
    <t>MBC463</t>
  </si>
  <si>
    <t>MBC464</t>
  </si>
  <si>
    <t>CHUMCHON CHAWENGYAI</t>
  </si>
  <si>
    <t>ANGTHONG SOI 10</t>
  </si>
  <si>
    <t>ANGTHONGSOI 7</t>
  </si>
  <si>
    <t>AOW BANGTAO</t>
  </si>
  <si>
    <t xml:space="preserve">AOW NAM MAO </t>
  </si>
  <si>
    <t>AOW NANGSOI 11</t>
  </si>
  <si>
    <t>AOW THONG TA KIAN</t>
  </si>
  <si>
    <t>AOWLUEK GAS STATION</t>
  </si>
  <si>
    <t>AOWYON - KHAOKHAD</t>
  </si>
  <si>
    <t>BAN LIPORN 1</t>
  </si>
  <si>
    <t>BAN PLAILEAM</t>
  </si>
  <si>
    <t>BANDON 2.2</t>
  </si>
  <si>
    <t>BANDON 3</t>
  </si>
  <si>
    <t>BANDON 4</t>
  </si>
  <si>
    <t>BANG WAD</t>
  </si>
  <si>
    <t>BANGKOK-PHUKET HOSPITAL</t>
  </si>
  <si>
    <t>BANGPO</t>
  </si>
  <si>
    <t>BANGTHONG</t>
  </si>
  <si>
    <t>BANTAI KOH SAMUI</t>
  </si>
  <si>
    <t>BANYANUI</t>
  </si>
  <si>
    <t>CALTEX KATHU</t>
  </si>
  <si>
    <t>CENTRAL  PHUKET  FLORESTA</t>
  </si>
  <si>
    <t xml:space="preserve">CENTRAL FESTIVAL PHUKET </t>
  </si>
  <si>
    <t>CENTRAL FESTIVAL PHUKET ( PARKING )</t>
  </si>
  <si>
    <t>CENTRAL FESTIVAL SAMUI</t>
  </si>
  <si>
    <t xml:space="preserve">CENTRAL KHONKAEN </t>
  </si>
  <si>
    <t>CENTRAL NAKHONRATCHASIMA</t>
  </si>
  <si>
    <t>CENTRAL NAKHONRATCHASIMA 2</t>
  </si>
  <si>
    <t>CENTRALRAYONG</t>
  </si>
  <si>
    <t>CHAOFA GAS STATION</t>
  </si>
  <si>
    <t>CHAWENG YAI SOI 7</t>
  </si>
  <si>
    <t>CHONG PHLI</t>
  </si>
  <si>
    <t>CHUMCHON BORFAI</t>
  </si>
  <si>
    <t>CHUMCHON MONMAI</t>
  </si>
  <si>
    <t>CHUMCHON NAMKHOK</t>
  </si>
  <si>
    <t>DILOK UTHID2 PHUKET</t>
  </si>
  <si>
    <t>HAAD CHAWENG 4</t>
  </si>
  <si>
    <t>HAAD LAMAI 2</t>
  </si>
  <si>
    <t>HAAD LAMAI 3</t>
  </si>
  <si>
    <t>HAAD LAMAI 4</t>
  </si>
  <si>
    <t>HAAD LAMAI 5</t>
  </si>
  <si>
    <t xml:space="preserve">HAAD PATONG </t>
  </si>
  <si>
    <t>HAD AOW NANG</t>
  </si>
  <si>
    <t>HAD BOPHUT</t>
  </si>
  <si>
    <t>HAD CHAWENG 2</t>
  </si>
  <si>
    <t>HAD CHAWENG 3</t>
  </si>
  <si>
    <t>HAD CHOENGMON</t>
  </si>
  <si>
    <t>HAD CHOENGMON 2</t>
  </si>
  <si>
    <t xml:space="preserve">HAD KALIM 2 </t>
  </si>
  <si>
    <t>HAD LAMAI 6</t>
  </si>
  <si>
    <t>HAD NAIYANG</t>
  </si>
  <si>
    <t>HAD NGAM 1</t>
  </si>
  <si>
    <t>HAD NGAM 2</t>
  </si>
  <si>
    <t>HAD NOPPARATTHARA</t>
  </si>
  <si>
    <t>HAD PATONG 2</t>
  </si>
  <si>
    <t>HAD PATONG 5</t>
  </si>
  <si>
    <t xml:space="preserve">HAD RAWAI </t>
  </si>
  <si>
    <t>HAD RAWAI 2</t>
  </si>
  <si>
    <t>HAD RIN 3</t>
  </si>
  <si>
    <t xml:space="preserve">HAD SURIN 2 </t>
  </si>
  <si>
    <t>HINTA-HINYAI</t>
  </si>
  <si>
    <t>HOMEPRO  PRACHACHUEN</t>
  </si>
  <si>
    <t>HUA - HIN 12</t>
  </si>
  <si>
    <t>HUA - HIN 51</t>
  </si>
  <si>
    <t xml:space="preserve">HUA - HIN 63 / 1 </t>
  </si>
  <si>
    <t xml:space="preserve">HUA - HIN 87 </t>
  </si>
  <si>
    <t>HUA - HIN83/1</t>
  </si>
  <si>
    <t>HUA - HINKHAOTAKIAB</t>
  </si>
  <si>
    <t xml:space="preserve">HUA-HIN 105 </t>
  </si>
  <si>
    <t>HUAHIN 126</t>
  </si>
  <si>
    <t>HUAHIN 68/1</t>
  </si>
  <si>
    <t>HUAHIN KHAOTAKIEB 2</t>
  </si>
  <si>
    <t>HUAHIN NAREDDUMRI 2</t>
  </si>
  <si>
    <t>KARNJANAVITEE 16</t>
  </si>
  <si>
    <t>KARON PLAZA</t>
  </si>
  <si>
    <t xml:space="preserve">KARUNRAT </t>
  </si>
  <si>
    <t>KATA NOI</t>
  </si>
  <si>
    <t>KATA NOI 2</t>
  </si>
  <si>
    <t>KATHU GAS STATION</t>
  </si>
  <si>
    <t>KHAOPITAK SCHOOL</t>
  </si>
  <si>
    <t>KHONG KHA - KLONG HIN</t>
  </si>
  <si>
    <t>KLONGBANGWAD</t>
  </si>
  <si>
    <t>KWANG KARN TANG SAMUI</t>
  </si>
  <si>
    <t>LAGUNA PHUKET</t>
  </si>
  <si>
    <t>LAMAI 1</t>
  </si>
  <si>
    <t>LAMKAEN GAS STATION</t>
  </si>
  <si>
    <t xml:space="preserve">LAMPANWA 1 </t>
  </si>
  <si>
    <t>LAMPANWA 2</t>
  </si>
  <si>
    <t xml:space="preserve">LAYAN </t>
  </si>
  <si>
    <t>LEAMPHET</t>
  </si>
  <si>
    <t>LIKIT PLAZA</t>
  </si>
  <si>
    <t xml:space="preserve">MAE RLUN </t>
  </si>
  <si>
    <t>MAENAM SOI 1</t>
  </si>
  <si>
    <t>MAENAM SOI 5</t>
  </si>
  <si>
    <t>MAENAM SOI 7</t>
  </si>
  <si>
    <t>MAIKHAOW( GASSTATION )</t>
  </si>
  <si>
    <t>MAJOR  RATCHAYOTHIN</t>
  </si>
  <si>
    <t>MAPYANGPORN33</t>
  </si>
  <si>
    <t>MOOBAN IRAWADEE</t>
  </si>
  <si>
    <t>MOOBAN NARAYA THAKAEK</t>
  </si>
  <si>
    <t>MOOBAN SAWALUCK</t>
  </si>
  <si>
    <t>MOOBAN SUKCHAROEN</t>
  </si>
  <si>
    <t>MOOBAN VIP 7</t>
  </si>
  <si>
    <t>NAKAI THANARAT</t>
  </si>
  <si>
    <t>NAKOK</t>
  </si>
  <si>
    <t xml:space="preserve">NAMTOK HUAITHO </t>
  </si>
  <si>
    <t>NANAI 2</t>
  </si>
  <si>
    <t>NAPRALAN</t>
  </si>
  <si>
    <t>NIKOM HEMARAJ SARABURI</t>
  </si>
  <si>
    <t>NIKOMPHATTANA (RAYONG)</t>
  </si>
  <si>
    <t>NOPPARAT THARA SOI 12</t>
  </si>
  <si>
    <t xml:space="preserve">NUMTOK KATHU 2 </t>
  </si>
  <si>
    <t xml:space="preserve">PACIFIC 2 </t>
  </si>
  <si>
    <t>PAKNAM 8</t>
  </si>
  <si>
    <t xml:space="preserve">PATHNEE - BANGCHILAO </t>
  </si>
  <si>
    <t>PATONG TOWER</t>
  </si>
  <si>
    <t>PHANASON - LAEMHIN</t>
  </si>
  <si>
    <t>PHANASON - THEP ANUSORN</t>
  </si>
  <si>
    <t>PHUKET - SIRIRAT</t>
  </si>
  <si>
    <t>PHUKET - SIRIRAT 2</t>
  </si>
  <si>
    <t>PHUKET - SIRIRAT 3</t>
  </si>
  <si>
    <t>PHUKET-CHAROEMPHAKIAT 2</t>
  </si>
  <si>
    <t>PHUKET-CHAROEMPHAKIAT 4</t>
  </si>
  <si>
    <t>PHUNGMUAENG CONDO</t>
  </si>
  <si>
    <t>PLAILEAM SOI 8</t>
  </si>
  <si>
    <t>PLENPRUKSA</t>
  </si>
  <si>
    <t>PRACHANUKROA 3</t>
  </si>
  <si>
    <t>PRU CHAWENG 2</t>
  </si>
  <si>
    <t>PRU NA MUANG</t>
  </si>
  <si>
    <t>RAJBAMRUNG SOI 1</t>
  </si>
  <si>
    <t>RAT U THIT 5</t>
  </si>
  <si>
    <t>RAT U-THIT SOI 2</t>
  </si>
  <si>
    <t>RAT UTHIT SOI 4</t>
  </si>
  <si>
    <t>RATCHAPAT SAMUI 2</t>
  </si>
  <si>
    <t xml:space="preserve">RAWAI CONDOTEL </t>
  </si>
  <si>
    <t>RENAISSANCE SAMUI</t>
  </si>
  <si>
    <t>REPLAY CONDO</t>
  </si>
  <si>
    <t>SAINAMYEN 3</t>
  </si>
  <si>
    <t>SALA CHAWENG</t>
  </si>
  <si>
    <t>SAMUI AIRPORT 2</t>
  </si>
  <si>
    <t>SAPANSRI BORWIN</t>
  </si>
  <si>
    <t>SIRIROJ HOSPITAL</t>
  </si>
  <si>
    <t>SMORPRONG</t>
  </si>
  <si>
    <t>SOI BANGMAHLAO 2</t>
  </si>
  <si>
    <t>SOI BANGTONKAO PATONG</t>
  </si>
  <si>
    <t>SOI BAROMTHANARAT2</t>
  </si>
  <si>
    <t>SOI CHAOFA 11</t>
  </si>
  <si>
    <t>SOI CHAOFA 14</t>
  </si>
  <si>
    <t>SOI CHAOFA 34</t>
  </si>
  <si>
    <t>SOI CHAOWFA 51</t>
  </si>
  <si>
    <t>SOI CHAOWFA 73</t>
  </si>
  <si>
    <t>SOI CHOENG THALA 8</t>
  </si>
  <si>
    <t>SOI CHUNG ARUN</t>
  </si>
  <si>
    <t xml:space="preserve">SOI HINHUAJAI - LAMAI </t>
  </si>
  <si>
    <t>SOI KAWHNA</t>
  </si>
  <si>
    <t>SOI KEPSUP</t>
  </si>
  <si>
    <t>SOI KHAOKAEW</t>
  </si>
  <si>
    <t>SOI KOKMAKAM</t>
  </si>
  <si>
    <t>SOI KUAN YANG ( PATONG )</t>
  </si>
  <si>
    <t>SOI LAANTONG</t>
  </si>
  <si>
    <t>SOI LUNGKHOM</t>
  </si>
  <si>
    <t>SOI NAIYANG 16</t>
  </si>
  <si>
    <t>SOI NANAI 8</t>
  </si>
  <si>
    <t>SOI NANAI RUAMJAI</t>
  </si>
  <si>
    <t>SOI NAYA</t>
  </si>
  <si>
    <t>SOI PATAK 12</t>
  </si>
  <si>
    <t>SOI PATAK 20</t>
  </si>
  <si>
    <t>SOI PHRUYAI</t>
  </si>
  <si>
    <t>SOI RASADARAMLUEK</t>
  </si>
  <si>
    <t>SOI RUAFAD RAWAI</t>
  </si>
  <si>
    <t>SOI SAIYUAN 2</t>
  </si>
  <si>
    <t>SOI SALIKA ( RAWAI )</t>
  </si>
  <si>
    <t>SOI SANSABUY 3</t>
  </si>
  <si>
    <t>SOI SIKOR</t>
  </si>
  <si>
    <t>SOI SOMJAIMAI</t>
  </si>
  <si>
    <t>SOI SUKSAN</t>
  </si>
  <si>
    <t>SOI TA - IAD</t>
  </si>
  <si>
    <t>SOI THEPKRASATREE</t>
  </si>
  <si>
    <t>SOUNPHESUER</t>
  </si>
  <si>
    <t>SRIWICHAI 26</t>
  </si>
  <si>
    <t>SUCHON 1</t>
  </si>
  <si>
    <t>SUKHUMVIT 35</t>
  </si>
  <si>
    <t>TALAD HUA IT</t>
  </si>
  <si>
    <t>TALAD KASET SURAT 1</t>
  </si>
  <si>
    <t>TALAD KHUNTALE</t>
  </si>
  <si>
    <t>TALAD MEESUK CHAAM</t>
  </si>
  <si>
    <t>TALADLANG 25</t>
  </si>
  <si>
    <t>TANON CHAOFA</t>
  </si>
  <si>
    <t>TESS SABAN PATONG</t>
  </si>
  <si>
    <t>THAM SUE</t>
  </si>
  <si>
    <t>THANON AOW NANG</t>
  </si>
  <si>
    <t>THANON BANDON 1</t>
  </si>
  <si>
    <t>THANON HAADBOHPUD 2</t>
  </si>
  <si>
    <t>THANON HUAHIN - HUAYMONGKOL</t>
  </si>
  <si>
    <t>THANON KOKTANOD</t>
  </si>
  <si>
    <t>THANON NANAI</t>
  </si>
  <si>
    <t xml:space="preserve">THANON NERNPAYOM </t>
  </si>
  <si>
    <t xml:space="preserve">THANON PANURAT </t>
  </si>
  <si>
    <t>THANON PATHAK</t>
  </si>
  <si>
    <t>THANON PATHAK 2</t>
  </si>
  <si>
    <t>THANON PATIPHAT</t>
  </si>
  <si>
    <t>THANON PRABARAMEE</t>
  </si>
  <si>
    <t>THANON PRABARAMEE 2</t>
  </si>
  <si>
    <t>THANON PRABARAMEE 3</t>
  </si>
  <si>
    <t>THANON RATCHAPATHANUSON</t>
  </si>
  <si>
    <t>THANON RATUTHIT 200 PI</t>
  </si>
  <si>
    <t xml:space="preserve">THANON RUAMPHATTHANA </t>
  </si>
  <si>
    <t>THANON SEREETHAI - SURAT</t>
  </si>
  <si>
    <t xml:space="preserve">THANON TAWEEWONG </t>
  </si>
  <si>
    <t>THANON TAWEEWONG 2</t>
  </si>
  <si>
    <t>THANON TESSABAN TADMAI</t>
  </si>
  <si>
    <t>THANON THABANTHUK</t>
  </si>
  <si>
    <t>THANON THONGSAI</t>
  </si>
  <si>
    <t>THANON VICHITSONGKRAM</t>
  </si>
  <si>
    <t>THANON VICHITSONGKRAM 2</t>
  </si>
  <si>
    <t>THANON VICHITSONGKRAM 3</t>
  </si>
  <si>
    <t>THANON VIPAWADEE</t>
  </si>
  <si>
    <t xml:space="preserve">THANONPUNGMUANG SAIKOR 1 </t>
  </si>
  <si>
    <t>THANONPUNGMUANG SAIKOR 2</t>
  </si>
  <si>
    <t>THANONRATCHUMPON3</t>
  </si>
  <si>
    <t>THARUE AOW CHALONG</t>
  </si>
  <si>
    <t>THE BEACH CENTER KATA</t>
  </si>
  <si>
    <t>THONGSALA</t>
  </si>
  <si>
    <t>THUNGTONG</t>
  </si>
  <si>
    <t>TRITRANG</t>
  </si>
  <si>
    <t>TUNGYEA GAS STATION</t>
  </si>
  <si>
    <t xml:space="preserve">VILLA CALIFORNIA </t>
  </si>
  <si>
    <t>VILLA KATHU PHUKET</t>
  </si>
  <si>
    <t>WALAILAK UNIVERSITY</t>
  </si>
  <si>
    <t>YAK PANGKA</t>
  </si>
  <si>
    <t>YEAK NAKEAN GAS STATION</t>
  </si>
  <si>
    <t>YEAK PRABARAMEE</t>
  </si>
  <si>
    <t>LADPHRAO 46.2</t>
  </si>
  <si>
    <t>RATCHAPHRUEK HOSPITAL KHONKAEN</t>
  </si>
  <si>
    <t>SEP'18 (25%)</t>
  </si>
  <si>
    <t>SKT</t>
  </si>
  <si>
    <t>AOW NANG SOI 8</t>
  </si>
  <si>
    <t>AOW SRITHANU 2</t>
  </si>
  <si>
    <t>AOWNANG SOI 15</t>
  </si>
  <si>
    <t>AOWSRITHANU</t>
  </si>
  <si>
    <t>BAN KHAOKLOM</t>
  </si>
  <si>
    <t>BANNAIWOK</t>
  </si>
  <si>
    <t xml:space="preserve">BANTAI </t>
  </si>
  <si>
    <t>BANTAI 2 - KOH PHANGAN</t>
  </si>
  <si>
    <t>BETAGRO FOOD COMPLEX 1</t>
  </si>
  <si>
    <t>BETAGRO FOOD COMPLEX 2</t>
  </si>
  <si>
    <t>CHA - AM 35</t>
  </si>
  <si>
    <t>CHAWENG NOI 2</t>
  </si>
  <si>
    <t>HAD AOWNANG 4</t>
  </si>
  <si>
    <t>HAD KLONG MOUNG</t>
  </si>
  <si>
    <t>HAD LIPA NOI</t>
  </si>
  <si>
    <t>HAD PATONG 3</t>
  </si>
  <si>
    <t>HAD RIN 2</t>
  </si>
  <si>
    <t>HAD SURIN</t>
  </si>
  <si>
    <t>HUAHIN 1</t>
  </si>
  <si>
    <t>HUAHIN BORFAI</t>
  </si>
  <si>
    <t>KATA KASEMSUB</t>
  </si>
  <si>
    <t>KLAENG GAS STATION</t>
  </si>
  <si>
    <t>KLONG HANG SOI 1</t>
  </si>
  <si>
    <t>LADPHRAO WANGHIN 62 GAS STATION</t>
  </si>
  <si>
    <t>LAMAI BEACH WAY</t>
  </si>
  <si>
    <t>NAMTOK PAENG KOH PHANGAN</t>
  </si>
  <si>
    <t>NANOK GAS STATION</t>
  </si>
  <si>
    <t>SAINAMYEN 4</t>
  </si>
  <si>
    <t>SCB  PARK  PLAZA  EAST</t>
  </si>
  <si>
    <t>SOI BAN PLAI KLONG KRU</t>
  </si>
  <si>
    <t>SOI BANGCHILAO</t>
  </si>
  <si>
    <t>SOI CHAROENSAP PATONG</t>
  </si>
  <si>
    <t>SOI INDRA PRATUNUM</t>
  </si>
  <si>
    <t>SOI PRISANEE PATONG</t>
  </si>
  <si>
    <t>SOI SAMAKKEE 2 SAIYUAN</t>
  </si>
  <si>
    <t>SOI SUPAN</t>
  </si>
  <si>
    <t xml:space="preserve">SOIBORSAI(AIRPORT) </t>
  </si>
  <si>
    <t>SOINANAI6</t>
  </si>
  <si>
    <t>TALAD BOHPUD</t>
  </si>
  <si>
    <t>TALAD PHANTIP</t>
  </si>
  <si>
    <t>THANON CHAOFA KRABI</t>
  </si>
  <si>
    <t>THANON HADPATONG 2</t>
  </si>
  <si>
    <t>THANON KUMUANG</t>
  </si>
  <si>
    <t>THANON PATHAK 3</t>
  </si>
  <si>
    <t>THANON SAWASDIRUK 2</t>
  </si>
  <si>
    <t>THANONKOKTANOD (KATA NOI)</t>
  </si>
  <si>
    <t>THANONUTTARAKIT</t>
  </si>
  <si>
    <t>THARUE WOKTUM</t>
  </si>
  <si>
    <t>THE DECK PATONG</t>
  </si>
  <si>
    <t>TRITRANG 2</t>
  </si>
  <si>
    <t>CENTARA CHAWENG</t>
  </si>
  <si>
    <t>NICOM BANPAIN</t>
  </si>
  <si>
    <t>NUMTOK KATU</t>
  </si>
  <si>
    <t>PHUKET-CHAROEMPHAKIAT 3</t>
  </si>
  <si>
    <t>B2S-CPN RAMA 9 B</t>
  </si>
  <si>
    <t>B2S-CPN Phuket Floresta</t>
  </si>
  <si>
    <t>B2S-Tops Plaza Singburi</t>
  </si>
  <si>
    <t>B2S101</t>
  </si>
  <si>
    <t>B2S102</t>
  </si>
  <si>
    <t>B2S103</t>
  </si>
  <si>
    <t>Daily Soi Wat ThungSetthi_910</t>
  </si>
  <si>
    <t>Phoon Pon Phuket_779</t>
  </si>
  <si>
    <t>Singha Complex_778</t>
  </si>
  <si>
    <t>TAKUA PA PHANG-NGA_748</t>
  </si>
  <si>
    <t>MBC  Na Mor Silpakorn Nakhonpathom</t>
  </si>
  <si>
    <t xml:space="preserve">MBC  Soi Klong Bang Wat </t>
  </si>
  <si>
    <t>MBC Amphoe Si Mahosot</t>
  </si>
  <si>
    <t>MBC Ban kao Soi 5</t>
  </si>
  <si>
    <t>MBC Ban Ped</t>
  </si>
  <si>
    <t>MBC Ban Surasak</t>
  </si>
  <si>
    <t>MBC Bangphra</t>
  </si>
  <si>
    <t xml:space="preserve">MBC Bangsaen Sai4 </t>
  </si>
  <si>
    <t>MBC Bangsai 2</t>
  </si>
  <si>
    <t>MBC Bannarongchai</t>
  </si>
  <si>
    <t>MBC Baromtrilokanat 2</t>
  </si>
  <si>
    <t>MBC BCP Isan-Mueang Buriram</t>
  </si>
  <si>
    <t>MBC BCP Pa Maet - Mueang Phrae</t>
  </si>
  <si>
    <t>MBC BCP Phayakkhaphum Phisai</t>
  </si>
  <si>
    <t>MBC BCP Rama 2 Km.52</t>
  </si>
  <si>
    <t>MBC BCP Sai Asia Km.150</t>
  </si>
  <si>
    <t>MBC BCP Tha Maka</t>
  </si>
  <si>
    <t>MBC BCP Tha Sai - Mahachai</t>
  </si>
  <si>
    <t>MBC BCP Tha Sala</t>
  </si>
  <si>
    <t>MBC BCP Wangnamkhiao</t>
  </si>
  <si>
    <t>MBC BCP Yan Virot - Mueang Chanthaburi</t>
  </si>
  <si>
    <t>MBC BKK Hospital</t>
  </si>
  <si>
    <t>MBC Chalokrat Rd</t>
  </si>
  <si>
    <t>MBC Charoensin Thani</t>
  </si>
  <si>
    <t>MBC Chonlapruk</t>
  </si>
  <si>
    <t xml:space="preserve">MBC Chumchon Sisa Laloeng </t>
  </si>
  <si>
    <t>MBC ESSO ONGKARAK</t>
  </si>
  <si>
    <t>MBC Eur Arthon Ban Ped</t>
  </si>
  <si>
    <t xml:space="preserve">MBC Home Garden Ville 2 Village  </t>
  </si>
  <si>
    <t>MBC Kaeng Kanun</t>
  </si>
  <si>
    <t>MBC Kay-ha Chomchonsuratthani</t>
  </si>
  <si>
    <t>MBC Kayha Ratsada</t>
  </si>
  <si>
    <t xml:space="preserve">MBC Keha Uea Ar Thon Sila </t>
  </si>
  <si>
    <t>MBC Khlong Raphi Phat</t>
  </si>
  <si>
    <t>MBC Khok Kruat</t>
  </si>
  <si>
    <t>MBC Lat Yao</t>
  </si>
  <si>
    <t xml:space="preserve">MBC Ling Muen </t>
  </si>
  <si>
    <t>MBC Mabyangporn 43</t>
  </si>
  <si>
    <t>MBC Maihom Villa</t>
  </si>
  <si>
    <t>MBC Moo Baan Laguna Home</t>
  </si>
  <si>
    <t>MBC Moo Ban The Grand</t>
  </si>
  <si>
    <t xml:space="preserve">MBC Mooban Kan Karun Rang Si </t>
  </si>
  <si>
    <t>MBC NakhonSawan Rd</t>
  </si>
  <si>
    <t>MBC Naraesuan U. (Phitsanulok)</t>
  </si>
  <si>
    <t>MBC Naresuan2</t>
  </si>
  <si>
    <t>MBC Noenpra</t>
  </si>
  <si>
    <t xml:space="preserve">MBC Nong Kha </t>
  </si>
  <si>
    <t>MBC Nong Krathum</t>
  </si>
  <si>
    <t>MBC Nong Pla Mor</t>
  </si>
  <si>
    <t>MBC Pa Daet</t>
  </si>
  <si>
    <t>MBC Phothisarn</t>
  </si>
  <si>
    <t>MBC Phraputtabat</t>
  </si>
  <si>
    <t>MBC Pongpai</t>
  </si>
  <si>
    <t xml:space="preserve">MBC Salaya Mahidol </t>
  </si>
  <si>
    <t>MBC San Kamphaeng</t>
  </si>
  <si>
    <t>MBC Sansainoi</t>
  </si>
  <si>
    <t>MBC Sattahip Plaza</t>
  </si>
  <si>
    <t xml:space="preserve">MBC Seang Phet </t>
  </si>
  <si>
    <t>MBC Sintiwathani Point 2</t>
  </si>
  <si>
    <t>MBC Soi Tungcharern 1</t>
  </si>
  <si>
    <t>MBC Soi Wat Pho 24</t>
  </si>
  <si>
    <t>MBC Soi Wat Tha Mai</t>
  </si>
  <si>
    <t>MBC Sop Tui</t>
  </si>
  <si>
    <t>MBC Sriharat Dechochai</t>
  </si>
  <si>
    <t>MBC Suan Mak Night barzaar</t>
  </si>
  <si>
    <t>MBC Sukprayun Napa</t>
  </si>
  <si>
    <t>MBC Suranaree Industrial Alley</t>
  </si>
  <si>
    <t>MBC Suratani Rajabhat University</t>
  </si>
  <si>
    <t>MBC Talad  Thung sao hat Yai</t>
  </si>
  <si>
    <t xml:space="preserve">MBC Talad  Wangnamyen </t>
  </si>
  <si>
    <t>MBC Talad Kotha</t>
  </si>
  <si>
    <t>MBC Talad Mai Mum Muang</t>
  </si>
  <si>
    <t>MBC Talad Na Soon Pattana</t>
  </si>
  <si>
    <t>MBC Talad Nongbondang</t>
  </si>
  <si>
    <t>MBC Talad Ratsada</t>
  </si>
  <si>
    <t>MBC Talad Rod Fai Ayutthaya</t>
  </si>
  <si>
    <t xml:space="preserve">MBC Talad Rongsi Napa </t>
  </si>
  <si>
    <t>MBC Talad Siri phanom</t>
  </si>
  <si>
    <t xml:space="preserve">MBC Talad Sod Krathu </t>
  </si>
  <si>
    <t xml:space="preserve">MBC Talad Thaisiri </t>
  </si>
  <si>
    <t>MBC Talad The Fusion S</t>
  </si>
  <si>
    <t>MBC Teenanon Road</t>
  </si>
  <si>
    <t>MBC Tha Khon Yong</t>
  </si>
  <si>
    <t xml:space="preserve">MBC Thanon Bantherng </t>
  </si>
  <si>
    <t xml:space="preserve">MBC Thanon Charoen Muang  </t>
  </si>
  <si>
    <t>MBC Thanon Donnok</t>
  </si>
  <si>
    <t>MBC Thanon Karnchanavanich Soi37</t>
  </si>
  <si>
    <t xml:space="preserve">MBC Thanon Klong Rien 2 Soi 2, Hat Yai </t>
  </si>
  <si>
    <t>MBC Thanon Klongtoey Pattana 1 Hat Yai</t>
  </si>
  <si>
    <t>MBC Thanon Phothong</t>
  </si>
  <si>
    <t>MBC Thanon Srinuan</t>
  </si>
  <si>
    <t>MBC Thanon Suebsiri Soi 1</t>
  </si>
  <si>
    <t xml:space="preserve">MBC Thanon Thalaeluang Soi 16 </t>
  </si>
  <si>
    <t>MBC The Mix Mabyangporn</t>
  </si>
  <si>
    <t xml:space="preserve">MBC Ur Arthorn Kratumban2 </t>
  </si>
  <si>
    <t>MBC Wat Raiking</t>
  </si>
  <si>
    <t>MBC Watnongketyai</t>
  </si>
  <si>
    <t>MBC Yak Wang Ta Phin</t>
  </si>
  <si>
    <t>MBC_Keha Nakhon Ratchasima Village</t>
  </si>
  <si>
    <t>MBC465</t>
  </si>
  <si>
    <t>MBC466</t>
  </si>
  <si>
    <t>MBC467</t>
  </si>
  <si>
    <t>MBC468</t>
  </si>
  <si>
    <t>MBC469</t>
  </si>
  <si>
    <t>MBC470</t>
  </si>
  <si>
    <t>MBC471</t>
  </si>
  <si>
    <t>MBC472</t>
  </si>
  <si>
    <t>MBC473</t>
  </si>
  <si>
    <t>MBC474</t>
  </si>
  <si>
    <t>MBC475</t>
  </si>
  <si>
    <t>MBC476</t>
  </si>
  <si>
    <t>MBC477</t>
  </si>
  <si>
    <t>MBC478</t>
  </si>
  <si>
    <t>MBC479</t>
  </si>
  <si>
    <t>MBC480</t>
  </si>
  <si>
    <t>MBC481</t>
  </si>
  <si>
    <t>MBC482</t>
  </si>
  <si>
    <t>MBC483</t>
  </si>
  <si>
    <t>MBC484</t>
  </si>
  <si>
    <t>MBC485</t>
  </si>
  <si>
    <t>MBC486</t>
  </si>
  <si>
    <t>MBC487</t>
  </si>
  <si>
    <t>MBC488</t>
  </si>
  <si>
    <t>MBC489</t>
  </si>
  <si>
    <t>MBC490</t>
  </si>
  <si>
    <t>MBC491</t>
  </si>
  <si>
    <t>MBC492</t>
  </si>
  <si>
    <t>MBC493</t>
  </si>
  <si>
    <t>MBC494</t>
  </si>
  <si>
    <t>MBC495</t>
  </si>
  <si>
    <t>MBC496</t>
  </si>
  <si>
    <t>MBC497</t>
  </si>
  <si>
    <t>MBC498</t>
  </si>
  <si>
    <t>MBC499</t>
  </si>
  <si>
    <t>MBC500</t>
  </si>
  <si>
    <t>MBC501</t>
  </si>
  <si>
    <t>MBC502</t>
  </si>
  <si>
    <t>MBC503</t>
  </si>
  <si>
    <t>MBC504</t>
  </si>
  <si>
    <t>MBC505</t>
  </si>
  <si>
    <t>MBC506</t>
  </si>
  <si>
    <t>MBC507</t>
  </si>
  <si>
    <t>MBC508</t>
  </si>
  <si>
    <t>MBC509</t>
  </si>
  <si>
    <t>MBC510</t>
  </si>
  <si>
    <t>MBC511</t>
  </si>
  <si>
    <t>MBC512</t>
  </si>
  <si>
    <t>MBC513</t>
  </si>
  <si>
    <t>MBC514</t>
  </si>
  <si>
    <t>MBC515</t>
  </si>
  <si>
    <t>MBC516</t>
  </si>
  <si>
    <t>MBC517</t>
  </si>
  <si>
    <t>MBC518</t>
  </si>
  <si>
    <t>MBC519</t>
  </si>
  <si>
    <t>MBC520</t>
  </si>
  <si>
    <t>MBC521</t>
  </si>
  <si>
    <t>MBC522</t>
  </si>
  <si>
    <t>MBC523</t>
  </si>
  <si>
    <t>MBC524</t>
  </si>
  <si>
    <t>MBC525</t>
  </si>
  <si>
    <t>MBC526</t>
  </si>
  <si>
    <t>MBC527</t>
  </si>
  <si>
    <t>MBC528</t>
  </si>
  <si>
    <t>MBC529</t>
  </si>
  <si>
    <t>MBC530</t>
  </si>
  <si>
    <t>MBC531</t>
  </si>
  <si>
    <t>MBC532</t>
  </si>
  <si>
    <t>MBC533</t>
  </si>
  <si>
    <t>MBC534</t>
  </si>
  <si>
    <t>MBC535</t>
  </si>
  <si>
    <t>MBC536</t>
  </si>
  <si>
    <t>MBC537</t>
  </si>
  <si>
    <t>MBC538</t>
  </si>
  <si>
    <t>MBC539</t>
  </si>
  <si>
    <t>MBC540</t>
  </si>
  <si>
    <t>MBC541</t>
  </si>
  <si>
    <t>MBC542</t>
  </si>
  <si>
    <t>MBC543</t>
  </si>
  <si>
    <t>MBC544</t>
  </si>
  <si>
    <t>MBC545</t>
  </si>
  <si>
    <t>MBC546</t>
  </si>
  <si>
    <t>MBC547</t>
  </si>
  <si>
    <t>MBC548</t>
  </si>
  <si>
    <t>MBC549</t>
  </si>
  <si>
    <t>MBC550</t>
  </si>
  <si>
    <t>MBC551</t>
  </si>
  <si>
    <t>MBC552</t>
  </si>
  <si>
    <t>MBC553</t>
  </si>
  <si>
    <t>MBC554</t>
  </si>
  <si>
    <t>MBC555</t>
  </si>
  <si>
    <t>MBC556</t>
  </si>
  <si>
    <t>MBC557</t>
  </si>
  <si>
    <t>MBC558</t>
  </si>
  <si>
    <t>MBC559</t>
  </si>
  <si>
    <t>MBC560</t>
  </si>
  <si>
    <t>MBC561</t>
  </si>
  <si>
    <t>MBC562</t>
  </si>
  <si>
    <t>MBC563</t>
  </si>
  <si>
    <t>Jiffy Bangkok - Outer Ring Road Bangkae</t>
  </si>
  <si>
    <t>Jiffy Bangkok - Phetkasem 46</t>
  </si>
  <si>
    <t>Jiffy Bangkok - Rama II (KM 7)</t>
  </si>
  <si>
    <t>Jiffy Bangkok - Ramintra 1</t>
  </si>
  <si>
    <t>Jiffy Bangkok - Ramintra 2</t>
  </si>
  <si>
    <t>Jiffy Bangkok - Ramintra KM 14 (Outbound)</t>
  </si>
  <si>
    <t>Jiffy Bangkok - Srinakarin KM 10</t>
  </si>
  <si>
    <t>Jiffy Bangkok - Sukaphiban 1 (West)</t>
  </si>
  <si>
    <t>Jiffy Bangkok - Sukaphiban 3</t>
  </si>
  <si>
    <t>Jiffy Bangkok - Sukaphiban 3 (IB)</t>
  </si>
  <si>
    <t>Jiffy Bangkok - Suwintawong (IB)</t>
  </si>
  <si>
    <t>Jiffy Bangkok - Taksin Sathorn 1 OB</t>
  </si>
  <si>
    <t>Jiffy Nonthaburi - BBT Suphan KM 28</t>
  </si>
  <si>
    <t>Jiffy Nonthaburi - Sanambinnam</t>
  </si>
  <si>
    <t>Jiffy Nonthaburi - Tiwanon</t>
  </si>
  <si>
    <t>Jiffy Pathum Thani - Pinehurst</t>
  </si>
  <si>
    <t>Jiffy Pathum Thani - Rangsit (Klong 2)</t>
  </si>
  <si>
    <t>Jiffy Samut Prakarn - Bangna Trad (KM. 17)</t>
  </si>
  <si>
    <t>Jiffy Samut Prakarn - Navy</t>
  </si>
  <si>
    <t>Jiffy Samut Prakarn - Teparak</t>
  </si>
  <si>
    <t>JIF016</t>
  </si>
  <si>
    <t>JIF017</t>
  </si>
  <si>
    <t>JIF018</t>
  </si>
  <si>
    <t>JIF019</t>
  </si>
  <si>
    <t>JIF020</t>
  </si>
  <si>
    <t>JIF021</t>
  </si>
  <si>
    <t>JIF022</t>
  </si>
  <si>
    <t>JIF023</t>
  </si>
  <si>
    <t>JIF024</t>
  </si>
  <si>
    <t>JIF025</t>
  </si>
  <si>
    <t>JIF026</t>
  </si>
  <si>
    <t>JIF027</t>
  </si>
  <si>
    <t>JIF028</t>
  </si>
  <si>
    <t>JIF029</t>
  </si>
  <si>
    <t>JIF030</t>
  </si>
  <si>
    <t>JIF031</t>
  </si>
  <si>
    <t>JIF032</t>
  </si>
  <si>
    <t>JIF033</t>
  </si>
  <si>
    <t>JIF034</t>
  </si>
  <si>
    <t>JIF035</t>
  </si>
  <si>
    <t>Betrend Ngamwongwan</t>
  </si>
  <si>
    <t>BET003</t>
  </si>
  <si>
    <t>KERRY</t>
  </si>
  <si>
    <t>FOOD HUB Ekkamai</t>
  </si>
  <si>
    <t>FOODHUB TOA</t>
  </si>
  <si>
    <t>FOODHUB Nakniwat</t>
  </si>
  <si>
    <t>FOOD HUB Caltex Srivaree Bangna</t>
  </si>
  <si>
    <t>FOOD HUB Chokchai 4 Ladprao</t>
  </si>
  <si>
    <t>FOOD HUB Phaholyothin 30</t>
  </si>
  <si>
    <t>FOOD HUB Ramkhamhaeng 24/22</t>
  </si>
  <si>
    <t>FOODHUB ESSO Rama 2 Samutsakhon</t>
  </si>
  <si>
    <t xml:space="preserve">FOODHUB Geteway Industrial </t>
  </si>
  <si>
    <t>FOODHUB Supalai Garden Ville</t>
  </si>
  <si>
    <t>FOODHUB The Niche ID Rama 2</t>
  </si>
  <si>
    <t>FH001</t>
  </si>
  <si>
    <t>FH002</t>
  </si>
  <si>
    <t>FH003</t>
  </si>
  <si>
    <t>FH004</t>
  </si>
  <si>
    <t>FH005</t>
  </si>
  <si>
    <t>FH006</t>
  </si>
  <si>
    <t>FH007</t>
  </si>
  <si>
    <t>FH008</t>
  </si>
  <si>
    <t>FH009</t>
  </si>
  <si>
    <t>FH010</t>
  </si>
  <si>
    <t>FH011</t>
  </si>
  <si>
    <t>Select Lertwanich Oil (Branch 2)</t>
  </si>
  <si>
    <t>Select Manatee Rungruang (Branch 4)</t>
  </si>
  <si>
    <t>Select Ratchaphat</t>
  </si>
  <si>
    <t>SE001</t>
  </si>
  <si>
    <t>SE002</t>
  </si>
  <si>
    <t>SE003</t>
  </si>
  <si>
    <t>OCT'18 (25%)</t>
  </si>
  <si>
    <t>FOOD</t>
  </si>
  <si>
    <t>SELECT</t>
  </si>
  <si>
    <t>Total RTSP OCT'18 (25%)</t>
  </si>
  <si>
    <t>Commission PSA - NOVEMBER 2018</t>
  </si>
  <si>
    <t>PSP7608</t>
  </si>
  <si>
    <t>PSP7737</t>
  </si>
  <si>
    <t>PSP7839</t>
  </si>
  <si>
    <t>PSP7976</t>
  </si>
  <si>
    <t>PSP7996</t>
  </si>
  <si>
    <t>PSP7998</t>
  </si>
  <si>
    <t>PSP8017</t>
  </si>
  <si>
    <t>PSP8018</t>
  </si>
  <si>
    <t>PSP8020</t>
  </si>
  <si>
    <t>PSP8059</t>
  </si>
  <si>
    <t>PSP8069</t>
  </si>
  <si>
    <t>PSP8070</t>
  </si>
  <si>
    <t>PSP8071</t>
  </si>
  <si>
    <t>PSP8072</t>
  </si>
  <si>
    <t>PSP8077</t>
  </si>
  <si>
    <t>PSP8084</t>
  </si>
  <si>
    <t>PSP8090</t>
  </si>
  <si>
    <t>PSP8091</t>
  </si>
  <si>
    <t>PSP8098</t>
  </si>
  <si>
    <t>PSP8103</t>
  </si>
  <si>
    <t>PSP8108</t>
  </si>
  <si>
    <t>PSP8110</t>
  </si>
  <si>
    <t>PSP8114</t>
  </si>
  <si>
    <t>PSP8115</t>
  </si>
  <si>
    <t>PSP8116</t>
  </si>
  <si>
    <t>PSP8118</t>
  </si>
  <si>
    <t>PSP8119</t>
  </si>
  <si>
    <t>PSP8120</t>
  </si>
  <si>
    <t>PSP8121</t>
  </si>
  <si>
    <t>PSP8122</t>
  </si>
  <si>
    <t>PSP8123</t>
  </si>
  <si>
    <t>PSP8124</t>
  </si>
  <si>
    <t>PSP8125</t>
  </si>
  <si>
    <t>PSP8126</t>
  </si>
  <si>
    <t>PSP8127</t>
  </si>
  <si>
    <t>PSP8128</t>
  </si>
  <si>
    <t>PSP8129</t>
  </si>
  <si>
    <t>PSP8130</t>
  </si>
  <si>
    <t>PSP8131</t>
  </si>
  <si>
    <t>PSP8132</t>
  </si>
  <si>
    <t>PSP8133</t>
  </si>
  <si>
    <t>PSP8134</t>
  </si>
  <si>
    <t>PSP8135</t>
  </si>
  <si>
    <t>PSP8136</t>
  </si>
  <si>
    <t>PSP8137</t>
  </si>
  <si>
    <t>PSP8138</t>
  </si>
  <si>
    <t>PSP8139</t>
  </si>
  <si>
    <t>PSP8140</t>
  </si>
  <si>
    <t>PSP8141</t>
  </si>
  <si>
    <t>PSP8142</t>
  </si>
  <si>
    <t>PSP8143</t>
  </si>
  <si>
    <t>PSP8144</t>
  </si>
  <si>
    <t>PSP8145</t>
  </si>
  <si>
    <t>PSP8146</t>
  </si>
  <si>
    <t>PSP8147</t>
  </si>
  <si>
    <t>PSP8148</t>
  </si>
  <si>
    <t>PSP8149</t>
  </si>
  <si>
    <t>PSP8150</t>
  </si>
  <si>
    <t>PSP8151</t>
  </si>
  <si>
    <t>PSP8152</t>
  </si>
  <si>
    <t>PSP8153</t>
  </si>
  <si>
    <t>PSP8154</t>
  </si>
  <si>
    <t>PSP8155</t>
  </si>
  <si>
    <t>PSP8156</t>
  </si>
  <si>
    <t>PSP8157</t>
  </si>
  <si>
    <t>PSP8158</t>
  </si>
  <si>
    <t>PSP8159</t>
  </si>
  <si>
    <t>PSP8171</t>
  </si>
  <si>
    <t>PSP8172</t>
  </si>
  <si>
    <t>PSP8173</t>
  </si>
  <si>
    <t>PSP8174</t>
  </si>
  <si>
    <t>PSP8175</t>
  </si>
  <si>
    <t>PSP8176</t>
  </si>
  <si>
    <t>PSP8177</t>
  </si>
  <si>
    <t>PSP8178</t>
  </si>
  <si>
    <t>PSP8179</t>
  </si>
  <si>
    <t>PSP8180</t>
  </si>
  <si>
    <t>PSP8181</t>
  </si>
  <si>
    <t>PSP8182</t>
  </si>
  <si>
    <t>PSP8183</t>
  </si>
  <si>
    <t>PSP8184</t>
  </si>
  <si>
    <t>PSP8185</t>
  </si>
  <si>
    <t>PSP8186</t>
  </si>
  <si>
    <t>PSP8187</t>
  </si>
  <si>
    <t>PSP8188</t>
  </si>
  <si>
    <t>PSP8189</t>
  </si>
  <si>
    <t>PSP8190</t>
  </si>
  <si>
    <t>PSP8191</t>
  </si>
  <si>
    <t>PSP8192</t>
  </si>
  <si>
    <t>PSP8193</t>
  </si>
  <si>
    <t>PSP8194</t>
  </si>
  <si>
    <t>PSP8195</t>
  </si>
  <si>
    <t>PSP8196</t>
  </si>
  <si>
    <t>PSP8197</t>
  </si>
  <si>
    <t>PSP8198</t>
  </si>
  <si>
    <t>PSP8200</t>
  </si>
  <si>
    <t>PSP8201</t>
  </si>
  <si>
    <t>PSP8202</t>
  </si>
  <si>
    <t>PSP8204</t>
  </si>
  <si>
    <t>PSP8205</t>
  </si>
  <si>
    <t>PSP8209</t>
  </si>
  <si>
    <t>PSP8210</t>
  </si>
  <si>
    <t>PSP8211</t>
  </si>
  <si>
    <t>PSP8212</t>
  </si>
  <si>
    <t>PSP8216</t>
  </si>
  <si>
    <t>PSP8217</t>
  </si>
  <si>
    <t>PSP8218</t>
  </si>
  <si>
    <t>PSP8219</t>
  </si>
  <si>
    <t>PSP8228</t>
  </si>
  <si>
    <t>PSP9001</t>
  </si>
  <si>
    <t>PSP9002</t>
  </si>
  <si>
    <t>PSP9003</t>
  </si>
  <si>
    <t>PSP9004</t>
  </si>
  <si>
    <t>PSP9005</t>
  </si>
  <si>
    <t>PSP9006</t>
  </si>
  <si>
    <t>PSP9007</t>
  </si>
  <si>
    <t>PSP9008</t>
  </si>
  <si>
    <t>PSP9010</t>
  </si>
  <si>
    <t>PSP9011</t>
  </si>
  <si>
    <t>PSP9012</t>
  </si>
  <si>
    <t>PSP9013</t>
  </si>
  <si>
    <t>PSP9014</t>
  </si>
  <si>
    <t>PSP9015</t>
  </si>
  <si>
    <t>PSP9016</t>
  </si>
  <si>
    <t>PSP9017</t>
  </si>
  <si>
    <t>PSP9018</t>
  </si>
  <si>
    <t>PSP9019</t>
  </si>
  <si>
    <t>PSP9020</t>
  </si>
  <si>
    <t>PSP9021</t>
  </si>
  <si>
    <t>PSP9022</t>
  </si>
  <si>
    <t>PSP9023</t>
  </si>
  <si>
    <t>PSP9024</t>
  </si>
  <si>
    <t>PSP9025</t>
  </si>
  <si>
    <t>PSP9026</t>
  </si>
  <si>
    <t>PSP9027</t>
  </si>
  <si>
    <t>PSP9028</t>
  </si>
  <si>
    <t>PSP9029</t>
  </si>
  <si>
    <t>PSP9030</t>
  </si>
  <si>
    <t>PSP9031</t>
  </si>
  <si>
    <t>PSP9032</t>
  </si>
  <si>
    <t>PSP9033</t>
  </si>
  <si>
    <t>PSP9034</t>
  </si>
  <si>
    <t>PSP9035</t>
  </si>
  <si>
    <t>PSP9036</t>
  </si>
  <si>
    <t>PSP9037</t>
  </si>
  <si>
    <t>PSP9038</t>
  </si>
  <si>
    <t>PSP9039</t>
  </si>
  <si>
    <t>PSP9040</t>
  </si>
  <si>
    <t>PSP9041</t>
  </si>
  <si>
    <t>PSP9042</t>
  </si>
  <si>
    <t>PSP9043</t>
  </si>
  <si>
    <t>PSP9044</t>
  </si>
  <si>
    <t>PSP9045</t>
  </si>
  <si>
    <t>PSP9046</t>
  </si>
  <si>
    <t>PSP9047</t>
  </si>
  <si>
    <t>PSP9048</t>
  </si>
  <si>
    <t>PSP9049</t>
  </si>
  <si>
    <t>PSP9050</t>
  </si>
  <si>
    <t>PSP9051</t>
  </si>
  <si>
    <t>PSP9052</t>
  </si>
  <si>
    <t>PSP9053</t>
  </si>
  <si>
    <t>PSP9054</t>
  </si>
  <si>
    <t>PSP9055</t>
  </si>
  <si>
    <t>PSP9056</t>
  </si>
  <si>
    <t>PSP9057</t>
  </si>
  <si>
    <t>PSP9058</t>
  </si>
  <si>
    <t>PSP9059</t>
  </si>
  <si>
    <t>PSP9060</t>
  </si>
  <si>
    <t>PSP9061</t>
  </si>
  <si>
    <t>PSP9062</t>
  </si>
  <si>
    <t>PSP9063</t>
  </si>
  <si>
    <t>PSP9064</t>
  </si>
  <si>
    <t>PSP9065</t>
  </si>
  <si>
    <t>PSP9066</t>
  </si>
  <si>
    <t>PSP9067</t>
  </si>
  <si>
    <t>PSP9068</t>
  </si>
  <si>
    <t>PSP9069</t>
  </si>
  <si>
    <t>PSP9070</t>
  </si>
  <si>
    <t>PSP9071</t>
  </si>
  <si>
    <t>PSP9072</t>
  </si>
  <si>
    <t>PSP9073</t>
  </si>
  <si>
    <t>PSP9074</t>
  </si>
  <si>
    <t>PSP9075</t>
  </si>
  <si>
    <t>PSP9076</t>
  </si>
  <si>
    <t>PSP9077</t>
  </si>
  <si>
    <t>PSP9079</t>
  </si>
  <si>
    <t>PSP9080</t>
  </si>
  <si>
    <t>PSP9081</t>
  </si>
  <si>
    <t>PSP9082</t>
  </si>
  <si>
    <t>PSP9083</t>
  </si>
  <si>
    <t>PSP9084</t>
  </si>
  <si>
    <t>PSP9085</t>
  </si>
  <si>
    <t>PSP9086</t>
  </si>
  <si>
    <t>PSP9087</t>
  </si>
  <si>
    <t>PSP9088</t>
  </si>
  <si>
    <t>PSP9089</t>
  </si>
  <si>
    <t>PSP9090</t>
  </si>
  <si>
    <t>PSP9091</t>
  </si>
  <si>
    <t>PSP9092</t>
  </si>
  <si>
    <t>PSP9093</t>
  </si>
  <si>
    <t>PSP9094</t>
  </si>
  <si>
    <t>PSP9095</t>
  </si>
  <si>
    <t>PSP9096</t>
  </si>
  <si>
    <t>PSP9097</t>
  </si>
  <si>
    <t>PSP9098</t>
  </si>
  <si>
    <t>PSP9099</t>
  </si>
  <si>
    <t>PSP9100</t>
  </si>
  <si>
    <t>PSP9101</t>
  </si>
  <si>
    <t>PSP9102</t>
  </si>
  <si>
    <t>PSP9103</t>
  </si>
  <si>
    <t>PSP9104</t>
  </si>
  <si>
    <t>PSP9105</t>
  </si>
  <si>
    <t>PSP9106</t>
  </si>
  <si>
    <t>PSP9107</t>
  </si>
  <si>
    <t>PSP9108</t>
  </si>
  <si>
    <t>PSP9109</t>
  </si>
  <si>
    <t>PSP9110</t>
  </si>
  <si>
    <t>PSP9111</t>
  </si>
  <si>
    <t>PSP9112</t>
  </si>
  <si>
    <t>PSP9113</t>
  </si>
  <si>
    <t>PSP9114</t>
  </si>
  <si>
    <t>PSP9115</t>
  </si>
  <si>
    <t>PSP9116</t>
  </si>
  <si>
    <t>PSP9117</t>
  </si>
  <si>
    <t>PSP9118</t>
  </si>
  <si>
    <t>PSP9119</t>
  </si>
  <si>
    <t>PSP9120</t>
  </si>
  <si>
    <t>PSP9121</t>
  </si>
  <si>
    <t>PSP9122</t>
  </si>
  <si>
    <t>PSP9123</t>
  </si>
  <si>
    <t>PSP9124</t>
  </si>
  <si>
    <t>PSP9125</t>
  </si>
  <si>
    <t>PSP9126</t>
  </si>
  <si>
    <t>PSP9127</t>
  </si>
  <si>
    <t>PSP9130</t>
  </si>
  <si>
    <t>PSP9131</t>
  </si>
  <si>
    <t>PSP9132</t>
  </si>
  <si>
    <t>PSP9133</t>
  </si>
  <si>
    <t>PSP9134</t>
  </si>
  <si>
    <t>PSP9135</t>
  </si>
  <si>
    <t>PSP9136</t>
  </si>
  <si>
    <t>PSP9137</t>
  </si>
  <si>
    <t>PSP9138</t>
  </si>
  <si>
    <t>PSP9139</t>
  </si>
  <si>
    <t>PSP9140</t>
  </si>
  <si>
    <t>PSP9141</t>
  </si>
  <si>
    <t>PSP9143</t>
  </si>
  <si>
    <t>PSP9146</t>
  </si>
  <si>
    <t>PSP9147</t>
  </si>
  <si>
    <t>PSP9148</t>
  </si>
  <si>
    <t>PSP9149</t>
  </si>
  <si>
    <t>PSP9150</t>
  </si>
  <si>
    <t>PSP9151</t>
  </si>
  <si>
    <t>PSP9152</t>
  </si>
  <si>
    <t>PSP9153</t>
  </si>
  <si>
    <t>PSP9154</t>
  </si>
  <si>
    <t>PSP9155</t>
  </si>
  <si>
    <t>PSP9156</t>
  </si>
  <si>
    <t>PSP9160</t>
  </si>
  <si>
    <t>PSP9161</t>
  </si>
  <si>
    <t>PSP9162</t>
  </si>
  <si>
    <t>PSP9163</t>
  </si>
  <si>
    <t>PSP9164</t>
  </si>
  <si>
    <t>PSP9165</t>
  </si>
  <si>
    <t>PSP9166</t>
  </si>
  <si>
    <t>PSP9167</t>
  </si>
  <si>
    <t>PSP9168</t>
  </si>
  <si>
    <t>PSP9169</t>
  </si>
  <si>
    <t>PSP9171</t>
  </si>
  <si>
    <t>PSP9178</t>
  </si>
  <si>
    <t>PSP9179</t>
  </si>
  <si>
    <t>PSP9180</t>
  </si>
  <si>
    <t>PSP9183</t>
  </si>
  <si>
    <t>PSP9185</t>
  </si>
  <si>
    <t>PSP9186</t>
  </si>
  <si>
    <t>PSP9190</t>
  </si>
  <si>
    <t>PSP9195</t>
  </si>
  <si>
    <t>PSP9200</t>
  </si>
  <si>
    <t>PSP9201</t>
  </si>
  <si>
    <t>PSP9202</t>
  </si>
  <si>
    <t>PSP9203</t>
  </si>
  <si>
    <t>PSP9204</t>
  </si>
  <si>
    <t>PSP9205</t>
  </si>
  <si>
    <t>PSP9207</t>
  </si>
  <si>
    <t>PSP9208</t>
  </si>
  <si>
    <t>PSP9210</t>
  </si>
  <si>
    <t>PSP9211</t>
  </si>
  <si>
    <t>PSP9212</t>
  </si>
  <si>
    <t>PSP9213</t>
  </si>
  <si>
    <t>PSP9215</t>
  </si>
  <si>
    <t>PSP9216</t>
  </si>
  <si>
    <t>PSP9217</t>
  </si>
  <si>
    <t>PSP9218</t>
  </si>
  <si>
    <t>PSP9219</t>
  </si>
  <si>
    <t>PSP9220</t>
  </si>
  <si>
    <t>PSP9221</t>
  </si>
  <si>
    <t>PSP9222</t>
  </si>
  <si>
    <t>PSP9223</t>
  </si>
  <si>
    <t>PSP9224</t>
  </si>
  <si>
    <t>PSP9225</t>
  </si>
  <si>
    <t>PSP9227</t>
  </si>
  <si>
    <t>PSP9228</t>
  </si>
  <si>
    <t>PSP9229</t>
  </si>
  <si>
    <t>PSP9230</t>
  </si>
  <si>
    <t>PSP9231</t>
  </si>
  <si>
    <t>PSP9232</t>
  </si>
  <si>
    <t>PSP9233</t>
  </si>
  <si>
    <t>PSP9234</t>
  </si>
  <si>
    <t>PSP9235</t>
  </si>
  <si>
    <t>PSP9236</t>
  </si>
  <si>
    <t>PSP9237</t>
  </si>
  <si>
    <t>PSP9238</t>
  </si>
  <si>
    <t>PSP9239</t>
  </si>
  <si>
    <t>PSP9240</t>
  </si>
  <si>
    <t>PSP9241</t>
  </si>
  <si>
    <t>PSP9242</t>
  </si>
  <si>
    <t>PSP9243</t>
  </si>
  <si>
    <t>PSP9244</t>
  </si>
  <si>
    <t>PSP9245</t>
  </si>
  <si>
    <t>PSP9246</t>
  </si>
  <si>
    <t>PSP9247</t>
  </si>
  <si>
    <t>PSP9248</t>
  </si>
  <si>
    <t>PSP9249</t>
  </si>
  <si>
    <t>PSP9250</t>
  </si>
  <si>
    <t>PSP9251</t>
  </si>
  <si>
    <t>PSP9252</t>
  </si>
  <si>
    <t>PSP9253</t>
  </si>
  <si>
    <t>PSP9254</t>
  </si>
  <si>
    <t>PSP9255</t>
  </si>
  <si>
    <t>PSP9256</t>
  </si>
  <si>
    <t>PSP9257</t>
  </si>
  <si>
    <t>PSP9258</t>
  </si>
  <si>
    <t>PSP9259</t>
  </si>
  <si>
    <t>PSP9260</t>
  </si>
  <si>
    <t>PSP9261</t>
  </si>
  <si>
    <t>PSP9262</t>
  </si>
  <si>
    <t>PSP9263</t>
  </si>
  <si>
    <t>PSP9264</t>
  </si>
  <si>
    <t>PSP9265</t>
  </si>
  <si>
    <t>PSP9266</t>
  </si>
  <si>
    <t>PSP9267</t>
  </si>
  <si>
    <t>PSP9268</t>
  </si>
  <si>
    <t>PSP9269</t>
  </si>
  <si>
    <t>PSP9270</t>
  </si>
  <si>
    <t>PSP9271</t>
  </si>
  <si>
    <t>PSP9272</t>
  </si>
  <si>
    <t>PSP9273</t>
  </si>
  <si>
    <t>PSP9274</t>
  </si>
  <si>
    <t>PSP9275</t>
  </si>
  <si>
    <t>PSP9276</t>
  </si>
  <si>
    <t>PSP9277</t>
  </si>
  <si>
    <t>PSP9278</t>
  </si>
  <si>
    <t>PSP9279</t>
  </si>
  <si>
    <t>PSP9280</t>
  </si>
  <si>
    <t>PSP9281</t>
  </si>
  <si>
    <t>PSP9282</t>
  </si>
  <si>
    <t>PSP9283</t>
  </si>
  <si>
    <t>PSP9285</t>
  </si>
  <si>
    <t>PSP9286</t>
  </si>
  <si>
    <t>PSP9287</t>
  </si>
  <si>
    <t>PSP9288</t>
  </si>
  <si>
    <t>PSP9289</t>
  </si>
  <si>
    <t>PSP9290</t>
  </si>
  <si>
    <t>PSP9291</t>
  </si>
  <si>
    <t>PSP9292</t>
  </si>
  <si>
    <t>PSP9293</t>
  </si>
  <si>
    <t>PSP9294</t>
  </si>
  <si>
    <t>PSP9295</t>
  </si>
  <si>
    <t>PSP9296</t>
  </si>
  <si>
    <t>PSP9297</t>
  </si>
  <si>
    <t>PSP9298</t>
  </si>
  <si>
    <t>PSP9299</t>
  </si>
  <si>
    <t>PSP9300</t>
  </si>
  <si>
    <t>PSP9301</t>
  </si>
  <si>
    <t>PSP9302</t>
  </si>
  <si>
    <t>PSP9303</t>
  </si>
  <si>
    <t>PSP9304</t>
  </si>
  <si>
    <t>PSP9305</t>
  </si>
  <si>
    <t>PSP9306</t>
  </si>
  <si>
    <t>PSP9307</t>
  </si>
  <si>
    <t>PSP9308</t>
  </si>
  <si>
    <t>PSP9309</t>
  </si>
  <si>
    <t>PSP9310</t>
  </si>
  <si>
    <t>PSP9311</t>
  </si>
  <si>
    <t>PSP9313</t>
  </si>
  <si>
    <t>PSP9315</t>
  </si>
  <si>
    <t>PSP9316</t>
  </si>
  <si>
    <t>PSP9317</t>
  </si>
  <si>
    <t>PSP9318</t>
  </si>
  <si>
    <t>PSP9319</t>
  </si>
  <si>
    <t>PSP9320</t>
  </si>
  <si>
    <t>PSP9321</t>
  </si>
  <si>
    <t>PSP9322</t>
  </si>
  <si>
    <t>PSP9323</t>
  </si>
  <si>
    <t>PSP9324</t>
  </si>
  <si>
    <t>PSP9325</t>
  </si>
  <si>
    <t>PSP9326</t>
  </si>
  <si>
    <t>PSP9327</t>
  </si>
  <si>
    <t>PSP9328</t>
  </si>
  <si>
    <t>PSP9329</t>
  </si>
  <si>
    <t>PSP9330</t>
  </si>
  <si>
    <t>PSP9331</t>
  </si>
  <si>
    <t>PSP9332</t>
  </si>
  <si>
    <t>PSP9333</t>
  </si>
  <si>
    <t>PSP9334</t>
  </si>
  <si>
    <t>PSP9335</t>
  </si>
  <si>
    <t>PSP9336</t>
  </si>
  <si>
    <t>PSP9337</t>
  </si>
  <si>
    <t>PSP9338</t>
  </si>
  <si>
    <t>PSP9340</t>
  </si>
  <si>
    <t>PSP9341</t>
  </si>
  <si>
    <t>PSP9342</t>
  </si>
  <si>
    <t>PSP9343</t>
  </si>
  <si>
    <t>PSP9344</t>
  </si>
  <si>
    <t>PSP9345</t>
  </si>
  <si>
    <t>PSP9346</t>
  </si>
  <si>
    <t>PSP9347</t>
  </si>
  <si>
    <t>PSP9348</t>
  </si>
  <si>
    <t>PSP9349</t>
  </si>
  <si>
    <t>PSP9350</t>
  </si>
  <si>
    <t>PSP9351</t>
  </si>
  <si>
    <t>PSP9352</t>
  </si>
  <si>
    <t>PSP9354</t>
  </si>
  <si>
    <t>PSP9355</t>
  </si>
  <si>
    <t>PSP9357</t>
  </si>
  <si>
    <t>PSP9358</t>
  </si>
  <si>
    <t>PSP9359</t>
  </si>
  <si>
    <t>PSP9360</t>
  </si>
  <si>
    <t>PSP9361</t>
  </si>
  <si>
    <t>PSP9362</t>
  </si>
  <si>
    <t>PSP9363</t>
  </si>
  <si>
    <t>PSP9364</t>
  </si>
  <si>
    <t>PSP9365</t>
  </si>
  <si>
    <t>PSP9366</t>
  </si>
  <si>
    <t>PSP9367</t>
  </si>
  <si>
    <t>PSP9368</t>
  </si>
  <si>
    <t>PSP9369</t>
  </si>
  <si>
    <t>PSP9370</t>
  </si>
  <si>
    <t>PSP9371</t>
  </si>
  <si>
    <t>PSP9372</t>
  </si>
  <si>
    <t>PSP9374</t>
  </si>
  <si>
    <t>PSP9375</t>
  </si>
  <si>
    <t>PSP9376</t>
  </si>
  <si>
    <t>PSP9377</t>
  </si>
  <si>
    <t>PSP9380</t>
  </si>
  <si>
    <t>PSP9381</t>
  </si>
  <si>
    <t>PSP9382</t>
  </si>
  <si>
    <t>PSP9384</t>
  </si>
  <si>
    <t>PSP9385</t>
  </si>
  <si>
    <t>PSP9387</t>
  </si>
  <si>
    <t>PSP9388</t>
  </si>
  <si>
    <t>PSP9389</t>
  </si>
  <si>
    <t>PSP9390</t>
  </si>
  <si>
    <t>PSP9395</t>
  </si>
  <si>
    <t>PSP9396</t>
  </si>
  <si>
    <t>PSP9397</t>
  </si>
  <si>
    <t>PSP9398</t>
  </si>
  <si>
    <t>PSP9399</t>
  </si>
  <si>
    <t>PSP9400</t>
  </si>
  <si>
    <t>PSP9404</t>
  </si>
  <si>
    <t>PSP9405</t>
  </si>
  <si>
    <t>PSP9406</t>
  </si>
  <si>
    <t>PSP9407</t>
  </si>
  <si>
    <t>PSP9408</t>
  </si>
  <si>
    <t>PSP9409</t>
  </si>
  <si>
    <t>PSP9410</t>
  </si>
  <si>
    <t>PSP9411</t>
  </si>
  <si>
    <t>PSP9412</t>
  </si>
  <si>
    <t>PSP9415</t>
  </si>
  <si>
    <t>PSP9416</t>
  </si>
  <si>
    <t>PSP9417</t>
  </si>
  <si>
    <t>PSP9418</t>
  </si>
  <si>
    <t>PSP9419</t>
  </si>
  <si>
    <t>PSP9420</t>
  </si>
  <si>
    <t>ยกเลิก</t>
  </si>
  <si>
    <t>ไทม์ออฟติค</t>
  </si>
  <si>
    <t>เคอรี่สาขาอุดมสุข</t>
  </si>
  <si>
    <t>กู๊ดมอร์นิ่งคาเฟ่</t>
  </si>
  <si>
    <t>That's Me เด็ทมี</t>
  </si>
  <si>
    <t>ภวิกาฟาร์มาซี</t>
  </si>
  <si>
    <t>ทิพย์ บิวตี้</t>
  </si>
  <si>
    <t>sweetty bear cafe</t>
  </si>
  <si>
    <t>พระนครโทรฟี</t>
  </si>
  <si>
    <t>เอกชัย</t>
  </si>
  <si>
    <t>พรบ.คุณปุ้ย</t>
  </si>
  <si>
    <t>บ้านยาดี</t>
  </si>
  <si>
    <t>เอราวัณ เทเลคอม</t>
  </si>
  <si>
    <t>หจก. เอส.วี.เอส. ดิจิตอล ซัพพลาย</t>
  </si>
  <si>
    <t>Bike Inn Box</t>
  </si>
  <si>
    <t>ICE บริการ</t>
  </si>
  <si>
    <t>Baankhun</t>
  </si>
  <si>
    <t>บริษัท เรโน เทค จำกัด</t>
  </si>
  <si>
    <t>BMS BOX กิ่งแก้ว</t>
  </si>
  <si>
    <t>BMS BOX บางโฉลง</t>
  </si>
  <si>
    <t>JJN Watch</t>
  </si>
  <si>
    <t>TN BRAKE</t>
  </si>
  <si>
    <t>สุนัน อาหารสัตว์</t>
  </si>
  <si>
    <t>Photocity</t>
  </si>
  <si>
    <t>พี.เค.อิเลคทรอนิคส์</t>
  </si>
  <si>
    <t>ร้านถุงทองโมบาย</t>
  </si>
  <si>
    <t>CERAS imply</t>
  </si>
  <si>
    <t>โรงขนม</t>
  </si>
  <si>
    <t>ลิฟวิ่ง รูม</t>
  </si>
  <si>
    <t>MERC GEARS</t>
  </si>
  <si>
    <t>อี.ที.ซี .โพสต์</t>
  </si>
  <si>
    <t>อมรภัณฑ์</t>
  </si>
  <si>
    <t>ท่าทรายกนก</t>
  </si>
  <si>
    <t>มารวย ช็อป</t>
  </si>
  <si>
    <t>ไทยรัตน์</t>
  </si>
  <si>
    <t>DK เซอร์วิส</t>
  </si>
  <si>
    <t>พี.แอล.เอ.เซอร์วิส</t>
  </si>
  <si>
    <t>ไพรินทร์ ทราเวล</t>
  </si>
  <si>
    <t>ไพรินทร์ ทราเวล (2)</t>
  </si>
  <si>
    <t>ร้านบ้านการ์ตูน</t>
  </si>
  <si>
    <t>พี แอนด์ พี อควาติก</t>
  </si>
  <si>
    <t>4G APLUS</t>
  </si>
  <si>
    <t>OPPO</t>
  </si>
  <si>
    <t>ITAYA</t>
  </si>
  <si>
    <t>รตานา</t>
  </si>
  <si>
    <t>ร้านผ้าหอม 2</t>
  </si>
  <si>
    <t>ดีว่า</t>
  </si>
  <si>
    <t>สากลเทคนิค</t>
  </si>
  <si>
    <t>ลายเส้น</t>
  </si>
  <si>
    <t>ประจักษ์เบเกอรี่</t>
  </si>
  <si>
    <t>อุ๋มอิ๋มคอฟฟี่</t>
  </si>
  <si>
    <t>ASP 58</t>
  </si>
  <si>
    <t>ไอดู น้ำหอม</t>
  </si>
  <si>
    <t>บจก. ซูเลียน สาธุประดิษฐ์ นิว เอเยนซี่</t>
  </si>
  <si>
    <t>ร้านกาแฟห้องสมุด</t>
  </si>
  <si>
    <t>ส.รุ่งประเสริฐ</t>
  </si>
  <si>
    <t>กึกก้องพาณิชย์</t>
  </si>
  <si>
    <t>JAS Minimart</t>
  </si>
  <si>
    <t>ร้านน้องเพ็ทช็อป สาขาปทุมธานี</t>
  </si>
  <si>
    <t>23 มาสเตอร์ดรักส์</t>
  </si>
  <si>
    <t>ร่มไทร เซอร์วิส</t>
  </si>
  <si>
    <t>วิลาวรรณ</t>
  </si>
  <si>
    <t>คาเฟปอง</t>
  </si>
  <si>
    <t>เส้นสวย</t>
  </si>
  <si>
    <t>ร้าน 19 บาท</t>
  </si>
  <si>
    <t>จอมเกษา บาร์เบอร์</t>
  </si>
  <si>
    <t>SMART RACING</t>
  </si>
  <si>
    <t>พระราม 2 คอสเมติกส์</t>
  </si>
  <si>
    <t>ก.เปรมศิลป์</t>
  </si>
  <si>
    <t>VMB Plus (วีเอ็มบี พลัส)</t>
  </si>
  <si>
    <t>ร้าน Go On</t>
  </si>
  <si>
    <t>ร้านขายยา ทัสซึเมดิซีน</t>
  </si>
  <si>
    <t>KAWIN BK</t>
  </si>
  <si>
    <t>วัฒนาเฟอร์นิเจอร์</t>
  </si>
  <si>
    <t>สามเหลี่ยมลาดหญ้า</t>
  </si>
  <si>
    <t>จุ๋ม คอฟฟี่ &amp; เบเกอรี่</t>
  </si>
  <si>
    <t>กาแฟสด</t>
  </si>
  <si>
    <t>35 ส.ต.</t>
  </si>
  <si>
    <t>ออกัสชอป</t>
  </si>
  <si>
    <t>สวนกล้วยไม้</t>
  </si>
  <si>
    <t>ไอปริ้นท์</t>
  </si>
  <si>
    <t>มาลัยคอยน์</t>
  </si>
  <si>
    <t xml:space="preserve">Rifai Kitchen </t>
  </si>
  <si>
    <t>V.I.P.</t>
  </si>
  <si>
    <t>แสงกลการ</t>
  </si>
  <si>
    <t>สมาร์ท แพค</t>
  </si>
  <si>
    <t>CREATIVE LINE</t>
  </si>
  <si>
    <t>Doozy Caffe'</t>
  </si>
  <si>
    <t>i-Store Self Storange@Sukumvit 24</t>
  </si>
  <si>
    <t>ร้านแฟ-ป่ะ</t>
  </si>
  <si>
    <t>ร้านถูกใจ</t>
  </si>
  <si>
    <t>ยู.เอ็น.คลองถม (U.N.)</t>
  </si>
  <si>
    <t>ยกเลิกเก็บกล่องยังไม่เปิด</t>
  </si>
  <si>
    <t>P&amp;Y ซาลอน</t>
  </si>
  <si>
    <t>ภารตะ</t>
  </si>
  <si>
    <t>มิตรไมค์</t>
  </si>
  <si>
    <t>Bant Bake House</t>
  </si>
  <si>
    <t>รัตนาพาณิชย์</t>
  </si>
  <si>
    <t>บุญสมพานิช</t>
  </si>
  <si>
    <t>.@Modern Living</t>
  </si>
  <si>
    <t>ร้านเสื้อผ้าเด็กคุณอุ๊</t>
  </si>
  <si>
    <t>WetapeStore</t>
  </si>
  <si>
    <t>นทีค้าข้าว</t>
  </si>
  <si>
    <t>มิกช็อป</t>
  </si>
  <si>
    <t>บ.ไทยโอเชียนอุตสาหกรรม จำกัด (1)</t>
  </si>
  <si>
    <t>บ.ไทยโอเชียนอุตสาหกรรม จำกัด (2)</t>
  </si>
  <si>
    <t>จิ๊บ บิวตี้ช๊อป</t>
  </si>
  <si>
    <t>ร้านซักอบรีด ราม 24 แยก 12</t>
  </si>
  <si>
    <t>79 มินิมาร์ท</t>
  </si>
  <si>
    <t>ช้อปชอบ</t>
  </si>
  <si>
    <t>The Garden</t>
  </si>
  <si>
    <t>KOHI CAFE</t>
  </si>
  <si>
    <t>ทเวนตี้ทู ดิจิตอล พริ้นติ้ง</t>
  </si>
  <si>
    <t>G 20</t>
  </si>
  <si>
    <t>All For Baking</t>
  </si>
  <si>
    <t>เดอะชูก้าร์</t>
  </si>
  <si>
    <t>OAE WASH &amp; DRY</t>
  </si>
  <si>
    <t>Ton Racing SHOP</t>
  </si>
  <si>
    <t>TUK พรบ - ต่อภาษี</t>
  </si>
  <si>
    <t>บริษัท พาณิชย์รุ่งเรือง เอ็นจิเนียริ่ง จำกัด</t>
  </si>
  <si>
    <t>หจก.เคอร์ลเทค</t>
  </si>
  <si>
    <t>636 Cafe</t>
  </si>
  <si>
    <t>99 ปรินซ์</t>
  </si>
  <si>
    <t>เอกชัยพิมพ์เขียว</t>
  </si>
  <si>
    <t>ออมบุญ สังฆภัณฑ์</t>
  </si>
  <si>
    <t>กิติมา ฟาร์มาซี</t>
  </si>
  <si>
    <t>ร้านวิพัฒน์อะไหล่ยนต์</t>
  </si>
  <si>
    <t>N2 Nail's Art</t>
  </si>
  <si>
    <t>ร้านดีจัง แป้งเนย</t>
  </si>
  <si>
    <t>ร้านดี ช็อป</t>
  </si>
  <si>
    <t>ดีจัง 2</t>
  </si>
  <si>
    <t>ดี-ช็อป 2</t>
  </si>
  <si>
    <t>หย่อนใจคาเฟ่</t>
  </si>
  <si>
    <t>อาร์วินด์เทรดดิ้ง 2017</t>
  </si>
  <si>
    <t>กาแฟหน้าบ้าน</t>
  </si>
  <si>
    <t>โรจน์พาณิชย์</t>
  </si>
  <si>
    <t>Books for fun</t>
  </si>
  <si>
    <t>ฉัตรพิกุล</t>
  </si>
  <si>
    <t>ร้านศูนย์ยาคลอง 12</t>
  </si>
  <si>
    <t>ช. ชัยเจริญ</t>
  </si>
  <si>
    <t>บอสสตูดิโอ</t>
  </si>
  <si>
    <t>สุธาทิพย์ เฟอร์นิเจอร์</t>
  </si>
  <si>
    <t>65 แป้งเนย</t>
  </si>
  <si>
    <t>เจ๊ฟาง รามอินทรา 86</t>
  </si>
  <si>
    <t>เครื่องเขียนพีโจ</t>
  </si>
  <si>
    <t>เยี่ยมเภสัช</t>
  </si>
  <si>
    <t>มหาวงค์เวชภัณฑ์</t>
  </si>
  <si>
    <t>Sunrise Minimart</t>
  </si>
  <si>
    <t>ศูนย์ประกันภัยสวนสยาม</t>
  </si>
  <si>
    <t>TiiD</t>
  </si>
  <si>
    <t>ซูมดิจิตอล แล็บ</t>
  </si>
  <si>
    <t>A M K</t>
  </si>
  <si>
    <t>MP 108</t>
  </si>
  <si>
    <t>เคเจ ฟาร์มาซี จำกัด</t>
  </si>
  <si>
    <t>ชาติโฟโต้</t>
  </si>
  <si>
    <t>ร้านศิวากรแอร์ แอนด์ เซอร์วิส</t>
  </si>
  <si>
    <t>สุนันท์ยา</t>
  </si>
  <si>
    <t>ร้านหมาหมา</t>
  </si>
  <si>
    <t>ACCOUNT</t>
  </si>
  <si>
    <t>CATS and Cup</t>
  </si>
  <si>
    <t>อะลูกะ</t>
  </si>
  <si>
    <t>บจก.แม่บ้านไทย เซอร์วิส</t>
  </si>
  <si>
    <t>เอกพิสิษฐ์ ยูสด์คาร์</t>
  </si>
  <si>
    <t>BSP Minimart</t>
  </si>
  <si>
    <t>M-mart</t>
  </si>
  <si>
    <t>ก๊อปปี้เซ็นเตอร์แอนด์สเตชั่นเนอรี่</t>
  </si>
  <si>
    <t>สะแกงามอะไหล่ยนต์</t>
  </si>
  <si>
    <t>หวานเย็น PET SHOP</t>
  </si>
  <si>
    <t>oil-to-go</t>
  </si>
  <si>
    <t>นครหลวงเทเลคอม</t>
  </si>
  <si>
    <t>วอร์เนอร์ไบค์เกอร์</t>
  </si>
  <si>
    <t>ร้าน ล.ยิ่งเจริญ</t>
  </si>
  <si>
    <t>ไทยศรีรามทัวร์</t>
  </si>
  <si>
    <t>อนุสาวรีย์ เภสัช</t>
  </si>
  <si>
    <t>นวดแผนไทย</t>
  </si>
  <si>
    <t>ปิยะวัฒน์การไฟฟ้า</t>
  </si>
  <si>
    <t>เค เอส พลาสติก</t>
  </si>
  <si>
    <t>A La Gu-Aeng</t>
  </si>
  <si>
    <t>คู่กัน Toys &amp; Cafe</t>
  </si>
  <si>
    <t>เบบี๋ส์กะมัม</t>
  </si>
  <si>
    <t>K.B.M</t>
  </si>
  <si>
    <t>ร้านคุณลุง</t>
  </si>
  <si>
    <t xml:space="preserve"> เจ เจ มินิมาร์ท</t>
  </si>
  <si>
    <t>ร้านยา เภสัชกร</t>
  </si>
  <si>
    <t>ควิกซ์เกอร์บ๊อก</t>
  </si>
  <si>
    <t>4 Shop</t>
  </si>
  <si>
    <t>จิตรลดาสังฆภัณฑ์</t>
  </si>
  <si>
    <t>ณเด่น ถ่ายรูปและพิมพ์ภาพ</t>
  </si>
  <si>
    <t>เซเว่นอิงค์</t>
  </si>
  <si>
    <t>Melior Vita</t>
  </si>
  <si>
    <t>วรรณา</t>
  </si>
  <si>
    <t>ปิ่นโต - ปิ่นโต</t>
  </si>
  <si>
    <t>คุณโอ๋</t>
  </si>
  <si>
    <t>เฮง เพ็ทช้อป</t>
  </si>
  <si>
    <t>บ้านยาบุญสุวรรณ์</t>
  </si>
  <si>
    <t>อาร์มเฟรม</t>
  </si>
  <si>
    <t>ร้านวิทูรเภสัช</t>
  </si>
  <si>
    <t>ร้าน นกพิราบ ค้าข้าว</t>
  </si>
  <si>
    <t>ศูนย์สมุนไพรปู่เซิน - เกร็ดคู</t>
  </si>
  <si>
    <t>บริษัท เมนทัล เทค จำกัด</t>
  </si>
  <si>
    <t>เวิล์ดดิจิตอล</t>
  </si>
  <si>
    <t>บจก.เค.ออฟฟิศ เซ็นเตอร์</t>
  </si>
  <si>
    <t>รับปัก</t>
  </si>
  <si>
    <t>ชาพะยอม</t>
  </si>
  <si>
    <t>มาวินกะเดวิน คัลเลอร์5</t>
  </si>
  <si>
    <t>อุ่นใจดิจิตอล โฟโต้ (สาขา1)</t>
  </si>
  <si>
    <t>ฮ ฮูกตาโต</t>
  </si>
  <si>
    <t>ซัน โฟโต้แล็บ</t>
  </si>
  <si>
    <t>ร้านจิวเลี้ยงฮง</t>
  </si>
  <si>
    <t>ร้านหนังสือคุณต่าย</t>
  </si>
  <si>
    <t>แต้งกิ้ว บิงซู</t>
  </si>
  <si>
    <t>ร้านชาพะยอม</t>
  </si>
  <si>
    <t>ร.ต. ณรงค์</t>
  </si>
  <si>
    <t>ร้านชาขุนพลแยกบ้านสวน</t>
  </si>
  <si>
    <t>สมรัศม์ เครื่องเขียน</t>
  </si>
  <si>
    <t>นุชโมบาย</t>
  </si>
  <si>
    <t>โฟโต้คอนเนอร์</t>
  </si>
  <si>
    <t>ศิริศิลป์</t>
  </si>
  <si>
    <t>บ้านจำปา เรซิเดนซ์</t>
  </si>
  <si>
    <t>ร้านเสริมสวยปิ๋ม</t>
  </si>
  <si>
    <t>ร้่านเสื้อผ้าปิ๋ม</t>
  </si>
  <si>
    <t>วิสุทธิ์เภสัช</t>
  </si>
  <si>
    <t>พัฒนาค้าส่ง-ปลีก</t>
  </si>
  <si>
    <t>ซันแอนด์ซี ฟาร์มาซี</t>
  </si>
  <si>
    <t>ร้านเค้กนมใหญ่ 1</t>
  </si>
  <si>
    <t>ร้านขายเครื่องสำอางค์(สถานีรถไฟแม่กลอง)</t>
  </si>
  <si>
    <t>ไข่มุกข์ มินิมาร์ท</t>
  </si>
  <si>
    <t>สุภาวดี</t>
  </si>
  <si>
    <t>เอ.เอ็ม. สปอร์ต</t>
  </si>
  <si>
    <t>ร้านดาเวียร์</t>
  </si>
  <si>
    <t>ร้านซักรีด</t>
  </si>
  <si>
    <t>อุดมทิพย์เภสัช</t>
  </si>
  <si>
    <t>ร้านซีโมบาย 1</t>
  </si>
  <si>
    <t>ร้านซีโมบาย 2</t>
  </si>
  <si>
    <t>บ้านการ์ตูน 169</t>
  </si>
  <si>
    <t>ไทการค้า</t>
  </si>
  <si>
    <t>MAKEUP SHOP</t>
  </si>
  <si>
    <t>ออยล์-ทู-โก-สมุทรสาคร</t>
  </si>
  <si>
    <t>ซันโมบาย</t>
  </si>
  <si>
    <t>ชาพะยอมหนองโพ</t>
  </si>
  <si>
    <t>บีโฟน หนองโพ</t>
  </si>
  <si>
    <t>เภสัชกรสมจิตต์</t>
  </si>
  <si>
    <t>เมธาโมบาย</t>
  </si>
  <si>
    <t>ร้านมณีจักรเย็บผ้า</t>
  </si>
  <si>
    <t>ร้านภูมรินทร์ ยาสัตว์</t>
  </si>
  <si>
    <t>ตั้มพระเครื่อง</t>
  </si>
  <si>
    <t>เอส เค บี เครื่องเขียน</t>
  </si>
  <si>
    <t>ร้านพิมยาเภสัช</t>
  </si>
  <si>
    <t xml:space="preserve">ลัคนาเภสัช 2 </t>
  </si>
  <si>
    <t>จุ๋มจุลศูนย์รวมประกันภัย</t>
  </si>
  <si>
    <t>ศูนย์รวมประกันภัย สาขาโพธิ์แจ้</t>
  </si>
  <si>
    <t>คิงส์โฟน@พนัสนิคม</t>
  </si>
  <si>
    <t>ประสพโชค</t>
  </si>
  <si>
    <t>CS fashion Shop</t>
  </si>
  <si>
    <t>Miss 20</t>
  </si>
  <si>
    <t xml:space="preserve">แว่นตาจิราพร </t>
  </si>
  <si>
    <t>ลักกี้โฟน</t>
  </si>
  <si>
    <t>คลังยาเภสัช</t>
  </si>
  <si>
    <t>ปอปลาก๊อปปี้เซอร์วิส</t>
  </si>
  <si>
    <t>โชคอนันต์</t>
  </si>
  <si>
    <t>ร้านโชห่วย</t>
  </si>
  <si>
    <t>ร้านยาบุษกรเภสัช</t>
  </si>
  <si>
    <t>ร้านกาแฟพวงร้อย</t>
  </si>
  <si>
    <t>ร้านดีจัง 20 บาท</t>
  </si>
  <si>
    <t>อัมพวา 20 ช็อป</t>
  </si>
  <si>
    <t>ร้านไข่บางแสม</t>
  </si>
  <si>
    <t>K &amp; D</t>
  </si>
  <si>
    <t>ชาอินดา</t>
  </si>
  <si>
    <t>ช่อลดากาแฟสด</t>
  </si>
  <si>
    <t>ร้านซันนี่ช็อป</t>
  </si>
  <si>
    <t>บี.พี. โมบาย</t>
  </si>
  <si>
    <t>บางสมัครเภสัช</t>
  </si>
  <si>
    <t>ปิ่นกาแฟสด</t>
  </si>
  <si>
    <t>มิสเตอร์โฟโต้แลนด์</t>
  </si>
  <si>
    <t>ร้านมหาชัยก็อปปี้</t>
  </si>
  <si>
    <t>กำไรโฟน</t>
  </si>
  <si>
    <t>กำไรกิ๊ฟช็อป</t>
  </si>
  <si>
    <t>ร้านกำไร 2</t>
  </si>
  <si>
    <t>ร้านเอ๋ บิ๊กไซร์</t>
  </si>
  <si>
    <t>ร้านบุญสิน</t>
  </si>
  <si>
    <t>ร้านบัณฑิตย์เภสัช</t>
  </si>
  <si>
    <t>ร้านบัณฑิตย์เภสัช8</t>
  </si>
  <si>
    <t>ร้านบัณฑิตย์เภสัช88</t>
  </si>
  <si>
    <t>ร้านพอเพียง</t>
  </si>
  <si>
    <t>พี ยู โมบาย</t>
  </si>
  <si>
    <t>เมืองใหม่เภสัช มหาชัย</t>
  </si>
  <si>
    <t>เมืองใหม่เภสัช เอกชัยกอล์ฟ</t>
  </si>
  <si>
    <t>เมืองใหม่เภสัช เอกชัย คลองสี่วา</t>
  </si>
  <si>
    <t>ร้านออลนิวชุดคู่</t>
  </si>
  <si>
    <t>เมืองใหม่เภสัช ตลาดโพธิ์แจ้</t>
  </si>
  <si>
    <t>เมืองใหม่เภสัช เเคราย</t>
  </si>
  <si>
    <t>ลารียา คอสเมติกส์</t>
  </si>
  <si>
    <t>เมืองใหม่เภสัช พันท้าย</t>
  </si>
  <si>
    <t>นับล้านโฟน</t>
  </si>
  <si>
    <t>ร้านยาบุญแม่</t>
  </si>
  <si>
    <t>Rung Coffee</t>
  </si>
  <si>
    <t>ภิญญดา</t>
  </si>
  <si>
    <t>ร้านมุมหนังสือ</t>
  </si>
  <si>
    <t>เอ.เจ.เทเลโฟน</t>
  </si>
  <si>
    <t>เอ ก็อปปี้เซ็นเตอร์</t>
  </si>
  <si>
    <t>ร้านชาพะยอมต้นตำหรับ</t>
  </si>
  <si>
    <t>Phones Tool</t>
  </si>
  <si>
    <t>พีพีเค ก๊อปปี้</t>
  </si>
  <si>
    <t>ร้านบ้านโป่งนมผง</t>
  </si>
  <si>
    <t>ร้านสีส้ม</t>
  </si>
  <si>
    <t>R.T.เครื่องเขียน</t>
  </si>
  <si>
    <t>ตลาดมือถือ</t>
  </si>
  <si>
    <t>Kimberly Beauty Shop</t>
  </si>
  <si>
    <t>ทรัพย์ก้าวหน้า</t>
  </si>
  <si>
    <t>ทีโฟน</t>
  </si>
  <si>
    <t>เตียเจียบฮวด</t>
  </si>
  <si>
    <t>อาร์ทโฟโต้ แอนด์ ไอที</t>
  </si>
  <si>
    <t>บ้านโป่งบอลลูน</t>
  </si>
  <si>
    <t>คณาบดี เภสัช</t>
  </si>
  <si>
    <t>บ้านตาหวาน</t>
  </si>
  <si>
    <t>คอมแอนด์ โมบาย เซอร์วิส</t>
  </si>
  <si>
    <t>ชาพยอม เจ็ดเสมียน</t>
  </si>
  <si>
    <t>ร้านเติ้ล</t>
  </si>
  <si>
    <t>ร้านครบครัน</t>
  </si>
  <si>
    <t>ชาลุงโต</t>
  </si>
  <si>
    <t>ตรอ. สมเกียรติ</t>
  </si>
  <si>
    <t>ร้านฟ้าใหม่ คอฟฟี่</t>
  </si>
  <si>
    <t>กุ๊กเก๋</t>
  </si>
  <si>
    <t>ไทยประเทือง</t>
  </si>
  <si>
    <t>นกวุ้นเป็ด</t>
  </si>
  <si>
    <t>อร่อย</t>
  </si>
  <si>
    <t>ลัคนาเภสัช 2 (สาขาโคกเกตุ)</t>
  </si>
  <si>
    <t>บ้านนวลจันทร์รีสอร์ท</t>
  </si>
  <si>
    <t>วิทยาภัณฑ์</t>
  </si>
  <si>
    <t>ทับเที่ยงชูส์ (แม่กลอง)</t>
  </si>
  <si>
    <t>ร้านยาปัญภร</t>
  </si>
  <si>
    <t>ด๊อกเตอร์โฟน</t>
  </si>
  <si>
    <t>โสธรเทเลคอม</t>
  </si>
  <si>
    <t>ศรีทองการแว่น</t>
  </si>
  <si>
    <t>ร้านถูกดี</t>
  </si>
  <si>
    <t>พี.เอ็ม. เซอร์วิท</t>
  </si>
  <si>
    <t>ร้านยาบ้านยาดี</t>
  </si>
  <si>
    <t>ส. อมรการปัก</t>
  </si>
  <si>
    <t>บิวตี้ช็อปบายแมมี</t>
  </si>
  <si>
    <t>วีนัส</t>
  </si>
  <si>
    <t>บ้านยาใจดี</t>
  </si>
  <si>
    <t>บริษัทแอคดีจำกัด</t>
  </si>
  <si>
    <t>อาศรมยา</t>
  </si>
  <si>
    <t>ร้าน Bright Skin</t>
  </si>
  <si>
    <t>สุวรรณรัตน์เภสัช2</t>
  </si>
  <si>
    <t>สุตาร์ปลั๊ค ชาคัพ</t>
  </si>
  <si>
    <t>ร้านแว่นตาฟ้าใส</t>
  </si>
  <si>
    <t>บริษัท บ้วนล้งค้าวัสดุภัณฑ์</t>
  </si>
  <si>
    <t xml:space="preserve">อาย อาย ช็อป </t>
  </si>
  <si>
    <t>ตูตังถ่ายเอกสาร</t>
  </si>
  <si>
    <t>ซุปเปอร์เซฟ</t>
  </si>
  <si>
    <t>มั่งมีสไตล์</t>
  </si>
  <si>
    <t>มาลิสา</t>
  </si>
  <si>
    <t>20 Coffee</t>
  </si>
  <si>
    <t>สวัสดี มินิมาร์ท</t>
  </si>
  <si>
    <t>สไตล์ปู๊ปู่</t>
  </si>
  <si>
    <t>ด๊อกสเตชั่น</t>
  </si>
  <si>
    <t>อินเทรนด์ แฟชั่น</t>
  </si>
  <si>
    <t>แหลมฉบังฟาร์มาซี</t>
  </si>
  <si>
    <t>นันทันภัส</t>
  </si>
  <si>
    <t>ร้านจันทร์จีรา</t>
  </si>
  <si>
    <t>มอส คาเฟ่</t>
  </si>
  <si>
    <t>ยศนันท์ประกันภัย</t>
  </si>
  <si>
    <t>ร้านยาฟาร์เมด</t>
  </si>
  <si>
    <t>บีบีแพคเกจจิ้ง</t>
  </si>
  <si>
    <t>โมบายแคร์</t>
  </si>
  <si>
    <t>ไอแป๋ง</t>
  </si>
  <si>
    <t>ไวรัส</t>
  </si>
  <si>
    <t>มิตรแท้ ฟาร์มาซี</t>
  </si>
  <si>
    <t>โอปอโฟนพานทอง</t>
  </si>
  <si>
    <t>แม่ตุ้ยคอฟี่&amp;ดริ้งค์</t>
  </si>
  <si>
    <t>ทราเวล ทูเดย์</t>
  </si>
  <si>
    <t>ฟิวเจอร์เทค</t>
  </si>
  <si>
    <t>เชอรี่โกะ</t>
  </si>
  <si>
    <t>เอ็ม แอนด์ พี พนัส เทเลคอม</t>
  </si>
  <si>
    <t>แอมไฟน์</t>
  </si>
  <si>
    <t>ร้านแสตมป์ แอนด์ ปริ้นท์</t>
  </si>
  <si>
    <t>826 Cafe</t>
  </si>
  <si>
    <t>รักนรินทร์เภสัช</t>
  </si>
  <si>
    <t>อุไรสาร</t>
  </si>
  <si>
    <t>อิมเมจ สตูดิโอ</t>
  </si>
  <si>
    <t>บริษัท สิริกัณฑ์ บิวตี้ จำกัด</t>
  </si>
  <si>
    <t>ร้านกาแฟ เตาถ่าน</t>
  </si>
  <si>
    <t>น้ำดื่ม เค เอส</t>
  </si>
  <si>
    <t>เอ.ที.ดี โมบาย</t>
  </si>
  <si>
    <t>ณัฐชิฟฟ่อน</t>
  </si>
  <si>
    <t>ม่านฟ้าเทเลเทค</t>
  </si>
  <si>
    <t>ร้านน้องช็อป</t>
  </si>
  <si>
    <t>ไช้สังฆภัณฑ์</t>
  </si>
  <si>
    <t>ร้านปุญญ์</t>
  </si>
  <si>
    <t>ร้านแฟ ป.ปลา</t>
  </si>
  <si>
    <t>ใหญ่โมบาย เจ็ดเสมียน</t>
  </si>
  <si>
    <t>นิวแลนด์ ช็อป</t>
  </si>
  <si>
    <t>สายสามมือถือ</t>
  </si>
  <si>
    <t>เวลคัมโฮม บางแสน</t>
  </si>
  <si>
    <t>เดชทศพักตร์</t>
  </si>
  <si>
    <t>บิวตี้ ต๊อด</t>
  </si>
  <si>
    <t>ร้านพี่อู๊ดแฟชั่น</t>
  </si>
  <si>
    <t>ร้านช้อชเปอร์ขายส่ง</t>
  </si>
  <si>
    <t>รีรันวัสดุภัณฑ์</t>
  </si>
  <si>
    <t>ดิส อิส อะบ็อกซ์</t>
  </si>
  <si>
    <t>ร้านห้องยา</t>
  </si>
  <si>
    <t>หอมไกล ชลบุรี</t>
  </si>
  <si>
    <t>ไอ-ฉะ</t>
  </si>
  <si>
    <t>คอฟฟี่ อะ เดย์ สาขาเกาะลอย</t>
  </si>
  <si>
    <t>ส้มเขียวหวาน</t>
  </si>
  <si>
    <t>บูมส์ โมบาย</t>
  </si>
  <si>
    <t>ร้าน MoM</t>
  </si>
  <si>
    <t>ศรีเมืองเบเกอรี่ แอนด์ ซัพพลาย</t>
  </si>
  <si>
    <t>เอส.พี.พริ้นช้อป 1</t>
  </si>
  <si>
    <t>เอส.พี.พริ้นช้อป 2</t>
  </si>
  <si>
    <t>ร้านชาขุนพล</t>
  </si>
  <si>
    <t>หัวมุมเภสัช</t>
  </si>
  <si>
    <t>ธรรมดี สังฆภัณฑ์</t>
  </si>
  <si>
    <t>T K Toys</t>
  </si>
  <si>
    <t>ร้าน ว.นิยม</t>
  </si>
  <si>
    <t>Peony cake &amp; food</t>
  </si>
  <si>
    <t>ถูกจัง 69</t>
  </si>
  <si>
    <t>บูมส์ โมบาย 2</t>
  </si>
  <si>
    <t>7th Street</t>
  </si>
  <si>
    <t>มุมลูกน้อย</t>
  </si>
  <si>
    <t>ซียูอะเก้น</t>
  </si>
  <si>
    <t>โรงพิมพ์ ศรีราชา ออฟเซ็ท</t>
  </si>
  <si>
    <t>กาแฟสดกรุ๊ฟวี่</t>
  </si>
  <si>
    <t>AB Shop 1</t>
  </si>
  <si>
    <t>AB Shop 2</t>
  </si>
  <si>
    <t>AB Shop 3</t>
  </si>
  <si>
    <t>AB Shop 4</t>
  </si>
  <si>
    <t>The Size</t>
  </si>
  <si>
    <t>ร้านโชคไพศาลค้าส่ง</t>
  </si>
  <si>
    <t>LK COPY 1 (หาแฟ้มไม่เจอ)</t>
  </si>
  <si>
    <t>พีเจ สวีทฮับ (หาแฟ้มไม่เจอ)</t>
  </si>
  <si>
    <t>Walk.com (วอร์คอัพดอดคอม)</t>
  </si>
  <si>
    <t>แอมไฟน์เซอร์วิส</t>
  </si>
  <si>
    <t>Lady Destiny เลดี้เดรสทินี่</t>
  </si>
  <si>
    <t>รักษ์ยา</t>
  </si>
  <si>
    <t>Balloon angels</t>
  </si>
  <si>
    <t>ธยพล</t>
  </si>
  <si>
    <t>WAN SHOP 2555</t>
  </si>
  <si>
    <t>อมตะอินเตอร์เน็ต</t>
  </si>
  <si>
    <t>เดอะล่าซานต้า อินเตอร์เน็ตแอนด์คอฟฟี่</t>
  </si>
  <si>
    <t>ดีดีโมบาย</t>
  </si>
  <si>
    <t>DooDEE SHOP</t>
  </si>
  <si>
    <t>เล็ก</t>
  </si>
  <si>
    <t>พันท้ายคูลลิ่ง</t>
  </si>
  <si>
    <t>ถูกดี ถูกดี</t>
  </si>
  <si>
    <t>ทวิน โมบาย</t>
  </si>
  <si>
    <t>PN. ฟาร์มาซี</t>
  </si>
  <si>
    <t>ร้านเสริมสวยจุ๋ม</t>
  </si>
  <si>
    <t>ร้านเจเอส ดิจิตอล</t>
  </si>
  <si>
    <t>N D phone บ่อยาง</t>
  </si>
  <si>
    <t>กรีนเฮลท์</t>
  </si>
  <si>
    <t>บูรพาSport</t>
  </si>
  <si>
    <t>ศูนย์รวมประกัยภัน</t>
  </si>
  <si>
    <t>พีพี ไซน์เมกเกอร์</t>
  </si>
  <si>
    <t>ร้าน เอ.เจ ซ๊อฟ</t>
  </si>
  <si>
    <t>ร้าน พรบ.ภาษีทะเบียนศรีราชา</t>
  </si>
  <si>
    <t>คลินิกมือถือ</t>
  </si>
  <si>
    <t>หนึ่งดีเลิศ</t>
  </si>
  <si>
    <t>จี-คลาส</t>
  </si>
  <si>
    <t>MG COPY</t>
  </si>
  <si>
    <t>คลองโยงงานงานทะเบียนรถและประกันภัย</t>
  </si>
  <si>
    <t>BLING CAR WASH SERVICE</t>
  </si>
  <si>
    <t>มิตรประชาเมดิคัล</t>
  </si>
  <si>
    <t>ร้านไม่แพงนะ</t>
  </si>
  <si>
    <t>นันไอที</t>
  </si>
  <si>
    <t>ร้านเจริญสุข พรบ</t>
  </si>
  <si>
    <t>บางแสนบิวตี้มาร์ท</t>
  </si>
  <si>
    <t>เหมืองยาเภสัช</t>
  </si>
  <si>
    <t>A A ศรีราชา</t>
  </si>
  <si>
    <t>ร้านน้ำหอมฟุ้ง</t>
  </si>
  <si>
    <t>ลายสก็อต</t>
  </si>
  <si>
    <t>เดอะบิวตี้</t>
  </si>
  <si>
    <t>Little Piggy</t>
  </si>
  <si>
    <t>ดีจัง บิวตี้ ช็อป</t>
  </si>
  <si>
    <t>บิ๊ก บี โฟน</t>
  </si>
  <si>
    <t>บริษัทพันล้านเบเกอร์มาร์ท</t>
  </si>
  <si>
    <t>ร้านลัคกี้บ๊อกซ์ แพ็คเกจจิ้ง</t>
  </si>
  <si>
    <t>เจ้เปิ้ล</t>
  </si>
  <si>
    <t>บีม สปอร์ต</t>
  </si>
  <si>
    <t>นิสิต บริการ</t>
  </si>
  <si>
    <t>สหภัณฑ์</t>
  </si>
  <si>
    <t>ร้านซีโมบาย 3</t>
  </si>
  <si>
    <t>บ้านภาษา &amp; สุขภาพ</t>
  </si>
  <si>
    <t>ร้านมาร์ค</t>
  </si>
  <si>
    <t>ร้านยาฟาร์มสุข ฟาร์มาซี</t>
  </si>
  <si>
    <t>แดงน้อย</t>
  </si>
  <si>
    <t>ปั๊ป-ปาร์ค เบบี้ช๊อป</t>
  </si>
  <si>
    <t>ร้านศูนย์การเรียน</t>
  </si>
  <si>
    <t>ร้านเค้กนมใหญ่ 2</t>
  </si>
  <si>
    <t>เภสัชกรชุมชน</t>
  </si>
  <si>
    <t>ตา รุม บอล</t>
  </si>
  <si>
    <t>ร้านเค้กนมใหญ่ 3</t>
  </si>
  <si>
    <t>ครัวเซ็นเสถียร</t>
  </si>
  <si>
    <t>คลังยา วนาสิทธื</t>
  </si>
  <si>
    <t>ร้านเค้กนมใหญ่ 4</t>
  </si>
  <si>
    <t>วิรัตน์ฟาร์มา</t>
  </si>
  <si>
    <t>สปายไอที</t>
  </si>
  <si>
    <t>ร้านเค้กนมใหญ่ 5</t>
  </si>
  <si>
    <t>ครอบครัวผ้าหอม</t>
  </si>
  <si>
    <t>ร้านยาเภสัชกรสาริศา</t>
  </si>
  <si>
    <t>ดิ แอดเวนเจอร์ ฟิชชิ่ง</t>
  </si>
  <si>
    <t>ขวัญใจ eva</t>
  </si>
  <si>
    <t>กอไผ่</t>
  </si>
  <si>
    <t>หนึ่งสยาม</t>
  </si>
  <si>
    <t>JS-SERVICE 1</t>
  </si>
  <si>
    <t>แสงแดด คลาสสิค โฟโต้</t>
  </si>
  <si>
    <t>Mr.mobile</t>
  </si>
  <si>
    <t>บิ๊กเสี่ยว</t>
  </si>
  <si>
    <t>เกษมพานทอง</t>
  </si>
  <si>
    <t>ตะวันออกเมก้าพนมสารคาม</t>
  </si>
  <si>
    <t>เมก้า เซอร์วิช</t>
  </si>
  <si>
    <t>JS-Service2</t>
  </si>
  <si>
    <t>แชมป์ 20 ช้อป</t>
  </si>
  <si>
    <t>คลังยา ก. เวชภัณฑ์</t>
  </si>
  <si>
    <t>เจ๋งโมบาย</t>
  </si>
  <si>
    <t>ศุภภาวลี</t>
  </si>
  <si>
    <t>พนมประกันภัย ศูนย์รวมประกันภัยทุกชนิด</t>
  </si>
  <si>
    <t>ดีพลัส</t>
  </si>
  <si>
    <t>My Littlehome</t>
  </si>
  <si>
    <t>Jobjet</t>
  </si>
  <si>
    <t>กาแฟพันท้าย</t>
  </si>
  <si>
    <t>สัพเพเหระ</t>
  </si>
  <si>
    <t>ราชมรรคา เภสัช</t>
  </si>
  <si>
    <t>ป๋า โมบาย</t>
  </si>
  <si>
    <t>เทพฟาร์มาซี</t>
  </si>
  <si>
    <t>มงคลสิน เทรดดิ้ง</t>
  </si>
  <si>
    <t>tan @ net &amp; service</t>
  </si>
  <si>
    <t>ศรินญาเภสัช</t>
  </si>
  <si>
    <t>ญานิกา ก๊อปปี้ เซ็นเตอร์</t>
  </si>
  <si>
    <t>ทีนเอจ</t>
  </si>
  <si>
    <t>ร้านบุญรุ่งเรือง</t>
  </si>
  <si>
    <t>ร้านเพทายโฟโต้แอนด์ก๊อปปี้</t>
  </si>
  <si>
    <t>D</t>
  </si>
  <si>
    <t>บิวตี้ คาเฟ่</t>
  </si>
  <si>
    <t>ฮัลโหล 3</t>
  </si>
  <si>
    <t>บ้านผมสวย</t>
  </si>
  <si>
    <t>P.P.Phone&amp;Service By เต้าฟู้</t>
  </si>
  <si>
    <t>เฮียโยพัทยา รองเท้ามือสอง</t>
  </si>
  <si>
    <t>By SIRI shop</t>
  </si>
  <si>
    <t>ชินวัฒน์โอสถ</t>
  </si>
  <si>
    <t>A&amp;N Box</t>
  </si>
  <si>
    <t>ร้านมิวคอสเมติค</t>
  </si>
  <si>
    <t>Love's Araya</t>
  </si>
  <si>
    <t>8 ริ้วคอฟฟี่มาร์</t>
  </si>
  <si>
    <t>ปุณณ์บล็อคช๊อป</t>
  </si>
  <si>
    <t>ธวัชชัยฟาร์มาซี</t>
  </si>
  <si>
    <t>ร้านโอเค 20</t>
  </si>
  <si>
    <t>อัญ เช็คอินบิวตี้</t>
  </si>
  <si>
    <t>ดีช๊อป บ้านโพธิ์</t>
  </si>
  <si>
    <t>คิ้วสวยคุณเพ็ญ</t>
  </si>
  <si>
    <t>SUNPHOTO</t>
  </si>
  <si>
    <t>S.S.Service and Supply Ltd. Partnership</t>
  </si>
  <si>
    <t>เอสเธอเมด</t>
  </si>
  <si>
    <t>ดุสิตาโฟโต้&amp;ก๊อปปี้</t>
  </si>
  <si>
    <t>บริษัท ดีฟาร์มาซี จำกัด</t>
  </si>
  <si>
    <t>บริษัท ดีฟาร์มาซี จำกัด (สาขาพัทยา)</t>
  </si>
  <si>
    <t>PSP9495</t>
  </si>
  <si>
    <t xml:space="preserve"> BYAI</t>
  </si>
  <si>
    <t xml:space="preserve"> TUPM</t>
  </si>
  <si>
    <t>PSP (25%) -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</si>
</sst>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;[Red]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u/>
      <sz val="11"/>
      <color theme="1"/>
      <name val="Calibri"/>
      <family val="2"/>
      <charset val="222"/>
      <scheme val="minor"/>
    </font>
    <font>
      <sz val="12"/>
      <color theme="1"/>
      <name val="Calibri"/>
      <family val="2"/>
      <scheme val="minor"/>
    </font>
    <font>
      <sz val="12"/>
      <color rgb="FF333333"/>
      <name val="Tahom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0" fontId="20" fillId="0" borderId="0" applyNumberFormat="0" applyFill="0" applyBorder="0" applyAlignment="0" applyProtection="0"/>
  </cellStyleXfs>
  <cellXfs count="49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/>
    </xf>
    <xf numFmtId="0" fontId="9" fillId="7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/>
    <xf numFmtId="164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64" fontId="3" fillId="8" borderId="1" xfId="1" applyNumberFormat="1" applyFont="1" applyFill="1" applyBorder="1"/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11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right" vertical="center"/>
    </xf>
    <xf numFmtId="0" fontId="12" fillId="0" borderId="1" xfId="2" applyFont="1" applyBorder="1" applyAlignment="1">
      <alignment horizontal="center"/>
    </xf>
    <xf numFmtId="164" fontId="7" fillId="0" borderId="1" xfId="1" applyNumberFormat="1" applyFont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3" fillId="10" borderId="1" xfId="1" applyFont="1" applyFill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4" fillId="0" borderId="1" xfId="1" applyNumberFormat="1" applyFont="1" applyBorder="1"/>
    <xf numFmtId="43" fontId="4" fillId="0" borderId="1" xfId="1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vertical="center"/>
    </xf>
    <xf numFmtId="43" fontId="4" fillId="2" borderId="3" xfId="1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horizontal="center" vertical="center"/>
    </xf>
    <xf numFmtId="43" fontId="3" fillId="11" borderId="1" xfId="0" applyNumberFormat="1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vertical="center"/>
    </xf>
    <xf numFmtId="43" fontId="4" fillId="11" borderId="3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/>
    <xf numFmtId="0" fontId="4" fillId="0" borderId="7" xfId="0" applyFont="1" applyBorder="1" applyAlignment="1">
      <alignment vertical="center"/>
    </xf>
    <xf numFmtId="164" fontId="4" fillId="2" borderId="1" xfId="1" applyNumberFormat="1" applyFont="1" applyFill="1" applyBorder="1" applyAlignment="1">
      <alignment horizontal="right" vertical="center"/>
    </xf>
    <xf numFmtId="43" fontId="4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3" fontId="3" fillId="8" borderId="1" xfId="1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164" fontId="3" fillId="13" borderId="1" xfId="1" applyNumberFormat="1" applyFont="1" applyFill="1" applyBorder="1" applyAlignment="1">
      <alignment horizontal="right" vertical="center"/>
    </xf>
    <xf numFmtId="43" fontId="3" fillId="13" borderId="1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9" borderId="1" xfId="0" applyFont="1" applyFill="1" applyBorder="1"/>
    <xf numFmtId="0" fontId="3" fillId="0" borderId="0" xfId="0" applyFont="1" applyAlignment="1">
      <alignment vertical="center"/>
    </xf>
    <xf numFmtId="43" fontId="3" fillId="2" borderId="3" xfId="1" applyNumberFormat="1" applyFont="1" applyFill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1" xfId="1" applyFont="1" applyFill="1" applyBorder="1"/>
    <xf numFmtId="43" fontId="4" fillId="9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0" borderId="1" xfId="1" applyFont="1" applyBorder="1"/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15" borderId="1" xfId="0" applyNumberFormat="1" applyFont="1" applyFill="1" applyBorder="1" applyAlignment="1">
      <alignment horizontal="center" vertical="center"/>
    </xf>
    <xf numFmtId="43" fontId="3" fillId="15" borderId="1" xfId="1" applyFont="1" applyFill="1" applyBorder="1" applyAlignment="1">
      <alignment horizontal="center" vertical="center"/>
    </xf>
    <xf numFmtId="43" fontId="3" fillId="15" borderId="2" xfId="1" applyFont="1" applyFill="1" applyBorder="1" applyAlignment="1">
      <alignment horizontal="center" vertical="center"/>
    </xf>
    <xf numFmtId="43" fontId="14" fillId="9" borderId="1" xfId="0" applyNumberFormat="1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43" fontId="14" fillId="9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43" fontId="4" fillId="0" borderId="1" xfId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9" fillId="16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164" fontId="3" fillId="16" borderId="1" xfId="0" applyNumberFormat="1" applyFont="1" applyFill="1" applyBorder="1"/>
    <xf numFmtId="164" fontId="3" fillId="16" borderId="1" xfId="1" applyNumberFormat="1" applyFont="1" applyFill="1" applyBorder="1"/>
    <xf numFmtId="43" fontId="3" fillId="16" borderId="1" xfId="1" applyFont="1" applyFill="1" applyBorder="1"/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43" fontId="4" fillId="17" borderId="1" xfId="1" applyNumberFormat="1" applyFont="1" applyFill="1" applyBorder="1" applyAlignment="1">
      <alignment horizontal="center" vertical="center"/>
    </xf>
    <xf numFmtId="43" fontId="4" fillId="17" borderId="1" xfId="0" applyNumberFormat="1" applyFont="1" applyFill="1" applyBorder="1" applyAlignment="1">
      <alignment horizontal="center" vertical="center"/>
    </xf>
    <xf numFmtId="43" fontId="3" fillId="17" borderId="1" xfId="1" applyNumberFormat="1" applyFont="1" applyFill="1" applyBorder="1" applyAlignment="1">
      <alignment vertical="center"/>
    </xf>
    <xf numFmtId="43" fontId="3" fillId="17" borderId="3" xfId="1" applyNumberFormat="1" applyFont="1" applyFill="1" applyBorder="1" applyAlignment="1">
      <alignment horizontal="center" vertical="center" wrapText="1"/>
    </xf>
    <xf numFmtId="0" fontId="14" fillId="18" borderId="6" xfId="0" applyFont="1" applyFill="1" applyBorder="1" applyAlignment="1">
      <alignment horizontal="center" vertical="center"/>
    </xf>
    <xf numFmtId="43" fontId="14" fillId="18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43" fontId="3" fillId="13" borderId="1" xfId="1" applyNumberFormat="1" applyFont="1" applyFill="1" applyBorder="1" applyAlignment="1">
      <alignment vertical="center"/>
    </xf>
    <xf numFmtId="43" fontId="3" fillId="14" borderId="3" xfId="1" applyNumberFormat="1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3" fontId="3" fillId="8" borderId="1" xfId="1" applyFont="1" applyFill="1" applyBorder="1"/>
    <xf numFmtId="43" fontId="4" fillId="0" borderId="4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 wrapText="1"/>
    </xf>
    <xf numFmtId="43" fontId="4" fillId="2" borderId="1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9" fontId="3" fillId="19" borderId="1" xfId="0" applyNumberFormat="1" applyFont="1" applyFill="1" applyBorder="1" applyAlignment="1">
      <alignment horizontal="center" vertical="center"/>
    </xf>
    <xf numFmtId="43" fontId="3" fillId="19" borderId="1" xfId="1" applyFont="1" applyFill="1" applyBorder="1"/>
    <xf numFmtId="0" fontId="9" fillId="19" borderId="1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43" fontId="4" fillId="11" borderId="1" xfId="0" applyNumberFormat="1" applyFont="1" applyFill="1" applyBorder="1" applyAlignment="1">
      <alignment horizontal="center" vertical="center"/>
    </xf>
    <xf numFmtId="43" fontId="3" fillId="11" borderId="1" xfId="1" applyNumberFormat="1" applyFont="1" applyFill="1" applyBorder="1" applyAlignment="1">
      <alignment vertical="center"/>
    </xf>
    <xf numFmtId="43" fontId="3" fillId="11" borderId="3" xfId="1" applyNumberFormat="1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center"/>
    </xf>
    <xf numFmtId="43" fontId="4" fillId="2" borderId="1" xfId="1" applyFont="1" applyFill="1" applyBorder="1" applyAlignment="1">
      <alignment horizontal="left"/>
    </xf>
    <xf numFmtId="0" fontId="0" fillId="2" borderId="8" xfId="1" applyNumberFormat="1" applyFont="1" applyFill="1" applyBorder="1" applyAlignment="1">
      <alignment horizontal="left"/>
    </xf>
    <xf numFmtId="43" fontId="4" fillId="2" borderId="1" xfId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/>
    </xf>
    <xf numFmtId="0" fontId="4" fillId="2" borderId="6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4" fillId="2" borderId="2" xfId="1" applyNumberFormat="1" applyFont="1" applyFill="1" applyBorder="1"/>
    <xf numFmtId="43" fontId="1" fillId="0" borderId="1" xfId="1" applyFont="1" applyFill="1" applyBorder="1" applyAlignment="1">
      <alignment horizontal="center" vertical="center"/>
    </xf>
    <xf numFmtId="43" fontId="3" fillId="13" borderId="1" xfId="0" applyNumberFormat="1" applyFont="1" applyFill="1" applyBorder="1" applyAlignment="1">
      <alignment vertical="center"/>
    </xf>
    <xf numFmtId="43" fontId="4" fillId="0" borderId="1" xfId="0" applyNumberFormat="1" applyFont="1" applyBorder="1"/>
    <xf numFmtId="164" fontId="4" fillId="0" borderId="1" xfId="1" applyNumberFormat="1" applyFont="1" applyFill="1" applyBorder="1" applyAlignment="1">
      <alignment horizontal="right" vertical="center"/>
    </xf>
    <xf numFmtId="43" fontId="4" fillId="0" borderId="1" xfId="0" applyNumberFormat="1" applyFont="1" applyFill="1" applyBorder="1"/>
    <xf numFmtId="43" fontId="2" fillId="4" borderId="1" xfId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Fill="1" applyBorder="1" applyAlignment="1">
      <alignment horizontal="left" vertical="center"/>
    </xf>
    <xf numFmtId="43" fontId="3" fillId="16" borderId="1" xfId="1" applyFont="1" applyFill="1" applyBorder="1" applyAlignment="1">
      <alignment vertical="center"/>
    </xf>
    <xf numFmtId="43" fontId="2" fillId="19" borderId="1" xfId="1" applyFont="1" applyFill="1" applyBorder="1" applyAlignment="1">
      <alignment vertical="center"/>
    </xf>
    <xf numFmtId="43" fontId="3" fillId="20" borderId="1" xfId="1" applyNumberFormat="1" applyFont="1" applyFill="1" applyBorder="1" applyAlignment="1">
      <alignment vertical="center"/>
    </xf>
    <xf numFmtId="43" fontId="0" fillId="0" borderId="1" xfId="0" applyNumberFormat="1" applyBorder="1"/>
    <xf numFmtId="0" fontId="3" fillId="12" borderId="1" xfId="0" applyFont="1" applyFill="1" applyBorder="1" applyAlignment="1">
      <alignment horizontal="center" vertical="center"/>
    </xf>
    <xf numFmtId="0" fontId="0" fillId="0" borderId="1" xfId="0" applyBorder="1"/>
    <xf numFmtId="43" fontId="0" fillId="0" borderId="1" xfId="1" applyFont="1" applyBorder="1"/>
    <xf numFmtId="0" fontId="3" fillId="1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2" borderId="1" xfId="0" quotePrefix="1" applyFont="1" applyFill="1" applyBorder="1" applyAlignment="1">
      <alignment horizontal="center"/>
    </xf>
    <xf numFmtId="49" fontId="4" fillId="22" borderId="1" xfId="0" applyNumberFormat="1" applyFont="1" applyFill="1" applyBorder="1" applyAlignment="1">
      <alignment horizontal="left"/>
    </xf>
    <xf numFmtId="0" fontId="4" fillId="22" borderId="1" xfId="0" applyFont="1" applyFill="1" applyBorder="1" applyAlignment="1">
      <alignment horizontal="center"/>
    </xf>
    <xf numFmtId="164" fontId="4" fillId="22" borderId="1" xfId="1" applyNumberFormat="1" applyFont="1" applyFill="1" applyBorder="1" applyAlignment="1">
      <alignment horizontal="left"/>
    </xf>
    <xf numFmtId="43" fontId="4" fillId="22" borderId="1" xfId="1" applyNumberFormat="1" applyFont="1" applyFill="1" applyBorder="1" applyAlignment="1">
      <alignment horizontal="center"/>
    </xf>
    <xf numFmtId="164" fontId="4" fillId="22" borderId="1" xfId="1" applyNumberFormat="1" applyFont="1" applyFill="1" applyBorder="1"/>
    <xf numFmtId="43" fontId="4" fillId="22" borderId="1" xfId="1" applyFont="1" applyFill="1" applyBorder="1"/>
    <xf numFmtId="43" fontId="4" fillId="22" borderId="4" xfId="1" applyFont="1" applyFill="1" applyBorder="1"/>
    <xf numFmtId="43" fontId="4" fillId="22" borderId="1" xfId="1" applyFont="1" applyFill="1" applyBorder="1" applyAlignment="1">
      <alignment horizontal="center"/>
    </xf>
    <xf numFmtId="164" fontId="4" fillId="23" borderId="1" xfId="1" applyNumberFormat="1" applyFont="1" applyFill="1" applyBorder="1" applyAlignment="1">
      <alignment horizontal="right" vertical="center"/>
    </xf>
    <xf numFmtId="0" fontId="18" fillId="0" borderId="0" xfId="0" applyFont="1" applyAlignment="1">
      <alignment vertical="center"/>
    </xf>
    <xf numFmtId="43" fontId="18" fillId="2" borderId="0" xfId="1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2" borderId="2" xfId="0" applyFont="1" applyFill="1" applyBorder="1"/>
    <xf numFmtId="43" fontId="4" fillId="2" borderId="2" xfId="1" applyFont="1" applyFill="1" applyBorder="1"/>
    <xf numFmtId="164" fontId="19" fillId="24" borderId="1" xfId="1" applyNumberFormat="1" applyFont="1" applyFill="1" applyBorder="1"/>
    <xf numFmtId="164" fontId="19" fillId="25" borderId="1" xfId="1" applyNumberFormat="1" applyFont="1" applyFill="1" applyBorder="1"/>
    <xf numFmtId="43" fontId="19" fillId="25" borderId="1" xfId="1" applyFont="1" applyFill="1" applyBorder="1" applyAlignment="1">
      <alignment horizontal="center"/>
    </xf>
    <xf numFmtId="164" fontId="3" fillId="8" borderId="1" xfId="0" applyNumberFormat="1" applyFont="1" applyFill="1" applyBorder="1"/>
    <xf numFmtId="43" fontId="3" fillId="8" borderId="1" xfId="1" applyFont="1" applyFill="1" applyBorder="1" applyAlignment="1">
      <alignment horizontal="center"/>
    </xf>
    <xf numFmtId="43" fontId="19" fillId="24" borderId="1" xfId="1" applyFont="1" applyFill="1" applyBorder="1" applyAlignment="1">
      <alignment horizontal="center"/>
    </xf>
    <xf numFmtId="43" fontId="19" fillId="24" borderId="2" xfId="1" applyFont="1" applyFill="1" applyBorder="1" applyAlignment="1">
      <alignment horizontal="center"/>
    </xf>
    <xf numFmtId="43" fontId="4" fillId="0" borderId="1" xfId="0" applyNumberFormat="1" applyFont="1" applyFill="1" applyBorder="1" applyAlignment="1">
      <alignment horizontal="right"/>
    </xf>
    <xf numFmtId="9" fontId="3" fillId="4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43" fontId="2" fillId="4" borderId="1" xfId="1" applyFont="1" applyFill="1" applyBorder="1"/>
    <xf numFmtId="164" fontId="4" fillId="0" borderId="1" xfId="0" applyNumberFormat="1" applyFont="1" applyBorder="1"/>
    <xf numFmtId="164" fontId="4" fillId="26" borderId="1" xfId="1" applyNumberFormat="1" applyFont="1" applyFill="1" applyBorder="1" applyAlignment="1">
      <alignment horizontal="right" vertical="center"/>
    </xf>
    <xf numFmtId="0" fontId="4" fillId="26" borderId="1" xfId="0" applyFont="1" applyFill="1" applyBorder="1"/>
    <xf numFmtId="43" fontId="4" fillId="26" borderId="1" xfId="0" applyNumberFormat="1" applyFont="1" applyFill="1" applyBorder="1"/>
    <xf numFmtId="43" fontId="4" fillId="0" borderId="1" xfId="1" applyNumberFormat="1" applyFont="1" applyBorder="1"/>
    <xf numFmtId="164" fontId="7" fillId="0" borderId="6" xfId="1" applyNumberFormat="1" applyFont="1" applyBorder="1" applyAlignment="1">
      <alignment horizontal="center" vertical="center"/>
    </xf>
    <xf numFmtId="164" fontId="0" fillId="27" borderId="1" xfId="1" applyNumberFormat="1" applyFont="1" applyFill="1" applyBorder="1"/>
    <xf numFmtId="164" fontId="0" fillId="0" borderId="1" xfId="1" applyNumberFormat="1" applyFont="1" applyFill="1" applyBorder="1"/>
    <xf numFmtId="43" fontId="4" fillId="0" borderId="1" xfId="1" applyNumberFormat="1" applyFont="1" applyFill="1" applyBorder="1"/>
    <xf numFmtId="0" fontId="3" fillId="28" borderId="1" xfId="0" applyFont="1" applyFill="1" applyBorder="1" applyAlignment="1">
      <alignment horizontal="center" vertical="center"/>
    </xf>
    <xf numFmtId="9" fontId="3" fillId="28" borderId="1" xfId="0" applyNumberFormat="1" applyFont="1" applyFill="1" applyBorder="1" applyAlignment="1">
      <alignment horizontal="center" vertical="center"/>
    </xf>
    <xf numFmtId="43" fontId="3" fillId="28" borderId="1" xfId="1" applyFont="1" applyFill="1" applyBorder="1"/>
    <xf numFmtId="43" fontId="2" fillId="28" borderId="1" xfId="1" applyFont="1" applyFill="1" applyBorder="1" applyAlignment="1">
      <alignment vertical="center"/>
    </xf>
    <xf numFmtId="0" fontId="3" fillId="29" borderId="1" xfId="0" applyFont="1" applyFill="1" applyBorder="1" applyAlignment="1">
      <alignment horizontal="center" vertical="center"/>
    </xf>
    <xf numFmtId="9" fontId="3" fillId="29" borderId="1" xfId="0" applyNumberFormat="1" applyFont="1" applyFill="1" applyBorder="1" applyAlignment="1">
      <alignment horizontal="center" vertical="center"/>
    </xf>
    <xf numFmtId="43" fontId="3" fillId="29" borderId="1" xfId="1" applyFont="1" applyFill="1" applyBorder="1"/>
    <xf numFmtId="43" fontId="2" fillId="29" borderId="1" xfId="1" applyFont="1" applyFill="1" applyBorder="1" applyAlignment="1">
      <alignment vertical="center"/>
    </xf>
    <xf numFmtId="0" fontId="3" fillId="30" borderId="1" xfId="0" applyFont="1" applyFill="1" applyBorder="1" applyAlignment="1">
      <alignment horizontal="center" vertical="center"/>
    </xf>
    <xf numFmtId="9" fontId="3" fillId="30" borderId="1" xfId="0" applyNumberFormat="1" applyFont="1" applyFill="1" applyBorder="1" applyAlignment="1">
      <alignment horizontal="center" vertical="center"/>
    </xf>
    <xf numFmtId="43" fontId="3" fillId="30" borderId="1" xfId="1" applyFont="1" applyFill="1" applyBorder="1"/>
    <xf numFmtId="43" fontId="2" fillId="30" borderId="1" xfId="1" applyFont="1" applyFill="1" applyBorder="1" applyAlignment="1">
      <alignment vertical="center"/>
    </xf>
    <xf numFmtId="9" fontId="3" fillId="10" borderId="1" xfId="0" applyNumberFormat="1" applyFont="1" applyFill="1" applyBorder="1" applyAlignment="1">
      <alignment horizontal="center" vertical="center"/>
    </xf>
    <xf numFmtId="43" fontId="3" fillId="10" borderId="1" xfId="1" applyFont="1" applyFill="1" applyBorder="1"/>
    <xf numFmtId="43" fontId="2" fillId="10" borderId="1" xfId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3" fontId="3" fillId="9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43" fontId="0" fillId="0" borderId="1" xfId="1" applyNumberFormat="1" applyFont="1" applyBorder="1"/>
    <xf numFmtId="0" fontId="3" fillId="1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21" fillId="0" borderId="1" xfId="4" applyFont="1" applyFill="1" applyBorder="1" applyAlignment="1">
      <alignment vertical="center"/>
    </xf>
    <xf numFmtId="0" fontId="0" fillId="0" borderId="6" xfId="0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43" fontId="3" fillId="3" borderId="3" xfId="1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horizontal="center" vertical="center"/>
    </xf>
    <xf numFmtId="43" fontId="2" fillId="3" borderId="3" xfId="1" applyFont="1" applyFill="1" applyBorder="1" applyAlignment="1">
      <alignment vertical="center"/>
    </xf>
    <xf numFmtId="43" fontId="2" fillId="3" borderId="3" xfId="1" applyFont="1" applyFill="1" applyBorder="1" applyAlignment="1">
      <alignment horizontal="left" vertical="center"/>
    </xf>
    <xf numFmtId="43" fontId="4" fillId="13" borderId="1" xfId="1" applyNumberFormat="1" applyFont="1" applyFill="1" applyBorder="1" applyAlignment="1">
      <alignment horizontal="center" vertical="center"/>
    </xf>
    <xf numFmtId="43" fontId="4" fillId="13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10" fillId="12" borderId="1" xfId="1" applyNumberFormat="1" applyFont="1" applyFill="1" applyBorder="1" applyAlignment="1">
      <alignment vertical="center"/>
    </xf>
    <xf numFmtId="164" fontId="3" fillId="12" borderId="1" xfId="0" applyNumberFormat="1" applyFont="1" applyFill="1" applyBorder="1"/>
    <xf numFmtId="164" fontId="3" fillId="12" borderId="1" xfId="1" applyNumberFormat="1" applyFont="1" applyFill="1" applyBorder="1"/>
    <xf numFmtId="43" fontId="3" fillId="12" borderId="1" xfId="1" applyFont="1" applyFill="1" applyBorder="1"/>
    <xf numFmtId="43" fontId="2" fillId="12" borderId="1" xfId="1" applyFont="1" applyFill="1" applyBorder="1"/>
    <xf numFmtId="164" fontId="10" fillId="12" borderId="1" xfId="1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/>
    <xf numFmtId="164" fontId="19" fillId="24" borderId="2" xfId="1" applyNumberFormat="1" applyFont="1" applyFill="1" applyBorder="1"/>
    <xf numFmtId="0" fontId="4" fillId="24" borderId="2" xfId="0" applyFont="1" applyFill="1" applyBorder="1"/>
    <xf numFmtId="164" fontId="4" fillId="0" borderId="1" xfId="1" applyNumberFormat="1" applyFont="1" applyFill="1" applyBorder="1" applyAlignment="1">
      <alignment vertical="center"/>
    </xf>
    <xf numFmtId="43" fontId="4" fillId="14" borderId="1" xfId="1" applyNumberFormat="1" applyFont="1" applyFill="1" applyBorder="1"/>
    <xf numFmtId="164" fontId="0" fillId="14" borderId="1" xfId="1" applyNumberFormat="1" applyFont="1" applyFill="1" applyBorder="1"/>
    <xf numFmtId="165" fontId="1" fillId="0" borderId="1" xfId="1" applyNumberFormat="1" applyFont="1" applyFill="1" applyBorder="1" applyAlignment="1">
      <alignment horizontal="center"/>
    </xf>
    <xf numFmtId="165" fontId="3" fillId="3" borderId="5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3" fillId="13" borderId="1" xfId="3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43" fontId="3" fillId="16" borderId="1" xfId="1" applyNumberFormat="1" applyFont="1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7" fontId="3" fillId="10" borderId="4" xfId="0" applyNumberFormat="1" applyFont="1" applyFill="1" applyBorder="1" applyAlignment="1">
      <alignment horizontal="center" vertical="center"/>
    </xf>
    <xf numFmtId="17" fontId="3" fillId="10" borderId="7" xfId="0" applyNumberFormat="1" applyFont="1" applyFill="1" applyBorder="1" applyAlignment="1">
      <alignment horizontal="center" vertical="center"/>
    </xf>
    <xf numFmtId="17" fontId="3" fillId="10" borderId="6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3" fontId="22" fillId="2" borderId="1" xfId="1" applyFont="1" applyFill="1" applyBorder="1" applyAlignment="1">
      <alignment horizontal="left" vertical="center"/>
    </xf>
    <xf numFmtId="43" fontId="22" fillId="2" borderId="1" xfId="1" applyFont="1" applyFill="1" applyBorder="1" applyAlignment="1">
      <alignment horizontal="center" vertical="center"/>
    </xf>
    <xf numFmtId="43" fontId="22" fillId="0" borderId="1" xfId="1" applyFont="1" applyFill="1" applyBorder="1" applyAlignment="1">
      <alignment horizontal="center" vertical="center"/>
    </xf>
    <xf numFmtId="43" fontId="22" fillId="2" borderId="1" xfId="1" applyFont="1" applyFill="1" applyBorder="1" applyAlignment="1">
      <alignment vertical="center"/>
    </xf>
    <xf numFmtId="43" fontId="22" fillId="21" borderId="1" xfId="1" applyFont="1" applyFill="1" applyBorder="1" applyAlignment="1">
      <alignment horizontal="center"/>
    </xf>
    <xf numFmtId="43" fontId="22" fillId="0" borderId="1" xfId="1" applyFont="1" applyBorder="1" applyAlignment="1">
      <alignment vertical="center"/>
    </xf>
    <xf numFmtId="43" fontId="22" fillId="0" borderId="1" xfId="1" applyFont="1" applyFill="1" applyBorder="1" applyAlignment="1">
      <alignment horizontal="center"/>
    </xf>
    <xf numFmtId="43" fontId="22" fillId="0" borderId="1" xfId="1" applyFont="1" applyFill="1" applyBorder="1" applyAlignment="1">
      <alignment vertical="center"/>
    </xf>
    <xf numFmtId="43" fontId="23" fillId="2" borderId="1" xfId="1" applyFont="1" applyFill="1" applyBorder="1" applyAlignment="1">
      <alignment horizontal="right" vertical="center" wrapText="1"/>
    </xf>
    <xf numFmtId="43" fontId="22" fillId="2" borderId="1" xfId="1" applyFont="1" applyFill="1" applyBorder="1" applyAlignment="1">
      <alignment horizontal="center"/>
    </xf>
    <xf numFmtId="43" fontId="22" fillId="9" borderId="1" xfId="1" applyFont="1" applyFill="1" applyBorder="1" applyAlignment="1">
      <alignment horizontal="center" vertical="center"/>
    </xf>
    <xf numFmtId="43" fontId="22" fillId="0" borderId="1" xfId="1" applyFont="1" applyFill="1" applyBorder="1" applyAlignment="1">
      <alignment horizontal="left" vertical="center"/>
    </xf>
    <xf numFmtId="43" fontId="23" fillId="0" borderId="1" xfId="1" applyFont="1" applyFill="1" applyBorder="1" applyAlignment="1">
      <alignment horizontal="right" vertical="center" wrapText="1"/>
    </xf>
    <xf numFmtId="43" fontId="22" fillId="0" borderId="1" xfId="1" applyFont="1" applyFill="1" applyBorder="1" applyAlignment="1">
      <alignment horizontal="left"/>
    </xf>
    <xf numFmtId="43" fontId="24" fillId="4" borderId="1" xfId="1" applyFont="1" applyFill="1" applyBorder="1" applyAlignment="1">
      <alignment horizontal="center" vertical="center"/>
    </xf>
    <xf numFmtId="43" fontId="22" fillId="0" borderId="1" xfId="1" applyFont="1" applyBorder="1" applyAlignment="1">
      <alignment horizontal="center" vertical="center"/>
    </xf>
    <xf numFmtId="43" fontId="22" fillId="0" borderId="1" xfId="1" applyFont="1" applyFill="1" applyBorder="1" applyAlignment="1">
      <alignment horizontal="right"/>
    </xf>
    <xf numFmtId="43" fontId="22" fillId="0" borderId="1" xfId="1" applyFont="1" applyBorder="1" applyAlignment="1">
      <alignment horizontal="left" vertical="center"/>
    </xf>
    <xf numFmtId="43" fontId="22" fillId="0" borderId="0" xfId="1" applyFont="1" applyAlignment="1">
      <alignment vertical="center"/>
    </xf>
    <xf numFmtId="43" fontId="2" fillId="3" borderId="3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164" fontId="1" fillId="0" borderId="2" xfId="1" applyNumberFormat="1" applyFont="1" applyFill="1" applyBorder="1" applyAlignment="1">
      <alignment horizontal="center" vertical="center"/>
    </xf>
    <xf numFmtId="164" fontId="4" fillId="0" borderId="2" xfId="0" applyNumberFormat="1" applyFont="1" applyBorder="1"/>
    <xf numFmtId="0" fontId="2" fillId="0" borderId="1" xfId="0" applyFont="1" applyBorder="1" applyAlignment="1">
      <alignment horizontal="center"/>
    </xf>
    <xf numFmtId="43" fontId="1" fillId="0" borderId="2" xfId="1" applyFont="1" applyFill="1" applyBorder="1" applyAlignment="1">
      <alignment horizontal="center" vertical="center"/>
    </xf>
    <xf numFmtId="43" fontId="4" fillId="0" borderId="2" xfId="1" applyFont="1" applyBorder="1"/>
    <xf numFmtId="164" fontId="0" fillId="0" borderId="1" xfId="1" applyNumberFormat="1" applyFont="1" applyBorder="1"/>
    <xf numFmtId="43" fontId="3" fillId="31" borderId="2" xfId="1" applyFont="1" applyFill="1" applyBorder="1" applyAlignment="1">
      <alignment horizontal="center" vertical="center"/>
    </xf>
    <xf numFmtId="164" fontId="3" fillId="31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164" fontId="15" fillId="4" borderId="0" xfId="0" applyNumberFormat="1" applyFont="1" applyFill="1" applyAlignment="1">
      <alignment horizontal="center" vertical="center"/>
    </xf>
    <xf numFmtId="164" fontId="15" fillId="4" borderId="8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164" fontId="3" fillId="13" borderId="2" xfId="0" applyNumberFormat="1" applyFont="1" applyFill="1" applyBorder="1" applyAlignment="1">
      <alignment horizontal="center" vertical="center" wrapText="1"/>
    </xf>
    <xf numFmtId="164" fontId="3" fillId="13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8" borderId="4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164" fontId="3" fillId="16" borderId="2" xfId="0" applyNumberFormat="1" applyFont="1" applyFill="1" applyBorder="1" applyAlignment="1">
      <alignment horizontal="center" vertical="center" wrapText="1"/>
    </xf>
    <xf numFmtId="164" fontId="3" fillId="16" borderId="3" xfId="0" applyNumberFormat="1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7" fontId="3" fillId="12" borderId="4" xfId="0" applyNumberFormat="1" applyFont="1" applyFill="1" applyBorder="1" applyAlignment="1">
      <alignment horizontal="center" vertical="center"/>
    </xf>
    <xf numFmtId="17" fontId="3" fillId="12" borderId="7" xfId="0" applyNumberFormat="1" applyFont="1" applyFill="1" applyBorder="1" applyAlignment="1">
      <alignment horizontal="center" vertical="center"/>
    </xf>
    <xf numFmtId="17" fontId="3" fillId="12" borderId="6" xfId="0" applyNumberFormat="1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7" fontId="3" fillId="8" borderId="4" xfId="0" applyNumberFormat="1" applyFont="1" applyFill="1" applyBorder="1" applyAlignment="1">
      <alignment horizontal="center" vertical="center"/>
    </xf>
    <xf numFmtId="17" fontId="3" fillId="8" borderId="7" xfId="0" applyNumberFormat="1" applyFont="1" applyFill="1" applyBorder="1" applyAlignment="1">
      <alignment horizontal="center" vertical="center"/>
    </xf>
    <xf numFmtId="17" fontId="3" fillId="8" borderId="6" xfId="0" applyNumberFormat="1" applyFont="1" applyFill="1" applyBorder="1" applyAlignment="1">
      <alignment horizontal="center" vertical="center"/>
    </xf>
    <xf numFmtId="17" fontId="3" fillId="8" borderId="1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13" borderId="1" xfId="0" applyNumberFormat="1" applyFont="1" applyFill="1" applyBorder="1" applyAlignment="1">
      <alignment horizontal="center" vertical="center"/>
    </xf>
    <xf numFmtId="164" fontId="10" fillId="13" borderId="4" xfId="1" applyNumberFormat="1" applyFont="1" applyFill="1" applyBorder="1" applyAlignment="1">
      <alignment horizontal="center" vertical="center"/>
    </xf>
    <xf numFmtId="164" fontId="10" fillId="13" borderId="7" xfId="1" applyNumberFormat="1" applyFont="1" applyFill="1" applyBorder="1" applyAlignment="1">
      <alignment horizontal="center" vertical="center"/>
    </xf>
    <xf numFmtId="164" fontId="10" fillId="13" borderId="6" xfId="1" applyNumberFormat="1" applyFont="1" applyFill="1" applyBorder="1" applyAlignment="1">
      <alignment horizontal="center" vertical="center"/>
    </xf>
    <xf numFmtId="17" fontId="3" fillId="13" borderId="5" xfId="0" applyNumberFormat="1" applyFont="1" applyFill="1" applyBorder="1" applyAlignment="1">
      <alignment horizontal="center" vertical="center"/>
    </xf>
    <xf numFmtId="17" fontId="3" fillId="13" borderId="8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64" fontId="10" fillId="4" borderId="4" xfId="1" applyNumberFormat="1" applyFont="1" applyFill="1" applyBorder="1" applyAlignment="1">
      <alignment horizontal="center" vertical="center"/>
    </xf>
    <xf numFmtId="164" fontId="10" fillId="4" borderId="7" xfId="1" applyNumberFormat="1" applyFont="1" applyFill="1" applyBorder="1" applyAlignment="1">
      <alignment horizontal="center" vertical="center"/>
    </xf>
    <xf numFmtId="164" fontId="10" fillId="4" borderId="6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" fontId="3" fillId="19" borderId="1" xfId="0" applyNumberFormat="1" applyFont="1" applyFill="1" applyBorder="1" applyAlignment="1">
      <alignment horizontal="center" vertical="center"/>
    </xf>
    <xf numFmtId="164" fontId="10" fillId="19" borderId="4" xfId="1" applyNumberFormat="1" applyFont="1" applyFill="1" applyBorder="1" applyAlignment="1">
      <alignment horizontal="center" vertical="center"/>
    </xf>
    <xf numFmtId="164" fontId="10" fillId="19" borderId="7" xfId="1" applyNumberFormat="1" applyFont="1" applyFill="1" applyBorder="1" applyAlignment="1">
      <alignment horizontal="center" vertical="center"/>
    </xf>
    <xf numFmtId="164" fontId="10" fillId="19" borderId="6" xfId="1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17" fontId="3" fillId="28" borderId="1" xfId="0" applyNumberFormat="1" applyFont="1" applyFill="1" applyBorder="1" applyAlignment="1">
      <alignment horizontal="center" vertical="center"/>
    </xf>
    <xf numFmtId="164" fontId="10" fillId="28" borderId="4" xfId="1" applyNumberFormat="1" applyFont="1" applyFill="1" applyBorder="1" applyAlignment="1">
      <alignment horizontal="center" vertical="center"/>
    </xf>
    <xf numFmtId="164" fontId="10" fillId="28" borderId="7" xfId="1" applyNumberFormat="1" applyFont="1" applyFill="1" applyBorder="1" applyAlignment="1">
      <alignment horizontal="center" vertical="center"/>
    </xf>
    <xf numFmtId="164" fontId="10" fillId="28" borderId="6" xfId="1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49" fontId="2" fillId="28" borderId="1" xfId="0" applyNumberFormat="1" applyFont="1" applyFill="1" applyBorder="1" applyAlignment="1">
      <alignment horizontal="center" vertical="center"/>
    </xf>
    <xf numFmtId="164" fontId="10" fillId="16" borderId="4" xfId="1" applyNumberFormat="1" applyFont="1" applyFill="1" applyBorder="1" applyAlignment="1">
      <alignment horizontal="center" vertical="center"/>
    </xf>
    <xf numFmtId="164" fontId="10" fillId="16" borderId="7" xfId="1" applyNumberFormat="1" applyFont="1" applyFill="1" applyBorder="1" applyAlignment="1">
      <alignment horizontal="center" vertical="center"/>
    </xf>
    <xf numFmtId="164" fontId="10" fillId="16" borderId="6" xfId="1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17" fontId="3" fillId="16" borderId="1" xfId="0" applyNumberFormat="1" applyFont="1" applyFill="1" applyBorder="1" applyAlignment="1">
      <alignment horizontal="center" vertical="center"/>
    </xf>
    <xf numFmtId="17" fontId="3" fillId="29" borderId="1" xfId="0" applyNumberFormat="1" applyFont="1" applyFill="1" applyBorder="1" applyAlignment="1">
      <alignment horizontal="center" vertical="center"/>
    </xf>
    <xf numFmtId="164" fontId="10" fillId="29" borderId="4" xfId="1" applyNumberFormat="1" applyFont="1" applyFill="1" applyBorder="1" applyAlignment="1">
      <alignment horizontal="center" vertical="center"/>
    </xf>
    <xf numFmtId="164" fontId="10" fillId="29" borderId="7" xfId="1" applyNumberFormat="1" applyFont="1" applyFill="1" applyBorder="1" applyAlignment="1">
      <alignment horizontal="center" vertical="center"/>
    </xf>
    <xf numFmtId="164" fontId="10" fillId="29" borderId="6" xfId="1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49" fontId="2" fillId="29" borderId="1" xfId="0" applyNumberFormat="1" applyFont="1" applyFill="1" applyBorder="1" applyAlignment="1">
      <alignment horizontal="center" vertical="center"/>
    </xf>
    <xf numFmtId="17" fontId="3" fillId="30" borderId="1" xfId="0" applyNumberFormat="1" applyFont="1" applyFill="1" applyBorder="1" applyAlignment="1">
      <alignment horizontal="center" vertical="center"/>
    </xf>
    <xf numFmtId="164" fontId="10" fillId="30" borderId="4" xfId="1" applyNumberFormat="1" applyFont="1" applyFill="1" applyBorder="1" applyAlignment="1">
      <alignment horizontal="center" vertical="center"/>
    </xf>
    <xf numFmtId="164" fontId="10" fillId="30" borderId="7" xfId="1" applyNumberFormat="1" applyFont="1" applyFill="1" applyBorder="1" applyAlignment="1">
      <alignment horizontal="center" vertical="center"/>
    </xf>
    <xf numFmtId="164" fontId="10" fillId="30" borderId="6" xfId="1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49" fontId="2" fillId="30" borderId="1" xfId="0" applyNumberFormat="1" applyFont="1" applyFill="1" applyBorder="1" applyAlignment="1">
      <alignment horizontal="center" vertical="center"/>
    </xf>
    <xf numFmtId="17" fontId="3" fillId="10" borderId="1" xfId="0" applyNumberFormat="1" applyFont="1" applyFill="1" applyBorder="1" applyAlignment="1">
      <alignment horizontal="center" vertical="center"/>
    </xf>
    <xf numFmtId="164" fontId="10" fillId="10" borderId="4" xfId="1" applyNumberFormat="1" applyFont="1" applyFill="1" applyBorder="1" applyAlignment="1">
      <alignment horizontal="center" vertical="center"/>
    </xf>
    <xf numFmtId="164" fontId="10" fillId="10" borderId="7" xfId="1" applyNumberFormat="1" applyFont="1" applyFill="1" applyBorder="1" applyAlignment="1">
      <alignment horizontal="center" vertical="center"/>
    </xf>
    <xf numFmtId="164" fontId="10" fillId="10" borderId="6" xfId="1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17" fontId="3" fillId="10" borderId="4" xfId="0" applyNumberFormat="1" applyFont="1" applyFill="1" applyBorder="1" applyAlignment="1">
      <alignment horizontal="center" vertical="center"/>
    </xf>
    <xf numFmtId="17" fontId="3" fillId="10" borderId="7" xfId="0" applyNumberFormat="1" applyFont="1" applyFill="1" applyBorder="1" applyAlignment="1">
      <alignment horizontal="center" vertical="center"/>
    </xf>
    <xf numFmtId="17" fontId="3" fillId="10" borderId="6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3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</cellXfs>
  <cellStyles count="5">
    <cellStyle name="Comma" xfId="1" builtinId="3"/>
    <cellStyle name="Hyperlink" xfId="4" builtinId="8"/>
    <cellStyle name="Normal" xfId="0" builtinId="0"/>
    <cellStyle name="Normal 2 8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66FFCC"/>
      <color rgb="FFFF66FF"/>
      <color rgb="FF00FF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rry/Desktop/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L180"/>
  <sheetViews>
    <sheetView showGridLines="0" topLeftCell="B1" zoomScale="90" zoomScaleNormal="90" workbookViewId="0">
      <pane xSplit="2" ySplit="9" topLeftCell="D50" activePane="bottomRight" state="frozen"/>
      <selection activeCell="B1" sqref="B1"/>
      <selection pane="topRight" activeCell="D1" sqref="D1"/>
      <selection pane="bottomLeft" activeCell="B8" sqref="B8"/>
      <selection pane="bottomRight" activeCell="F61" sqref="F61"/>
    </sheetView>
  </sheetViews>
  <sheetFormatPr defaultColWidth="9.140625" defaultRowHeight="15" customHeight="1"/>
  <cols>
    <col min="1" max="1" width="4" style="54" customWidth="1"/>
    <col min="2" max="2" width="7.28515625" style="53" customWidth="1"/>
    <col min="3" max="3" width="6.5703125" style="53" bestFit="1" customWidth="1"/>
    <col min="4" max="4" width="11.140625" style="53" customWidth="1"/>
    <col min="5" max="5" width="15.7109375" style="55" customWidth="1"/>
    <col min="6" max="7" width="15.7109375" style="54" customWidth="1"/>
    <col min="8" max="9" width="12.42578125" style="54" customWidth="1"/>
    <col min="10" max="10" width="18" style="104" customWidth="1"/>
    <col min="11" max="11" width="19.28515625" style="92" customWidth="1"/>
    <col min="12" max="12" width="18.7109375" style="92" customWidth="1"/>
    <col min="13" max="16384" width="9.140625" style="54"/>
  </cols>
  <sheetData>
    <row r="1" spans="1:12" ht="15" customHeight="1">
      <c r="J1" s="388" t="s">
        <v>1361</v>
      </c>
      <c r="K1" s="388"/>
    </row>
    <row r="2" spans="1:12" ht="15" customHeight="1">
      <c r="B2" s="52" t="s">
        <v>1681</v>
      </c>
      <c r="E2" s="50"/>
      <c r="F2" s="47"/>
      <c r="G2" s="47"/>
      <c r="H2" s="47"/>
      <c r="I2" s="47"/>
      <c r="J2" s="389"/>
      <c r="K2" s="389"/>
      <c r="L2" s="103"/>
    </row>
    <row r="3" spans="1:12" ht="15" customHeight="1">
      <c r="B3" s="390" t="s">
        <v>1026</v>
      </c>
      <c r="C3" s="390" t="s">
        <v>926</v>
      </c>
      <c r="D3" s="391" t="s">
        <v>1348</v>
      </c>
      <c r="E3" s="105" t="s">
        <v>45</v>
      </c>
      <c r="F3" s="106" t="s">
        <v>262</v>
      </c>
      <c r="G3" s="106" t="s">
        <v>921</v>
      </c>
      <c r="H3" s="107" t="s">
        <v>1316</v>
      </c>
      <c r="I3" s="107" t="s">
        <v>1421</v>
      </c>
      <c r="J3" s="393" t="s">
        <v>1683</v>
      </c>
      <c r="K3" s="395" t="s">
        <v>1684</v>
      </c>
      <c r="L3" s="391" t="s">
        <v>925</v>
      </c>
    </row>
    <row r="4" spans="1:12" ht="15.75" customHeight="1">
      <c r="B4" s="390"/>
      <c r="C4" s="390"/>
      <c r="D4" s="392"/>
      <c r="E4" s="105" t="s">
        <v>1682</v>
      </c>
      <c r="F4" s="105" t="s">
        <v>1682</v>
      </c>
      <c r="G4" s="105" t="s">
        <v>1682</v>
      </c>
      <c r="H4" s="105" t="s">
        <v>1682</v>
      </c>
      <c r="I4" s="105" t="s">
        <v>1682</v>
      </c>
      <c r="J4" s="394"/>
      <c r="K4" s="396"/>
      <c r="L4" s="392"/>
    </row>
    <row r="5" spans="1:12" ht="17.25" hidden="1" customHeight="1">
      <c r="B5" s="397" t="s">
        <v>1028</v>
      </c>
      <c r="C5" s="398"/>
      <c r="D5" s="149"/>
      <c r="E5" s="108">
        <f>SUM(E10:E180)</f>
        <v>616806.25</v>
      </c>
      <c r="F5" s="108">
        <f>SUM(F10:F180)</f>
        <v>379006.25</v>
      </c>
      <c r="G5" s="108">
        <f>SUM(G10:G180)</f>
        <v>48986.75</v>
      </c>
      <c r="H5" s="108">
        <f>SUM(H10:H180)</f>
        <v>98196.5</v>
      </c>
      <c r="I5" s="108"/>
      <c r="J5" s="108">
        <f>SUM(J10:J180)</f>
        <v>1156709.5</v>
      </c>
      <c r="K5" s="108">
        <f>SUM(K10:K180)</f>
        <v>781126</v>
      </c>
      <c r="L5" s="108">
        <f>SUM(L10:L180)</f>
        <v>1937835.5</v>
      </c>
    </row>
    <row r="6" spans="1:12" ht="17.25" customHeight="1">
      <c r="B6" s="399" t="s">
        <v>1541</v>
      </c>
      <c r="C6" s="400"/>
      <c r="D6" s="150"/>
      <c r="E6" s="144">
        <f>SUM(E7:E8)</f>
        <v>616806.25</v>
      </c>
      <c r="F6" s="144">
        <f t="shared" ref="F6:I6" si="0">SUM(F7:F8)</f>
        <v>379006.25</v>
      </c>
      <c r="G6" s="144">
        <f t="shared" si="0"/>
        <v>48986.75</v>
      </c>
      <c r="H6" s="144">
        <f t="shared" si="0"/>
        <v>98196.5</v>
      </c>
      <c r="I6" s="144">
        <f t="shared" si="0"/>
        <v>13713.75</v>
      </c>
      <c r="J6" s="144">
        <f>SUM(J7:J8)</f>
        <v>1156709.5</v>
      </c>
      <c r="K6" s="144">
        <f>SUM(K7:K8)</f>
        <v>781126</v>
      </c>
      <c r="L6" s="144">
        <f>SUM(L7:L8)</f>
        <v>1937835.5</v>
      </c>
    </row>
    <row r="7" spans="1:12" ht="17.25" customHeight="1">
      <c r="B7" s="397" t="s">
        <v>1362</v>
      </c>
      <c r="C7" s="398"/>
      <c r="D7" s="149"/>
      <c r="E7" s="108">
        <f>SUMIFS(E:E,D:D,"FC")</f>
        <v>350413.25</v>
      </c>
      <c r="F7" s="108">
        <f>SUMIFS(F:F,D:D,"FC")</f>
        <v>253459</v>
      </c>
      <c r="G7" s="108">
        <f>SUMIFS(G:G,D:D,"FC")</f>
        <v>11282</v>
      </c>
      <c r="H7" s="108">
        <f>SUMIFS(H:H,D:D,"FC")</f>
        <v>60844</v>
      </c>
      <c r="I7" s="108">
        <f>SUMIFS(I:I,D:D,"FC")</f>
        <v>13713.75</v>
      </c>
      <c r="J7" s="108">
        <f>SUM(E7:I7)</f>
        <v>689712</v>
      </c>
      <c r="K7" s="108">
        <f>SUMIFS(K:K,D:D,"FC")</f>
        <v>480821</v>
      </c>
      <c r="L7" s="108">
        <f>SUM(J7:K7)</f>
        <v>1170533</v>
      </c>
    </row>
    <row r="8" spans="1:12" ht="17.25" customHeight="1">
      <c r="B8" s="397" t="s">
        <v>1540</v>
      </c>
      <c r="C8" s="398"/>
      <c r="D8" s="149"/>
      <c r="E8" s="108">
        <f>SUMIFS(E:E,D:D,"KE")</f>
        <v>266393</v>
      </c>
      <c r="F8" s="108">
        <f>SUMIFS(F:F,D:D,"KE")</f>
        <v>125547.25</v>
      </c>
      <c r="G8" s="108">
        <f>SUMIFS(G:G,D:D,"KE")</f>
        <v>37704.75</v>
      </c>
      <c r="H8" s="108">
        <f>SUMIFS(H:H,D:D,"KE")</f>
        <v>37352.5</v>
      </c>
      <c r="I8" s="108">
        <f>SUMIFS(I:I,D:D,"KE")</f>
        <v>0</v>
      </c>
      <c r="J8" s="108">
        <f>SUM(E8:I8)</f>
        <v>466997.5</v>
      </c>
      <c r="K8" s="108">
        <f>SUMIFS(K:K,D:D,"KE")</f>
        <v>300305</v>
      </c>
      <c r="L8" s="108">
        <f t="shared" ref="L8:L9" si="1">SUM(J8:K8)</f>
        <v>767302.5</v>
      </c>
    </row>
    <row r="9" spans="1:12" ht="4.5" customHeight="1">
      <c r="B9" s="148"/>
      <c r="C9" s="149"/>
      <c r="D9" s="149"/>
      <c r="E9" s="108"/>
      <c r="F9" s="108"/>
      <c r="G9" s="108"/>
      <c r="H9" s="108"/>
      <c r="I9" s="108"/>
      <c r="J9" s="108"/>
      <c r="K9" s="111"/>
      <c r="L9" s="108">
        <f t="shared" si="1"/>
        <v>0</v>
      </c>
    </row>
    <row r="10" spans="1:12" s="92" customFormat="1" ht="15" hidden="1" customHeight="1">
      <c r="A10" s="97"/>
      <c r="B10" s="1">
        <v>77</v>
      </c>
      <c r="C10" s="1" t="s">
        <v>952</v>
      </c>
      <c r="D10" s="1" t="s">
        <v>1349</v>
      </c>
      <c r="E10" s="63">
        <f>SUMIFS(OFM!AM:AM,OFM!C:C,C10)</f>
        <v>0</v>
      </c>
      <c r="F10" s="63">
        <f>SUMIFS(FAM!AO:AO,FAM!E:E,C10)</f>
        <v>0</v>
      </c>
      <c r="G10" s="67">
        <f>SUMIFS(B2S!O:O,B2S!C:C,C10)</f>
        <v>0</v>
      </c>
      <c r="H10" s="67">
        <f>SUMIF(TOP!C:C,C10,TOP!L:L)</f>
        <v>0</v>
      </c>
      <c r="I10" s="67">
        <f>SUMIF(LEG!C:C,'Sum MAR'!C88,LEG!L:L)</f>
        <v>0</v>
      </c>
      <c r="J10" s="146">
        <f t="shared" ref="J10:J41" si="2">SUM(E10:I10)</f>
        <v>0</v>
      </c>
      <c r="K10" s="147">
        <f>SUMIFS(PSP!AB:AB,PSP!D:D,C10)</f>
        <v>0</v>
      </c>
      <c r="L10" s="101">
        <f t="shared" ref="L10:L41" si="3">SUM(J10:K10)</f>
        <v>0</v>
      </c>
    </row>
    <row r="11" spans="1:12" s="92" customFormat="1" ht="15" hidden="1" customHeight="1">
      <c r="B11" s="69">
        <v>1</v>
      </c>
      <c r="C11" s="69" t="s">
        <v>929</v>
      </c>
      <c r="D11" s="69" t="s">
        <v>1038</v>
      </c>
      <c r="E11" s="70">
        <f>SUMIFS(OFM!AM:AM,OFM!C:C,C11)</f>
        <v>0</v>
      </c>
      <c r="F11" s="70">
        <f>SUMIFS(FAM!AO:AO,FAM!E:E,C11)</f>
        <v>0</v>
      </c>
      <c r="G11" s="180">
        <f>SUMIFS(B2S!O:O,B2S!C:C,C11)</f>
        <v>0</v>
      </c>
      <c r="H11" s="180">
        <f>SUMIF(TOP!C:C,C11,TOP!L:L)</f>
        <v>0</v>
      </c>
      <c r="I11" s="180">
        <f>SUMIF(LEG!C:C,'Sum MAR'!C13,LEG!L:L)</f>
        <v>0</v>
      </c>
      <c r="J11" s="181">
        <f t="shared" si="2"/>
        <v>0</v>
      </c>
      <c r="K11" s="182">
        <f>SUMIFS(PSP!AB:AB,PSP!D:D,C11)</f>
        <v>0</v>
      </c>
      <c r="L11" s="181">
        <f t="shared" si="3"/>
        <v>0</v>
      </c>
    </row>
    <row r="12" spans="1:12" s="92" customFormat="1" ht="15" hidden="1" customHeight="1">
      <c r="A12" s="97"/>
      <c r="B12" s="1">
        <v>95</v>
      </c>
      <c r="C12" s="1" t="s">
        <v>968</v>
      </c>
      <c r="D12" s="1" t="s">
        <v>1349</v>
      </c>
      <c r="E12" s="63">
        <f>SUMIFS(OFM!AM:AM,OFM!C:C,C12)</f>
        <v>0</v>
      </c>
      <c r="F12" s="63">
        <f>SUMIFS(FAM!AO:AO,FAM!E:E,C12)</f>
        <v>0</v>
      </c>
      <c r="G12" s="67">
        <f>SUMIFS(B2S!O:O,B2S!C:C,C12)</f>
        <v>0</v>
      </c>
      <c r="H12" s="67">
        <f>SUMIF(TOP!C:C,C12,TOP!L:L)</f>
        <v>0</v>
      </c>
      <c r="I12" s="67">
        <f>SUMIF(LEG!C:C,'Sum MAR'!C106,LEG!L:L)</f>
        <v>0</v>
      </c>
      <c r="J12" s="146">
        <f t="shared" si="2"/>
        <v>0</v>
      </c>
      <c r="K12" s="147">
        <f>SUMIFS(PSP!AB:AB,PSP!D:D,C12)</f>
        <v>0</v>
      </c>
      <c r="L12" s="101">
        <f t="shared" si="3"/>
        <v>0</v>
      </c>
    </row>
    <row r="13" spans="1:12" s="92" customFormat="1" ht="12.75">
      <c r="A13" s="97"/>
      <c r="B13" s="1">
        <v>36</v>
      </c>
      <c r="C13" s="1" t="s">
        <v>552</v>
      </c>
      <c r="D13" s="1" t="s">
        <v>1349</v>
      </c>
      <c r="E13" s="63">
        <f>SUMIFS(OFM!AM:AM,OFM!C:C,C13)</f>
        <v>0</v>
      </c>
      <c r="F13" s="63">
        <f>SUMIFS(FAM!AO:AO,FAM!E:E,C13)</f>
        <v>10844.5</v>
      </c>
      <c r="G13" s="67">
        <f>SUMIFS(B2S!O:O,B2S!C:C,C13)</f>
        <v>10453.25</v>
      </c>
      <c r="H13" s="67">
        <f>SUMIF(TOP!C:C,C13,TOP!L:L)</f>
        <v>2352</v>
      </c>
      <c r="I13" s="67">
        <f>SUMIF(LEG!C:C,'Sum MAR'!C47,LEG!L:L)</f>
        <v>0</v>
      </c>
      <c r="J13" s="146">
        <f t="shared" si="2"/>
        <v>23649.75</v>
      </c>
      <c r="K13" s="147">
        <f>SUMIFS(PSP!AB:AB,PSP!D:D,C13)</f>
        <v>1070</v>
      </c>
      <c r="L13" s="101">
        <f t="shared" si="3"/>
        <v>24719.75</v>
      </c>
    </row>
    <row r="14" spans="1:12" s="92" customFormat="1" ht="12.75" hidden="1">
      <c r="A14" s="97"/>
      <c r="B14" s="1">
        <v>73</v>
      </c>
      <c r="C14" s="1" t="s">
        <v>950</v>
      </c>
      <c r="D14" s="1" t="s">
        <v>1349</v>
      </c>
      <c r="E14" s="63">
        <f>SUMIFS(OFM!AM:AM,OFM!C:C,C14)</f>
        <v>0</v>
      </c>
      <c r="F14" s="63">
        <f>SUMIFS(FAM!AO:AO,FAM!E:E,C14)</f>
        <v>0</v>
      </c>
      <c r="G14" s="67">
        <f>SUMIFS(B2S!O:O,B2S!C:C,C14)</f>
        <v>0</v>
      </c>
      <c r="H14" s="67">
        <f>SUMIF(TOP!C:C,C14,TOP!L:L)</f>
        <v>0</v>
      </c>
      <c r="I14" s="67">
        <f>SUMIF(LEG!C:C,'Sum MAR'!C84,LEG!L:L)</f>
        <v>0</v>
      </c>
      <c r="J14" s="146">
        <f t="shared" si="2"/>
        <v>0</v>
      </c>
      <c r="K14" s="147">
        <f>SUMIFS(PSP!AB:AB,PSP!D:D,C14)</f>
        <v>0</v>
      </c>
      <c r="L14" s="101">
        <f t="shared" si="3"/>
        <v>0</v>
      </c>
    </row>
    <row r="15" spans="1:12" s="92" customFormat="1" ht="15" customHeight="1">
      <c r="A15" s="97"/>
      <c r="B15" s="1">
        <v>75</v>
      </c>
      <c r="C15" s="1" t="s">
        <v>390</v>
      </c>
      <c r="D15" s="1" t="s">
        <v>1349</v>
      </c>
      <c r="E15" s="63">
        <f>SUMIFS(OFM!AM:AM,OFM!C:C,C15)</f>
        <v>0</v>
      </c>
      <c r="F15" s="63">
        <f>SUMIFS(FAM!AO:AO,FAM!E:E,C15)</f>
        <v>0</v>
      </c>
      <c r="G15" s="67">
        <f>SUMIFS(B2S!O:O,B2S!C:C,C15)</f>
        <v>0</v>
      </c>
      <c r="H15" s="67">
        <f>SUMIF(TOP!C:C,C15,TOP!L:L)</f>
        <v>0</v>
      </c>
      <c r="I15" s="67">
        <f>SUMIF(LEG!C:C,'Sum MAR'!C86,LEG!L:L)</f>
        <v>0</v>
      </c>
      <c r="J15" s="146">
        <f t="shared" si="2"/>
        <v>0</v>
      </c>
      <c r="K15" s="147">
        <f>SUMIFS(PSP!AB:AB,PSP!D:D,C15)</f>
        <v>10926.25</v>
      </c>
      <c r="L15" s="101">
        <f t="shared" si="3"/>
        <v>10926.25</v>
      </c>
    </row>
    <row r="16" spans="1:12" s="97" customFormat="1" ht="15" customHeight="1">
      <c r="B16" s="1">
        <v>23</v>
      </c>
      <c r="C16" s="1" t="s">
        <v>341</v>
      </c>
      <c r="D16" s="1" t="s">
        <v>1349</v>
      </c>
      <c r="E16" s="63">
        <f>SUMIFS(OFM!AM:AM,OFM!C:C,C16)</f>
        <v>0</v>
      </c>
      <c r="F16" s="63">
        <f>SUMIFS(FAM!AO:AO,FAM!E:E,C16)</f>
        <v>0</v>
      </c>
      <c r="G16" s="67">
        <f>SUMIFS(B2S!O:O,B2S!C:C,C16)</f>
        <v>0</v>
      </c>
      <c r="H16" s="67">
        <f>SUMIF(TOP!C:C,C16,TOP!L:L)</f>
        <v>2030.5</v>
      </c>
      <c r="I16" s="67">
        <f>SUMIF(LEG!C:C,'Sum MAR'!C34,LEG!L:L)</f>
        <v>0</v>
      </c>
      <c r="J16" s="146">
        <f t="shared" si="2"/>
        <v>2030.5</v>
      </c>
      <c r="K16" s="147">
        <f>SUMIFS(PSP!AB:AB,PSP!D:D,C16)</f>
        <v>4701.25</v>
      </c>
      <c r="L16" s="101">
        <f t="shared" si="3"/>
        <v>6731.75</v>
      </c>
    </row>
    <row r="17" spans="1:12" s="97" customFormat="1" ht="15" customHeight="1">
      <c r="B17" s="1">
        <v>13</v>
      </c>
      <c r="C17" s="1" t="s">
        <v>36</v>
      </c>
      <c r="D17" s="1" t="s">
        <v>1349</v>
      </c>
      <c r="E17" s="63">
        <f>SUMIFS(OFM!AM:AM,OFM!C:C,C17)</f>
        <v>0</v>
      </c>
      <c r="F17" s="63">
        <f>SUMIFS(FAM!AO:AO,FAM!E:E,C17)</f>
        <v>0</v>
      </c>
      <c r="G17" s="67">
        <f>SUMIFS(B2S!O:O,B2S!C:C,C17)</f>
        <v>0</v>
      </c>
      <c r="H17" s="67">
        <f>SUMIF(TOP!C:C,C17,TOP!L:L)</f>
        <v>0</v>
      </c>
      <c r="I17" s="67">
        <f>SUMIF(LEG!C:C,'Sum MAR'!C24,LEG!L:L)</f>
        <v>0</v>
      </c>
      <c r="J17" s="146">
        <f t="shared" si="2"/>
        <v>0</v>
      </c>
      <c r="K17" s="147">
        <f>SUMIFS(PSP!AB:AB,PSP!D:D,C17)</f>
        <v>10045</v>
      </c>
      <c r="L17" s="101">
        <f t="shared" si="3"/>
        <v>10045</v>
      </c>
    </row>
    <row r="18" spans="1:12" s="97" customFormat="1" ht="15" hidden="1" customHeight="1">
      <c r="B18" s="1">
        <v>102</v>
      </c>
      <c r="C18" s="1" t="s">
        <v>975</v>
      </c>
      <c r="D18" s="1" t="s">
        <v>1349</v>
      </c>
      <c r="E18" s="63">
        <f>SUMIFS(OFM!AM:AM,OFM!C:C,C18)</f>
        <v>0</v>
      </c>
      <c r="F18" s="63">
        <f>SUMIFS(FAM!AO:AO,FAM!E:E,C18)</f>
        <v>0</v>
      </c>
      <c r="G18" s="67">
        <f>SUMIFS(B2S!O:O,B2S!C:C,C18)</f>
        <v>0</v>
      </c>
      <c r="H18" s="67">
        <f>SUMIF(TOP!C:C,C18,TOP!L:L)</f>
        <v>0</v>
      </c>
      <c r="I18" s="67">
        <f>SUMIF(LEG!C:C,'Sum MAR'!C113,LEG!L:L)</f>
        <v>0</v>
      </c>
      <c r="J18" s="146">
        <f t="shared" si="2"/>
        <v>0</v>
      </c>
      <c r="K18" s="147">
        <f>SUMIFS(PSP!AB:AB,PSP!D:D,C18)</f>
        <v>0</v>
      </c>
      <c r="L18" s="101">
        <f t="shared" si="3"/>
        <v>0</v>
      </c>
    </row>
    <row r="19" spans="1:12" s="97" customFormat="1" ht="15" customHeight="1">
      <c r="B19" s="1">
        <v>12</v>
      </c>
      <c r="C19" s="1" t="s">
        <v>14</v>
      </c>
      <c r="D19" s="1" t="s">
        <v>1349</v>
      </c>
      <c r="E19" s="63">
        <f>SUMIFS(OFM!AM:AM,OFM!C:C,C19)</f>
        <v>4812.75</v>
      </c>
      <c r="F19" s="63">
        <f>SUMIFS(FAM!AO:AO,FAM!E:E,C19)</f>
        <v>0</v>
      </c>
      <c r="G19" s="67">
        <f>SUMIFS(B2S!O:O,B2S!C:C,C19)</f>
        <v>0</v>
      </c>
      <c r="H19" s="67">
        <f>SUMIF(TOP!C:C,C19,TOP!L:L)</f>
        <v>499</v>
      </c>
      <c r="I19" s="67">
        <f>SUMIF(LEG!C:C,'Sum MAR'!C23,LEG!L:L)</f>
        <v>0</v>
      </c>
      <c r="J19" s="146">
        <f t="shared" si="2"/>
        <v>5311.75</v>
      </c>
      <c r="K19" s="147">
        <f>SUMIFS(PSP!AB:AB,PSP!D:D,C19)</f>
        <v>6597.5</v>
      </c>
      <c r="L19" s="101">
        <f t="shared" si="3"/>
        <v>11909.25</v>
      </c>
    </row>
    <row r="20" spans="1:12" s="97" customFormat="1" ht="15" customHeight="1">
      <c r="B20" s="1">
        <v>51</v>
      </c>
      <c r="C20" s="1" t="s">
        <v>123</v>
      </c>
      <c r="D20" s="1" t="s">
        <v>1349</v>
      </c>
      <c r="E20" s="63">
        <f>SUMIFS(OFM!AM:AM,OFM!C:C,C20)</f>
        <v>0</v>
      </c>
      <c r="F20" s="63">
        <f>SUMIFS(FAM!AO:AO,FAM!E:E,C20)</f>
        <v>36363.75</v>
      </c>
      <c r="G20" s="67">
        <f>SUMIFS(B2S!O:O,B2S!C:C,C20)</f>
        <v>0</v>
      </c>
      <c r="H20" s="67">
        <f>SUMIF(TOP!C:C,C20,TOP!L:L)</f>
        <v>2178.75</v>
      </c>
      <c r="I20" s="67">
        <f>SUMIF(LEG!C:C,'Sum MAR'!C62,LEG!L:L)</f>
        <v>0</v>
      </c>
      <c r="J20" s="146">
        <f t="shared" si="2"/>
        <v>38542.5</v>
      </c>
      <c r="K20" s="147">
        <f>SUMIFS(PSP!AB:AB,PSP!D:D,C20)</f>
        <v>7698.75</v>
      </c>
      <c r="L20" s="101">
        <f t="shared" si="3"/>
        <v>46241.25</v>
      </c>
    </row>
    <row r="21" spans="1:12" s="97" customFormat="1" ht="15" customHeight="1">
      <c r="B21" s="1">
        <v>32</v>
      </c>
      <c r="C21" s="1" t="s">
        <v>501</v>
      </c>
      <c r="D21" s="1" t="s">
        <v>1349</v>
      </c>
      <c r="E21" s="63">
        <f>SUMIFS(OFM!AM:AM,OFM!C:C,C21)</f>
        <v>8195.25</v>
      </c>
      <c r="F21" s="63">
        <f>SUMIFS(FAM!AO:AO,FAM!E:E,C21)</f>
        <v>0</v>
      </c>
      <c r="G21" s="67">
        <f>SUMIFS(B2S!O:O,B2S!C:C,C21)</f>
        <v>0</v>
      </c>
      <c r="H21" s="67">
        <f>SUMIF(TOP!C:C,C21,TOP!L:L)</f>
        <v>0</v>
      </c>
      <c r="I21" s="67">
        <f>SUMIF(LEG!C:C,'Sum MAR'!C43,LEG!L:L)</f>
        <v>0</v>
      </c>
      <c r="J21" s="146">
        <f t="shared" si="2"/>
        <v>8195.25</v>
      </c>
      <c r="K21" s="147">
        <f>SUMIFS(PSP!AB:AB,PSP!D:D,C21)</f>
        <v>4178.75</v>
      </c>
      <c r="L21" s="101">
        <f t="shared" si="3"/>
        <v>12374</v>
      </c>
    </row>
    <row r="22" spans="1:12" s="97" customFormat="1" ht="15" hidden="1" customHeight="1">
      <c r="B22" s="1">
        <v>120</v>
      </c>
      <c r="C22" s="1" t="s">
        <v>993</v>
      </c>
      <c r="D22" s="1" t="s">
        <v>1349</v>
      </c>
      <c r="E22" s="63">
        <f>SUMIFS(OFM!AM:AM,OFM!C:C,C22)</f>
        <v>0</v>
      </c>
      <c r="F22" s="63">
        <f>SUMIFS(FAM!AO:AO,FAM!E:E,C22)</f>
        <v>0</v>
      </c>
      <c r="G22" s="67">
        <f>SUMIFS(B2S!O:O,B2S!C:C,C22)</f>
        <v>0</v>
      </c>
      <c r="H22" s="67">
        <f>SUMIF(TOP!C:C,C22,TOP!L:L)</f>
        <v>0</v>
      </c>
      <c r="I22" s="67">
        <f>SUMIF(LEG!C:C,'Sum MAR'!C131,LEG!L:L)</f>
        <v>0</v>
      </c>
      <c r="J22" s="146">
        <f t="shared" si="2"/>
        <v>0</v>
      </c>
      <c r="K22" s="147">
        <f>SUMIFS(PSP!AB:AB,PSP!D:D,C22)</f>
        <v>0</v>
      </c>
      <c r="L22" s="101">
        <f t="shared" si="3"/>
        <v>0</v>
      </c>
    </row>
    <row r="23" spans="1:12" s="97" customFormat="1" ht="15" hidden="1" customHeight="1">
      <c r="B23" s="74">
        <v>88</v>
      </c>
      <c r="C23" s="69" t="s">
        <v>962</v>
      </c>
      <c r="D23" s="69" t="s">
        <v>1038</v>
      </c>
      <c r="E23" s="70">
        <f>SUMIFS(OFM!AM:AM,OFM!C:C,C23)</f>
        <v>0</v>
      </c>
      <c r="F23" s="70">
        <f>SUMIFS(FAM!AO:AO,FAM!E:E,C23)</f>
        <v>0</v>
      </c>
      <c r="G23" s="180">
        <f>SUMIFS(B2S!O:O,B2S!C:C,C23)</f>
        <v>0</v>
      </c>
      <c r="H23" s="180">
        <f>SUMIF(TOP!C:C,C23,TOP!L:L)</f>
        <v>0</v>
      </c>
      <c r="I23" s="180">
        <f>SUMIF(LEG!C:C,'Sum MAR'!C99,LEG!L:L)</f>
        <v>0</v>
      </c>
      <c r="J23" s="181">
        <f t="shared" si="2"/>
        <v>0</v>
      </c>
      <c r="K23" s="182">
        <f>SUMIFS(PSP!AB:AB,PSP!D:D,C23)</f>
        <v>0</v>
      </c>
      <c r="L23" s="181">
        <f t="shared" si="3"/>
        <v>0</v>
      </c>
    </row>
    <row r="24" spans="1:12" s="97" customFormat="1" ht="15" hidden="1" customHeight="1">
      <c r="B24" s="1">
        <v>132</v>
      </c>
      <c r="C24" s="1" t="s">
        <v>1005</v>
      </c>
      <c r="D24" s="1" t="s">
        <v>1349</v>
      </c>
      <c r="E24" s="63">
        <f>SUMIFS(OFM!AM:AM,OFM!C:C,C24)</f>
        <v>0</v>
      </c>
      <c r="F24" s="63">
        <f>SUMIFS(FAM!AO:AO,FAM!E:E,C24)</f>
        <v>0</v>
      </c>
      <c r="G24" s="67">
        <f>SUMIFS(B2S!O:O,B2S!C:C,C24)</f>
        <v>0</v>
      </c>
      <c r="H24" s="67">
        <f>SUMIF(TOP!C:C,C24,TOP!L:L)</f>
        <v>0</v>
      </c>
      <c r="I24" s="67">
        <f>SUMIF(LEG!C:C,'Sum MAR'!C143,LEG!L:L)</f>
        <v>0</v>
      </c>
      <c r="J24" s="146">
        <f t="shared" si="2"/>
        <v>0</v>
      </c>
      <c r="K24" s="147">
        <f>SUMIFS(PSP!AB:AB,PSP!D:D,C24)</f>
        <v>0</v>
      </c>
      <c r="L24" s="101">
        <f t="shared" si="3"/>
        <v>0</v>
      </c>
    </row>
    <row r="25" spans="1:12" s="97" customFormat="1" ht="15" customHeight="1">
      <c r="B25" s="1">
        <v>54</v>
      </c>
      <c r="C25" s="1" t="s">
        <v>261</v>
      </c>
      <c r="D25" s="1" t="s">
        <v>1349</v>
      </c>
      <c r="E25" s="63">
        <f>SUMIFS(OFM!AM:AM,OFM!C:C,C25)</f>
        <v>0</v>
      </c>
      <c r="F25" s="63">
        <f>SUMIFS(FAM!AO:AO,FAM!E:E,C25)</f>
        <v>0</v>
      </c>
      <c r="G25" s="67">
        <f>SUMIFS(B2S!O:O,B2S!C:C,C25)</f>
        <v>0</v>
      </c>
      <c r="H25" s="67">
        <f>SUMIF(TOP!C:C,C25,TOP!L:L)</f>
        <v>3402</v>
      </c>
      <c r="I25" s="67">
        <f>SUMIF(LEG!C:C,'Sum MAR'!C65,LEG!L:L)</f>
        <v>0</v>
      </c>
      <c r="J25" s="146">
        <f t="shared" si="2"/>
        <v>3402</v>
      </c>
      <c r="K25" s="147">
        <f>SUMIFS(PSP!AB:AB,PSP!D:D,C25)</f>
        <v>2020</v>
      </c>
      <c r="L25" s="101">
        <f t="shared" si="3"/>
        <v>5422</v>
      </c>
    </row>
    <row r="26" spans="1:12" s="97" customFormat="1" ht="12.75" hidden="1">
      <c r="B26" s="1">
        <v>60</v>
      </c>
      <c r="C26" s="1" t="s">
        <v>939</v>
      </c>
      <c r="D26" s="1" t="s">
        <v>1349</v>
      </c>
      <c r="E26" s="63">
        <f>SUMIFS(OFM!AM:AM,OFM!C:C,C26)</f>
        <v>0</v>
      </c>
      <c r="F26" s="63">
        <f>SUMIFS(FAM!AO:AO,FAM!E:E,C26)</f>
        <v>0</v>
      </c>
      <c r="G26" s="67">
        <f>SUMIFS(B2S!O:O,B2S!C:C,C26)</f>
        <v>0</v>
      </c>
      <c r="H26" s="67">
        <f>SUMIF(TOP!C:C,C26,TOP!L:L)</f>
        <v>0</v>
      </c>
      <c r="I26" s="67">
        <f>SUMIF(LEG!C:C,'Sum MAR'!C71,LEG!L:L)</f>
        <v>0</v>
      </c>
      <c r="J26" s="146">
        <f t="shared" si="2"/>
        <v>0</v>
      </c>
      <c r="K26" s="147">
        <f>SUMIFS(PSP!AB:AB,PSP!D:D,C26)</f>
        <v>0</v>
      </c>
      <c r="L26" s="101">
        <f t="shared" si="3"/>
        <v>0</v>
      </c>
    </row>
    <row r="27" spans="1:12" ht="12.75">
      <c r="A27" s="97"/>
      <c r="B27" s="1">
        <v>45</v>
      </c>
      <c r="C27" s="1" t="s">
        <v>297</v>
      </c>
      <c r="D27" s="1" t="s">
        <v>1349</v>
      </c>
      <c r="E27" s="63">
        <f>SUMIFS(OFM!AM:AM,OFM!C:C,C27)</f>
        <v>0</v>
      </c>
      <c r="F27" s="63">
        <f>SUMIFS(FAM!AO:AO,FAM!E:E,C27)</f>
        <v>0</v>
      </c>
      <c r="G27" s="67">
        <f>SUMIFS(B2S!O:O,B2S!C:C,C27)</f>
        <v>0</v>
      </c>
      <c r="H27" s="67">
        <f>SUMIF(TOP!C:C,C27,TOP!L:L)</f>
        <v>1728.25</v>
      </c>
      <c r="I27" s="67">
        <f>SUMIF(LEG!C:C,'Sum MAR'!C56,LEG!L:L)</f>
        <v>3931.75</v>
      </c>
      <c r="J27" s="146">
        <f t="shared" si="2"/>
        <v>5660</v>
      </c>
      <c r="K27" s="147">
        <f>SUMIFS(PSP!AB:AB,PSP!D:D,C27)</f>
        <v>4941.25</v>
      </c>
      <c r="L27" s="101">
        <f t="shared" si="3"/>
        <v>10601.25</v>
      </c>
    </row>
    <row r="28" spans="1:12" s="92" customFormat="1" ht="15" hidden="1" customHeight="1">
      <c r="A28" s="97"/>
      <c r="B28" s="1">
        <v>89</v>
      </c>
      <c r="C28" s="1" t="s">
        <v>963</v>
      </c>
      <c r="D28" s="1" t="s">
        <v>1349</v>
      </c>
      <c r="E28" s="63">
        <f>SUMIFS(OFM!AM:AM,OFM!C:C,C28)</f>
        <v>0</v>
      </c>
      <c r="F28" s="63">
        <f>SUMIFS(FAM!AO:AO,FAM!E:E,C28)</f>
        <v>0</v>
      </c>
      <c r="G28" s="67">
        <f>SUMIFS(B2S!O:O,B2S!C:C,C28)</f>
        <v>0</v>
      </c>
      <c r="H28" s="67">
        <f>SUMIF(TOP!C:C,C28,TOP!L:L)</f>
        <v>0</v>
      </c>
      <c r="I28" s="67">
        <f>SUMIF(LEG!C:C,'Sum MAR'!C100,LEG!L:L)</f>
        <v>0</v>
      </c>
      <c r="J28" s="146">
        <f t="shared" si="2"/>
        <v>0</v>
      </c>
      <c r="K28" s="147">
        <f>SUMIFS(PSP!AB:AB,PSP!D:D,C28)</f>
        <v>0</v>
      </c>
      <c r="L28" s="101">
        <f t="shared" si="3"/>
        <v>0</v>
      </c>
    </row>
    <row r="29" spans="1:12" s="97" customFormat="1" ht="15" hidden="1" customHeight="1">
      <c r="B29" s="1">
        <v>130</v>
      </c>
      <c r="C29" s="1" t="s">
        <v>1003</v>
      </c>
      <c r="D29" s="1" t="s">
        <v>1349</v>
      </c>
      <c r="E29" s="63">
        <f>SUMIFS(OFM!AM:AM,OFM!C:C,C29)</f>
        <v>0</v>
      </c>
      <c r="F29" s="63">
        <f>SUMIFS(FAM!AO:AO,FAM!E:E,C29)</f>
        <v>0</v>
      </c>
      <c r="G29" s="67">
        <f>SUMIFS(B2S!O:O,B2S!C:C,C29)</f>
        <v>0</v>
      </c>
      <c r="H29" s="67">
        <f>SUMIF(TOP!C:C,C29,TOP!L:L)</f>
        <v>0</v>
      </c>
      <c r="I29" s="67">
        <f>SUMIF(LEG!C:C,'Sum MAR'!C141,LEG!L:L)</f>
        <v>0</v>
      </c>
      <c r="J29" s="146">
        <f t="shared" si="2"/>
        <v>0</v>
      </c>
      <c r="K29" s="147">
        <f>SUMIFS(PSP!AB:AB,PSP!D:D,C29)</f>
        <v>0</v>
      </c>
      <c r="L29" s="101">
        <f t="shared" si="3"/>
        <v>0</v>
      </c>
    </row>
    <row r="30" spans="1:12" s="97" customFormat="1" ht="15" hidden="1" customHeight="1">
      <c r="B30" s="1">
        <v>83</v>
      </c>
      <c r="C30" s="1" t="s">
        <v>957</v>
      </c>
      <c r="D30" s="1" t="s">
        <v>1349</v>
      </c>
      <c r="E30" s="63">
        <f>SUMIFS(OFM!AM:AM,OFM!C:C,C30)</f>
        <v>0</v>
      </c>
      <c r="F30" s="63">
        <f>SUMIFS(FAM!AO:AO,FAM!E:E,C30)</f>
        <v>0</v>
      </c>
      <c r="G30" s="67">
        <f>SUMIFS(B2S!O:O,B2S!C:C,C30)</f>
        <v>0</v>
      </c>
      <c r="H30" s="67">
        <f>SUMIF(TOP!C:C,C30,TOP!L:L)</f>
        <v>0</v>
      </c>
      <c r="I30" s="67">
        <f>SUMIF(LEG!C:C,'Sum MAR'!C94,LEG!L:L)</f>
        <v>0</v>
      </c>
      <c r="J30" s="146">
        <f t="shared" si="2"/>
        <v>0</v>
      </c>
      <c r="K30" s="147">
        <f>SUMIFS(PSP!AB:AB,PSP!D:D,C30)</f>
        <v>0</v>
      </c>
      <c r="L30" s="101">
        <f t="shared" si="3"/>
        <v>0</v>
      </c>
    </row>
    <row r="31" spans="1:12" s="97" customFormat="1" ht="15" customHeight="1">
      <c r="B31" s="1">
        <v>5</v>
      </c>
      <c r="C31" s="1" t="s">
        <v>307</v>
      </c>
      <c r="D31" s="1" t="s">
        <v>1349</v>
      </c>
      <c r="E31" s="63">
        <f>SUMIFS(OFM!AM:AM,OFM!C:C,C31)</f>
        <v>24143.75</v>
      </c>
      <c r="F31" s="63">
        <f>SUMIFS(FAM!AO:AO,FAM!E:E,C31)</f>
        <v>0</v>
      </c>
      <c r="G31" s="67">
        <f>SUMIFS(B2S!O:O,B2S!C:C,C31)</f>
        <v>0</v>
      </c>
      <c r="H31" s="67">
        <f>SUMIF(TOP!C:C,C31,TOP!L:L)</f>
        <v>2493.25</v>
      </c>
      <c r="I31" s="67">
        <f>SUMIF(LEG!C:C,'Sum MAR'!C16,LEG!L:L)</f>
        <v>0</v>
      </c>
      <c r="J31" s="146">
        <f t="shared" si="2"/>
        <v>26637</v>
      </c>
      <c r="K31" s="147">
        <f>SUMIFS(PSP!AB:AB,PSP!D:D,C31)</f>
        <v>7365</v>
      </c>
      <c r="L31" s="101">
        <f t="shared" si="3"/>
        <v>34002</v>
      </c>
    </row>
    <row r="32" spans="1:12" s="97" customFormat="1" ht="15" hidden="1" customHeight="1">
      <c r="B32" s="1">
        <v>156</v>
      </c>
      <c r="C32" s="1" t="s">
        <v>1089</v>
      </c>
      <c r="D32" s="1" t="s">
        <v>1349</v>
      </c>
      <c r="E32" s="63">
        <f>SUMIFS(OFM!AM:AM,OFM!C:C,C32)</f>
        <v>0</v>
      </c>
      <c r="F32" s="63">
        <f>SUMIFS(FAM!AO:AO,FAM!E:E,C32)</f>
        <v>0</v>
      </c>
      <c r="G32" s="67">
        <f>SUMIFS(B2S!O:O,B2S!C:C,C32)</f>
        <v>0</v>
      </c>
      <c r="H32" s="67">
        <f>SUMIF(TOP!C:C,C32,TOP!L:L)</f>
        <v>0</v>
      </c>
      <c r="I32" s="67">
        <f>SUMIF(LEG!C:C,'Sum MAR'!C167,LEG!L:L)</f>
        <v>0</v>
      </c>
      <c r="J32" s="146">
        <f t="shared" si="2"/>
        <v>0</v>
      </c>
      <c r="K32" s="147">
        <f>SUMIFS(PSP!AB:AB,PSP!D:D,C32)</f>
        <v>0</v>
      </c>
      <c r="L32" s="101">
        <f t="shared" si="3"/>
        <v>0</v>
      </c>
    </row>
    <row r="33" spans="1:12" s="97" customFormat="1" ht="15" customHeight="1">
      <c r="B33" s="1">
        <v>48</v>
      </c>
      <c r="C33" s="1" t="s">
        <v>16</v>
      </c>
      <c r="D33" s="1" t="s">
        <v>1349</v>
      </c>
      <c r="E33" s="63">
        <f>SUMIFS(OFM!AM:AM,OFM!C:C,C33)</f>
        <v>61802.25</v>
      </c>
      <c r="F33" s="63">
        <f>SUMIFS(FAM!AO:AO,FAM!E:E,C33)</f>
        <v>50650.25</v>
      </c>
      <c r="G33" s="67">
        <f>SUMIFS(B2S!O:O,B2S!C:C,C33)</f>
        <v>0</v>
      </c>
      <c r="H33" s="67">
        <f>SUMIF(TOP!C:C,C33,TOP!L:L)</f>
        <v>12933.75</v>
      </c>
      <c r="I33" s="67">
        <f>SUMIF(LEG!C:C,'Sum MAR'!C59,LEG!L:L)</f>
        <v>0</v>
      </c>
      <c r="J33" s="146">
        <f t="shared" si="2"/>
        <v>125386.25</v>
      </c>
      <c r="K33" s="147">
        <f>SUMIFS(PSP!AB:AB,PSP!D:D,C33)</f>
        <v>27195</v>
      </c>
      <c r="L33" s="101">
        <f t="shared" si="3"/>
        <v>152581.25</v>
      </c>
    </row>
    <row r="34" spans="1:12" s="97" customFormat="1" ht="15" hidden="1" customHeight="1">
      <c r="B34" s="1">
        <v>105</v>
      </c>
      <c r="C34" s="1" t="s">
        <v>978</v>
      </c>
      <c r="D34" s="1" t="s">
        <v>1349</v>
      </c>
      <c r="E34" s="63">
        <f>SUMIFS(OFM!AM:AM,OFM!C:C,C34)</f>
        <v>0</v>
      </c>
      <c r="F34" s="63">
        <f>SUMIFS(FAM!AO:AO,FAM!E:E,C34)</f>
        <v>0</v>
      </c>
      <c r="G34" s="67">
        <f>SUMIFS(B2S!O:O,B2S!C:C,C34)</f>
        <v>0</v>
      </c>
      <c r="H34" s="67">
        <f>SUMIF(TOP!C:C,C34,TOP!L:L)</f>
        <v>0</v>
      </c>
      <c r="I34" s="67">
        <f>SUMIF(LEG!C:C,'Sum MAR'!C116,LEG!L:L)</f>
        <v>0</v>
      </c>
      <c r="J34" s="146">
        <f t="shared" si="2"/>
        <v>0</v>
      </c>
      <c r="K34" s="147">
        <f>SUMIFS(PSP!AB:AB,PSP!D:D,C34)</f>
        <v>0</v>
      </c>
      <c r="L34" s="101">
        <f t="shared" si="3"/>
        <v>0</v>
      </c>
    </row>
    <row r="35" spans="1:12" s="97" customFormat="1" ht="15" hidden="1" customHeight="1">
      <c r="B35" s="94">
        <v>159</v>
      </c>
      <c r="C35" s="95" t="s">
        <v>1317</v>
      </c>
      <c r="D35" s="1" t="s">
        <v>1349</v>
      </c>
      <c r="E35" s="63">
        <f>SUMIFS(OFM!AM:AM,OFM!C:C,C35)</f>
        <v>0</v>
      </c>
      <c r="F35" s="63">
        <f>SUMIFS(FAM!AO:AO,FAM!E:E,C35)</f>
        <v>0</v>
      </c>
      <c r="G35" s="67">
        <f>SUMIFS(B2S!O:O,B2S!C:C,C35)</f>
        <v>0</v>
      </c>
      <c r="H35" s="67">
        <f>SUMIF(TOP!C:C,C35,TOP!L:L)</f>
        <v>0</v>
      </c>
      <c r="I35" s="67">
        <f>SUMIF(LEG!C:C,'Sum MAR'!C170,LEG!L:L)</f>
        <v>0</v>
      </c>
      <c r="J35" s="146">
        <f t="shared" si="2"/>
        <v>0</v>
      </c>
      <c r="K35" s="147">
        <f>SUMIFS(PSP!AB:AB,PSP!D:D,C35)</f>
        <v>0</v>
      </c>
      <c r="L35" s="101">
        <f t="shared" si="3"/>
        <v>0</v>
      </c>
    </row>
    <row r="36" spans="1:12" s="97" customFormat="1" ht="15" hidden="1" customHeight="1">
      <c r="A36" s="54"/>
      <c r="B36" s="69">
        <v>154</v>
      </c>
      <c r="C36" s="69" t="s">
        <v>1087</v>
      </c>
      <c r="D36" s="69" t="s">
        <v>1038</v>
      </c>
      <c r="E36" s="70">
        <f>SUMIFS(OFM!AM:AM,OFM!C:C,C36)</f>
        <v>0</v>
      </c>
      <c r="F36" s="70">
        <f>SUMIFS(FAM!AO:AO,FAM!E:E,C36)</f>
        <v>0</v>
      </c>
      <c r="G36" s="180">
        <f>SUMIFS(B2S!O:O,B2S!C:C,C36)</f>
        <v>0</v>
      </c>
      <c r="H36" s="180">
        <f>SUMIF(TOP!C:C,C36,TOP!L:L)</f>
        <v>0</v>
      </c>
      <c r="I36" s="180">
        <f>SUMIF(LEG!C:C,'Sum MAR'!C165,LEG!L:L)</f>
        <v>0</v>
      </c>
      <c r="J36" s="181">
        <f t="shared" si="2"/>
        <v>0</v>
      </c>
      <c r="K36" s="182">
        <f>SUMIFS(PSP!AB:AB,PSP!D:D,C36)</f>
        <v>0</v>
      </c>
      <c r="L36" s="181">
        <f t="shared" si="3"/>
        <v>0</v>
      </c>
    </row>
    <row r="37" spans="1:12" s="97" customFormat="1" ht="15" hidden="1" customHeight="1">
      <c r="B37" s="1">
        <v>63</v>
      </c>
      <c r="C37" s="1" t="s">
        <v>941</v>
      </c>
      <c r="D37" s="1" t="s">
        <v>1349</v>
      </c>
      <c r="E37" s="63">
        <f>SUMIFS(OFM!AM:AM,OFM!C:C,C37)</f>
        <v>0</v>
      </c>
      <c r="F37" s="63">
        <f>SUMIFS(FAM!AO:AO,FAM!E:E,C37)</f>
        <v>0</v>
      </c>
      <c r="G37" s="67">
        <f>SUMIFS(B2S!O:O,B2S!C:C,C37)</f>
        <v>0</v>
      </c>
      <c r="H37" s="67">
        <f>SUMIF(TOP!C:C,C37,TOP!L:L)</f>
        <v>0</v>
      </c>
      <c r="I37" s="67">
        <f>SUMIF(LEG!C:C,'Sum MAR'!C74,LEG!L:L)</f>
        <v>0</v>
      </c>
      <c r="J37" s="146">
        <f t="shared" si="2"/>
        <v>0</v>
      </c>
      <c r="K37" s="147">
        <f>SUMIFS(PSP!AB:AB,PSP!D:D,C37)</f>
        <v>0</v>
      </c>
      <c r="L37" s="101">
        <f t="shared" si="3"/>
        <v>0</v>
      </c>
    </row>
    <row r="38" spans="1:12" s="97" customFormat="1" ht="15" hidden="1" customHeight="1">
      <c r="B38" s="1">
        <v>114</v>
      </c>
      <c r="C38" s="1" t="s">
        <v>987</v>
      </c>
      <c r="D38" s="1" t="s">
        <v>1349</v>
      </c>
      <c r="E38" s="63">
        <f>SUMIFS(OFM!AM:AM,OFM!C:C,C38)</f>
        <v>0</v>
      </c>
      <c r="F38" s="63">
        <f>SUMIFS(FAM!AO:AO,FAM!E:E,C38)</f>
        <v>0</v>
      </c>
      <c r="G38" s="67">
        <f>SUMIFS(B2S!O:O,B2S!C:C,C38)</f>
        <v>0</v>
      </c>
      <c r="H38" s="67">
        <f>SUMIF(TOP!C:C,C38,TOP!L:L)</f>
        <v>0</v>
      </c>
      <c r="I38" s="67">
        <f>SUMIF(LEG!C:C,'Sum MAR'!C125,LEG!L:L)</f>
        <v>0</v>
      </c>
      <c r="J38" s="146">
        <f t="shared" si="2"/>
        <v>0</v>
      </c>
      <c r="K38" s="147">
        <f>SUMIFS(PSP!AB:AB,PSP!D:D,C38)</f>
        <v>0</v>
      </c>
      <c r="L38" s="101">
        <f t="shared" si="3"/>
        <v>0</v>
      </c>
    </row>
    <row r="39" spans="1:12" s="97" customFormat="1" ht="15" customHeight="1">
      <c r="B39" s="1">
        <v>26</v>
      </c>
      <c r="C39" s="1" t="s">
        <v>130</v>
      </c>
      <c r="D39" s="1" t="s">
        <v>1349</v>
      </c>
      <c r="E39" s="63">
        <f>SUMIFS(OFM!AM:AM,OFM!C:C,C39)</f>
        <v>3773</v>
      </c>
      <c r="F39" s="63">
        <f>SUMIFS(FAM!AO:AO,FAM!E:E,C39)</f>
        <v>6487</v>
      </c>
      <c r="G39" s="67">
        <f>SUMIFS(B2S!O:O,B2S!C:C,C39)</f>
        <v>0</v>
      </c>
      <c r="H39" s="67">
        <f>SUMIF(TOP!C:C,C39,TOP!L:L)</f>
        <v>0</v>
      </c>
      <c r="I39" s="67">
        <f>SUMIF(LEG!C:C,'Sum MAR'!C37,LEG!L:L)</f>
        <v>0</v>
      </c>
      <c r="J39" s="146">
        <f t="shared" si="2"/>
        <v>10260</v>
      </c>
      <c r="K39" s="147">
        <f>SUMIFS(PSP!AB:AB,PSP!D:D,C39)</f>
        <v>21548.75</v>
      </c>
      <c r="L39" s="101">
        <f t="shared" si="3"/>
        <v>31808.75</v>
      </c>
    </row>
    <row r="40" spans="1:12" s="97" customFormat="1" ht="15" hidden="1" customHeight="1">
      <c r="B40" s="1">
        <v>111</v>
      </c>
      <c r="C40" s="1" t="s">
        <v>984</v>
      </c>
      <c r="D40" s="1" t="s">
        <v>1349</v>
      </c>
      <c r="E40" s="63">
        <f>SUMIFS(OFM!AM:AM,OFM!C:C,C40)</f>
        <v>0</v>
      </c>
      <c r="F40" s="63">
        <f>SUMIFS(FAM!AO:AO,FAM!E:E,C40)</f>
        <v>0</v>
      </c>
      <c r="G40" s="67">
        <f>SUMIFS(B2S!O:O,B2S!C:C,C40)</f>
        <v>0</v>
      </c>
      <c r="H40" s="67">
        <f>SUMIF(TOP!C:C,C40,TOP!L:L)</f>
        <v>0</v>
      </c>
      <c r="I40" s="67">
        <f>SUMIF(LEG!C:C,'Sum MAR'!C122,LEG!L:L)</f>
        <v>0</v>
      </c>
      <c r="J40" s="146">
        <f t="shared" si="2"/>
        <v>0</v>
      </c>
      <c r="K40" s="147">
        <f>SUMIFS(PSP!AB:AB,PSP!D:D,C40)</f>
        <v>0</v>
      </c>
      <c r="L40" s="101">
        <f t="shared" si="3"/>
        <v>0</v>
      </c>
    </row>
    <row r="41" spans="1:12" s="97" customFormat="1" ht="15" customHeight="1">
      <c r="B41" s="1">
        <v>41</v>
      </c>
      <c r="C41" s="1" t="s">
        <v>480</v>
      </c>
      <c r="D41" s="1" t="s">
        <v>1349</v>
      </c>
      <c r="E41" s="63">
        <f>SUMIFS(OFM!AM:AM,OFM!C:C,C41)</f>
        <v>0</v>
      </c>
      <c r="F41" s="63">
        <f>SUMIFS(FAM!AO:AO,FAM!E:E,C41)</f>
        <v>0</v>
      </c>
      <c r="G41" s="67">
        <f>SUMIFS(B2S!O:O,B2S!C:C,C41)</f>
        <v>0</v>
      </c>
      <c r="H41" s="67">
        <f>SUMIF(TOP!C:C,C41,TOP!L:L)</f>
        <v>0</v>
      </c>
      <c r="I41" s="67">
        <f>SUMIF(LEG!C:C,'Sum MAR'!C52,LEG!L:L)</f>
        <v>0</v>
      </c>
      <c r="J41" s="146">
        <f t="shared" si="2"/>
        <v>0</v>
      </c>
      <c r="K41" s="147">
        <f>SUMIFS(PSP!AB:AB,PSP!D:D,C41)</f>
        <v>5283.75</v>
      </c>
      <c r="L41" s="101">
        <f t="shared" si="3"/>
        <v>5283.75</v>
      </c>
    </row>
    <row r="42" spans="1:12" s="97" customFormat="1" ht="15" hidden="1" customHeight="1">
      <c r="B42" s="1">
        <v>92</v>
      </c>
      <c r="C42" s="1" t="s">
        <v>965</v>
      </c>
      <c r="D42" s="1" t="s">
        <v>1349</v>
      </c>
      <c r="E42" s="63">
        <f>SUMIFS(OFM!AM:AM,OFM!C:C,C42)</f>
        <v>0</v>
      </c>
      <c r="F42" s="63">
        <f>SUMIFS(FAM!AO:AO,FAM!E:E,C42)</f>
        <v>0</v>
      </c>
      <c r="G42" s="67">
        <f>SUMIFS(B2S!O:O,B2S!C:C,C42)</f>
        <v>0</v>
      </c>
      <c r="H42" s="67">
        <f>SUMIF(TOP!C:C,C42,TOP!L:L)</f>
        <v>0</v>
      </c>
      <c r="I42" s="67">
        <f>SUMIF(LEG!C:C,'Sum MAR'!C103,LEG!L:L)</f>
        <v>0</v>
      </c>
      <c r="J42" s="146">
        <f t="shared" ref="J42:J73" si="4">SUM(E42:I42)</f>
        <v>0</v>
      </c>
      <c r="K42" s="147">
        <f>SUMIFS(PSP!AB:AB,PSP!D:D,C42)</f>
        <v>0</v>
      </c>
      <c r="L42" s="101">
        <f t="shared" ref="L42:L73" si="5">SUM(J42:K42)</f>
        <v>0</v>
      </c>
    </row>
    <row r="43" spans="1:12" s="97" customFormat="1" ht="15" customHeight="1">
      <c r="B43" s="1">
        <v>14</v>
      </c>
      <c r="C43" s="1" t="s">
        <v>23</v>
      </c>
      <c r="D43" s="1" t="s">
        <v>1349</v>
      </c>
      <c r="E43" s="63">
        <f>SUMIFS(OFM!AM:AM,OFM!C:C,C43)</f>
        <v>47005.5</v>
      </c>
      <c r="F43" s="63">
        <f>SUMIFS(FAM!AO:AO,FAM!E:E,C43)</f>
        <v>20698</v>
      </c>
      <c r="G43" s="67">
        <f>SUMIFS(B2S!O:O,B2S!C:C,C43)</f>
        <v>0</v>
      </c>
      <c r="H43" s="67">
        <f>SUMIF(TOP!C:C,C43,TOP!L:L)</f>
        <v>0</v>
      </c>
      <c r="I43" s="67">
        <f>SUMIF(LEG!C:C,'Sum MAR'!C25,LEG!L:L)</f>
        <v>0</v>
      </c>
      <c r="J43" s="146">
        <f t="shared" si="4"/>
        <v>67703.5</v>
      </c>
      <c r="K43" s="147">
        <f>SUMIFS(PSP!AB:AB,PSP!D:D,C43)</f>
        <v>74786.25</v>
      </c>
      <c r="L43" s="101">
        <f t="shared" si="5"/>
        <v>142489.75</v>
      </c>
    </row>
    <row r="44" spans="1:12" s="97" customFormat="1" ht="15" hidden="1" customHeight="1">
      <c r="B44" s="1">
        <v>144</v>
      </c>
      <c r="C44" s="1" t="s">
        <v>1017</v>
      </c>
      <c r="D44" s="1" t="s">
        <v>1349</v>
      </c>
      <c r="E44" s="63">
        <f>SUMIFS(OFM!AM:AM,OFM!C:C,C44)</f>
        <v>0</v>
      </c>
      <c r="F44" s="63">
        <f>SUMIFS(FAM!AO:AO,FAM!E:E,C44)</f>
        <v>0</v>
      </c>
      <c r="G44" s="67">
        <f>SUMIFS(B2S!O:O,B2S!C:C,C44)</f>
        <v>0</v>
      </c>
      <c r="H44" s="67">
        <f>SUMIF(TOP!C:C,C44,TOP!L:L)</f>
        <v>0</v>
      </c>
      <c r="I44" s="67">
        <f>SUMIF(LEG!C:C,'Sum MAR'!C155,LEG!L:L)</f>
        <v>0</v>
      </c>
      <c r="J44" s="146">
        <f t="shared" si="4"/>
        <v>0</v>
      </c>
      <c r="K44" s="147">
        <f>SUMIFS(PSP!AB:AB,PSP!D:D,C44)</f>
        <v>0</v>
      </c>
      <c r="L44" s="101">
        <f t="shared" si="5"/>
        <v>0</v>
      </c>
    </row>
    <row r="45" spans="1:12" s="97" customFormat="1" ht="15" hidden="1" customHeight="1">
      <c r="B45" s="1">
        <v>141</v>
      </c>
      <c r="C45" s="1" t="s">
        <v>1014</v>
      </c>
      <c r="D45" s="1" t="s">
        <v>1349</v>
      </c>
      <c r="E45" s="63">
        <f>SUMIFS(OFM!AM:AM,OFM!C:C,C45)</f>
        <v>0</v>
      </c>
      <c r="F45" s="63">
        <f>SUMIFS(FAM!AO:AO,FAM!E:E,C45)</f>
        <v>0</v>
      </c>
      <c r="G45" s="67">
        <f>SUMIFS(B2S!O:O,B2S!C:C,C45)</f>
        <v>0</v>
      </c>
      <c r="H45" s="67">
        <f>SUMIF(TOP!C:C,C45,TOP!L:L)</f>
        <v>0</v>
      </c>
      <c r="I45" s="67">
        <f>SUMIF(LEG!C:C,'Sum MAR'!C152,LEG!L:L)</f>
        <v>0</v>
      </c>
      <c r="J45" s="146">
        <f t="shared" si="4"/>
        <v>0</v>
      </c>
      <c r="K45" s="147">
        <f>SUMIFS(PSP!AB:AB,PSP!D:D,C45)</f>
        <v>0</v>
      </c>
      <c r="L45" s="101">
        <f t="shared" si="5"/>
        <v>0</v>
      </c>
    </row>
    <row r="46" spans="1:12" s="97" customFormat="1" ht="15" hidden="1" customHeight="1">
      <c r="A46" s="54"/>
      <c r="B46" s="69">
        <v>135</v>
      </c>
      <c r="C46" s="69" t="s">
        <v>1008</v>
      </c>
      <c r="D46" s="69" t="s">
        <v>1038</v>
      </c>
      <c r="E46" s="70">
        <f>SUMIFS(OFM!AM:AM,OFM!C:C,C46)</f>
        <v>0</v>
      </c>
      <c r="F46" s="70">
        <f>SUMIFS(FAM!AO:AO,FAM!E:E,C46)</f>
        <v>0</v>
      </c>
      <c r="G46" s="180">
        <f>SUMIFS(B2S!O:O,B2S!C:C,C46)</f>
        <v>0</v>
      </c>
      <c r="H46" s="180">
        <f>SUMIF(TOP!C:C,C46,TOP!L:L)</f>
        <v>0</v>
      </c>
      <c r="I46" s="180">
        <f>SUMIF(LEG!C:C,'Sum MAR'!C146,LEG!L:L)</f>
        <v>0</v>
      </c>
      <c r="J46" s="181">
        <f t="shared" si="4"/>
        <v>0</v>
      </c>
      <c r="K46" s="182">
        <f>SUMIFS(PSP!AB:AB,PSP!D:D,C46)</f>
        <v>0</v>
      </c>
      <c r="L46" s="181">
        <f t="shared" si="5"/>
        <v>0</v>
      </c>
    </row>
    <row r="47" spans="1:12" s="97" customFormat="1" ht="15" hidden="1" customHeight="1">
      <c r="B47" s="1">
        <v>133</v>
      </c>
      <c r="C47" s="1" t="s">
        <v>1006</v>
      </c>
      <c r="D47" s="1" t="s">
        <v>1349</v>
      </c>
      <c r="E47" s="63">
        <f>SUMIFS(OFM!AM:AM,OFM!C:C,C47)</f>
        <v>0</v>
      </c>
      <c r="F47" s="63">
        <f>SUMIFS(FAM!AO:AO,FAM!E:E,C47)</f>
        <v>0</v>
      </c>
      <c r="G47" s="67">
        <f>SUMIFS(B2S!O:O,B2S!C:C,C47)</f>
        <v>0</v>
      </c>
      <c r="H47" s="67">
        <f>SUMIF(TOP!C:C,C47,TOP!L:L)</f>
        <v>0</v>
      </c>
      <c r="I47" s="67">
        <f>SUMIF(LEG!C:C,'Sum MAR'!C144,LEG!L:L)</f>
        <v>0</v>
      </c>
      <c r="J47" s="146">
        <f t="shared" si="4"/>
        <v>0</v>
      </c>
      <c r="K47" s="147">
        <f>SUMIFS(PSP!AB:AB,PSP!D:D,C47)</f>
        <v>0</v>
      </c>
      <c r="L47" s="101">
        <f t="shared" si="5"/>
        <v>0</v>
      </c>
    </row>
    <row r="48" spans="1:12" s="97" customFormat="1" ht="15" hidden="1" customHeight="1">
      <c r="B48" s="1">
        <v>40</v>
      </c>
      <c r="C48" s="1" t="s">
        <v>933</v>
      </c>
      <c r="D48" s="1" t="s">
        <v>1349</v>
      </c>
      <c r="E48" s="63">
        <f>SUMIFS(OFM!AM:AM,OFM!C:C,C48)</f>
        <v>0</v>
      </c>
      <c r="F48" s="63">
        <f>SUMIFS(FAM!AO:AO,FAM!E:E,C48)</f>
        <v>0</v>
      </c>
      <c r="G48" s="67">
        <f>SUMIFS(B2S!O:O,B2S!C:C,C48)</f>
        <v>0</v>
      </c>
      <c r="H48" s="67">
        <f>SUMIF(TOP!C:C,C48,TOP!L:L)</f>
        <v>0</v>
      </c>
      <c r="I48" s="67">
        <f>SUMIF(LEG!C:C,'Sum MAR'!C51,LEG!L:L)</f>
        <v>0</v>
      </c>
      <c r="J48" s="146">
        <f t="shared" si="4"/>
        <v>0</v>
      </c>
      <c r="K48" s="147">
        <f>SUMIFS(PSP!AB:AB,PSP!D:D,C48)</f>
        <v>0</v>
      </c>
      <c r="L48" s="101">
        <f t="shared" si="5"/>
        <v>0</v>
      </c>
    </row>
    <row r="49" spans="1:12" s="97" customFormat="1" ht="15" hidden="1" customHeight="1">
      <c r="A49" s="92"/>
      <c r="B49" s="69">
        <v>0</v>
      </c>
      <c r="C49" s="69" t="s">
        <v>5</v>
      </c>
      <c r="D49" s="69" t="s">
        <v>1038</v>
      </c>
      <c r="E49" s="70">
        <f>SUMIFS(OFM!AM:AM,OFM!C:C,C49)</f>
        <v>266393</v>
      </c>
      <c r="F49" s="70">
        <f>SUMIFS(FAM!AO:AO,FAM!E:E,C49)</f>
        <v>125547.25</v>
      </c>
      <c r="G49" s="180">
        <f>SUMIFS(B2S!O:O,B2S!C:C,C49)</f>
        <v>37704.75</v>
      </c>
      <c r="H49" s="180">
        <f>SUMIF(TOP!C:C,C49,TOP!L:L)</f>
        <v>37352.5</v>
      </c>
      <c r="I49" s="180">
        <f>SUMIF(LEG!C:C,'Sum MAR'!C12,LEG!L:L)</f>
        <v>0</v>
      </c>
      <c r="J49" s="181">
        <f t="shared" si="4"/>
        <v>466997.5</v>
      </c>
      <c r="K49" s="182">
        <f>SUMIFS(PSP!AB:AB,PSP!D:D,C49)</f>
        <v>300305</v>
      </c>
      <c r="L49" s="181">
        <f t="shared" si="5"/>
        <v>767302.5</v>
      </c>
    </row>
    <row r="50" spans="1:12" s="97" customFormat="1" ht="15" customHeight="1">
      <c r="B50" s="1">
        <v>7</v>
      </c>
      <c r="C50" s="1" t="s">
        <v>545</v>
      </c>
      <c r="D50" s="1" t="s">
        <v>1349</v>
      </c>
      <c r="E50" s="63">
        <f>SUMIFS(OFM!AM:AM,OFM!C:C,C50)</f>
        <v>0</v>
      </c>
      <c r="F50" s="63">
        <f>SUMIFS(FAM!AO:AO,FAM!E:E,C50)</f>
        <v>0</v>
      </c>
      <c r="G50" s="67">
        <f>SUMIFS(B2S!O:O,B2S!C:C,C50)</f>
        <v>0</v>
      </c>
      <c r="H50" s="67">
        <f>SUMIF(TOP!C:C,C50,TOP!L:L)</f>
        <v>2090.5</v>
      </c>
      <c r="I50" s="67">
        <f>SUMIF(LEG!C:C,'Sum MAR'!C18,LEG!L:L)</f>
        <v>0</v>
      </c>
      <c r="J50" s="146">
        <f t="shared" si="4"/>
        <v>2090.5</v>
      </c>
      <c r="K50" s="147">
        <f>SUMIFS(PSP!AB:AB,PSP!D:D,C50)</f>
        <v>1240</v>
      </c>
      <c r="L50" s="101">
        <f t="shared" si="5"/>
        <v>3330.5</v>
      </c>
    </row>
    <row r="51" spans="1:12" s="97" customFormat="1" ht="15" hidden="1" customHeight="1">
      <c r="B51" s="1">
        <v>147</v>
      </c>
      <c r="C51" s="1" t="s">
        <v>1020</v>
      </c>
      <c r="D51" s="1" t="s">
        <v>1349</v>
      </c>
      <c r="E51" s="63">
        <f>SUMIFS(OFM!AM:AM,OFM!C:C,C51)</f>
        <v>0</v>
      </c>
      <c r="F51" s="63">
        <f>SUMIFS(FAM!AO:AO,FAM!E:E,C51)</f>
        <v>0</v>
      </c>
      <c r="G51" s="67">
        <f>SUMIFS(B2S!O:O,B2S!C:C,C51)</f>
        <v>0</v>
      </c>
      <c r="H51" s="67">
        <f>SUMIF(TOP!C:C,C51,TOP!L:L)</f>
        <v>0</v>
      </c>
      <c r="I51" s="67">
        <f>SUMIF(LEG!C:C,'Sum MAR'!C158,LEG!L:L)</f>
        <v>0</v>
      </c>
      <c r="J51" s="146">
        <f t="shared" si="4"/>
        <v>0</v>
      </c>
      <c r="K51" s="147">
        <f>SUMIFS(PSP!AB:AB,PSP!D:D,C51)</f>
        <v>0</v>
      </c>
      <c r="L51" s="101">
        <f t="shared" si="5"/>
        <v>0</v>
      </c>
    </row>
    <row r="52" spans="1:12" s="97" customFormat="1" ht="15" hidden="1" customHeight="1">
      <c r="B52" s="1">
        <v>109</v>
      </c>
      <c r="C52" s="1" t="s">
        <v>982</v>
      </c>
      <c r="D52" s="1" t="s">
        <v>1349</v>
      </c>
      <c r="E52" s="63">
        <f>SUMIFS(OFM!AM:AM,OFM!C:C,C52)</f>
        <v>0</v>
      </c>
      <c r="F52" s="63">
        <f>SUMIFS(FAM!AO:AO,FAM!E:E,C52)</f>
        <v>0</v>
      </c>
      <c r="G52" s="67">
        <f>SUMIFS(B2S!O:O,B2S!C:C,C52)</f>
        <v>0</v>
      </c>
      <c r="H52" s="67">
        <f>SUMIF(TOP!C:C,C52,TOP!L:L)</f>
        <v>0</v>
      </c>
      <c r="I52" s="67">
        <f>SUMIF(LEG!C:C,'Sum MAR'!C120,LEG!L:L)</f>
        <v>0</v>
      </c>
      <c r="J52" s="146">
        <f t="shared" si="4"/>
        <v>0</v>
      </c>
      <c r="K52" s="147">
        <f>SUMIFS(PSP!AB:AB,PSP!D:D,C52)</f>
        <v>0</v>
      </c>
      <c r="L52" s="101">
        <f t="shared" si="5"/>
        <v>0</v>
      </c>
    </row>
    <row r="53" spans="1:12" s="97" customFormat="1" ht="15" hidden="1" customHeight="1">
      <c r="B53" s="1">
        <v>108</v>
      </c>
      <c r="C53" s="1" t="s">
        <v>981</v>
      </c>
      <c r="D53" s="1" t="s">
        <v>1349</v>
      </c>
      <c r="E53" s="63">
        <f>SUMIFS(OFM!AM:AM,OFM!C:C,C53)</f>
        <v>0</v>
      </c>
      <c r="F53" s="63">
        <f>SUMIFS(FAM!AO:AO,FAM!E:E,C53)</f>
        <v>0</v>
      </c>
      <c r="G53" s="67">
        <f>SUMIFS(B2S!O:O,B2S!C:C,C53)</f>
        <v>0</v>
      </c>
      <c r="H53" s="67">
        <f>SUMIF(TOP!C:C,C53,TOP!L:L)</f>
        <v>0</v>
      </c>
      <c r="I53" s="67">
        <f>SUMIF(LEG!C:C,'Sum MAR'!C119,LEG!L:L)</f>
        <v>0</v>
      </c>
      <c r="J53" s="146">
        <f t="shared" si="4"/>
        <v>0</v>
      </c>
      <c r="K53" s="147">
        <f>SUMIFS(PSP!AB:AB,PSP!D:D,C53)</f>
        <v>0</v>
      </c>
      <c r="L53" s="101">
        <f t="shared" si="5"/>
        <v>0</v>
      </c>
    </row>
    <row r="54" spans="1:12" s="97" customFormat="1" ht="15" customHeight="1">
      <c r="B54" s="1">
        <v>76</v>
      </c>
      <c r="C54" s="1" t="s">
        <v>322</v>
      </c>
      <c r="D54" s="1" t="s">
        <v>1349</v>
      </c>
      <c r="E54" s="63">
        <f>SUMIFS(OFM!AM:AM,OFM!C:C,C54)</f>
        <v>0</v>
      </c>
      <c r="F54" s="63">
        <f>SUMIFS(FAM!AO:AO,FAM!E:E,C54)</f>
        <v>0</v>
      </c>
      <c r="G54" s="67">
        <f>SUMIFS(B2S!O:O,B2S!C:C,C54)</f>
        <v>0</v>
      </c>
      <c r="H54" s="67">
        <f>SUMIF(TOP!C:C,C54,TOP!L:L)</f>
        <v>0</v>
      </c>
      <c r="I54" s="67">
        <f>SUMIF(LEG!C:C,'Sum MAR'!C87,LEG!L:L)</f>
        <v>0</v>
      </c>
      <c r="J54" s="146">
        <f t="shared" si="4"/>
        <v>0</v>
      </c>
      <c r="K54" s="147">
        <f>SUMIFS(PSP!AB:AB,PSP!D:D,C54)</f>
        <v>1813.75</v>
      </c>
      <c r="L54" s="101">
        <f t="shared" si="5"/>
        <v>1813.75</v>
      </c>
    </row>
    <row r="55" spans="1:12" s="97" customFormat="1" ht="15" hidden="1" customHeight="1">
      <c r="B55" s="94">
        <v>169</v>
      </c>
      <c r="C55" s="95" t="s">
        <v>1334</v>
      </c>
      <c r="D55" s="1" t="s">
        <v>1349</v>
      </c>
      <c r="E55" s="63">
        <f>SUMIFS(OFM!AM:AM,OFM!C:C,C55)</f>
        <v>0</v>
      </c>
      <c r="F55" s="63">
        <f>SUMIFS(FAM!AO:AO,FAM!E:E,C55)</f>
        <v>0</v>
      </c>
      <c r="G55" s="67">
        <f>SUMIFS(B2S!O:O,B2S!C:C,C55)</f>
        <v>0</v>
      </c>
      <c r="H55" s="67">
        <f>SUMIF(TOP!C:C,C55,TOP!L:L)</f>
        <v>0</v>
      </c>
      <c r="I55" s="67">
        <f>SUMIF(LEG!C:C,'Sum MAR'!C180,LEG!L:L)</f>
        <v>0</v>
      </c>
      <c r="J55" s="146">
        <f t="shared" si="4"/>
        <v>0</v>
      </c>
      <c r="K55" s="147">
        <f>SUMIFS(PSP!AB:AB,PSP!D:D,C55)</f>
        <v>0</v>
      </c>
      <c r="L55" s="101">
        <f t="shared" si="5"/>
        <v>0</v>
      </c>
    </row>
    <row r="56" spans="1:12" s="97" customFormat="1" ht="15" hidden="1" customHeight="1">
      <c r="B56" s="1">
        <v>56</v>
      </c>
      <c r="C56" s="1" t="s">
        <v>21</v>
      </c>
      <c r="D56" s="1" t="s">
        <v>1349</v>
      </c>
      <c r="E56" s="63">
        <f>SUMIFS(OFM!AM:AM,OFM!C:C,C56)</f>
        <v>0</v>
      </c>
      <c r="F56" s="63">
        <f>SUMIFS(FAM!AO:AO,FAM!E:E,C56)</f>
        <v>19718</v>
      </c>
      <c r="G56" s="67">
        <f>SUMIFS(B2S!O:O,B2S!C:C,C56)</f>
        <v>0</v>
      </c>
      <c r="H56" s="67">
        <f>SUMIF(TOP!C:C,C56,TOP!L:L)</f>
        <v>750</v>
      </c>
      <c r="I56" s="67">
        <f>SUMIF(LEG!C:C,'Sum MAR'!C67,LEG!L:L)</f>
        <v>0</v>
      </c>
      <c r="J56" s="146">
        <f t="shared" si="4"/>
        <v>20468</v>
      </c>
      <c r="K56" s="147">
        <f>SUMIFS(PSP!AB:AB,PSP!D:D,C56)</f>
        <v>0</v>
      </c>
      <c r="L56" s="101">
        <f t="shared" si="5"/>
        <v>20468</v>
      </c>
    </row>
    <row r="57" spans="1:12" s="97" customFormat="1" ht="15" hidden="1" customHeight="1">
      <c r="A57" s="92"/>
      <c r="B57" s="69">
        <v>17</v>
      </c>
      <c r="C57" s="69" t="s">
        <v>32</v>
      </c>
      <c r="D57" s="69" t="s">
        <v>1038</v>
      </c>
      <c r="E57" s="70">
        <f>SUMIFS(OFM!AM:AM,OFM!C:C,C57)</f>
        <v>0</v>
      </c>
      <c r="F57" s="70">
        <f>SUMIFS(FAM!AO:AO,FAM!E:E,C57)</f>
        <v>0</v>
      </c>
      <c r="G57" s="180">
        <f>SUMIFS(B2S!O:O,B2S!C:C,C57)</f>
        <v>0</v>
      </c>
      <c r="H57" s="180">
        <f>SUMIF(TOP!C:C,C57,TOP!L:L)</f>
        <v>0</v>
      </c>
      <c r="I57" s="180">
        <f>SUMIF(LEG!C:C,'Sum MAR'!C28,LEG!L:L)</f>
        <v>0</v>
      </c>
      <c r="J57" s="181">
        <f t="shared" si="4"/>
        <v>0</v>
      </c>
      <c r="K57" s="182">
        <f>SUMIFS(PSP!AB:AB,PSP!D:D,C57)</f>
        <v>0</v>
      </c>
      <c r="L57" s="181">
        <f t="shared" si="5"/>
        <v>0</v>
      </c>
    </row>
    <row r="58" spans="1:12" s="97" customFormat="1" ht="15" hidden="1" customHeight="1">
      <c r="B58" s="1">
        <v>97</v>
      </c>
      <c r="C58" s="1" t="s">
        <v>970</v>
      </c>
      <c r="D58" s="1" t="s">
        <v>1349</v>
      </c>
      <c r="E58" s="63">
        <f>SUMIFS(OFM!AM:AM,OFM!C:C,C58)</f>
        <v>0</v>
      </c>
      <c r="F58" s="63">
        <f>SUMIFS(FAM!AO:AO,FAM!E:E,C58)</f>
        <v>0</v>
      </c>
      <c r="G58" s="67">
        <f>SUMIFS(B2S!O:O,B2S!C:C,C58)</f>
        <v>0</v>
      </c>
      <c r="H58" s="67">
        <f>SUMIF(TOP!C:C,C58,TOP!L:L)</f>
        <v>0</v>
      </c>
      <c r="I58" s="67">
        <f>SUMIF(LEG!C:C,'Sum MAR'!C108,LEG!L:L)</f>
        <v>0</v>
      </c>
      <c r="J58" s="146">
        <f t="shared" si="4"/>
        <v>0</v>
      </c>
      <c r="K58" s="147">
        <f>SUMIFS(PSP!AB:AB,PSP!D:D,C58)</f>
        <v>0</v>
      </c>
      <c r="L58" s="101">
        <f t="shared" si="5"/>
        <v>0</v>
      </c>
    </row>
    <row r="59" spans="1:12" s="97" customFormat="1" ht="15" hidden="1" customHeight="1">
      <c r="B59" s="1">
        <v>61</v>
      </c>
      <c r="C59" s="1" t="s">
        <v>940</v>
      </c>
      <c r="D59" s="1" t="s">
        <v>1349</v>
      </c>
      <c r="E59" s="63">
        <f>SUMIFS(OFM!AM:AM,OFM!C:C,C59)</f>
        <v>255</v>
      </c>
      <c r="F59" s="63">
        <f>SUMIFS(FAM!AO:AO,FAM!E:E,C59)</f>
        <v>0</v>
      </c>
      <c r="G59" s="67">
        <f>SUMIFS(B2S!O:O,B2S!C:C,C59)</f>
        <v>0</v>
      </c>
      <c r="H59" s="67">
        <f>SUMIF(TOP!C:C,C59,TOP!L:L)</f>
        <v>0</v>
      </c>
      <c r="I59" s="67">
        <f>SUMIF(LEG!C:C,'Sum MAR'!C72,LEG!L:L)</f>
        <v>0</v>
      </c>
      <c r="J59" s="146">
        <f t="shared" si="4"/>
        <v>255</v>
      </c>
      <c r="K59" s="147">
        <f>SUMIFS(PSP!AB:AB,PSP!D:D,C59)</f>
        <v>0</v>
      </c>
      <c r="L59" s="101">
        <f t="shared" si="5"/>
        <v>255</v>
      </c>
    </row>
    <row r="60" spans="1:12" s="97" customFormat="1" ht="15" customHeight="1">
      <c r="B60" s="1">
        <v>29</v>
      </c>
      <c r="C60" s="1" t="s">
        <v>216</v>
      </c>
      <c r="D60" s="1" t="s">
        <v>1349</v>
      </c>
      <c r="E60" s="63">
        <f>SUMIFS(OFM!AM:AM,OFM!C:C,C60)</f>
        <v>0</v>
      </c>
      <c r="F60" s="63">
        <f>SUMIFS(FAM!AO:AO,FAM!E:E,C60)</f>
        <v>0</v>
      </c>
      <c r="G60" s="67">
        <f>SUMIFS(B2S!O:O,B2S!C:C,C60)</f>
        <v>0</v>
      </c>
      <c r="H60" s="67">
        <f>SUMIF(TOP!C:C,C60,TOP!L:L)</f>
        <v>3489.75</v>
      </c>
      <c r="I60" s="67">
        <f>SUMIF(LEG!C:C,'Sum MAR'!C40,LEG!L:L)</f>
        <v>0</v>
      </c>
      <c r="J60" s="146">
        <f t="shared" si="4"/>
        <v>3489.75</v>
      </c>
      <c r="K60" s="147">
        <f>SUMIFS(PSP!AB:AB,PSP!D:D,C60)</f>
        <v>1886.25</v>
      </c>
      <c r="L60" s="101">
        <f t="shared" si="5"/>
        <v>5376</v>
      </c>
    </row>
    <row r="61" spans="1:12" s="97" customFormat="1" ht="15" customHeight="1">
      <c r="B61" s="1">
        <v>70</v>
      </c>
      <c r="C61" s="1" t="s">
        <v>948</v>
      </c>
      <c r="D61" s="1" t="s">
        <v>1349</v>
      </c>
      <c r="E61" s="63">
        <f>SUMIFS(OFM!AM:AM,OFM!C:C,C61)</f>
        <v>0</v>
      </c>
      <c r="F61" s="63">
        <f>SUMIFS(FAM!AO:AO,FAM!E:E,C61)</f>
        <v>0</v>
      </c>
      <c r="G61" s="67">
        <f>SUMIFS(B2S!O:O,B2S!C:C,C61)</f>
        <v>0</v>
      </c>
      <c r="H61" s="67">
        <f>SUMIF(TOP!C:C,C61,TOP!L:L)</f>
        <v>0</v>
      </c>
      <c r="I61" s="67">
        <f>SUMIF(LEG!C:C,'Sum MAR'!C81,LEG!L:L)</f>
        <v>0</v>
      </c>
      <c r="J61" s="146">
        <f t="shared" si="4"/>
        <v>0</v>
      </c>
      <c r="K61" s="147">
        <f>SUMIFS(PSP!AB:AB,PSP!D:D,C61)</f>
        <v>620</v>
      </c>
      <c r="L61" s="101">
        <f t="shared" si="5"/>
        <v>620</v>
      </c>
    </row>
    <row r="62" spans="1:12" s="97" customFormat="1" ht="15" hidden="1" customHeight="1">
      <c r="B62" s="94">
        <v>165</v>
      </c>
      <c r="C62" s="95" t="s">
        <v>1323</v>
      </c>
      <c r="D62" s="1" t="s">
        <v>1349</v>
      </c>
      <c r="E62" s="63">
        <f>SUMIFS(OFM!AM:AM,OFM!C:C,C62)</f>
        <v>0</v>
      </c>
      <c r="F62" s="63">
        <f>SUMIFS(FAM!AO:AO,FAM!E:E,C62)</f>
        <v>0</v>
      </c>
      <c r="G62" s="67">
        <f>SUMIFS(B2S!O:O,B2S!C:C,C62)</f>
        <v>0</v>
      </c>
      <c r="H62" s="67">
        <f>SUMIF(TOP!C:C,C62,TOP!L:L)</f>
        <v>0</v>
      </c>
      <c r="I62" s="67">
        <f>SUMIF(LEG!C:C,'Sum MAR'!C176,LEG!L:L)</f>
        <v>0</v>
      </c>
      <c r="J62" s="146">
        <f t="shared" si="4"/>
        <v>0</v>
      </c>
      <c r="K62" s="147">
        <f>SUMIFS(PSP!AB:AB,PSP!D:D,C62)</f>
        <v>0</v>
      </c>
      <c r="L62" s="101">
        <f t="shared" si="5"/>
        <v>0</v>
      </c>
    </row>
    <row r="63" spans="1:12" s="97" customFormat="1" ht="15" hidden="1" customHeight="1">
      <c r="B63" s="1">
        <v>57</v>
      </c>
      <c r="C63" s="1" t="s">
        <v>936</v>
      </c>
      <c r="D63" s="1" t="s">
        <v>1349</v>
      </c>
      <c r="E63" s="63">
        <f>SUMIFS(OFM!AM:AM,OFM!C:C,C63)</f>
        <v>0</v>
      </c>
      <c r="F63" s="63">
        <f>SUMIFS(FAM!AO:AO,FAM!E:E,C63)</f>
        <v>0</v>
      </c>
      <c r="G63" s="67">
        <f>SUMIFS(B2S!O:O,B2S!C:C,C63)</f>
        <v>0</v>
      </c>
      <c r="H63" s="67">
        <f>SUMIF(TOP!C:C,C63,TOP!L:L)</f>
        <v>0</v>
      </c>
      <c r="I63" s="67">
        <f>SUMIF(LEG!C:C,'Sum MAR'!C68,LEG!L:L)</f>
        <v>0</v>
      </c>
      <c r="J63" s="146">
        <f t="shared" si="4"/>
        <v>0</v>
      </c>
      <c r="K63" s="147">
        <f>SUMIFS(PSP!AB:AB,PSP!D:D,C63)</f>
        <v>0</v>
      </c>
      <c r="L63" s="101">
        <f t="shared" si="5"/>
        <v>0</v>
      </c>
    </row>
    <row r="64" spans="1:12" s="97" customFormat="1" ht="15" hidden="1" customHeight="1">
      <c r="B64" s="1">
        <v>125</v>
      </c>
      <c r="C64" s="1" t="s">
        <v>998</v>
      </c>
      <c r="D64" s="1" t="s">
        <v>1349</v>
      </c>
      <c r="E64" s="63">
        <f>SUMIFS(OFM!AM:AM,OFM!C:C,C64)</f>
        <v>0</v>
      </c>
      <c r="F64" s="63">
        <f>SUMIFS(FAM!AO:AO,FAM!E:E,C64)</f>
        <v>0</v>
      </c>
      <c r="G64" s="67">
        <f>SUMIFS(B2S!O:O,B2S!C:C,C64)</f>
        <v>0</v>
      </c>
      <c r="H64" s="67">
        <f>SUMIF(TOP!C:C,C64,TOP!L:L)</f>
        <v>0</v>
      </c>
      <c r="I64" s="67">
        <f>SUMIF(LEG!C:C,'Sum MAR'!C136,LEG!L:L)</f>
        <v>0</v>
      </c>
      <c r="J64" s="146">
        <f t="shared" si="4"/>
        <v>0</v>
      </c>
      <c r="K64" s="147">
        <f>SUMIFS(PSP!AB:AB,PSP!D:D,C64)</f>
        <v>0</v>
      </c>
      <c r="L64" s="101">
        <f t="shared" si="5"/>
        <v>0</v>
      </c>
    </row>
    <row r="65" spans="2:12" s="97" customFormat="1" ht="15" hidden="1" customHeight="1">
      <c r="B65" s="1">
        <v>106</v>
      </c>
      <c r="C65" s="1" t="s">
        <v>979</v>
      </c>
      <c r="D65" s="1" t="s">
        <v>1349</v>
      </c>
      <c r="E65" s="63">
        <f>SUMIFS(OFM!AM:AM,OFM!C:C,C65)</f>
        <v>0</v>
      </c>
      <c r="F65" s="63">
        <f>SUMIFS(FAM!AO:AO,FAM!E:E,C65)</f>
        <v>0</v>
      </c>
      <c r="G65" s="67">
        <f>SUMIFS(B2S!O:O,B2S!C:C,C65)</f>
        <v>0</v>
      </c>
      <c r="H65" s="67">
        <f>SUMIF(TOP!C:C,C65,TOP!L:L)</f>
        <v>0</v>
      </c>
      <c r="I65" s="67">
        <f>SUMIF(LEG!C:C,'Sum MAR'!C117,LEG!L:L)</f>
        <v>0</v>
      </c>
      <c r="J65" s="146">
        <f t="shared" si="4"/>
        <v>0</v>
      </c>
      <c r="K65" s="147">
        <f>SUMIFS(PSP!AB:AB,PSP!D:D,C65)</f>
        <v>0</v>
      </c>
      <c r="L65" s="101">
        <f t="shared" si="5"/>
        <v>0</v>
      </c>
    </row>
    <row r="66" spans="2:12" s="97" customFormat="1" ht="15" hidden="1" customHeight="1">
      <c r="B66" s="1">
        <v>67</v>
      </c>
      <c r="C66" s="1" t="s">
        <v>945</v>
      </c>
      <c r="D66" s="1" t="s">
        <v>1349</v>
      </c>
      <c r="E66" s="63">
        <f>SUMIFS(OFM!AM:AM,OFM!C:C,C66)</f>
        <v>0</v>
      </c>
      <c r="F66" s="63">
        <f>SUMIFS(FAM!AO:AO,FAM!E:E,C66)</f>
        <v>0</v>
      </c>
      <c r="G66" s="67">
        <f>SUMIFS(B2S!O:O,B2S!C:C,C66)</f>
        <v>0</v>
      </c>
      <c r="H66" s="67">
        <f>SUMIF(TOP!C:C,C66,TOP!L:L)</f>
        <v>0</v>
      </c>
      <c r="I66" s="67">
        <f>SUMIF(LEG!C:C,'Sum MAR'!C78,LEG!L:L)</f>
        <v>0</v>
      </c>
      <c r="J66" s="146">
        <f t="shared" si="4"/>
        <v>0</v>
      </c>
      <c r="K66" s="147">
        <f>SUMIFS(PSP!AB:AB,PSP!D:D,C66)</f>
        <v>0</v>
      </c>
      <c r="L66" s="101">
        <f t="shared" si="5"/>
        <v>0</v>
      </c>
    </row>
    <row r="67" spans="2:12" s="97" customFormat="1" ht="15" customHeight="1">
      <c r="B67" s="1">
        <v>9</v>
      </c>
      <c r="C67" s="1" t="s">
        <v>364</v>
      </c>
      <c r="D67" s="1" t="s">
        <v>1349</v>
      </c>
      <c r="E67" s="63">
        <f>SUMIFS(OFM!AM:AM,OFM!C:C,C67)</f>
        <v>9061.25</v>
      </c>
      <c r="F67" s="63">
        <f>SUMIFS(FAM!AO:AO,FAM!E:E,C67)</f>
        <v>0</v>
      </c>
      <c r="G67" s="67">
        <f>SUMIFS(B2S!O:O,B2S!C:C,C67)</f>
        <v>0</v>
      </c>
      <c r="H67" s="67">
        <f>SUMIF(TOP!C:C,C67,TOP!L:L)</f>
        <v>0</v>
      </c>
      <c r="I67" s="67">
        <f>SUMIF(LEG!C:C,'Sum MAR'!C20,LEG!L:L)</f>
        <v>0</v>
      </c>
      <c r="J67" s="146">
        <f t="shared" si="4"/>
        <v>9061.25</v>
      </c>
      <c r="K67" s="147">
        <f>SUMIFS(PSP!AB:AB,PSP!D:D,C67)</f>
        <v>687.5</v>
      </c>
      <c r="L67" s="101">
        <f t="shared" si="5"/>
        <v>9748.75</v>
      </c>
    </row>
    <row r="68" spans="2:12" s="97" customFormat="1" ht="15" hidden="1" customHeight="1">
      <c r="B68" s="1">
        <v>74</v>
      </c>
      <c r="C68" s="1" t="s">
        <v>951</v>
      </c>
      <c r="D68" s="1" t="s">
        <v>1349</v>
      </c>
      <c r="E68" s="63">
        <f>SUMIFS(OFM!AM:AM,OFM!C:C,C68)</f>
        <v>0</v>
      </c>
      <c r="F68" s="63">
        <f>SUMIFS(FAM!AO:AO,FAM!E:E,C68)</f>
        <v>0</v>
      </c>
      <c r="G68" s="67">
        <f>SUMIFS(B2S!O:O,B2S!C:C,C68)</f>
        <v>0</v>
      </c>
      <c r="H68" s="67">
        <f>SUMIF(TOP!C:C,C68,TOP!L:L)</f>
        <v>0</v>
      </c>
      <c r="I68" s="67">
        <f>SUMIF(LEG!C:C,'Sum MAR'!C85,LEG!L:L)</f>
        <v>0</v>
      </c>
      <c r="J68" s="146">
        <f t="shared" si="4"/>
        <v>0</v>
      </c>
      <c r="K68" s="147">
        <f>SUMIFS(PSP!AB:AB,PSP!D:D,C68)</f>
        <v>0</v>
      </c>
      <c r="L68" s="101">
        <f t="shared" si="5"/>
        <v>0</v>
      </c>
    </row>
    <row r="69" spans="2:12" s="97" customFormat="1" ht="15" hidden="1" customHeight="1">
      <c r="B69" s="1">
        <v>145</v>
      </c>
      <c r="C69" s="1" t="s">
        <v>1018</v>
      </c>
      <c r="D69" s="1" t="s">
        <v>1349</v>
      </c>
      <c r="E69" s="63">
        <f>SUMIFS(OFM!AM:AM,OFM!C:C,C69)</f>
        <v>0</v>
      </c>
      <c r="F69" s="63">
        <f>SUMIFS(FAM!AO:AO,FAM!E:E,C69)</f>
        <v>0</v>
      </c>
      <c r="G69" s="67">
        <f>SUMIFS(B2S!O:O,B2S!C:C,C69)</f>
        <v>0</v>
      </c>
      <c r="H69" s="67">
        <f>SUMIF(TOP!C:C,C69,TOP!L:L)</f>
        <v>0</v>
      </c>
      <c r="I69" s="67">
        <f>SUMIF(LEG!C:C,'Sum MAR'!C156,LEG!L:L)</f>
        <v>0</v>
      </c>
      <c r="J69" s="146">
        <f t="shared" si="4"/>
        <v>0</v>
      </c>
      <c r="K69" s="147">
        <f>SUMIFS(PSP!AB:AB,PSP!D:D,C69)</f>
        <v>0</v>
      </c>
      <c r="L69" s="101">
        <f t="shared" si="5"/>
        <v>0</v>
      </c>
    </row>
    <row r="70" spans="2:12" s="97" customFormat="1" ht="15" customHeight="1">
      <c r="B70" s="1">
        <v>52</v>
      </c>
      <c r="C70" s="1" t="s">
        <v>207</v>
      </c>
      <c r="D70" s="1" t="s">
        <v>1349</v>
      </c>
      <c r="E70" s="63">
        <f>SUMIFS(OFM!AM:AM,OFM!C:C,C70)</f>
        <v>0</v>
      </c>
      <c r="F70" s="63">
        <f>SUMIFS(FAM!AO:AO,FAM!E:E,C70)</f>
        <v>0</v>
      </c>
      <c r="G70" s="67">
        <f>SUMIFS(B2S!O:O,B2S!C:C,C70)</f>
        <v>0</v>
      </c>
      <c r="H70" s="67">
        <f>SUMIF(TOP!C:C,C70,TOP!L:L)</f>
        <v>0</v>
      </c>
      <c r="I70" s="67">
        <f>SUMIF(LEG!C:C,'Sum MAR'!C63,LEG!L:L)</f>
        <v>0</v>
      </c>
      <c r="J70" s="146">
        <f t="shared" si="4"/>
        <v>0</v>
      </c>
      <c r="K70" s="147">
        <f>SUMIFS(PSP!AB:AB,PSP!D:D,C70)</f>
        <v>2875</v>
      </c>
      <c r="L70" s="101">
        <f t="shared" si="5"/>
        <v>2875</v>
      </c>
    </row>
    <row r="71" spans="2:12" s="97" customFormat="1" ht="15" hidden="1" customHeight="1">
      <c r="B71" s="1">
        <v>153</v>
      </c>
      <c r="C71" s="1" t="s">
        <v>1086</v>
      </c>
      <c r="D71" s="1" t="s">
        <v>1349</v>
      </c>
      <c r="E71" s="63">
        <f>SUMIFS(OFM!AM:AM,OFM!C:C,C71)</f>
        <v>0</v>
      </c>
      <c r="F71" s="63">
        <f>SUMIFS(FAM!AO:AO,FAM!E:E,C71)</f>
        <v>0</v>
      </c>
      <c r="G71" s="67">
        <f>SUMIFS(B2S!O:O,B2S!C:C,C71)</f>
        <v>0</v>
      </c>
      <c r="H71" s="67">
        <f>SUMIF(TOP!C:C,C71,TOP!L:L)</f>
        <v>0</v>
      </c>
      <c r="I71" s="67">
        <f>SUMIF(LEG!C:C,'Sum MAR'!C164,LEG!L:L)</f>
        <v>0</v>
      </c>
      <c r="J71" s="146">
        <f t="shared" si="4"/>
        <v>0</v>
      </c>
      <c r="K71" s="147">
        <f>SUMIFS(PSP!AB:AB,PSP!D:D,C71)</f>
        <v>0</v>
      </c>
      <c r="L71" s="101">
        <f t="shared" si="5"/>
        <v>0</v>
      </c>
    </row>
    <row r="72" spans="2:12" s="97" customFormat="1" ht="15" hidden="1" customHeight="1">
      <c r="B72" s="1">
        <v>82</v>
      </c>
      <c r="C72" s="1" t="s">
        <v>956</v>
      </c>
      <c r="D72" s="1" t="s">
        <v>1349</v>
      </c>
      <c r="E72" s="63">
        <f>SUMIFS(OFM!AM:AM,OFM!C:C,C72)</f>
        <v>0</v>
      </c>
      <c r="F72" s="63">
        <f>SUMIFS(FAM!AO:AO,FAM!E:E,C72)</f>
        <v>0</v>
      </c>
      <c r="G72" s="67">
        <f>SUMIFS(B2S!O:O,B2S!C:C,C72)</f>
        <v>0</v>
      </c>
      <c r="H72" s="67">
        <f>SUMIF(TOP!C:C,C72,TOP!L:L)</f>
        <v>0</v>
      </c>
      <c r="I72" s="67">
        <f>SUMIF(LEG!C:C,'Sum MAR'!C93,LEG!L:L)</f>
        <v>0</v>
      </c>
      <c r="J72" s="146">
        <f t="shared" si="4"/>
        <v>0</v>
      </c>
      <c r="K72" s="147">
        <f>SUMIFS(PSP!AB:AB,PSP!D:D,C72)</f>
        <v>0</v>
      </c>
      <c r="L72" s="101">
        <f t="shared" si="5"/>
        <v>0</v>
      </c>
    </row>
    <row r="73" spans="2:12" s="97" customFormat="1" ht="15" customHeight="1">
      <c r="B73" s="1">
        <v>47</v>
      </c>
      <c r="C73" s="1" t="s">
        <v>302</v>
      </c>
      <c r="D73" s="1" t="s">
        <v>1349</v>
      </c>
      <c r="E73" s="63">
        <f>SUMIFS(OFM!AM:AM,OFM!C:C,C73)</f>
        <v>0</v>
      </c>
      <c r="F73" s="63">
        <f>SUMIFS(FAM!AO:AO,FAM!E:E,C73)</f>
        <v>0</v>
      </c>
      <c r="G73" s="67">
        <f>SUMIFS(B2S!O:O,B2S!C:C,C73)</f>
        <v>0</v>
      </c>
      <c r="H73" s="67">
        <f>SUMIF(TOP!C:C,C73,TOP!L:L)</f>
        <v>0</v>
      </c>
      <c r="I73" s="67">
        <f>SUMIF(LEG!C:C,'Sum MAR'!C58,LEG!L:L)</f>
        <v>0</v>
      </c>
      <c r="J73" s="146">
        <f t="shared" si="4"/>
        <v>0</v>
      </c>
      <c r="K73" s="147">
        <f>SUMIFS(PSP!AB:AB,PSP!D:D,C73)</f>
        <v>5062.5</v>
      </c>
      <c r="L73" s="101">
        <f t="shared" si="5"/>
        <v>5062.5</v>
      </c>
    </row>
    <row r="74" spans="2:12" s="97" customFormat="1" ht="15" hidden="1" customHeight="1">
      <c r="B74" s="1">
        <v>157</v>
      </c>
      <c r="C74" s="1" t="s">
        <v>1090</v>
      </c>
      <c r="D74" s="1" t="s">
        <v>1349</v>
      </c>
      <c r="E74" s="63">
        <f>SUMIFS(OFM!AM:AM,OFM!C:C,C74)</f>
        <v>0</v>
      </c>
      <c r="F74" s="63">
        <f>SUMIFS(FAM!AO:AO,FAM!E:E,C74)</f>
        <v>0</v>
      </c>
      <c r="G74" s="67">
        <f>SUMIFS(B2S!O:O,B2S!C:C,C74)</f>
        <v>0</v>
      </c>
      <c r="H74" s="67">
        <f>SUMIF(TOP!C:C,C74,TOP!L:L)</f>
        <v>0</v>
      </c>
      <c r="I74" s="67">
        <f>SUMIF(LEG!C:C,'Sum MAR'!C168,LEG!L:L)</f>
        <v>0</v>
      </c>
      <c r="J74" s="146">
        <f t="shared" ref="J74:J105" si="6">SUM(E74:I74)</f>
        <v>0</v>
      </c>
      <c r="K74" s="147">
        <f>SUMIFS(PSP!AB:AB,PSP!D:D,C74)</f>
        <v>0</v>
      </c>
      <c r="L74" s="101">
        <f t="shared" ref="L74:L105" si="7">SUM(J74:K74)</f>
        <v>0</v>
      </c>
    </row>
    <row r="75" spans="2:12" s="97" customFormat="1" ht="15" customHeight="1">
      <c r="B75" s="1">
        <v>8</v>
      </c>
      <c r="C75" s="1" t="s">
        <v>125</v>
      </c>
      <c r="D75" s="1" t="s">
        <v>1349</v>
      </c>
      <c r="E75" s="63">
        <f>SUMIFS(OFM!AM:AM,OFM!C:C,C75)</f>
        <v>18649</v>
      </c>
      <c r="F75" s="63">
        <f>SUMIFS(FAM!AO:AO,FAM!E:E,C75)</f>
        <v>24871.5</v>
      </c>
      <c r="G75" s="67">
        <f>SUMIFS(B2S!O:O,B2S!C:C,C75)</f>
        <v>0</v>
      </c>
      <c r="H75" s="67">
        <f>SUMIF(TOP!C:C,C75,TOP!L:L)</f>
        <v>3485.25</v>
      </c>
      <c r="I75" s="67">
        <f>SUMIF(LEG!C:C,'Sum MAR'!C19,LEG!L:L)</f>
        <v>0</v>
      </c>
      <c r="J75" s="146">
        <f t="shared" si="6"/>
        <v>47005.75</v>
      </c>
      <c r="K75" s="147">
        <f>SUMIFS(PSP!AB:AB,PSP!D:D,C75)</f>
        <v>13526.25</v>
      </c>
      <c r="L75" s="101">
        <f t="shared" si="7"/>
        <v>60532</v>
      </c>
    </row>
    <row r="76" spans="2:12" s="97" customFormat="1" ht="15" hidden="1" customHeight="1">
      <c r="B76" s="1">
        <v>126</v>
      </c>
      <c r="C76" s="1" t="s">
        <v>999</v>
      </c>
      <c r="D76" s="1" t="s">
        <v>1349</v>
      </c>
      <c r="E76" s="63">
        <f>SUMIFS(OFM!AM:AM,OFM!C:C,C76)</f>
        <v>0</v>
      </c>
      <c r="F76" s="63">
        <f>SUMIFS(FAM!AO:AO,FAM!E:E,C76)</f>
        <v>0</v>
      </c>
      <c r="G76" s="67">
        <f>SUMIFS(B2S!O:O,B2S!C:C,C76)</f>
        <v>0</v>
      </c>
      <c r="H76" s="67">
        <f>SUMIF(TOP!C:C,C76,TOP!L:L)</f>
        <v>0</v>
      </c>
      <c r="I76" s="67">
        <f>SUMIF(LEG!C:C,'Sum MAR'!C137,LEG!L:L)</f>
        <v>0</v>
      </c>
      <c r="J76" s="146">
        <f t="shared" si="6"/>
        <v>0</v>
      </c>
      <c r="K76" s="147">
        <f>SUMIFS(PSP!AB:AB,PSP!D:D,C76)</f>
        <v>0</v>
      </c>
      <c r="L76" s="101">
        <f t="shared" si="7"/>
        <v>0</v>
      </c>
    </row>
    <row r="77" spans="2:12" s="97" customFormat="1" ht="15" customHeight="1">
      <c r="B77" s="1">
        <v>34</v>
      </c>
      <c r="C77" s="1" t="s">
        <v>463</v>
      </c>
      <c r="D77" s="1" t="s">
        <v>1349</v>
      </c>
      <c r="E77" s="63">
        <f>SUMIFS(OFM!AM:AM,OFM!C:C,C77)</f>
        <v>0</v>
      </c>
      <c r="F77" s="63">
        <f>SUMIFS(FAM!AO:AO,FAM!E:E,C77)</f>
        <v>0</v>
      </c>
      <c r="G77" s="67">
        <f>SUMIFS(B2S!O:O,B2S!C:C,C77)</f>
        <v>0</v>
      </c>
      <c r="H77" s="67">
        <f>SUMIF(TOP!C:C,C77,TOP!L:L)</f>
        <v>0</v>
      </c>
      <c r="I77" s="67">
        <f>SUMIF(LEG!C:C,'Sum MAR'!C45,LEG!L:L)</f>
        <v>0</v>
      </c>
      <c r="J77" s="146">
        <f t="shared" si="6"/>
        <v>0</v>
      </c>
      <c r="K77" s="147">
        <f>SUMIFS(PSP!AB:AB,PSP!D:D,C77)</f>
        <v>21377.5</v>
      </c>
      <c r="L77" s="101">
        <f t="shared" si="7"/>
        <v>21377.5</v>
      </c>
    </row>
    <row r="78" spans="2:12" s="97" customFormat="1" ht="15" hidden="1" customHeight="1">
      <c r="B78" s="1">
        <v>27</v>
      </c>
      <c r="C78" s="1" t="s">
        <v>932</v>
      </c>
      <c r="D78" s="1" t="s">
        <v>1349</v>
      </c>
      <c r="E78" s="63">
        <f>SUMIFS(OFM!AM:AM,OFM!C:C,C78)</f>
        <v>8871</v>
      </c>
      <c r="F78" s="63">
        <f>SUMIFS(FAM!AO:AO,FAM!E:E,C78)</f>
        <v>0</v>
      </c>
      <c r="G78" s="67">
        <f>SUMIFS(B2S!O:O,B2S!C:C,C78)</f>
        <v>0</v>
      </c>
      <c r="H78" s="67">
        <f>SUMIF(TOP!C:C,C78,TOP!L:L)</f>
        <v>0</v>
      </c>
      <c r="I78" s="67">
        <f>SUMIF(LEG!C:C,'Sum MAR'!C38,LEG!L:L)</f>
        <v>0</v>
      </c>
      <c r="J78" s="146">
        <f t="shared" si="6"/>
        <v>8871</v>
      </c>
      <c r="K78" s="147">
        <f>SUMIFS(PSP!AB:AB,PSP!D:D,C78)</f>
        <v>0</v>
      </c>
      <c r="L78" s="101">
        <f t="shared" si="7"/>
        <v>8871</v>
      </c>
    </row>
    <row r="79" spans="2:12" s="97" customFormat="1" ht="15" hidden="1" customHeight="1">
      <c r="B79" s="1">
        <v>103</v>
      </c>
      <c r="C79" s="1" t="s">
        <v>976</v>
      </c>
      <c r="D79" s="1" t="s">
        <v>1349</v>
      </c>
      <c r="E79" s="63">
        <f>SUMIFS(OFM!AM:AM,OFM!C:C,C79)</f>
        <v>0</v>
      </c>
      <c r="F79" s="63">
        <f>SUMIFS(FAM!AO:AO,FAM!E:E,C79)</f>
        <v>0</v>
      </c>
      <c r="G79" s="67">
        <f>SUMIFS(B2S!O:O,B2S!C:C,C79)</f>
        <v>0</v>
      </c>
      <c r="H79" s="67">
        <f>SUMIF(TOP!C:C,C79,TOP!L:L)</f>
        <v>0</v>
      </c>
      <c r="I79" s="67">
        <f>SUMIF(LEG!C:C,'Sum MAR'!C114,LEG!L:L)</f>
        <v>0</v>
      </c>
      <c r="J79" s="146">
        <f t="shared" si="6"/>
        <v>0</v>
      </c>
      <c r="K79" s="147">
        <f>SUMIFS(PSP!AB:AB,PSP!D:D,C79)</f>
        <v>0</v>
      </c>
      <c r="L79" s="101">
        <f t="shared" si="7"/>
        <v>0</v>
      </c>
    </row>
    <row r="80" spans="2:12" s="97" customFormat="1" ht="15" hidden="1" customHeight="1">
      <c r="B80" s="1">
        <v>44</v>
      </c>
      <c r="C80" s="1" t="s">
        <v>238</v>
      </c>
      <c r="D80" s="1" t="s">
        <v>1349</v>
      </c>
      <c r="E80" s="63">
        <f>SUMIFS(OFM!AM:AM,OFM!C:C,C80)</f>
        <v>0</v>
      </c>
      <c r="F80" s="63">
        <f>SUMIFS(FAM!AO:AO,FAM!E:E,C80)</f>
        <v>0</v>
      </c>
      <c r="G80" s="67">
        <f>SUMIFS(B2S!O:O,B2S!C:C,C80)</f>
        <v>0</v>
      </c>
      <c r="H80" s="67">
        <f>SUMIF(TOP!C:C,C80,TOP!L:L)</f>
        <v>0</v>
      </c>
      <c r="I80" s="67">
        <f>SUMIF(LEG!C:C,'Sum MAR'!C55,LEG!L:L)</f>
        <v>0</v>
      </c>
      <c r="J80" s="146">
        <f t="shared" si="6"/>
        <v>0</v>
      </c>
      <c r="K80" s="147">
        <f>SUMIFS(PSP!AB:AB,PSP!D:D,C80)</f>
        <v>100</v>
      </c>
      <c r="L80" s="101">
        <f t="shared" si="7"/>
        <v>100</v>
      </c>
    </row>
    <row r="81" spans="1:12" s="97" customFormat="1" ht="15" customHeight="1">
      <c r="B81" s="1">
        <v>38</v>
      </c>
      <c r="C81" s="1" t="s">
        <v>259</v>
      </c>
      <c r="D81" s="1" t="s">
        <v>1349</v>
      </c>
      <c r="E81" s="63">
        <f>SUMIFS(OFM!AM:AM,OFM!C:C,C81)</f>
        <v>0</v>
      </c>
      <c r="F81" s="63">
        <f>SUMIFS(FAM!AO:AO,FAM!E:E,C81)</f>
        <v>0</v>
      </c>
      <c r="G81" s="67">
        <f>SUMIFS(B2S!O:O,B2S!C:C,C81)</f>
        <v>0</v>
      </c>
      <c r="H81" s="67">
        <f>SUMIF(TOP!C:C,C81,TOP!L:L)</f>
        <v>0</v>
      </c>
      <c r="I81" s="67">
        <f>SUMIF(LEG!C:C,'Sum MAR'!C49,LEG!L:L)</f>
        <v>7819</v>
      </c>
      <c r="J81" s="146">
        <f t="shared" si="6"/>
        <v>7819</v>
      </c>
      <c r="K81" s="147">
        <f>SUMIFS(PSP!AB:AB,PSP!D:D,C81)</f>
        <v>7755</v>
      </c>
      <c r="L81" s="101">
        <f t="shared" si="7"/>
        <v>15574</v>
      </c>
    </row>
    <row r="82" spans="1:12" s="97" customFormat="1" ht="15" hidden="1" customHeight="1">
      <c r="B82" s="1">
        <v>80</v>
      </c>
      <c r="C82" s="1" t="s">
        <v>954</v>
      </c>
      <c r="D82" s="1" t="s">
        <v>1349</v>
      </c>
      <c r="E82" s="63">
        <f>SUMIFS(OFM!AM:AM,OFM!C:C,C82)</f>
        <v>0</v>
      </c>
      <c r="F82" s="63">
        <f>SUMIFS(FAM!AO:AO,FAM!E:E,C82)</f>
        <v>0</v>
      </c>
      <c r="G82" s="67">
        <f>SUMIFS(B2S!O:O,B2S!C:C,C82)</f>
        <v>0</v>
      </c>
      <c r="H82" s="67">
        <f>SUMIF(TOP!C:C,C82,TOP!L:L)</f>
        <v>0</v>
      </c>
      <c r="I82" s="67">
        <f>SUMIF(LEG!C:C,'Sum MAR'!C91,LEG!L:L)</f>
        <v>0</v>
      </c>
      <c r="J82" s="146">
        <f t="shared" si="6"/>
        <v>0</v>
      </c>
      <c r="K82" s="147">
        <f>SUMIFS(PSP!AB:AB,PSP!D:D,C82)</f>
        <v>0</v>
      </c>
      <c r="L82" s="101">
        <f t="shared" si="7"/>
        <v>0</v>
      </c>
    </row>
    <row r="83" spans="1:12" s="97" customFormat="1" ht="15" customHeight="1">
      <c r="B83" s="1">
        <v>55</v>
      </c>
      <c r="C83" s="1" t="s">
        <v>58</v>
      </c>
      <c r="D83" s="1" t="s">
        <v>1349</v>
      </c>
      <c r="E83" s="63">
        <f>SUMIFS(OFM!AM:AM,OFM!C:C,C83)</f>
        <v>0</v>
      </c>
      <c r="F83" s="63">
        <f>SUMIFS(FAM!AO:AO,FAM!E:E,C83)</f>
        <v>12759.5</v>
      </c>
      <c r="G83" s="67">
        <f>SUMIFS(B2S!O:O,B2S!C:C,C83)</f>
        <v>217.25</v>
      </c>
      <c r="H83" s="67">
        <f>SUMIF(TOP!C:C,C83,TOP!L:L)</f>
        <v>262.5</v>
      </c>
      <c r="I83" s="67">
        <f>SUMIF(LEG!C:C,'Sum MAR'!C66,LEG!L:L)</f>
        <v>0</v>
      </c>
      <c r="J83" s="146">
        <f t="shared" si="6"/>
        <v>13239.25</v>
      </c>
      <c r="K83" s="147">
        <f>SUMIFS(PSP!AB:AB,PSP!D:D,C83)</f>
        <v>8605</v>
      </c>
      <c r="L83" s="101">
        <f t="shared" si="7"/>
        <v>21844.25</v>
      </c>
    </row>
    <row r="84" spans="1:12" s="97" customFormat="1" ht="15" customHeight="1">
      <c r="B84" s="1">
        <v>18</v>
      </c>
      <c r="C84" s="1" t="s">
        <v>148</v>
      </c>
      <c r="D84" s="1" t="s">
        <v>1349</v>
      </c>
      <c r="E84" s="63">
        <f>SUMIFS(OFM!AM:AM,OFM!C:C,C84)</f>
        <v>0</v>
      </c>
      <c r="F84" s="63">
        <f>SUMIFS(FAM!AO:AO,FAM!E:E,C84)</f>
        <v>3731.5</v>
      </c>
      <c r="G84" s="67">
        <f>SUMIFS(B2S!O:O,B2S!C:C,C84)</f>
        <v>0</v>
      </c>
      <c r="H84" s="67">
        <f>SUMIF(TOP!C:C,C84,TOP!L:L)</f>
        <v>5708.75</v>
      </c>
      <c r="I84" s="67">
        <f>SUMIF(LEG!C:C,'Sum MAR'!C29,LEG!L:L)</f>
        <v>0</v>
      </c>
      <c r="J84" s="146">
        <f t="shared" si="6"/>
        <v>9440.25</v>
      </c>
      <c r="K84" s="147">
        <f>SUMIFS(PSP!AB:AB,PSP!D:D,C84)</f>
        <v>27795</v>
      </c>
      <c r="L84" s="101">
        <f t="shared" si="7"/>
        <v>37235.25</v>
      </c>
    </row>
    <row r="85" spans="1:12" s="97" customFormat="1" ht="15" hidden="1" customHeight="1">
      <c r="B85" s="1">
        <v>149</v>
      </c>
      <c r="C85" s="1" t="s">
        <v>1022</v>
      </c>
      <c r="D85" s="1" t="s">
        <v>1349</v>
      </c>
      <c r="E85" s="63">
        <f>SUMIFS(OFM!AM:AM,OFM!C:C,C85)</f>
        <v>0</v>
      </c>
      <c r="F85" s="63">
        <f>SUMIFS(FAM!AO:AO,FAM!E:E,C85)</f>
        <v>0</v>
      </c>
      <c r="G85" s="67">
        <f>SUMIFS(B2S!O:O,B2S!C:C,C85)</f>
        <v>0</v>
      </c>
      <c r="H85" s="67">
        <f>SUMIF(TOP!C:C,C85,TOP!L:L)</f>
        <v>0</v>
      </c>
      <c r="I85" s="67">
        <f>SUMIF(LEG!C:C,'Sum MAR'!C160,LEG!L:L)</f>
        <v>0</v>
      </c>
      <c r="J85" s="146">
        <f t="shared" si="6"/>
        <v>0</v>
      </c>
      <c r="K85" s="147">
        <f>SUMIFS(PSP!AB:AB,PSP!D:D,C85)</f>
        <v>0</v>
      </c>
      <c r="L85" s="101">
        <f t="shared" si="7"/>
        <v>0</v>
      </c>
    </row>
    <row r="86" spans="1:12" s="97" customFormat="1" ht="15" hidden="1" customHeight="1">
      <c r="B86" s="1">
        <v>116</v>
      </c>
      <c r="C86" s="1" t="s">
        <v>989</v>
      </c>
      <c r="D86" s="1" t="s">
        <v>1349</v>
      </c>
      <c r="E86" s="63">
        <f>SUMIFS(OFM!AM:AM,OFM!C:C,C86)</f>
        <v>0</v>
      </c>
      <c r="F86" s="63">
        <f>SUMIFS(FAM!AO:AO,FAM!E:E,C86)</f>
        <v>0</v>
      </c>
      <c r="G86" s="67">
        <f>SUMIFS(B2S!O:O,B2S!C:C,C86)</f>
        <v>0</v>
      </c>
      <c r="H86" s="67">
        <f>SUMIF(TOP!C:C,C86,TOP!L:L)</f>
        <v>0</v>
      </c>
      <c r="I86" s="67">
        <f>SUMIF(LEG!C:C,'Sum MAR'!C127,LEG!L:L)</f>
        <v>0</v>
      </c>
      <c r="J86" s="146">
        <f t="shared" si="6"/>
        <v>0</v>
      </c>
      <c r="K86" s="147">
        <f>SUMIFS(PSP!AB:AB,PSP!D:D,C86)</f>
        <v>0</v>
      </c>
      <c r="L86" s="101">
        <f t="shared" si="7"/>
        <v>0</v>
      </c>
    </row>
    <row r="87" spans="1:12" s="97" customFormat="1" ht="15" hidden="1" customHeight="1">
      <c r="B87" s="1">
        <v>124</v>
      </c>
      <c r="C87" s="1" t="s">
        <v>997</v>
      </c>
      <c r="D87" s="1" t="s">
        <v>1349</v>
      </c>
      <c r="E87" s="63">
        <f>SUMIFS(OFM!AM:AM,OFM!C:C,C87)</f>
        <v>0</v>
      </c>
      <c r="F87" s="63">
        <f>SUMIFS(FAM!AO:AO,FAM!E:E,C87)</f>
        <v>0</v>
      </c>
      <c r="G87" s="67">
        <f>SUMIFS(B2S!O:O,B2S!C:C,C87)</f>
        <v>0</v>
      </c>
      <c r="H87" s="67">
        <f>SUMIF(TOP!C:C,C87,TOP!L:L)</f>
        <v>0</v>
      </c>
      <c r="I87" s="67">
        <f>SUMIF(LEG!C:C,'Sum MAR'!C135,LEG!L:L)</f>
        <v>0</v>
      </c>
      <c r="J87" s="146">
        <f t="shared" si="6"/>
        <v>0</v>
      </c>
      <c r="K87" s="147">
        <f>SUMIFS(PSP!AB:AB,PSP!D:D,C87)</f>
        <v>0</v>
      </c>
      <c r="L87" s="101">
        <f t="shared" si="7"/>
        <v>0</v>
      </c>
    </row>
    <row r="88" spans="1:12" s="97" customFormat="1" ht="12.75" hidden="1">
      <c r="B88" s="1">
        <v>84</v>
      </c>
      <c r="C88" s="1" t="s">
        <v>958</v>
      </c>
      <c r="D88" s="1" t="s">
        <v>1349</v>
      </c>
      <c r="E88" s="63">
        <f>SUMIFS(OFM!AM:AM,OFM!C:C,C88)</f>
        <v>0</v>
      </c>
      <c r="F88" s="63">
        <f>SUMIFS(FAM!AO:AO,FAM!E:E,C88)</f>
        <v>0</v>
      </c>
      <c r="G88" s="67">
        <f>SUMIFS(B2S!O:O,B2S!C:C,C88)</f>
        <v>0</v>
      </c>
      <c r="H88" s="67">
        <f>SUMIF(TOP!C:C,C88,TOP!L:L)</f>
        <v>0</v>
      </c>
      <c r="I88" s="67">
        <f>SUMIF(LEG!C:C,'Sum MAR'!C95,LEG!L:L)</f>
        <v>0</v>
      </c>
      <c r="J88" s="146">
        <f t="shared" si="6"/>
        <v>0</v>
      </c>
      <c r="K88" s="147">
        <f>SUMIFS(PSP!AB:AB,PSP!D:D,C88)</f>
        <v>0</v>
      </c>
      <c r="L88" s="101">
        <f t="shared" si="7"/>
        <v>0</v>
      </c>
    </row>
    <row r="89" spans="1:12" s="97" customFormat="1" ht="15" customHeight="1">
      <c r="B89" s="1">
        <v>28</v>
      </c>
      <c r="C89" s="1" t="s">
        <v>84</v>
      </c>
      <c r="D89" s="1" t="s">
        <v>1349</v>
      </c>
      <c r="E89" s="63">
        <f>SUMIFS(OFM!AM:AM,OFM!C:C,C89)</f>
        <v>0</v>
      </c>
      <c r="F89" s="63">
        <f>SUMIFS(FAM!AO:AO,FAM!E:E,C89)</f>
        <v>4788.25</v>
      </c>
      <c r="G89" s="67">
        <f>SUMIFS(B2S!O:O,B2S!C:C,C89)</f>
        <v>0</v>
      </c>
      <c r="H89" s="67">
        <f>SUMIF(TOP!C:C,C89,TOP!L:L)</f>
        <v>2493.25</v>
      </c>
      <c r="I89" s="67">
        <f>SUMIF(LEG!C:C,'Sum MAR'!C39,LEG!L:L)</f>
        <v>0</v>
      </c>
      <c r="J89" s="146">
        <f t="shared" si="6"/>
        <v>7281.5</v>
      </c>
      <c r="K89" s="147">
        <f>SUMIFS(PSP!AB:AB,PSP!D:D,C89)</f>
        <v>5615</v>
      </c>
      <c r="L89" s="101">
        <f t="shared" si="7"/>
        <v>12896.5</v>
      </c>
    </row>
    <row r="90" spans="1:12" s="97" customFormat="1" ht="15" customHeight="1">
      <c r="B90" s="1">
        <v>39</v>
      </c>
      <c r="C90" s="1" t="s">
        <v>367</v>
      </c>
      <c r="D90" s="1" t="s">
        <v>1349</v>
      </c>
      <c r="E90" s="63">
        <f>SUMIFS(OFM!AM:AM,OFM!C:C,C90)</f>
        <v>0</v>
      </c>
      <c r="F90" s="63">
        <f>SUMIFS(FAM!AO:AO,FAM!E:E,C90)</f>
        <v>0</v>
      </c>
      <c r="G90" s="67">
        <f>SUMIFS(B2S!O:O,B2S!C:C,C90)</f>
        <v>0</v>
      </c>
      <c r="H90" s="67">
        <f>SUMIF(TOP!C:C,C90,TOP!L:L)</f>
        <v>0</v>
      </c>
      <c r="I90" s="67">
        <f>SUMIF(LEG!C:C,'Sum MAR'!C50,LEG!L:L)</f>
        <v>0</v>
      </c>
      <c r="J90" s="146">
        <f t="shared" si="6"/>
        <v>0</v>
      </c>
      <c r="K90" s="147">
        <f>SUMIFS(PSP!AB:AB,PSP!D:D,C90)</f>
        <v>1695</v>
      </c>
      <c r="L90" s="101">
        <f t="shared" si="7"/>
        <v>1695</v>
      </c>
    </row>
    <row r="91" spans="1:12" s="97" customFormat="1" ht="15" hidden="1" customHeight="1">
      <c r="B91" s="1">
        <v>138</v>
      </c>
      <c r="C91" s="1" t="s">
        <v>1011</v>
      </c>
      <c r="D91" s="1" t="s">
        <v>1349</v>
      </c>
      <c r="E91" s="63">
        <f>SUMIFS(OFM!AM:AM,OFM!C:C,C91)</f>
        <v>0</v>
      </c>
      <c r="F91" s="63">
        <f>SUMIFS(FAM!AO:AO,FAM!E:E,C91)</f>
        <v>0</v>
      </c>
      <c r="G91" s="67">
        <f>SUMIFS(B2S!O:O,B2S!C:C,C91)</f>
        <v>0</v>
      </c>
      <c r="H91" s="67">
        <f>SUMIF(TOP!C:C,C91,TOP!L:L)</f>
        <v>0</v>
      </c>
      <c r="I91" s="67">
        <f>SUMIF(LEG!C:C,'Sum MAR'!C149,LEG!L:L)</f>
        <v>0</v>
      </c>
      <c r="J91" s="146">
        <f t="shared" si="6"/>
        <v>0</v>
      </c>
      <c r="K91" s="147">
        <f>SUMIFS(PSP!AB:AB,PSP!D:D,C91)</f>
        <v>0</v>
      </c>
      <c r="L91" s="101">
        <f t="shared" si="7"/>
        <v>0</v>
      </c>
    </row>
    <row r="92" spans="1:12" s="97" customFormat="1" ht="15" hidden="1" customHeight="1">
      <c r="B92" s="1">
        <v>155</v>
      </c>
      <c r="C92" s="1" t="s">
        <v>1088</v>
      </c>
      <c r="D92" s="1" t="s">
        <v>1349</v>
      </c>
      <c r="E92" s="63">
        <f>SUMIFS(OFM!AM:AM,OFM!C:C,C92)</f>
        <v>0</v>
      </c>
      <c r="F92" s="63">
        <f>SUMIFS(FAM!AO:AO,FAM!E:E,C92)</f>
        <v>0</v>
      </c>
      <c r="G92" s="67">
        <f>SUMIFS(B2S!O:O,B2S!C:C,C92)</f>
        <v>0</v>
      </c>
      <c r="H92" s="67">
        <f>SUMIF(TOP!C:C,C92,TOP!L:L)</f>
        <v>0</v>
      </c>
      <c r="I92" s="67">
        <f>SUMIF(LEG!C:C,'Sum MAR'!C166,LEG!L:L)</f>
        <v>0</v>
      </c>
      <c r="J92" s="146">
        <f t="shared" si="6"/>
        <v>0</v>
      </c>
      <c r="K92" s="147">
        <f>SUMIFS(PSP!AB:AB,PSP!D:D,C92)</f>
        <v>0</v>
      </c>
      <c r="L92" s="101">
        <f t="shared" si="7"/>
        <v>0</v>
      </c>
    </row>
    <row r="93" spans="1:12" s="97" customFormat="1" ht="15" hidden="1" customHeight="1">
      <c r="B93" s="1">
        <v>66</v>
      </c>
      <c r="C93" s="1" t="s">
        <v>944</v>
      </c>
      <c r="D93" s="1" t="s">
        <v>1349</v>
      </c>
      <c r="E93" s="63">
        <f>SUMIFS(OFM!AM:AM,OFM!C:C,C93)</f>
        <v>0</v>
      </c>
      <c r="F93" s="63">
        <f>SUMIFS(FAM!AO:AO,FAM!E:E,C93)</f>
        <v>0</v>
      </c>
      <c r="G93" s="67">
        <f>SUMIFS(B2S!O:O,B2S!C:C,C93)</f>
        <v>0</v>
      </c>
      <c r="H93" s="67">
        <f>SUMIF(TOP!C:C,C93,TOP!L:L)</f>
        <v>0</v>
      </c>
      <c r="I93" s="67">
        <f>SUMIF(LEG!C:C,'Sum MAR'!C77,LEG!L:L)</f>
        <v>0</v>
      </c>
      <c r="J93" s="146">
        <f t="shared" si="6"/>
        <v>0</v>
      </c>
      <c r="K93" s="147">
        <f>SUMIFS(PSP!AB:AB,PSP!D:D,C93)</f>
        <v>0</v>
      </c>
      <c r="L93" s="101">
        <f t="shared" si="7"/>
        <v>0</v>
      </c>
    </row>
    <row r="94" spans="1:12" s="97" customFormat="1" ht="15" hidden="1" customHeight="1">
      <c r="A94" s="92"/>
      <c r="B94" s="69">
        <v>0</v>
      </c>
      <c r="C94" s="69" t="s">
        <v>244</v>
      </c>
      <c r="D94" s="69" t="s">
        <v>1038</v>
      </c>
      <c r="E94" s="70">
        <f>SUMIFS(OFM!AM:AM,OFM!C:C,C94)</f>
        <v>0</v>
      </c>
      <c r="F94" s="70">
        <f>SUMIFS(FAM!AO:AO,FAM!E:E,C94)</f>
        <v>0</v>
      </c>
      <c r="G94" s="180">
        <f>SUMIFS(B2S!O:O,B2S!C:C,C94)</f>
        <v>0</v>
      </c>
      <c r="H94" s="180">
        <f>SUMIF(TOP!C:C,C94,TOP!L:L)</f>
        <v>0</v>
      </c>
      <c r="I94" s="180">
        <f>SUMIF(LEG!C:C,'Sum MAR'!C10,LEG!L:L)</f>
        <v>0</v>
      </c>
      <c r="J94" s="181">
        <f t="shared" si="6"/>
        <v>0</v>
      </c>
      <c r="K94" s="182">
        <f>SUMIFS(PSP!AB:AB,PSP!D:D,C94)</f>
        <v>0</v>
      </c>
      <c r="L94" s="181">
        <f t="shared" si="7"/>
        <v>0</v>
      </c>
    </row>
    <row r="95" spans="1:12" s="97" customFormat="1" ht="15" hidden="1" customHeight="1">
      <c r="B95" s="1">
        <v>107</v>
      </c>
      <c r="C95" s="1" t="s">
        <v>980</v>
      </c>
      <c r="D95" s="1" t="s">
        <v>1349</v>
      </c>
      <c r="E95" s="63">
        <f>SUMIFS(OFM!AM:AM,OFM!C:C,C95)</f>
        <v>0</v>
      </c>
      <c r="F95" s="63">
        <f>SUMIFS(FAM!AO:AO,FAM!E:E,C95)</f>
        <v>0</v>
      </c>
      <c r="G95" s="67">
        <f>SUMIFS(B2S!O:O,B2S!C:C,C95)</f>
        <v>0</v>
      </c>
      <c r="H95" s="67">
        <f>SUMIF(TOP!C:C,C95,TOP!L:L)</f>
        <v>0</v>
      </c>
      <c r="I95" s="67">
        <f>SUMIF(LEG!C:C,'Sum MAR'!C118,LEG!L:L)</f>
        <v>0</v>
      </c>
      <c r="J95" s="146">
        <f t="shared" si="6"/>
        <v>0</v>
      </c>
      <c r="K95" s="147">
        <f>SUMIFS(PSP!AB:AB,PSP!D:D,C95)</f>
        <v>0</v>
      </c>
      <c r="L95" s="101">
        <f t="shared" si="7"/>
        <v>0</v>
      </c>
    </row>
    <row r="96" spans="1:12" s="97" customFormat="1" ht="15" customHeight="1">
      <c r="B96" s="1">
        <v>20</v>
      </c>
      <c r="C96" s="1" t="s">
        <v>29</v>
      </c>
      <c r="D96" s="1" t="s">
        <v>1349</v>
      </c>
      <c r="E96" s="63">
        <f>SUMIFS(OFM!AM:AM,OFM!C:C,C96)</f>
        <v>34977.25</v>
      </c>
      <c r="F96" s="63">
        <f>SUMIFS(FAM!AO:AO,FAM!E:E,C96)</f>
        <v>6746.75</v>
      </c>
      <c r="G96" s="67">
        <f>SUMIFS(B2S!O:O,B2S!C:C,C96)</f>
        <v>509</v>
      </c>
      <c r="H96" s="67">
        <f>SUMIF(TOP!C:C,C96,TOP!L:L)</f>
        <v>0</v>
      </c>
      <c r="I96" s="67">
        <f>SUMIF(LEG!C:C,'Sum MAR'!C31,LEG!L:L)</f>
        <v>0</v>
      </c>
      <c r="J96" s="146">
        <f t="shared" si="6"/>
        <v>42233</v>
      </c>
      <c r="K96" s="147">
        <f>SUMIFS(PSP!AB:AB,PSP!D:D,C96)</f>
        <v>37228.75</v>
      </c>
      <c r="L96" s="101">
        <f t="shared" si="7"/>
        <v>79461.75</v>
      </c>
    </row>
    <row r="97" spans="1:12" s="97" customFormat="1" ht="15" customHeight="1">
      <c r="B97" s="1">
        <v>10</v>
      </c>
      <c r="C97" s="1" t="s">
        <v>43</v>
      </c>
      <c r="D97" s="1" t="s">
        <v>1349</v>
      </c>
      <c r="E97" s="63">
        <f>SUMIFS(OFM!AM:AM,OFM!C:C,C97)</f>
        <v>11942.25</v>
      </c>
      <c r="F97" s="63">
        <f>SUMIFS(FAM!AO:AO,FAM!E:E,C97)</f>
        <v>0</v>
      </c>
      <c r="G97" s="67">
        <f>SUMIFS(B2S!O:O,B2S!C:C,C97)</f>
        <v>0</v>
      </c>
      <c r="H97" s="67">
        <f>SUMIF(TOP!C:C,C97,TOP!L:L)</f>
        <v>0</v>
      </c>
      <c r="I97" s="67">
        <f>SUMIF(LEG!C:C,'Sum MAR'!C21,LEG!L:L)</f>
        <v>0</v>
      </c>
      <c r="J97" s="146">
        <f t="shared" si="6"/>
        <v>11942.25</v>
      </c>
      <c r="K97" s="147">
        <f>SUMIFS(PSP!AB:AB,PSP!D:D,C97)</f>
        <v>1140</v>
      </c>
      <c r="L97" s="101">
        <f t="shared" si="7"/>
        <v>13082.25</v>
      </c>
    </row>
    <row r="98" spans="1:12" s="97" customFormat="1" ht="15" hidden="1" customHeight="1">
      <c r="A98" s="54"/>
      <c r="B98" s="69">
        <v>136</v>
      </c>
      <c r="C98" s="69" t="s">
        <v>1009</v>
      </c>
      <c r="D98" s="69" t="s">
        <v>1038</v>
      </c>
      <c r="E98" s="70">
        <f>SUMIFS(OFM!AM:AM,OFM!C:C,C98)</f>
        <v>0</v>
      </c>
      <c r="F98" s="70">
        <f>SUMIFS(FAM!AO:AO,FAM!E:E,C98)</f>
        <v>0</v>
      </c>
      <c r="G98" s="180">
        <f>SUMIFS(B2S!O:O,B2S!C:C,C98)</f>
        <v>0</v>
      </c>
      <c r="H98" s="180">
        <f>SUMIF(TOP!C:C,C98,TOP!L:L)</f>
        <v>0</v>
      </c>
      <c r="I98" s="180">
        <f>SUMIF(LEG!C:C,'Sum MAR'!C147,LEG!L:L)</f>
        <v>0</v>
      </c>
      <c r="J98" s="181">
        <f t="shared" si="6"/>
        <v>0</v>
      </c>
      <c r="K98" s="182">
        <f>SUMIFS(PSP!AB:AB,PSP!D:D,C98)</f>
        <v>0</v>
      </c>
      <c r="L98" s="181">
        <f t="shared" si="7"/>
        <v>0</v>
      </c>
    </row>
    <row r="99" spans="1:12" s="97" customFormat="1" ht="15" hidden="1" customHeight="1">
      <c r="B99" s="1">
        <v>86</v>
      </c>
      <c r="C99" s="1" t="s">
        <v>960</v>
      </c>
      <c r="D99" s="1" t="s">
        <v>1349</v>
      </c>
      <c r="E99" s="63">
        <f>SUMIFS(OFM!AM:AM,OFM!C:C,C99)</f>
        <v>0</v>
      </c>
      <c r="F99" s="63">
        <f>SUMIFS(FAM!AO:AO,FAM!E:E,C99)</f>
        <v>0</v>
      </c>
      <c r="G99" s="67">
        <f>SUMIFS(B2S!O:O,B2S!C:C,C99)</f>
        <v>0</v>
      </c>
      <c r="H99" s="67">
        <f>SUMIF(TOP!C:C,C99,TOP!L:L)</f>
        <v>0</v>
      </c>
      <c r="I99" s="67">
        <f>SUMIF(LEG!C:C,'Sum MAR'!C97,LEG!L:L)</f>
        <v>0</v>
      </c>
      <c r="J99" s="146">
        <f t="shared" si="6"/>
        <v>0</v>
      </c>
      <c r="K99" s="147">
        <f>SUMIFS(PSP!AB:AB,PSP!D:D,C99)</f>
        <v>0</v>
      </c>
      <c r="L99" s="101">
        <f t="shared" si="7"/>
        <v>0</v>
      </c>
    </row>
    <row r="100" spans="1:12" s="97" customFormat="1" ht="15" hidden="1" customHeight="1">
      <c r="B100" s="1">
        <v>112</v>
      </c>
      <c r="C100" s="1" t="s">
        <v>985</v>
      </c>
      <c r="D100" s="1" t="s">
        <v>1349</v>
      </c>
      <c r="E100" s="63">
        <f>SUMIFS(OFM!AM:AM,OFM!C:C,C100)</f>
        <v>0</v>
      </c>
      <c r="F100" s="63">
        <f>SUMIFS(FAM!AO:AO,FAM!E:E,C100)</f>
        <v>0</v>
      </c>
      <c r="G100" s="67">
        <f>SUMIFS(B2S!O:O,B2S!C:C,C100)</f>
        <v>0</v>
      </c>
      <c r="H100" s="67">
        <f>SUMIF(TOP!C:C,C100,TOP!L:L)</f>
        <v>0</v>
      </c>
      <c r="I100" s="67">
        <f>SUMIF(LEG!C:C,'Sum MAR'!C123,LEG!L:L)</f>
        <v>0</v>
      </c>
      <c r="J100" s="146">
        <f t="shared" si="6"/>
        <v>0</v>
      </c>
      <c r="K100" s="147">
        <f>SUMIFS(PSP!AB:AB,PSP!D:D,C100)</f>
        <v>0</v>
      </c>
      <c r="L100" s="101">
        <f t="shared" si="7"/>
        <v>0</v>
      </c>
    </row>
    <row r="101" spans="1:12" s="97" customFormat="1" ht="15" hidden="1" customHeight="1">
      <c r="B101" s="1">
        <v>79</v>
      </c>
      <c r="C101" s="1" t="s">
        <v>953</v>
      </c>
      <c r="D101" s="1" t="s">
        <v>1349</v>
      </c>
      <c r="E101" s="63">
        <f>SUMIFS(OFM!AM:AM,OFM!C:C,C101)</f>
        <v>0</v>
      </c>
      <c r="F101" s="63">
        <f>SUMIFS(FAM!AO:AO,FAM!E:E,C101)</f>
        <v>0</v>
      </c>
      <c r="G101" s="67">
        <f>SUMIFS(B2S!O:O,B2S!C:C,C101)</f>
        <v>0</v>
      </c>
      <c r="H101" s="67">
        <f>SUMIF(TOP!C:C,C101,TOP!L:L)</f>
        <v>0</v>
      </c>
      <c r="I101" s="67">
        <f>SUMIF(LEG!C:C,'Sum MAR'!C90,LEG!L:L)</f>
        <v>0</v>
      </c>
      <c r="J101" s="146">
        <f t="shared" si="6"/>
        <v>0</v>
      </c>
      <c r="K101" s="147">
        <f>SUMIFS(PSP!AB:AB,PSP!D:D,C101)</f>
        <v>0</v>
      </c>
      <c r="L101" s="101">
        <f t="shared" si="7"/>
        <v>0</v>
      </c>
    </row>
    <row r="102" spans="1:12" s="92" customFormat="1" ht="15" hidden="1" customHeight="1">
      <c r="A102" s="97"/>
      <c r="B102" s="1">
        <v>121</v>
      </c>
      <c r="C102" s="1" t="s">
        <v>994</v>
      </c>
      <c r="D102" s="1" t="s">
        <v>1349</v>
      </c>
      <c r="E102" s="63">
        <f>SUMIFS(OFM!AM:AM,OFM!C:C,C102)</f>
        <v>0</v>
      </c>
      <c r="F102" s="63">
        <f>SUMIFS(FAM!AO:AO,FAM!E:E,C102)</f>
        <v>0</v>
      </c>
      <c r="G102" s="67">
        <f>SUMIFS(B2S!O:O,B2S!C:C,C102)</f>
        <v>0</v>
      </c>
      <c r="H102" s="67">
        <f>SUMIF(TOP!C:C,C102,TOP!L:L)</f>
        <v>0</v>
      </c>
      <c r="I102" s="67">
        <f>SUMIF(LEG!C:C,'Sum MAR'!C132,LEG!L:L)</f>
        <v>0</v>
      </c>
      <c r="J102" s="146">
        <f t="shared" si="6"/>
        <v>0</v>
      </c>
      <c r="K102" s="147">
        <f>SUMIFS(PSP!AB:AB,PSP!D:D,C102)</f>
        <v>0</v>
      </c>
      <c r="L102" s="101">
        <f t="shared" si="7"/>
        <v>0</v>
      </c>
    </row>
    <row r="103" spans="1:12" s="97" customFormat="1" ht="15" hidden="1" customHeight="1">
      <c r="B103" s="1">
        <v>158</v>
      </c>
      <c r="C103" s="1" t="s">
        <v>1091</v>
      </c>
      <c r="D103" s="1" t="s">
        <v>1349</v>
      </c>
      <c r="E103" s="63">
        <f>SUMIFS(OFM!AM:AM,OFM!C:C,C103)</f>
        <v>0</v>
      </c>
      <c r="F103" s="63">
        <f>SUMIFS(FAM!AO:AO,FAM!E:E,C103)</f>
        <v>0</v>
      </c>
      <c r="G103" s="67">
        <f>SUMIFS(B2S!O:O,B2S!C:C,C103)</f>
        <v>0</v>
      </c>
      <c r="H103" s="67">
        <f>SUMIF(TOP!C:C,C103,TOP!L:L)</f>
        <v>0</v>
      </c>
      <c r="I103" s="67">
        <f>SUMIF(LEG!C:C,'Sum MAR'!C169,LEG!L:L)</f>
        <v>0</v>
      </c>
      <c r="J103" s="146">
        <f t="shared" si="6"/>
        <v>0</v>
      </c>
      <c r="K103" s="147">
        <f>SUMIFS(PSP!AB:AB,PSP!D:D,C103)</f>
        <v>0</v>
      </c>
      <c r="L103" s="101">
        <f t="shared" si="7"/>
        <v>0</v>
      </c>
    </row>
    <row r="104" spans="1:12" s="97" customFormat="1" ht="15" hidden="1" customHeight="1">
      <c r="B104" s="1">
        <v>58</v>
      </c>
      <c r="C104" s="1" t="s">
        <v>937</v>
      </c>
      <c r="D104" s="1" t="s">
        <v>1349</v>
      </c>
      <c r="E104" s="63">
        <f>SUMIFS(OFM!AM:AM,OFM!C:C,C104)</f>
        <v>0</v>
      </c>
      <c r="F104" s="63">
        <f>SUMIFS(FAM!AO:AO,FAM!E:E,C104)</f>
        <v>0</v>
      </c>
      <c r="G104" s="67">
        <f>SUMIFS(B2S!O:O,B2S!C:C,C104)</f>
        <v>0</v>
      </c>
      <c r="H104" s="67">
        <f>SUMIF(TOP!C:C,C104,TOP!L:L)</f>
        <v>0</v>
      </c>
      <c r="I104" s="67">
        <f>SUMIF(LEG!C:C,'Sum MAR'!C69,LEG!L:L)</f>
        <v>0</v>
      </c>
      <c r="J104" s="146">
        <f t="shared" si="6"/>
        <v>0</v>
      </c>
      <c r="K104" s="147">
        <f>SUMIFS(PSP!AB:AB,PSP!D:D,C104)</f>
        <v>0</v>
      </c>
      <c r="L104" s="101">
        <f t="shared" si="7"/>
        <v>0</v>
      </c>
    </row>
    <row r="105" spans="1:12" s="97" customFormat="1" ht="15" hidden="1" customHeight="1">
      <c r="B105" s="74">
        <v>90</v>
      </c>
      <c r="C105" s="69" t="s">
        <v>964</v>
      </c>
      <c r="D105" s="69" t="s">
        <v>1038</v>
      </c>
      <c r="E105" s="70">
        <f>SUMIFS(OFM!AM:AM,OFM!C:C,C105)</f>
        <v>0</v>
      </c>
      <c r="F105" s="70">
        <f>SUMIFS(FAM!AO:AO,FAM!E:E,C105)</f>
        <v>0</v>
      </c>
      <c r="G105" s="180">
        <f>SUMIFS(B2S!O:O,B2S!C:C,C105)</f>
        <v>0</v>
      </c>
      <c r="H105" s="180">
        <f>SUMIF(TOP!C:C,C105,TOP!L:L)</f>
        <v>0</v>
      </c>
      <c r="I105" s="180">
        <f>SUMIF(LEG!C:C,'Sum MAR'!C101,LEG!L:L)</f>
        <v>0</v>
      </c>
      <c r="J105" s="181">
        <f t="shared" si="6"/>
        <v>0</v>
      </c>
      <c r="K105" s="182">
        <f>SUMIFS(PSP!AB:AB,PSP!D:D,C105)</f>
        <v>0</v>
      </c>
      <c r="L105" s="181">
        <f t="shared" si="7"/>
        <v>0</v>
      </c>
    </row>
    <row r="106" spans="1:12" s="97" customFormat="1" ht="15" hidden="1" customHeight="1">
      <c r="B106" s="1">
        <v>123</v>
      </c>
      <c r="C106" s="1" t="s">
        <v>996</v>
      </c>
      <c r="D106" s="1" t="s">
        <v>1349</v>
      </c>
      <c r="E106" s="63">
        <f>SUMIFS(OFM!AM:AM,OFM!C:C,C106)</f>
        <v>0</v>
      </c>
      <c r="F106" s="63">
        <f>SUMIFS(FAM!AO:AO,FAM!E:E,C106)</f>
        <v>0</v>
      </c>
      <c r="G106" s="67">
        <f>SUMIFS(B2S!O:O,B2S!C:C,C106)</f>
        <v>0</v>
      </c>
      <c r="H106" s="67">
        <f>SUMIF(TOP!C:C,C106,TOP!L:L)</f>
        <v>0</v>
      </c>
      <c r="I106" s="67">
        <f>SUMIF(LEG!C:C,'Sum MAR'!C134,LEG!L:L)</f>
        <v>0</v>
      </c>
      <c r="J106" s="146">
        <f t="shared" ref="J106:J137" si="8">SUM(E106:I106)</f>
        <v>0</v>
      </c>
      <c r="K106" s="147">
        <f>SUMIFS(PSP!AB:AB,PSP!D:D,C106)</f>
        <v>0</v>
      </c>
      <c r="L106" s="101">
        <f t="shared" ref="L106:L137" si="9">SUM(J106:K106)</f>
        <v>0</v>
      </c>
    </row>
    <row r="107" spans="1:12" s="97" customFormat="1" ht="15" hidden="1" customHeight="1">
      <c r="B107" s="1">
        <v>100</v>
      </c>
      <c r="C107" s="1" t="s">
        <v>973</v>
      </c>
      <c r="D107" s="1" t="s">
        <v>1349</v>
      </c>
      <c r="E107" s="63">
        <f>SUMIFS(OFM!AM:AM,OFM!C:C,C107)</f>
        <v>0</v>
      </c>
      <c r="F107" s="63">
        <f>SUMIFS(FAM!AO:AO,FAM!E:E,C107)</f>
        <v>0</v>
      </c>
      <c r="G107" s="67">
        <f>SUMIFS(B2S!O:O,B2S!C:C,C107)</f>
        <v>0</v>
      </c>
      <c r="H107" s="67">
        <f>SUMIF(TOP!C:C,C107,TOP!L:L)</f>
        <v>0</v>
      </c>
      <c r="I107" s="67">
        <f>SUMIF(LEG!C:C,'Sum MAR'!C111,LEG!L:L)</f>
        <v>0</v>
      </c>
      <c r="J107" s="146">
        <f t="shared" si="8"/>
        <v>0</v>
      </c>
      <c r="K107" s="147">
        <f>SUMIFS(PSP!AB:AB,PSP!D:D,C107)</f>
        <v>0</v>
      </c>
      <c r="L107" s="101">
        <f t="shared" si="9"/>
        <v>0</v>
      </c>
    </row>
    <row r="108" spans="1:12" s="97" customFormat="1" ht="15" hidden="1" customHeight="1">
      <c r="B108" s="94">
        <v>160</v>
      </c>
      <c r="C108" s="95" t="s">
        <v>1318</v>
      </c>
      <c r="D108" s="1" t="s">
        <v>1349</v>
      </c>
      <c r="E108" s="63">
        <f>SUMIFS(OFM!AM:AM,OFM!C:C,C108)</f>
        <v>0</v>
      </c>
      <c r="F108" s="63">
        <f>SUMIFS(FAM!AO:AO,FAM!E:E,C108)</f>
        <v>0</v>
      </c>
      <c r="G108" s="67">
        <f>SUMIFS(B2S!O:O,B2S!C:C,C108)</f>
        <v>0</v>
      </c>
      <c r="H108" s="67">
        <f>SUMIF(TOP!C:C,C108,TOP!L:L)</f>
        <v>0</v>
      </c>
      <c r="I108" s="67">
        <f>SUMIF(LEG!C:C,'Sum MAR'!C171,LEG!L:L)</f>
        <v>0</v>
      </c>
      <c r="J108" s="146">
        <f t="shared" si="8"/>
        <v>0</v>
      </c>
      <c r="K108" s="147">
        <f>SUMIFS(PSP!AB:AB,PSP!D:D,C108)</f>
        <v>0</v>
      </c>
      <c r="L108" s="101">
        <f t="shared" si="9"/>
        <v>0</v>
      </c>
    </row>
    <row r="109" spans="1:12" s="97" customFormat="1" ht="15" hidden="1" customHeight="1">
      <c r="B109" s="1">
        <v>110</v>
      </c>
      <c r="C109" s="1" t="s">
        <v>983</v>
      </c>
      <c r="D109" s="1" t="s">
        <v>1349</v>
      </c>
      <c r="E109" s="63">
        <f>SUMIFS(OFM!AM:AM,OFM!C:C,C109)</f>
        <v>0</v>
      </c>
      <c r="F109" s="63">
        <f>SUMIFS(FAM!AO:AO,FAM!E:E,C109)</f>
        <v>0</v>
      </c>
      <c r="G109" s="67">
        <f>SUMIFS(B2S!O:O,B2S!C:C,C109)</f>
        <v>0</v>
      </c>
      <c r="H109" s="67">
        <f>SUMIF(TOP!C:C,C109,TOP!L:L)</f>
        <v>0</v>
      </c>
      <c r="I109" s="67">
        <f>SUMIF(LEG!C:C,'Sum MAR'!C121,LEG!L:L)</f>
        <v>0</v>
      </c>
      <c r="J109" s="146">
        <f t="shared" si="8"/>
        <v>0</v>
      </c>
      <c r="K109" s="147">
        <f>SUMIFS(PSP!AB:AB,PSP!D:D,C109)</f>
        <v>0</v>
      </c>
      <c r="L109" s="101">
        <f t="shared" si="9"/>
        <v>0</v>
      </c>
    </row>
    <row r="110" spans="1:12" s="97" customFormat="1" ht="15" customHeight="1">
      <c r="B110" s="1">
        <v>46</v>
      </c>
      <c r="C110" s="1" t="s">
        <v>191</v>
      </c>
      <c r="D110" s="1" t="s">
        <v>1349</v>
      </c>
      <c r="E110" s="63">
        <f>SUMIFS(OFM!AM:AM,OFM!C:C,C110)</f>
        <v>0</v>
      </c>
      <c r="F110" s="63">
        <f>SUMIFS(FAM!AO:AO,FAM!E:E,C110)</f>
        <v>0</v>
      </c>
      <c r="G110" s="67">
        <f>SUMIFS(B2S!O:O,B2S!C:C,C110)</f>
        <v>0</v>
      </c>
      <c r="H110" s="67">
        <f>SUMIF(TOP!C:C,C110,TOP!L:L)</f>
        <v>0</v>
      </c>
      <c r="I110" s="67">
        <f>SUMIF(LEG!C:C,'Sum MAR'!C57,LEG!L:L)</f>
        <v>0</v>
      </c>
      <c r="J110" s="146">
        <f t="shared" si="8"/>
        <v>0</v>
      </c>
      <c r="K110" s="147">
        <f>SUMIFS(PSP!AB:AB,PSP!D:D,C110)</f>
        <v>3028.75</v>
      </c>
      <c r="L110" s="101">
        <f t="shared" si="9"/>
        <v>3028.75</v>
      </c>
    </row>
    <row r="111" spans="1:12" s="97" customFormat="1" ht="15" hidden="1" customHeight="1">
      <c r="B111" s="1">
        <v>146</v>
      </c>
      <c r="C111" s="1" t="s">
        <v>1019</v>
      </c>
      <c r="D111" s="1" t="s">
        <v>1349</v>
      </c>
      <c r="E111" s="63">
        <f>SUMIFS(OFM!AM:AM,OFM!C:C,C111)</f>
        <v>0</v>
      </c>
      <c r="F111" s="63">
        <f>SUMIFS(FAM!AO:AO,FAM!E:E,C111)</f>
        <v>0</v>
      </c>
      <c r="G111" s="67">
        <f>SUMIFS(B2S!O:O,B2S!C:C,C111)</f>
        <v>0</v>
      </c>
      <c r="H111" s="67">
        <f>SUMIF(TOP!C:C,C111,TOP!L:L)</f>
        <v>0</v>
      </c>
      <c r="I111" s="67">
        <f>SUMIF(LEG!C:C,'Sum MAR'!C157,LEG!L:L)</f>
        <v>0</v>
      </c>
      <c r="J111" s="146">
        <f t="shared" si="8"/>
        <v>0</v>
      </c>
      <c r="K111" s="147">
        <f>SUMIFS(PSP!AB:AB,PSP!D:D,C111)</f>
        <v>0</v>
      </c>
      <c r="L111" s="101">
        <f t="shared" si="9"/>
        <v>0</v>
      </c>
    </row>
    <row r="112" spans="1:12" s="97" customFormat="1" ht="15" hidden="1" customHeight="1">
      <c r="B112" s="94">
        <v>163</v>
      </c>
      <c r="C112" s="95" t="s">
        <v>1321</v>
      </c>
      <c r="D112" s="1" t="s">
        <v>1349</v>
      </c>
      <c r="E112" s="63">
        <f>SUMIFS(OFM!AM:AM,OFM!C:C,C112)</f>
        <v>0</v>
      </c>
      <c r="F112" s="63">
        <f>SUMIFS(FAM!AO:AO,FAM!E:E,C112)</f>
        <v>0</v>
      </c>
      <c r="G112" s="67">
        <f>SUMIFS(B2S!O:O,B2S!C:C,C112)</f>
        <v>0</v>
      </c>
      <c r="H112" s="67">
        <f>SUMIF(TOP!C:C,C112,TOP!L:L)</f>
        <v>0</v>
      </c>
      <c r="I112" s="67">
        <f>SUMIF(LEG!C:C,'Sum MAR'!C174,LEG!L:L)</f>
        <v>1963</v>
      </c>
      <c r="J112" s="146">
        <f t="shared" si="8"/>
        <v>1963</v>
      </c>
      <c r="K112" s="147">
        <f>SUMIFS(PSP!AB:AB,PSP!D:D,C112)</f>
        <v>0</v>
      </c>
      <c r="L112" s="101">
        <f t="shared" si="9"/>
        <v>1963</v>
      </c>
    </row>
    <row r="113" spans="1:12" s="97" customFormat="1" ht="15" hidden="1" customHeight="1">
      <c r="B113" s="1">
        <v>81</v>
      </c>
      <c r="C113" s="1" t="s">
        <v>955</v>
      </c>
      <c r="D113" s="1" t="s">
        <v>1349</v>
      </c>
      <c r="E113" s="63">
        <f>SUMIFS(OFM!AM:AM,OFM!C:C,C113)</f>
        <v>0</v>
      </c>
      <c r="F113" s="63">
        <f>SUMIFS(FAM!AO:AO,FAM!E:E,C113)</f>
        <v>0</v>
      </c>
      <c r="G113" s="67">
        <f>SUMIFS(B2S!O:O,B2S!C:C,C113)</f>
        <v>0</v>
      </c>
      <c r="H113" s="67">
        <f>SUMIF(TOP!C:C,C113,TOP!L:L)</f>
        <v>0</v>
      </c>
      <c r="I113" s="67">
        <f>SUMIF(LEG!C:C,'Sum MAR'!C92,LEG!L:L)</f>
        <v>0</v>
      </c>
      <c r="J113" s="146">
        <f t="shared" si="8"/>
        <v>0</v>
      </c>
      <c r="K113" s="147">
        <f>SUMIFS(PSP!AB:AB,PSP!D:D,C113)</f>
        <v>0</v>
      </c>
      <c r="L113" s="101">
        <f t="shared" si="9"/>
        <v>0</v>
      </c>
    </row>
    <row r="114" spans="1:12" s="97" customFormat="1" ht="15" hidden="1" customHeight="1">
      <c r="B114" s="1">
        <v>85</v>
      </c>
      <c r="C114" s="1" t="s">
        <v>959</v>
      </c>
      <c r="D114" s="1" t="s">
        <v>1349</v>
      </c>
      <c r="E114" s="63">
        <f>SUMIFS(OFM!AM:AM,OFM!C:C,C114)</f>
        <v>0</v>
      </c>
      <c r="F114" s="63">
        <f>SUMIFS(FAM!AO:AO,FAM!E:E,C114)</f>
        <v>0</v>
      </c>
      <c r="G114" s="67">
        <f>SUMIFS(B2S!O:O,B2S!C:C,C114)</f>
        <v>0</v>
      </c>
      <c r="H114" s="67">
        <f>SUMIF(TOP!C:C,C114,TOP!L:L)</f>
        <v>0</v>
      </c>
      <c r="I114" s="67">
        <f>SUMIF(LEG!C:C,'Sum MAR'!C96,LEG!L:L)</f>
        <v>0</v>
      </c>
      <c r="J114" s="146">
        <f t="shared" si="8"/>
        <v>0</v>
      </c>
      <c r="K114" s="147">
        <f>SUMIFS(PSP!AB:AB,PSP!D:D,C114)</f>
        <v>0</v>
      </c>
      <c r="L114" s="101">
        <f t="shared" si="9"/>
        <v>0</v>
      </c>
    </row>
    <row r="115" spans="1:12" s="97" customFormat="1" ht="15" hidden="1" customHeight="1">
      <c r="B115" s="1">
        <v>87</v>
      </c>
      <c r="C115" s="1" t="s">
        <v>961</v>
      </c>
      <c r="D115" s="1" t="s">
        <v>1349</v>
      </c>
      <c r="E115" s="63">
        <f>SUMIFS(OFM!AM:AM,OFM!C:C,C115)</f>
        <v>82.75</v>
      </c>
      <c r="F115" s="63">
        <f>SUMIFS(FAM!AO:AO,FAM!E:E,C115)</f>
        <v>0</v>
      </c>
      <c r="G115" s="67">
        <f>SUMIFS(B2S!O:O,B2S!C:C,C115)</f>
        <v>102.5</v>
      </c>
      <c r="H115" s="67">
        <f>SUMIF(TOP!C:C,C115,TOP!L:L)</f>
        <v>0</v>
      </c>
      <c r="I115" s="67">
        <f>SUMIF(LEG!C:C,'Sum MAR'!C98,LEG!L:L)</f>
        <v>0</v>
      </c>
      <c r="J115" s="146">
        <f t="shared" si="8"/>
        <v>185.25</v>
      </c>
      <c r="K115" s="147">
        <f>SUMIFS(PSP!AB:AB,PSP!D:D,C115)</f>
        <v>0</v>
      </c>
      <c r="L115" s="101">
        <f t="shared" si="9"/>
        <v>185.25</v>
      </c>
    </row>
    <row r="116" spans="1:12" s="97" customFormat="1" ht="15" hidden="1" customHeight="1">
      <c r="B116" s="1">
        <v>69</v>
      </c>
      <c r="C116" s="1" t="s">
        <v>947</v>
      </c>
      <c r="D116" s="1" t="s">
        <v>1349</v>
      </c>
      <c r="E116" s="63">
        <f>SUMIFS(OFM!AM:AM,OFM!C:C,C116)</f>
        <v>0</v>
      </c>
      <c r="F116" s="63">
        <f>SUMIFS(FAM!AO:AO,FAM!E:E,C116)</f>
        <v>0</v>
      </c>
      <c r="G116" s="67">
        <f>SUMIFS(B2S!O:O,B2S!C:C,C116)</f>
        <v>0</v>
      </c>
      <c r="H116" s="67">
        <f>SUMIF(TOP!C:C,C116,TOP!L:L)</f>
        <v>0</v>
      </c>
      <c r="I116" s="67">
        <f>SUMIF(LEG!C:C,'Sum MAR'!C80,LEG!L:L)</f>
        <v>0</v>
      </c>
      <c r="J116" s="146">
        <f t="shared" si="8"/>
        <v>0</v>
      </c>
      <c r="K116" s="147">
        <f>SUMIFS(PSP!AB:AB,PSP!D:D,C116)</f>
        <v>0</v>
      </c>
      <c r="L116" s="101">
        <f t="shared" si="9"/>
        <v>0</v>
      </c>
    </row>
    <row r="117" spans="1:12" s="97" customFormat="1" ht="15" hidden="1" customHeight="1">
      <c r="B117" s="1">
        <v>150</v>
      </c>
      <c r="C117" s="1" t="s">
        <v>1023</v>
      </c>
      <c r="D117" s="1" t="s">
        <v>1349</v>
      </c>
      <c r="E117" s="63">
        <f>SUMIFS(OFM!AM:AM,OFM!C:C,C117)</f>
        <v>0</v>
      </c>
      <c r="F117" s="63">
        <f>SUMIFS(FAM!AO:AO,FAM!E:E,C117)</f>
        <v>0</v>
      </c>
      <c r="G117" s="67">
        <f>SUMIFS(B2S!O:O,B2S!C:C,C117)</f>
        <v>0</v>
      </c>
      <c r="H117" s="67">
        <f>SUMIF(TOP!C:C,C117,TOP!L:L)</f>
        <v>0</v>
      </c>
      <c r="I117" s="67">
        <f>SUMIF(LEG!C:C,'Sum MAR'!C161,LEG!L:L)</f>
        <v>0</v>
      </c>
      <c r="J117" s="146">
        <f t="shared" si="8"/>
        <v>0</v>
      </c>
      <c r="K117" s="147">
        <f>SUMIFS(PSP!AB:AB,PSP!D:D,C117)</f>
        <v>0</v>
      </c>
      <c r="L117" s="101">
        <f t="shared" si="9"/>
        <v>0</v>
      </c>
    </row>
    <row r="118" spans="1:12" s="97" customFormat="1" ht="15" hidden="1" customHeight="1">
      <c r="B118" s="1">
        <v>139</v>
      </c>
      <c r="C118" s="1" t="s">
        <v>1012</v>
      </c>
      <c r="D118" s="1" t="s">
        <v>1349</v>
      </c>
      <c r="E118" s="63">
        <f>SUMIFS(OFM!AM:AM,OFM!C:C,C118)</f>
        <v>0</v>
      </c>
      <c r="F118" s="63">
        <f>SUMIFS(FAM!AO:AO,FAM!E:E,C118)</f>
        <v>0</v>
      </c>
      <c r="G118" s="67">
        <f>SUMIFS(B2S!O:O,B2S!C:C,C118)</f>
        <v>0</v>
      </c>
      <c r="H118" s="67">
        <f>SUMIF(TOP!C:C,C118,TOP!L:L)</f>
        <v>0</v>
      </c>
      <c r="I118" s="67">
        <f>SUMIF(LEG!C:C,'Sum MAR'!C150,LEG!L:L)</f>
        <v>0</v>
      </c>
      <c r="J118" s="146">
        <f t="shared" si="8"/>
        <v>0</v>
      </c>
      <c r="K118" s="147">
        <f>SUMIFS(PSP!AB:AB,PSP!D:D,C118)</f>
        <v>0</v>
      </c>
      <c r="L118" s="101">
        <f t="shared" si="9"/>
        <v>0</v>
      </c>
    </row>
    <row r="119" spans="1:12" s="97" customFormat="1" ht="15" customHeight="1">
      <c r="B119" s="1">
        <v>21</v>
      </c>
      <c r="C119" s="1" t="s">
        <v>3</v>
      </c>
      <c r="D119" s="1" t="s">
        <v>1349</v>
      </c>
      <c r="E119" s="63">
        <f>SUMIFS(OFM!AM:AM,OFM!C:C,C119)</f>
        <v>50843.5</v>
      </c>
      <c r="F119" s="63">
        <f>SUMIFS(FAM!AO:AO,FAM!E:E,C119)</f>
        <v>14173.5</v>
      </c>
      <c r="G119" s="67">
        <f>SUMIFS(B2S!O:O,B2S!C:C,C119)</f>
        <v>0</v>
      </c>
      <c r="H119" s="67">
        <f>SUMIF(TOP!C:C,C119,TOP!L:L)</f>
        <v>47</v>
      </c>
      <c r="I119" s="67">
        <f>SUMIF(LEG!C:C,'Sum MAR'!C32,LEG!L:L)</f>
        <v>0</v>
      </c>
      <c r="J119" s="146">
        <f t="shared" si="8"/>
        <v>65064</v>
      </c>
      <c r="K119" s="147">
        <f>SUMIFS(PSP!AB:AB,PSP!D:D,C119)</f>
        <v>4133.75</v>
      </c>
      <c r="L119" s="101">
        <f t="shared" si="9"/>
        <v>69197.75</v>
      </c>
    </row>
    <row r="120" spans="1:12" s="97" customFormat="1" ht="15" customHeight="1">
      <c r="B120" s="1">
        <v>72</v>
      </c>
      <c r="C120" s="1" t="s">
        <v>222</v>
      </c>
      <c r="D120" s="1" t="s">
        <v>1349</v>
      </c>
      <c r="E120" s="63">
        <f>SUMIFS(OFM!AM:AM,OFM!C:C,C120)</f>
        <v>0</v>
      </c>
      <c r="F120" s="63">
        <f>SUMIFS(FAM!AO:AO,FAM!E:E,C120)</f>
        <v>0</v>
      </c>
      <c r="G120" s="67">
        <f>SUMIFS(B2S!O:O,B2S!C:C,C120)</f>
        <v>0</v>
      </c>
      <c r="H120" s="67">
        <f>SUMIF(TOP!C:C,C120,TOP!L:L)</f>
        <v>0</v>
      </c>
      <c r="I120" s="67">
        <f>SUMIF(LEG!C:C,'Sum MAR'!C83,LEG!L:L)</f>
        <v>0</v>
      </c>
      <c r="J120" s="146">
        <f t="shared" si="8"/>
        <v>0</v>
      </c>
      <c r="K120" s="147">
        <f>SUMIFS(PSP!AB:AB,PSP!D:D,C120)</f>
        <v>165</v>
      </c>
      <c r="L120" s="101">
        <f t="shared" si="9"/>
        <v>165</v>
      </c>
    </row>
    <row r="121" spans="1:12" s="97" customFormat="1" ht="15" hidden="1" customHeight="1">
      <c r="A121" s="54"/>
      <c r="B121" s="69">
        <v>16</v>
      </c>
      <c r="C121" s="69" t="s">
        <v>931</v>
      </c>
      <c r="D121" s="69" t="s">
        <v>1038</v>
      </c>
      <c r="E121" s="70">
        <f>SUMIFS(OFM!AM:AM,OFM!C:C,C121)</f>
        <v>0</v>
      </c>
      <c r="F121" s="70">
        <f>SUMIFS(FAM!AO:AO,FAM!E:E,C121)</f>
        <v>0</v>
      </c>
      <c r="G121" s="180">
        <f>SUMIFS(B2S!O:O,B2S!C:C,C121)</f>
        <v>0</v>
      </c>
      <c r="H121" s="180">
        <f>SUMIF(TOP!C:C,C121,TOP!L:L)</f>
        <v>0</v>
      </c>
      <c r="I121" s="180">
        <f>SUMIF(LEG!C:C,'Sum MAR'!C27,LEG!L:L)</f>
        <v>0</v>
      </c>
      <c r="J121" s="181">
        <f t="shared" si="8"/>
        <v>0</v>
      </c>
      <c r="K121" s="182">
        <f>SUMIFS(PSP!AB:AB,PSP!D:D,C121)</f>
        <v>0</v>
      </c>
      <c r="L121" s="181">
        <f t="shared" si="9"/>
        <v>0</v>
      </c>
    </row>
    <row r="122" spans="1:12" s="97" customFormat="1" ht="15" customHeight="1">
      <c r="B122" s="1">
        <v>6</v>
      </c>
      <c r="C122" s="1" t="s">
        <v>310</v>
      </c>
      <c r="D122" s="1" t="s">
        <v>1349</v>
      </c>
      <c r="E122" s="63">
        <f>SUMIFS(OFM!AM:AM,OFM!C:C,C122)</f>
        <v>0</v>
      </c>
      <c r="F122" s="63">
        <f>SUMIFS(FAM!AO:AO,FAM!E:E,C122)</f>
        <v>0</v>
      </c>
      <c r="G122" s="67">
        <f>SUMIFS(B2S!O:O,B2S!C:C,C122)</f>
        <v>0</v>
      </c>
      <c r="H122" s="67">
        <f>SUMIF(TOP!C:C,C122,TOP!L:L)</f>
        <v>3923.75</v>
      </c>
      <c r="I122" s="67">
        <f>SUMIF(LEG!C:C,'Sum MAR'!C17,LEG!L:L)</f>
        <v>0</v>
      </c>
      <c r="J122" s="146">
        <f t="shared" si="8"/>
        <v>3923.75</v>
      </c>
      <c r="K122" s="147">
        <f>SUMIFS(PSP!AB:AB,PSP!D:D,C122)</f>
        <v>1207.5</v>
      </c>
      <c r="L122" s="101">
        <f t="shared" si="9"/>
        <v>5131.25</v>
      </c>
    </row>
    <row r="123" spans="1:12" s="97" customFormat="1" ht="15" hidden="1" customHeight="1">
      <c r="B123" s="1">
        <v>93</v>
      </c>
      <c r="C123" s="1" t="s">
        <v>966</v>
      </c>
      <c r="D123" s="1" t="s">
        <v>1349</v>
      </c>
      <c r="E123" s="63">
        <f>SUMIFS(OFM!AM:AM,OFM!C:C,C123)</f>
        <v>0</v>
      </c>
      <c r="F123" s="63">
        <f>SUMIFS(FAM!AO:AO,FAM!E:E,C123)</f>
        <v>0</v>
      </c>
      <c r="G123" s="67">
        <f>SUMIFS(B2S!O:O,B2S!C:C,C123)</f>
        <v>0</v>
      </c>
      <c r="H123" s="67">
        <f>SUMIF(TOP!C:C,C123,TOP!L:L)</f>
        <v>0</v>
      </c>
      <c r="I123" s="67">
        <f>SUMIF(LEG!C:C,'Sum MAR'!C104,LEG!L:L)</f>
        <v>0</v>
      </c>
      <c r="J123" s="146">
        <f t="shared" si="8"/>
        <v>0</v>
      </c>
      <c r="K123" s="147">
        <f>SUMIFS(PSP!AB:AB,PSP!D:D,C123)</f>
        <v>0</v>
      </c>
      <c r="L123" s="101">
        <f t="shared" si="9"/>
        <v>0</v>
      </c>
    </row>
    <row r="124" spans="1:12" s="97" customFormat="1" ht="15" hidden="1" customHeight="1">
      <c r="B124" s="1">
        <v>143</v>
      </c>
      <c r="C124" s="1" t="s">
        <v>1016</v>
      </c>
      <c r="D124" s="1" t="s">
        <v>1349</v>
      </c>
      <c r="E124" s="63">
        <f>SUMIFS(OFM!AM:AM,OFM!C:C,C124)</f>
        <v>0</v>
      </c>
      <c r="F124" s="63">
        <f>SUMIFS(FAM!AO:AO,FAM!E:E,C124)</f>
        <v>0</v>
      </c>
      <c r="G124" s="67">
        <f>SUMIFS(B2S!O:O,B2S!C:C,C124)</f>
        <v>0</v>
      </c>
      <c r="H124" s="67">
        <f>SUMIF(TOP!C:C,C124,TOP!L:L)</f>
        <v>0</v>
      </c>
      <c r="I124" s="67">
        <f>SUMIF(LEG!C:C,'Sum MAR'!C154,LEG!L:L)</f>
        <v>0</v>
      </c>
      <c r="J124" s="146">
        <f t="shared" si="8"/>
        <v>0</v>
      </c>
      <c r="K124" s="147">
        <f>SUMIFS(PSP!AB:AB,PSP!D:D,C124)</f>
        <v>0</v>
      </c>
      <c r="L124" s="101">
        <f t="shared" si="9"/>
        <v>0</v>
      </c>
    </row>
    <row r="125" spans="1:12" s="97" customFormat="1" ht="15" hidden="1" customHeight="1">
      <c r="B125" s="1">
        <v>42</v>
      </c>
      <c r="C125" s="1" t="s">
        <v>934</v>
      </c>
      <c r="D125" s="1" t="s">
        <v>1349</v>
      </c>
      <c r="E125" s="63">
        <f>SUMIFS(OFM!AM:AM,OFM!C:C,C125)</f>
        <v>0</v>
      </c>
      <c r="F125" s="63">
        <f>SUMIFS(FAM!AO:AO,FAM!E:E,C125)</f>
        <v>0</v>
      </c>
      <c r="G125" s="67">
        <f>SUMIFS(B2S!O:O,B2S!C:C,C125)</f>
        <v>0</v>
      </c>
      <c r="H125" s="67">
        <f>SUMIF(TOP!C:C,C125,TOP!L:L)</f>
        <v>0</v>
      </c>
      <c r="I125" s="67">
        <f>SUMIF(LEG!C:C,'Sum MAR'!C53,LEG!L:L)</f>
        <v>0</v>
      </c>
      <c r="J125" s="146">
        <f t="shared" si="8"/>
        <v>0</v>
      </c>
      <c r="K125" s="147">
        <f>SUMIFS(PSP!AB:AB,PSP!D:D,C125)</f>
        <v>0</v>
      </c>
      <c r="L125" s="101">
        <f t="shared" si="9"/>
        <v>0</v>
      </c>
    </row>
    <row r="126" spans="1:12" s="97" customFormat="1" ht="15" hidden="1" customHeight="1">
      <c r="B126" s="1">
        <v>65</v>
      </c>
      <c r="C126" s="1" t="s">
        <v>943</v>
      </c>
      <c r="D126" s="1" t="s">
        <v>1349</v>
      </c>
      <c r="E126" s="63">
        <f>SUMIFS(OFM!AM:AM,OFM!C:C,C126)</f>
        <v>0</v>
      </c>
      <c r="F126" s="63">
        <f>SUMIFS(FAM!AO:AO,FAM!E:E,C126)</f>
        <v>0</v>
      </c>
      <c r="G126" s="67">
        <f>SUMIFS(B2S!O:O,B2S!C:C,C126)</f>
        <v>0</v>
      </c>
      <c r="H126" s="67">
        <f>SUMIF(TOP!C:C,C126,TOP!L:L)</f>
        <v>0</v>
      </c>
      <c r="I126" s="67">
        <f>SUMIF(LEG!C:C,'Sum MAR'!C76,LEG!L:L)</f>
        <v>0</v>
      </c>
      <c r="J126" s="146">
        <f t="shared" si="8"/>
        <v>0</v>
      </c>
      <c r="K126" s="147">
        <f>SUMIFS(PSP!AB:AB,PSP!D:D,C126)</f>
        <v>0</v>
      </c>
      <c r="L126" s="101">
        <f t="shared" si="9"/>
        <v>0</v>
      </c>
    </row>
    <row r="127" spans="1:12" s="97" customFormat="1" ht="15" hidden="1" customHeight="1">
      <c r="A127" s="92"/>
      <c r="B127" s="69">
        <v>0</v>
      </c>
      <c r="C127" s="69" t="s">
        <v>218</v>
      </c>
      <c r="D127" s="69" t="s">
        <v>1038</v>
      </c>
      <c r="E127" s="70">
        <f>SUMIFS(OFM!AM:AM,OFM!C:C,C127)</f>
        <v>0</v>
      </c>
      <c r="F127" s="70">
        <f>SUMIFS(FAM!AO:AO,FAM!E:E,C127)</f>
        <v>0</v>
      </c>
      <c r="G127" s="180">
        <f>SUMIFS(B2S!O:O,B2S!C:C,C127)</f>
        <v>0</v>
      </c>
      <c r="H127" s="180">
        <f>SUMIF(TOP!C:C,C127,TOP!L:L)</f>
        <v>0</v>
      </c>
      <c r="I127" s="180">
        <f>SUMIF(LEG!C:C,'Sum MAR'!C11,LEG!L:L)</f>
        <v>0</v>
      </c>
      <c r="J127" s="181">
        <f t="shared" si="8"/>
        <v>0</v>
      </c>
      <c r="K127" s="182">
        <f>SUMIFS(PSP!AB:AB,PSP!D:D,C127)</f>
        <v>0</v>
      </c>
      <c r="L127" s="181">
        <f t="shared" si="9"/>
        <v>0</v>
      </c>
    </row>
    <row r="128" spans="1:12" s="97" customFormat="1" ht="15" hidden="1" customHeight="1">
      <c r="B128" s="1">
        <v>98</v>
      </c>
      <c r="C128" s="1" t="s">
        <v>971</v>
      </c>
      <c r="D128" s="1" t="s">
        <v>1349</v>
      </c>
      <c r="E128" s="63">
        <f>SUMIFS(OFM!AM:AM,OFM!C:C,C128)</f>
        <v>0</v>
      </c>
      <c r="F128" s="63">
        <f>SUMIFS(FAM!AO:AO,FAM!E:E,C128)</f>
        <v>0</v>
      </c>
      <c r="G128" s="67">
        <f>SUMIFS(B2S!O:O,B2S!C:C,C128)</f>
        <v>0</v>
      </c>
      <c r="H128" s="67">
        <f>SUMIF(TOP!C:C,C128,TOP!L:L)</f>
        <v>0</v>
      </c>
      <c r="I128" s="67">
        <f>SUMIF(LEG!C:C,'Sum MAR'!C109,LEG!L:L)</f>
        <v>0</v>
      </c>
      <c r="J128" s="146">
        <f t="shared" si="8"/>
        <v>0</v>
      </c>
      <c r="K128" s="147">
        <f>SUMIFS(PSP!AB:AB,PSP!D:D,C128)</f>
        <v>0</v>
      </c>
      <c r="L128" s="101">
        <f t="shared" si="9"/>
        <v>0</v>
      </c>
    </row>
    <row r="129" spans="1:12" ht="15" hidden="1" customHeight="1">
      <c r="A129" s="97"/>
      <c r="B129" s="1">
        <v>129</v>
      </c>
      <c r="C129" s="1" t="s">
        <v>1002</v>
      </c>
      <c r="D129" s="1" t="s">
        <v>1349</v>
      </c>
      <c r="E129" s="63">
        <f>SUMIFS(OFM!AM:AM,OFM!C:C,C129)</f>
        <v>0</v>
      </c>
      <c r="F129" s="63">
        <f>SUMIFS(FAM!AO:AO,FAM!E:E,C129)</f>
        <v>0</v>
      </c>
      <c r="G129" s="67">
        <f>SUMIFS(B2S!O:O,B2S!C:C,C129)</f>
        <v>0</v>
      </c>
      <c r="H129" s="67">
        <f>SUMIF(TOP!C:C,C129,TOP!L:L)</f>
        <v>0</v>
      </c>
      <c r="I129" s="67">
        <f>SUMIF(LEG!C:C,'Sum MAR'!C140,LEG!L:L)</f>
        <v>0</v>
      </c>
      <c r="J129" s="146">
        <f t="shared" si="8"/>
        <v>0</v>
      </c>
      <c r="K129" s="147">
        <f>SUMIFS(PSP!AB:AB,PSP!D:D,C129)</f>
        <v>0</v>
      </c>
      <c r="L129" s="101">
        <f t="shared" si="9"/>
        <v>0</v>
      </c>
    </row>
    <row r="130" spans="1:12" s="97" customFormat="1" ht="15" customHeight="1">
      <c r="B130" s="1">
        <v>11</v>
      </c>
      <c r="C130" s="1" t="s">
        <v>204</v>
      </c>
      <c r="D130" s="1" t="s">
        <v>1349</v>
      </c>
      <c r="E130" s="63">
        <f>SUMIFS(OFM!AM:AM,OFM!C:C,C130)</f>
        <v>0</v>
      </c>
      <c r="F130" s="63">
        <f>SUMIFS(FAM!AO:AO,FAM!E:E,C130)</f>
        <v>0</v>
      </c>
      <c r="G130" s="67">
        <f>SUMIFS(B2S!O:O,B2S!C:C,C130)</f>
        <v>0</v>
      </c>
      <c r="H130" s="67">
        <f>SUMIF(TOP!C:C,C130,TOP!L:L)</f>
        <v>3041</v>
      </c>
      <c r="I130" s="67">
        <f>SUMIF(LEG!C:C,'Sum MAR'!C22,LEG!L:L)</f>
        <v>0</v>
      </c>
      <c r="J130" s="146">
        <f t="shared" si="8"/>
        <v>3041</v>
      </c>
      <c r="K130" s="147">
        <f>SUMIFS(PSP!AB:AB,PSP!D:D,C130)</f>
        <v>5027.5</v>
      </c>
      <c r="L130" s="101">
        <f t="shared" si="9"/>
        <v>8068.5</v>
      </c>
    </row>
    <row r="131" spans="1:12" s="97" customFormat="1" ht="15" hidden="1" customHeight="1">
      <c r="B131" s="1">
        <v>99</v>
      </c>
      <c r="C131" s="1" t="s">
        <v>972</v>
      </c>
      <c r="D131" s="1" t="s">
        <v>1349</v>
      </c>
      <c r="E131" s="63">
        <f>SUMIFS(OFM!AM:AM,OFM!C:C,C131)</f>
        <v>0</v>
      </c>
      <c r="F131" s="63">
        <f>SUMIFS(FAM!AO:AO,FAM!E:E,C131)</f>
        <v>0</v>
      </c>
      <c r="G131" s="67">
        <f>SUMIFS(B2S!O:O,B2S!C:C,C131)</f>
        <v>0</v>
      </c>
      <c r="H131" s="67">
        <f>SUMIF(TOP!C:C,C131,TOP!L:L)</f>
        <v>0</v>
      </c>
      <c r="I131" s="67">
        <f>SUMIF(LEG!C:C,'Sum MAR'!C110,LEG!L:L)</f>
        <v>0</v>
      </c>
      <c r="J131" s="146">
        <f t="shared" si="8"/>
        <v>0</v>
      </c>
      <c r="K131" s="147">
        <f>SUMIFS(PSP!AB:AB,PSP!D:D,C131)</f>
        <v>0</v>
      </c>
      <c r="L131" s="101">
        <f t="shared" si="9"/>
        <v>0</v>
      </c>
    </row>
    <row r="132" spans="1:12" s="97" customFormat="1" ht="15" hidden="1" customHeight="1">
      <c r="B132" s="1">
        <v>151</v>
      </c>
      <c r="C132" s="1" t="s">
        <v>1024</v>
      </c>
      <c r="D132" s="1" t="s">
        <v>1349</v>
      </c>
      <c r="E132" s="63">
        <f>SUMIFS(OFM!AM:AM,OFM!C:C,C132)</f>
        <v>0</v>
      </c>
      <c r="F132" s="63">
        <f>SUMIFS(FAM!AO:AO,FAM!E:E,C132)</f>
        <v>0</v>
      </c>
      <c r="G132" s="67">
        <f>SUMIFS(B2S!O:O,B2S!C:C,C132)</f>
        <v>0</v>
      </c>
      <c r="H132" s="67">
        <f>SUMIF(TOP!C:C,C132,TOP!L:L)</f>
        <v>0</v>
      </c>
      <c r="I132" s="67">
        <f>SUMIF(LEG!C:C,'Sum MAR'!C162,LEG!L:L)</f>
        <v>0</v>
      </c>
      <c r="J132" s="146">
        <f t="shared" si="8"/>
        <v>0</v>
      </c>
      <c r="K132" s="147">
        <f>SUMIFS(PSP!AB:AB,PSP!D:D,C132)</f>
        <v>0</v>
      </c>
      <c r="L132" s="101">
        <f t="shared" si="9"/>
        <v>0</v>
      </c>
    </row>
    <row r="133" spans="1:12" s="97" customFormat="1" ht="15" hidden="1" customHeight="1">
      <c r="A133" s="92"/>
      <c r="B133" s="69">
        <v>2</v>
      </c>
      <c r="C133" s="69" t="s">
        <v>930</v>
      </c>
      <c r="D133" s="69" t="s">
        <v>1038</v>
      </c>
      <c r="E133" s="70">
        <f>SUMIFS(OFM!AM:AM,OFM!C:C,C133)</f>
        <v>0</v>
      </c>
      <c r="F133" s="70">
        <f>SUMIFS(FAM!AO:AO,FAM!E:E,C133)</f>
        <v>0</v>
      </c>
      <c r="G133" s="180">
        <f>SUMIFS(B2S!O:O,B2S!C:C,C133)</f>
        <v>0</v>
      </c>
      <c r="H133" s="180">
        <f>SUMIF(TOP!C:C,C133,TOP!L:L)</f>
        <v>0</v>
      </c>
      <c r="I133" s="180">
        <f>SUMIF(LEG!C:C,'Sum MAR'!C14,LEG!L:L)</f>
        <v>0</v>
      </c>
      <c r="J133" s="181">
        <f t="shared" si="8"/>
        <v>0</v>
      </c>
      <c r="K133" s="182">
        <f>SUMIFS(PSP!AB:AB,PSP!D:D,C133)</f>
        <v>0</v>
      </c>
      <c r="L133" s="181">
        <f t="shared" si="9"/>
        <v>0</v>
      </c>
    </row>
    <row r="134" spans="1:12" s="97" customFormat="1" ht="15" hidden="1" customHeight="1">
      <c r="B134" s="1">
        <v>119</v>
      </c>
      <c r="C134" s="1" t="s">
        <v>992</v>
      </c>
      <c r="D134" s="1" t="s">
        <v>1349</v>
      </c>
      <c r="E134" s="63">
        <f>SUMIFS(OFM!AM:AM,OFM!C:C,C134)</f>
        <v>0</v>
      </c>
      <c r="F134" s="63">
        <f>SUMIFS(FAM!AO:AO,FAM!E:E,C134)</f>
        <v>0</v>
      </c>
      <c r="G134" s="67">
        <f>SUMIFS(B2S!O:O,B2S!C:C,C134)</f>
        <v>0</v>
      </c>
      <c r="H134" s="67">
        <f>SUMIF(TOP!C:C,C134,TOP!L:L)</f>
        <v>0</v>
      </c>
      <c r="I134" s="67">
        <f>SUMIF(LEG!C:C,'Sum MAR'!C130,LEG!L:L)</f>
        <v>0</v>
      </c>
      <c r="J134" s="146">
        <f t="shared" si="8"/>
        <v>0</v>
      </c>
      <c r="K134" s="147">
        <f>SUMIFS(PSP!AB:AB,PSP!D:D,C134)</f>
        <v>0</v>
      </c>
      <c r="L134" s="101">
        <f t="shared" si="9"/>
        <v>0</v>
      </c>
    </row>
    <row r="135" spans="1:12" s="97" customFormat="1" ht="15" hidden="1" customHeight="1">
      <c r="B135" s="94">
        <v>167</v>
      </c>
      <c r="C135" s="95" t="s">
        <v>1333</v>
      </c>
      <c r="D135" s="1" t="s">
        <v>1349</v>
      </c>
      <c r="E135" s="63">
        <f>SUMIFS(OFM!AM:AM,OFM!C:C,C135)</f>
        <v>0</v>
      </c>
      <c r="F135" s="63">
        <f>SUMIFS(FAM!AO:AO,FAM!E:E,C135)</f>
        <v>0</v>
      </c>
      <c r="G135" s="67">
        <f>SUMIFS(B2S!O:O,B2S!C:C,C135)</f>
        <v>0</v>
      </c>
      <c r="H135" s="67">
        <f>SUMIF(TOP!C:C,C135,TOP!L:L)</f>
        <v>0</v>
      </c>
      <c r="I135" s="67">
        <f>SUMIF(LEG!C:C,'Sum MAR'!C178,LEG!L:L)</f>
        <v>0</v>
      </c>
      <c r="J135" s="146">
        <f t="shared" si="8"/>
        <v>0</v>
      </c>
      <c r="K135" s="147">
        <f>SUMIFS(PSP!AB:AB,PSP!D:D,C135)</f>
        <v>0</v>
      </c>
      <c r="L135" s="101">
        <f t="shared" si="9"/>
        <v>0</v>
      </c>
    </row>
    <row r="136" spans="1:12" s="97" customFormat="1" ht="15" hidden="1" customHeight="1">
      <c r="B136" s="1">
        <v>113</v>
      </c>
      <c r="C136" s="1" t="s">
        <v>986</v>
      </c>
      <c r="D136" s="1" t="s">
        <v>1349</v>
      </c>
      <c r="E136" s="63">
        <f>SUMIFS(OFM!AM:AM,OFM!C:C,C136)</f>
        <v>0</v>
      </c>
      <c r="F136" s="63">
        <f>SUMIFS(FAM!AO:AO,FAM!E:E,C136)</f>
        <v>0</v>
      </c>
      <c r="G136" s="67">
        <f>SUMIFS(B2S!O:O,B2S!C:C,C136)</f>
        <v>0</v>
      </c>
      <c r="H136" s="67">
        <f>SUMIF(TOP!C:C,C136,TOP!L:L)</f>
        <v>0</v>
      </c>
      <c r="I136" s="67">
        <f>SUMIF(LEG!C:C,'Sum MAR'!C124,LEG!L:L)</f>
        <v>0</v>
      </c>
      <c r="J136" s="146">
        <f t="shared" si="8"/>
        <v>0</v>
      </c>
      <c r="K136" s="147">
        <f>SUMIFS(PSP!AB:AB,PSP!D:D,C136)</f>
        <v>0</v>
      </c>
      <c r="L136" s="101">
        <f t="shared" si="9"/>
        <v>0</v>
      </c>
    </row>
    <row r="137" spans="1:12" s="97" customFormat="1" ht="15" hidden="1" customHeight="1">
      <c r="B137" s="1">
        <v>96</v>
      </c>
      <c r="C137" s="1" t="s">
        <v>969</v>
      </c>
      <c r="D137" s="1" t="s">
        <v>1349</v>
      </c>
      <c r="E137" s="63">
        <f>SUMIFS(OFM!AM:AM,OFM!C:C,C137)</f>
        <v>0</v>
      </c>
      <c r="F137" s="63">
        <f>SUMIFS(FAM!AO:AO,FAM!E:E,C137)</f>
        <v>0</v>
      </c>
      <c r="G137" s="67">
        <f>SUMIFS(B2S!O:O,B2S!C:C,C137)</f>
        <v>0</v>
      </c>
      <c r="H137" s="67">
        <f>SUMIF(TOP!C:C,C137,TOP!L:L)</f>
        <v>0</v>
      </c>
      <c r="I137" s="67">
        <f>SUMIF(LEG!C:C,'Sum MAR'!C107,LEG!L:L)</f>
        <v>0</v>
      </c>
      <c r="J137" s="146">
        <f t="shared" si="8"/>
        <v>0</v>
      </c>
      <c r="K137" s="147">
        <f>SUMIFS(PSP!AB:AB,PSP!D:D,C137)</f>
        <v>0</v>
      </c>
      <c r="L137" s="101">
        <f t="shared" si="9"/>
        <v>0</v>
      </c>
    </row>
    <row r="138" spans="1:12" s="97" customFormat="1" ht="15" hidden="1" customHeight="1">
      <c r="A138" s="92"/>
      <c r="B138" s="69">
        <v>3</v>
      </c>
      <c r="C138" s="69" t="s">
        <v>265</v>
      </c>
      <c r="D138" s="69" t="s">
        <v>1038</v>
      </c>
      <c r="E138" s="70">
        <f>SUMIFS(OFM!AM:AM,OFM!C:C,C138)</f>
        <v>0</v>
      </c>
      <c r="F138" s="70">
        <f>SUMIFS(FAM!AO:AO,FAM!E:E,C138)</f>
        <v>0</v>
      </c>
      <c r="G138" s="180">
        <f>SUMIFS(B2S!O:O,B2S!C:C,C138)</f>
        <v>0</v>
      </c>
      <c r="H138" s="180">
        <f>SUMIF(TOP!C:C,C138,TOP!L:L)</f>
        <v>0</v>
      </c>
      <c r="I138" s="180">
        <f>SUMIF(LEG!C:C,'Sum MAR'!C15,LEG!L:L)</f>
        <v>0</v>
      </c>
      <c r="J138" s="181">
        <f t="shared" ref="J138:J169" si="10">SUM(E138:I138)</f>
        <v>0</v>
      </c>
      <c r="K138" s="182">
        <f>SUMIFS(PSP!AB:AB,PSP!D:D,C138)</f>
        <v>0</v>
      </c>
      <c r="L138" s="181">
        <f t="shared" ref="L138:L169" si="11">SUM(J138:K138)</f>
        <v>0</v>
      </c>
    </row>
    <row r="139" spans="1:12" s="97" customFormat="1" ht="15" hidden="1" customHeight="1">
      <c r="B139" s="1">
        <v>49</v>
      </c>
      <c r="C139" s="1" t="s">
        <v>935</v>
      </c>
      <c r="D139" s="1" t="s">
        <v>1349</v>
      </c>
      <c r="E139" s="63">
        <f>SUMIFS(OFM!AM:AM,OFM!C:C,C139)</f>
        <v>0</v>
      </c>
      <c r="F139" s="63">
        <f>SUMIFS(FAM!AO:AO,FAM!E:E,C139)</f>
        <v>0</v>
      </c>
      <c r="G139" s="67">
        <f>SUMIFS(B2S!O:O,B2S!C:C,C139)</f>
        <v>0</v>
      </c>
      <c r="H139" s="67">
        <f>SUMIF(TOP!C:C,C139,TOP!L:L)</f>
        <v>0</v>
      </c>
      <c r="I139" s="67">
        <f>SUMIF(LEG!C:C,'Sum MAR'!C60,LEG!L:L)</f>
        <v>0</v>
      </c>
      <c r="J139" s="146">
        <f t="shared" si="10"/>
        <v>0</v>
      </c>
      <c r="K139" s="147">
        <f>SUMIFS(PSP!AB:AB,PSP!D:D,C139)</f>
        <v>0</v>
      </c>
      <c r="L139" s="101">
        <f t="shared" si="11"/>
        <v>0</v>
      </c>
    </row>
    <row r="140" spans="1:12" s="97" customFormat="1" ht="15" customHeight="1">
      <c r="B140" s="1">
        <v>22</v>
      </c>
      <c r="C140" s="1" t="s">
        <v>383</v>
      </c>
      <c r="D140" s="1" t="s">
        <v>1349</v>
      </c>
      <c r="E140" s="63">
        <f>SUMIFS(OFM!AM:AM,OFM!C:C,C140)</f>
        <v>0</v>
      </c>
      <c r="F140" s="63">
        <f>SUMIFS(FAM!AO:AO,FAM!E:E,C140)</f>
        <v>0</v>
      </c>
      <c r="G140" s="67">
        <f>SUMIFS(B2S!O:O,B2S!C:C,C140)</f>
        <v>0</v>
      </c>
      <c r="H140" s="67">
        <f>SUMIF(TOP!C:C,C140,TOP!L:L)</f>
        <v>0</v>
      </c>
      <c r="I140" s="67">
        <f>SUMIF(LEG!C:C,'Sum MAR'!C33,LEG!L:L)</f>
        <v>0</v>
      </c>
      <c r="J140" s="146">
        <f t="shared" si="10"/>
        <v>0</v>
      </c>
      <c r="K140" s="147">
        <f>SUMIFS(PSP!AB:AB,PSP!D:D,C140)</f>
        <v>451.25</v>
      </c>
      <c r="L140" s="101">
        <f t="shared" si="11"/>
        <v>451.25</v>
      </c>
    </row>
    <row r="141" spans="1:12" s="97" customFormat="1" ht="15" customHeight="1">
      <c r="B141" s="1">
        <v>30</v>
      </c>
      <c r="C141" s="1" t="s">
        <v>25</v>
      </c>
      <c r="D141" s="1" t="s">
        <v>1349</v>
      </c>
      <c r="E141" s="63">
        <f>SUMIFS(OFM!AM:AM,OFM!C:C,C141)</f>
        <v>5227.5</v>
      </c>
      <c r="F141" s="63">
        <f>SUMIFS(FAM!AO:AO,FAM!E:E,C141)</f>
        <v>0</v>
      </c>
      <c r="G141" s="67">
        <f>SUMIFS(B2S!O:O,B2S!C:C,C141)</f>
        <v>0</v>
      </c>
      <c r="H141" s="67">
        <f>SUMIF(TOP!C:C,C141,TOP!L:L)</f>
        <v>0</v>
      </c>
      <c r="I141" s="67">
        <f>SUMIF(LEG!C:C,'Sum MAR'!C41,LEG!L:L)</f>
        <v>0</v>
      </c>
      <c r="J141" s="146">
        <f t="shared" si="10"/>
        <v>5227.5</v>
      </c>
      <c r="K141" s="147">
        <f>SUMIFS(PSP!AB:AB,PSP!D:D,C141)</f>
        <v>10388.75</v>
      </c>
      <c r="L141" s="101">
        <f t="shared" si="11"/>
        <v>15616.25</v>
      </c>
    </row>
    <row r="142" spans="1:12" s="97" customFormat="1" ht="15" hidden="1" customHeight="1">
      <c r="B142" s="1">
        <v>64</v>
      </c>
      <c r="C142" s="1" t="s">
        <v>942</v>
      </c>
      <c r="D142" s="1" t="s">
        <v>1349</v>
      </c>
      <c r="E142" s="63">
        <f>SUMIFS(OFM!AM:AM,OFM!C:C,C142)</f>
        <v>0</v>
      </c>
      <c r="F142" s="63">
        <f>SUMIFS(FAM!AO:AO,FAM!E:E,C142)</f>
        <v>0</v>
      </c>
      <c r="G142" s="67">
        <f>SUMIFS(B2S!O:O,B2S!C:C,C142)</f>
        <v>0</v>
      </c>
      <c r="H142" s="67">
        <f>SUMIF(TOP!C:C,C142,TOP!L:L)</f>
        <v>0</v>
      </c>
      <c r="I142" s="67">
        <f>SUMIF(LEG!C:C,'Sum MAR'!C75,LEG!L:L)</f>
        <v>0</v>
      </c>
      <c r="J142" s="146">
        <f t="shared" si="10"/>
        <v>0</v>
      </c>
      <c r="K142" s="147">
        <f>SUMIFS(PSP!AB:AB,PSP!D:D,C142)</f>
        <v>0</v>
      </c>
      <c r="L142" s="101">
        <f t="shared" si="11"/>
        <v>0</v>
      </c>
    </row>
    <row r="143" spans="1:12" s="97" customFormat="1" ht="15" hidden="1" customHeight="1">
      <c r="B143" s="94">
        <v>168</v>
      </c>
      <c r="C143" s="95" t="s">
        <v>1324</v>
      </c>
      <c r="D143" s="1" t="s">
        <v>1349</v>
      </c>
      <c r="E143" s="63">
        <f>SUMIFS(OFM!AM:AM,OFM!C:C,C143)</f>
        <v>0</v>
      </c>
      <c r="F143" s="63">
        <f>SUMIFS(FAM!AO:AO,FAM!E:E,C143)</f>
        <v>0</v>
      </c>
      <c r="G143" s="67">
        <f>SUMIFS(B2S!O:O,B2S!C:C,C143)</f>
        <v>0</v>
      </c>
      <c r="H143" s="67">
        <f>SUMIF(TOP!C:C,C143,TOP!L:L)</f>
        <v>0</v>
      </c>
      <c r="I143" s="67">
        <f>SUMIF(LEG!C:C,'Sum MAR'!C179,LEG!L:L)</f>
        <v>0</v>
      </c>
      <c r="J143" s="146">
        <f t="shared" si="10"/>
        <v>0</v>
      </c>
      <c r="K143" s="147">
        <f>SUMIFS(PSP!AB:AB,PSP!D:D,C143)</f>
        <v>0</v>
      </c>
      <c r="L143" s="101">
        <f t="shared" si="11"/>
        <v>0</v>
      </c>
    </row>
    <row r="144" spans="1:12" s="97" customFormat="1" ht="15" hidden="1" customHeight="1">
      <c r="B144" s="1">
        <v>68</v>
      </c>
      <c r="C144" s="1" t="s">
        <v>946</v>
      </c>
      <c r="D144" s="1" t="s">
        <v>1349</v>
      </c>
      <c r="E144" s="63">
        <f>SUMIFS(OFM!AM:AM,OFM!C:C,C144)</f>
        <v>0</v>
      </c>
      <c r="F144" s="63">
        <f>SUMIFS(FAM!AO:AO,FAM!E:E,C144)</f>
        <v>0</v>
      </c>
      <c r="G144" s="67">
        <f>SUMIFS(B2S!O:O,B2S!C:C,C144)</f>
        <v>0</v>
      </c>
      <c r="H144" s="67">
        <f>SUMIF(TOP!C:C,C144,TOP!L:L)</f>
        <v>0</v>
      </c>
      <c r="I144" s="67">
        <f>SUMIF(LEG!C:C,'Sum MAR'!C79,LEG!L:L)</f>
        <v>0</v>
      </c>
      <c r="J144" s="146">
        <f t="shared" si="10"/>
        <v>0</v>
      </c>
      <c r="K144" s="147">
        <f>SUMIFS(PSP!AB:AB,PSP!D:D,C144)</f>
        <v>0</v>
      </c>
      <c r="L144" s="101">
        <f t="shared" si="11"/>
        <v>0</v>
      </c>
    </row>
    <row r="145" spans="1:12" s="97" customFormat="1" ht="15" hidden="1" customHeight="1">
      <c r="B145" s="1">
        <v>62</v>
      </c>
      <c r="C145" s="1" t="s">
        <v>581</v>
      </c>
      <c r="D145" s="1" t="s">
        <v>1349</v>
      </c>
      <c r="E145" s="63">
        <f>SUMIFS(OFM!AM:AM,OFM!C:C,C145)</f>
        <v>0</v>
      </c>
      <c r="F145" s="63">
        <f>SUMIFS(FAM!AO:AO,FAM!E:E,C145)</f>
        <v>0</v>
      </c>
      <c r="G145" s="67">
        <f>SUMIFS(B2S!O:O,B2S!C:C,C145)</f>
        <v>0</v>
      </c>
      <c r="H145" s="67">
        <f>SUMIF(TOP!C:C,C145,TOP!L:L)</f>
        <v>0</v>
      </c>
      <c r="I145" s="67">
        <f>SUMIF(LEG!C:C,'Sum MAR'!C73,LEG!L:L)</f>
        <v>0</v>
      </c>
      <c r="J145" s="146">
        <f t="shared" si="10"/>
        <v>0</v>
      </c>
      <c r="K145" s="147">
        <f>SUMIFS(PSP!AB:AB,PSP!D:D,C145)</f>
        <v>0</v>
      </c>
      <c r="L145" s="101">
        <f t="shared" si="11"/>
        <v>0</v>
      </c>
    </row>
    <row r="146" spans="1:12" ht="15" hidden="1" customHeight="1">
      <c r="A146" s="97"/>
      <c r="B146" s="1">
        <v>101</v>
      </c>
      <c r="C146" s="1" t="s">
        <v>974</v>
      </c>
      <c r="D146" s="1" t="s">
        <v>1349</v>
      </c>
      <c r="E146" s="63">
        <f>SUMIFS(OFM!AM:AM,OFM!C:C,C146)</f>
        <v>0</v>
      </c>
      <c r="F146" s="63">
        <f>SUMIFS(FAM!AO:AO,FAM!E:E,C146)</f>
        <v>0</v>
      </c>
      <c r="G146" s="67">
        <f>SUMIFS(B2S!O:O,B2S!C:C,C146)</f>
        <v>0</v>
      </c>
      <c r="H146" s="67">
        <f>SUMIF(TOP!C:C,C146,TOP!L:L)</f>
        <v>0</v>
      </c>
      <c r="I146" s="67">
        <f>SUMIF(LEG!C:C,'Sum MAR'!C112,LEG!L:L)</f>
        <v>0</v>
      </c>
      <c r="J146" s="146">
        <f t="shared" si="10"/>
        <v>0</v>
      </c>
      <c r="K146" s="147">
        <f>SUMIFS(PSP!AB:AB,PSP!D:D,C146)</f>
        <v>0</v>
      </c>
      <c r="L146" s="101">
        <f t="shared" si="11"/>
        <v>0</v>
      </c>
    </row>
    <row r="147" spans="1:12" ht="15" hidden="1" customHeight="1">
      <c r="A147" s="97"/>
      <c r="B147" s="1">
        <v>71</v>
      </c>
      <c r="C147" s="1" t="s">
        <v>949</v>
      </c>
      <c r="D147" s="1" t="s">
        <v>1349</v>
      </c>
      <c r="E147" s="63">
        <f>SUMIFS(OFM!AM:AM,OFM!C:C,C147)</f>
        <v>0</v>
      </c>
      <c r="F147" s="63">
        <f>SUMIFS(FAM!AO:AO,FAM!E:E,C147)</f>
        <v>0</v>
      </c>
      <c r="G147" s="67">
        <f>SUMIFS(B2S!O:O,B2S!C:C,C147)</f>
        <v>0</v>
      </c>
      <c r="H147" s="67">
        <f>SUMIF(TOP!C:C,C147,TOP!L:L)</f>
        <v>0</v>
      </c>
      <c r="I147" s="67">
        <f>SUMIF(LEG!C:C,'Sum MAR'!C82,LEG!L:L)</f>
        <v>0</v>
      </c>
      <c r="J147" s="146">
        <f t="shared" si="10"/>
        <v>0</v>
      </c>
      <c r="K147" s="147">
        <f>SUMIFS(PSP!AB:AB,PSP!D:D,C147)</f>
        <v>0</v>
      </c>
      <c r="L147" s="101">
        <f t="shared" si="11"/>
        <v>0</v>
      </c>
    </row>
    <row r="148" spans="1:12" ht="15" hidden="1" customHeight="1">
      <c r="A148" s="97"/>
      <c r="B148" s="1">
        <v>115</v>
      </c>
      <c r="C148" s="1" t="s">
        <v>988</v>
      </c>
      <c r="D148" s="1" t="s">
        <v>1349</v>
      </c>
      <c r="E148" s="63">
        <f>SUMIFS(OFM!AM:AM,OFM!C:C,C148)</f>
        <v>0</v>
      </c>
      <c r="F148" s="63">
        <f>SUMIFS(FAM!AO:AO,FAM!E:E,C148)</f>
        <v>0</v>
      </c>
      <c r="G148" s="67">
        <f>SUMIFS(B2S!O:O,B2S!C:C,C148)</f>
        <v>0</v>
      </c>
      <c r="H148" s="67">
        <f>SUMIF(TOP!C:C,C148,TOP!L:L)</f>
        <v>0</v>
      </c>
      <c r="I148" s="67">
        <f>SUMIF(LEG!C:C,'Sum MAR'!C126,LEG!L:L)</f>
        <v>0</v>
      </c>
      <c r="J148" s="146">
        <f t="shared" si="10"/>
        <v>0</v>
      </c>
      <c r="K148" s="147">
        <f>SUMIFS(PSP!AB:AB,PSP!D:D,C148)</f>
        <v>0</v>
      </c>
      <c r="L148" s="101">
        <f t="shared" si="11"/>
        <v>0</v>
      </c>
    </row>
    <row r="149" spans="1:12" s="97" customFormat="1" ht="15" customHeight="1">
      <c r="B149" s="1">
        <v>25</v>
      </c>
      <c r="C149" s="1" t="s">
        <v>12</v>
      </c>
      <c r="D149" s="1" t="s">
        <v>1349</v>
      </c>
      <c r="E149" s="63">
        <f>SUMIFS(OFM!AM:AM,OFM!C:C,C149)</f>
        <v>7242.75</v>
      </c>
      <c r="F149" s="63">
        <f>SUMIFS(FAM!AO:AO,FAM!E:E,C149)</f>
        <v>7085</v>
      </c>
      <c r="G149" s="67">
        <f>SUMIFS(B2S!O:O,B2S!C:C,C149)</f>
        <v>0</v>
      </c>
      <c r="H149" s="67">
        <f>SUMIF(TOP!C:C,C149,TOP!L:L)</f>
        <v>0</v>
      </c>
      <c r="I149" s="67">
        <f>SUMIF(LEG!C:C,'Sum MAR'!C36,LEG!L:L)</f>
        <v>0</v>
      </c>
      <c r="J149" s="146">
        <f t="shared" si="10"/>
        <v>14327.75</v>
      </c>
      <c r="K149" s="147">
        <f>SUMIFS(PSP!AB:AB,PSP!D:D,C149)</f>
        <v>25342.5</v>
      </c>
      <c r="L149" s="101">
        <f t="shared" si="11"/>
        <v>39670.25</v>
      </c>
    </row>
    <row r="150" spans="1:12" s="97" customFormat="1" ht="15" hidden="1" customHeight="1">
      <c r="A150" s="92"/>
      <c r="B150" s="69">
        <v>91</v>
      </c>
      <c r="C150" s="69" t="s">
        <v>40</v>
      </c>
      <c r="D150" s="69" t="s">
        <v>1038</v>
      </c>
      <c r="E150" s="70">
        <f>SUMIFS(OFM!AM:AM,OFM!C:C,C150)</f>
        <v>0</v>
      </c>
      <c r="F150" s="70">
        <f>SUMIFS(FAM!AO:AO,FAM!E:E,C150)</f>
        <v>0</v>
      </c>
      <c r="G150" s="180">
        <f>SUMIFS(B2S!O:O,B2S!C:C,C150)</f>
        <v>0</v>
      </c>
      <c r="H150" s="180">
        <f>SUMIF(TOP!C:C,C150,TOP!L:L)</f>
        <v>0</v>
      </c>
      <c r="I150" s="180">
        <f>SUMIF(LEG!C:C,'Sum MAR'!C102,LEG!L:L)</f>
        <v>0</v>
      </c>
      <c r="J150" s="181">
        <f t="shared" si="10"/>
        <v>0</v>
      </c>
      <c r="K150" s="182">
        <f>SUMIFS(PSP!AB:AB,PSP!D:D,C150)</f>
        <v>0</v>
      </c>
      <c r="L150" s="181">
        <f t="shared" si="11"/>
        <v>0</v>
      </c>
    </row>
    <row r="151" spans="1:12" s="97" customFormat="1" ht="15" hidden="1" customHeight="1">
      <c r="A151" s="54"/>
      <c r="B151" s="69">
        <v>118</v>
      </c>
      <c r="C151" s="69" t="s">
        <v>991</v>
      </c>
      <c r="D151" s="69" t="s">
        <v>1038</v>
      </c>
      <c r="E151" s="70">
        <f>SUMIFS(OFM!AM:AM,OFM!C:C,C151)</f>
        <v>0</v>
      </c>
      <c r="F151" s="70">
        <f>SUMIFS(FAM!AO:AO,FAM!E:E,C151)</f>
        <v>0</v>
      </c>
      <c r="G151" s="180">
        <f>SUMIFS(B2S!O:O,B2S!C:C,C151)</f>
        <v>0</v>
      </c>
      <c r="H151" s="180">
        <f>SUMIF(TOP!C:C,C151,TOP!L:L)</f>
        <v>0</v>
      </c>
      <c r="I151" s="180">
        <f>SUMIF(LEG!C:C,'Sum MAR'!C129,LEG!L:L)</f>
        <v>0</v>
      </c>
      <c r="J151" s="181">
        <f t="shared" si="10"/>
        <v>0</v>
      </c>
      <c r="K151" s="182">
        <f>SUMIFS(PSP!AB:AB,PSP!D:D,C151)</f>
        <v>0</v>
      </c>
      <c r="L151" s="181">
        <f t="shared" si="11"/>
        <v>0</v>
      </c>
    </row>
    <row r="152" spans="1:12" s="97" customFormat="1" ht="15" hidden="1" customHeight="1">
      <c r="B152" s="1">
        <v>142</v>
      </c>
      <c r="C152" s="1" t="s">
        <v>1015</v>
      </c>
      <c r="D152" s="1" t="s">
        <v>1349</v>
      </c>
      <c r="E152" s="63">
        <f>SUMIFS(OFM!AM:AM,OFM!C:C,C152)</f>
        <v>0</v>
      </c>
      <c r="F152" s="63">
        <f>SUMIFS(FAM!AO:AO,FAM!E:E,C152)</f>
        <v>0</v>
      </c>
      <c r="G152" s="67">
        <f>SUMIFS(B2S!O:O,B2S!C:C,C152)</f>
        <v>0</v>
      </c>
      <c r="H152" s="67">
        <f>SUMIF(TOP!C:C,C152,TOP!L:L)</f>
        <v>0</v>
      </c>
      <c r="I152" s="67">
        <f>SUMIF(LEG!C:C,'Sum MAR'!C153,LEG!L:L)</f>
        <v>0</v>
      </c>
      <c r="J152" s="146">
        <f t="shared" si="10"/>
        <v>0</v>
      </c>
      <c r="K152" s="147">
        <f>SUMIFS(PSP!AB:AB,PSP!D:D,C152)</f>
        <v>0</v>
      </c>
      <c r="L152" s="101">
        <f t="shared" si="11"/>
        <v>0</v>
      </c>
    </row>
    <row r="153" spans="1:12" s="97" customFormat="1" ht="15" hidden="1" customHeight="1">
      <c r="B153" s="1">
        <v>59</v>
      </c>
      <c r="C153" s="1" t="s">
        <v>938</v>
      </c>
      <c r="D153" s="1" t="s">
        <v>1349</v>
      </c>
      <c r="E153" s="63">
        <f>SUMIFS(OFM!AM:AM,OFM!C:C,C153)</f>
        <v>0</v>
      </c>
      <c r="F153" s="63">
        <f>SUMIFS(FAM!AO:AO,FAM!E:E,C153)</f>
        <v>0</v>
      </c>
      <c r="G153" s="67">
        <f>SUMIFS(B2S!O:O,B2S!C:C,C153)</f>
        <v>0</v>
      </c>
      <c r="H153" s="67">
        <f>SUMIF(TOP!C:C,C153,TOP!L:L)</f>
        <v>0</v>
      </c>
      <c r="I153" s="67">
        <f>SUMIF(LEG!C:C,'Sum MAR'!C70,LEG!L:L)</f>
        <v>0</v>
      </c>
      <c r="J153" s="146">
        <f t="shared" si="10"/>
        <v>0</v>
      </c>
      <c r="K153" s="147">
        <f>SUMIFS(PSP!AB:AB,PSP!D:D,C153)</f>
        <v>0</v>
      </c>
      <c r="L153" s="101">
        <f t="shared" si="11"/>
        <v>0</v>
      </c>
    </row>
    <row r="154" spans="1:12" s="97" customFormat="1" ht="15" customHeight="1">
      <c r="B154" s="1">
        <v>43</v>
      </c>
      <c r="C154" s="1" t="s">
        <v>515</v>
      </c>
      <c r="D154" s="1" t="s">
        <v>1349</v>
      </c>
      <c r="E154" s="63">
        <f>SUMIFS(OFM!AM:AM,OFM!C:C,C154)</f>
        <v>0</v>
      </c>
      <c r="F154" s="63">
        <f>SUMIFS(FAM!AO:AO,FAM!E:E,C154)</f>
        <v>0</v>
      </c>
      <c r="G154" s="67">
        <f>SUMIFS(B2S!O:O,B2S!C:C,C154)</f>
        <v>0</v>
      </c>
      <c r="H154" s="67">
        <f>SUMIF(TOP!C:C,C154,TOP!L:L)</f>
        <v>961</v>
      </c>
      <c r="I154" s="67">
        <f>SUMIF(LEG!C:C,'Sum MAR'!C54,LEG!L:L)</f>
        <v>0</v>
      </c>
      <c r="J154" s="146">
        <f t="shared" si="10"/>
        <v>961</v>
      </c>
      <c r="K154" s="147">
        <f>SUMIFS(PSP!AB:AB,PSP!D:D,C154)</f>
        <v>1452.5</v>
      </c>
      <c r="L154" s="101">
        <f t="shared" si="11"/>
        <v>2413.5</v>
      </c>
    </row>
    <row r="155" spans="1:12" s="97" customFormat="1" ht="15" hidden="1" customHeight="1">
      <c r="B155" s="1">
        <v>127</v>
      </c>
      <c r="C155" s="1" t="s">
        <v>1000</v>
      </c>
      <c r="D155" s="1" t="s">
        <v>1349</v>
      </c>
      <c r="E155" s="63">
        <f>SUMIFS(OFM!AM:AM,OFM!C:C,C155)</f>
        <v>0</v>
      </c>
      <c r="F155" s="63">
        <f>SUMIFS(FAM!AO:AO,FAM!E:E,C155)</f>
        <v>0</v>
      </c>
      <c r="G155" s="67">
        <f>SUMIFS(B2S!O:O,B2S!C:C,C155)</f>
        <v>0</v>
      </c>
      <c r="H155" s="67">
        <f>SUMIF(TOP!C:C,C155,TOP!L:L)</f>
        <v>0</v>
      </c>
      <c r="I155" s="67">
        <f>SUMIF(LEG!C:C,'Sum MAR'!C138,LEG!L:L)</f>
        <v>0</v>
      </c>
      <c r="J155" s="146">
        <f t="shared" si="10"/>
        <v>0</v>
      </c>
      <c r="K155" s="147">
        <f>SUMIFS(PSP!AB:AB,PSP!D:D,C155)</f>
        <v>0</v>
      </c>
      <c r="L155" s="101">
        <f t="shared" si="11"/>
        <v>0</v>
      </c>
    </row>
    <row r="156" spans="1:12" s="97" customFormat="1" ht="15" customHeight="1">
      <c r="B156" s="1">
        <v>31</v>
      </c>
      <c r="C156" s="1" t="s">
        <v>284</v>
      </c>
      <c r="D156" s="1" t="s">
        <v>1349</v>
      </c>
      <c r="E156" s="63">
        <f>SUMIFS(OFM!AM:AM,OFM!C:C,C156)</f>
        <v>6772.75</v>
      </c>
      <c r="F156" s="63">
        <f>SUMIFS(FAM!AO:AO,FAM!E:E,C156)</f>
        <v>0</v>
      </c>
      <c r="G156" s="67">
        <f>SUMIFS(B2S!O:O,B2S!C:C,C156)</f>
        <v>0</v>
      </c>
      <c r="H156" s="67">
        <f>SUMIF(TOP!C:C,C156,TOP!L:L)</f>
        <v>0</v>
      </c>
      <c r="I156" s="67">
        <f>SUMIF(LEG!C:C,'Sum MAR'!C42,LEG!L:L)</f>
        <v>0</v>
      </c>
      <c r="J156" s="146">
        <f t="shared" si="10"/>
        <v>6772.75</v>
      </c>
      <c r="K156" s="147">
        <f>SUMIFS(PSP!AB:AB,PSP!D:D,C156)</f>
        <v>10095</v>
      </c>
      <c r="L156" s="101">
        <f t="shared" si="11"/>
        <v>16867.75</v>
      </c>
    </row>
    <row r="157" spans="1:12" s="97" customFormat="1" ht="15" customHeight="1">
      <c r="B157" s="1">
        <v>50</v>
      </c>
      <c r="C157" s="1" t="s">
        <v>66</v>
      </c>
      <c r="D157" s="1" t="s">
        <v>1349</v>
      </c>
      <c r="E157" s="63">
        <f>SUMIFS(OFM!AM:AM,OFM!C:C,C157)</f>
        <v>0</v>
      </c>
      <c r="F157" s="63">
        <f>SUMIFS(FAM!AO:AO,FAM!E:E,C157)</f>
        <v>1637.75</v>
      </c>
      <c r="G157" s="67">
        <f>SUMIFS(B2S!O:O,B2S!C:C,C157)</f>
        <v>0</v>
      </c>
      <c r="H157" s="67">
        <f>SUMIF(TOP!C:C,C157,TOP!L:L)</f>
        <v>0</v>
      </c>
      <c r="I157" s="67">
        <f>SUMIF(LEG!C:C,'Sum MAR'!C61,LEG!L:L)</f>
        <v>0</v>
      </c>
      <c r="J157" s="146">
        <f t="shared" si="10"/>
        <v>1637.75</v>
      </c>
      <c r="K157" s="147">
        <f>SUMIFS(PSP!AB:AB,PSP!D:D,C157)</f>
        <v>9208.75</v>
      </c>
      <c r="L157" s="101">
        <f t="shared" si="11"/>
        <v>10846.5</v>
      </c>
    </row>
    <row r="158" spans="1:12" s="97" customFormat="1" ht="15" hidden="1" customHeight="1">
      <c r="B158" s="1">
        <v>134</v>
      </c>
      <c r="C158" s="1" t="s">
        <v>1007</v>
      </c>
      <c r="D158" s="1" t="s">
        <v>1349</v>
      </c>
      <c r="E158" s="63">
        <f>SUMIFS(OFM!AM:AM,OFM!C:C,C158)</f>
        <v>0</v>
      </c>
      <c r="F158" s="63">
        <f>SUMIFS(FAM!AO:AO,FAM!E:E,C158)</f>
        <v>0</v>
      </c>
      <c r="G158" s="67">
        <f>SUMIFS(B2S!O:O,B2S!C:C,C158)</f>
        <v>0</v>
      </c>
      <c r="H158" s="67">
        <f>SUMIF(TOP!C:C,C158,TOP!L:L)</f>
        <v>0</v>
      </c>
      <c r="I158" s="67">
        <f>SUMIF(LEG!C:C,'Sum MAR'!C145,LEG!L:L)</f>
        <v>0</v>
      </c>
      <c r="J158" s="146">
        <f t="shared" si="10"/>
        <v>0</v>
      </c>
      <c r="K158" s="147">
        <f>SUMIFS(PSP!AB:AB,PSP!D:D,C158)</f>
        <v>0</v>
      </c>
      <c r="L158" s="101">
        <f t="shared" si="11"/>
        <v>0</v>
      </c>
    </row>
    <row r="159" spans="1:12" s="97" customFormat="1" ht="15" hidden="1" customHeight="1">
      <c r="B159" s="1">
        <v>128</v>
      </c>
      <c r="C159" s="1" t="s">
        <v>1001</v>
      </c>
      <c r="D159" s="1" t="s">
        <v>1349</v>
      </c>
      <c r="E159" s="63">
        <f>SUMIFS(OFM!AM:AM,OFM!C:C,C159)</f>
        <v>0</v>
      </c>
      <c r="F159" s="63">
        <f>SUMIFS(FAM!AO:AO,FAM!E:E,C159)</f>
        <v>0</v>
      </c>
      <c r="G159" s="67">
        <f>SUMIFS(B2S!O:O,B2S!C:C,C159)</f>
        <v>0</v>
      </c>
      <c r="H159" s="67">
        <f>SUMIF(TOP!C:C,C159,TOP!L:L)</f>
        <v>0</v>
      </c>
      <c r="I159" s="67">
        <f>SUMIF(LEG!C:C,'Sum MAR'!C139,LEG!L:L)</f>
        <v>0</v>
      </c>
      <c r="J159" s="146">
        <f t="shared" si="10"/>
        <v>0</v>
      </c>
      <c r="K159" s="147">
        <f>SUMIFS(PSP!AB:AB,PSP!D:D,C159)</f>
        <v>0</v>
      </c>
      <c r="L159" s="101">
        <f t="shared" si="11"/>
        <v>0</v>
      </c>
    </row>
    <row r="160" spans="1:12" s="97" customFormat="1" ht="15" hidden="1" customHeight="1">
      <c r="B160" s="1">
        <v>152</v>
      </c>
      <c r="C160" s="1" t="s">
        <v>1025</v>
      </c>
      <c r="D160" s="1" t="s">
        <v>1349</v>
      </c>
      <c r="E160" s="63">
        <f>SUMIFS(OFM!AM:AM,OFM!C:C,C160)</f>
        <v>0</v>
      </c>
      <c r="F160" s="63">
        <f>SUMIFS(FAM!AO:AO,FAM!E:E,C160)</f>
        <v>0</v>
      </c>
      <c r="G160" s="67">
        <f>SUMIFS(B2S!O:O,B2S!C:C,C160)</f>
        <v>0</v>
      </c>
      <c r="H160" s="67">
        <f>SUMIF(TOP!C:C,C160,TOP!L:L)</f>
        <v>0</v>
      </c>
      <c r="I160" s="67">
        <f>SUMIF(LEG!C:C,'Sum MAR'!C163,LEG!L:L)</f>
        <v>0</v>
      </c>
      <c r="J160" s="146">
        <f t="shared" si="10"/>
        <v>0</v>
      </c>
      <c r="K160" s="147">
        <f>SUMIFS(PSP!AB:AB,PSP!D:D,C160)</f>
        <v>0</v>
      </c>
      <c r="L160" s="101">
        <f t="shared" si="11"/>
        <v>0</v>
      </c>
    </row>
    <row r="161" spans="1:12" s="97" customFormat="1" ht="15" hidden="1" customHeight="1">
      <c r="A161" s="54"/>
      <c r="B161" s="69">
        <v>137</v>
      </c>
      <c r="C161" s="69" t="s">
        <v>1010</v>
      </c>
      <c r="D161" s="69" t="s">
        <v>1038</v>
      </c>
      <c r="E161" s="70">
        <f>SUMIFS(OFM!AM:AM,OFM!C:C,C161)</f>
        <v>0</v>
      </c>
      <c r="F161" s="70">
        <f>SUMIFS(FAM!AO:AO,FAM!E:E,C161)</f>
        <v>0</v>
      </c>
      <c r="G161" s="180">
        <f>SUMIFS(B2S!O:O,B2S!C:C,C161)</f>
        <v>0</v>
      </c>
      <c r="H161" s="180">
        <f>SUMIF(TOP!C:C,C161,TOP!L:L)</f>
        <v>0</v>
      </c>
      <c r="I161" s="180">
        <f>SUMIF(LEG!C:C,'Sum MAR'!C148,LEG!L:L)</f>
        <v>0</v>
      </c>
      <c r="J161" s="181">
        <f t="shared" si="10"/>
        <v>0</v>
      </c>
      <c r="K161" s="182">
        <f>SUMIFS(PSP!AB:AB,PSP!D:D,C161)</f>
        <v>0</v>
      </c>
      <c r="L161" s="181">
        <f t="shared" si="11"/>
        <v>0</v>
      </c>
    </row>
    <row r="162" spans="1:12" s="97" customFormat="1" ht="15" hidden="1" customHeight="1">
      <c r="B162" s="1">
        <v>148</v>
      </c>
      <c r="C162" s="1" t="s">
        <v>1021</v>
      </c>
      <c r="D162" s="1" t="s">
        <v>1349</v>
      </c>
      <c r="E162" s="63">
        <f>SUMIFS(OFM!AM:AM,OFM!C:C,C162)</f>
        <v>0</v>
      </c>
      <c r="F162" s="63">
        <f>SUMIFS(FAM!AO:AO,FAM!E:E,C162)</f>
        <v>0</v>
      </c>
      <c r="G162" s="67">
        <f>SUMIFS(B2S!O:O,B2S!C:C,C162)</f>
        <v>0</v>
      </c>
      <c r="H162" s="67">
        <f>SUMIF(TOP!C:C,C162,TOP!L:L)</f>
        <v>0</v>
      </c>
      <c r="I162" s="67">
        <f>SUMIF(LEG!C:C,'Sum MAR'!C159,LEG!L:L)</f>
        <v>0</v>
      </c>
      <c r="J162" s="146">
        <f t="shared" si="10"/>
        <v>0</v>
      </c>
      <c r="K162" s="147">
        <f>SUMIFS(PSP!AB:AB,PSP!D:D,C162)</f>
        <v>0</v>
      </c>
      <c r="L162" s="101">
        <f t="shared" si="11"/>
        <v>0</v>
      </c>
    </row>
    <row r="163" spans="1:12" s="97" customFormat="1" ht="15" hidden="1" customHeight="1">
      <c r="B163" s="94">
        <v>162</v>
      </c>
      <c r="C163" s="95" t="s">
        <v>1320</v>
      </c>
      <c r="D163" s="1" t="s">
        <v>1349</v>
      </c>
      <c r="E163" s="63">
        <f>SUMIFS(OFM!AM:AM,OFM!C:C,C163)</f>
        <v>0</v>
      </c>
      <c r="F163" s="63">
        <f>SUMIFS(FAM!AO:AO,FAM!E:E,C163)</f>
        <v>0</v>
      </c>
      <c r="G163" s="67">
        <f>SUMIFS(B2S!O:O,B2S!C:C,C163)</f>
        <v>0</v>
      </c>
      <c r="H163" s="67">
        <f>SUMIF(TOP!C:C,C163,TOP!L:L)</f>
        <v>0</v>
      </c>
      <c r="I163" s="67">
        <f>SUMIF(LEG!C:C,'Sum MAR'!C173,LEG!L:L)</f>
        <v>0</v>
      </c>
      <c r="J163" s="146">
        <f t="shared" si="10"/>
        <v>0</v>
      </c>
      <c r="K163" s="147">
        <f>SUMIFS(PSP!AB:AB,PSP!D:D,C163)</f>
        <v>0</v>
      </c>
      <c r="L163" s="101">
        <f t="shared" si="11"/>
        <v>0</v>
      </c>
    </row>
    <row r="164" spans="1:12" s="97" customFormat="1" ht="15" hidden="1" customHeight="1">
      <c r="B164" s="1">
        <v>117</v>
      </c>
      <c r="C164" s="1" t="s">
        <v>990</v>
      </c>
      <c r="D164" s="1" t="s">
        <v>1349</v>
      </c>
      <c r="E164" s="63">
        <f>SUMIFS(OFM!AM:AM,OFM!C:C,C164)</f>
        <v>0</v>
      </c>
      <c r="F164" s="63">
        <f>SUMIFS(FAM!AO:AO,FAM!E:E,C164)</f>
        <v>0</v>
      </c>
      <c r="G164" s="67">
        <f>SUMIFS(B2S!O:O,B2S!C:C,C164)</f>
        <v>0</v>
      </c>
      <c r="H164" s="67">
        <f>SUMIF(TOP!C:C,C164,TOP!L:L)</f>
        <v>0</v>
      </c>
      <c r="I164" s="67">
        <f>SUMIF(LEG!C:C,'Sum MAR'!C128,LEG!L:L)</f>
        <v>0</v>
      </c>
      <c r="J164" s="146">
        <f t="shared" si="10"/>
        <v>0</v>
      </c>
      <c r="K164" s="147">
        <f>SUMIFS(PSP!AB:AB,PSP!D:D,C164)</f>
        <v>0</v>
      </c>
      <c r="L164" s="101">
        <f t="shared" si="11"/>
        <v>0</v>
      </c>
    </row>
    <row r="165" spans="1:12" ht="15" hidden="1" customHeight="1">
      <c r="A165" s="97"/>
      <c r="B165" s="1">
        <v>122</v>
      </c>
      <c r="C165" s="1" t="s">
        <v>995</v>
      </c>
      <c r="D165" s="1" t="s">
        <v>1349</v>
      </c>
      <c r="E165" s="63">
        <f>SUMIFS(OFM!AM:AM,OFM!C:C,C165)</f>
        <v>0</v>
      </c>
      <c r="F165" s="63">
        <f>SUMIFS(FAM!AO:AO,FAM!E:E,C165)</f>
        <v>0</v>
      </c>
      <c r="G165" s="67">
        <f>SUMIFS(B2S!O:O,B2S!C:C,C165)</f>
        <v>0</v>
      </c>
      <c r="H165" s="67">
        <f>SUMIF(TOP!C:C,C165,TOP!L:L)</f>
        <v>0</v>
      </c>
      <c r="I165" s="67">
        <f>SUMIF(LEG!C:C,'Sum MAR'!C133,LEG!L:L)</f>
        <v>0</v>
      </c>
      <c r="J165" s="146">
        <f t="shared" si="10"/>
        <v>0</v>
      </c>
      <c r="K165" s="147">
        <f>SUMIFS(PSP!AB:AB,PSP!D:D,C165)</f>
        <v>0</v>
      </c>
      <c r="L165" s="101">
        <f t="shared" si="11"/>
        <v>0</v>
      </c>
    </row>
    <row r="166" spans="1:12" s="97" customFormat="1" ht="15" customHeight="1">
      <c r="B166" s="1">
        <v>15</v>
      </c>
      <c r="C166" s="1" t="s">
        <v>38</v>
      </c>
      <c r="D166" s="1" t="s">
        <v>1349</v>
      </c>
      <c r="E166" s="63">
        <f>SUMIFS(OFM!AM:AM,OFM!C:C,C166)</f>
        <v>0</v>
      </c>
      <c r="F166" s="63">
        <f>SUMIFS(FAM!AO:AO,FAM!E:E,C166)</f>
        <v>0</v>
      </c>
      <c r="G166" s="67">
        <f>SUMIFS(B2S!O:O,B2S!C:C,C166)</f>
        <v>0</v>
      </c>
      <c r="H166" s="67">
        <f>SUMIF(TOP!C:C,C166,TOP!L:L)</f>
        <v>0</v>
      </c>
      <c r="I166" s="67">
        <f>SUMIF(LEG!C:C,'Sum MAR'!C26,LEG!L:L)</f>
        <v>0</v>
      </c>
      <c r="J166" s="146">
        <f t="shared" si="10"/>
        <v>0</v>
      </c>
      <c r="K166" s="147">
        <f>SUMIFS(PSP!AB:AB,PSP!D:D,C166)</f>
        <v>13827.5</v>
      </c>
      <c r="L166" s="101">
        <f t="shared" si="11"/>
        <v>13827.5</v>
      </c>
    </row>
    <row r="167" spans="1:12" s="97" customFormat="1" ht="15" customHeight="1">
      <c r="B167" s="1">
        <v>33</v>
      </c>
      <c r="C167" s="1" t="s">
        <v>602</v>
      </c>
      <c r="D167" s="1" t="s">
        <v>1349</v>
      </c>
      <c r="E167" s="63">
        <f>SUMIFS(OFM!AM:AM,OFM!C:C,C167)</f>
        <v>0</v>
      </c>
      <c r="F167" s="63">
        <f>SUMIFS(FAM!AO:AO,FAM!E:E,C167)</f>
        <v>0</v>
      </c>
      <c r="G167" s="67">
        <f>SUMIFS(B2S!O:O,B2S!C:C,C167)</f>
        <v>0</v>
      </c>
      <c r="H167" s="67">
        <f>SUMIF(TOP!C:C,C167,TOP!L:L)</f>
        <v>0</v>
      </c>
      <c r="I167" s="67">
        <f>SUMIF(LEG!C:C,'Sum MAR'!C44,LEG!L:L)</f>
        <v>0</v>
      </c>
      <c r="J167" s="146">
        <f t="shared" si="10"/>
        <v>0</v>
      </c>
      <c r="K167" s="147">
        <f>SUMIFS(PSP!AB:AB,PSP!D:D,C167)</f>
        <v>616.25</v>
      </c>
      <c r="L167" s="101">
        <f t="shared" si="11"/>
        <v>616.25</v>
      </c>
    </row>
    <row r="168" spans="1:12" s="97" customFormat="1" ht="15" hidden="1" customHeight="1">
      <c r="B168" s="94">
        <v>166</v>
      </c>
      <c r="C168" s="95" t="s">
        <v>1332</v>
      </c>
      <c r="D168" s="1" t="s">
        <v>1349</v>
      </c>
      <c r="E168" s="63">
        <f>SUMIFS(OFM!AM:AM,OFM!C:C,C168)</f>
        <v>0</v>
      </c>
      <c r="F168" s="63">
        <f>SUMIFS(FAM!AO:AO,FAM!E:E,C168)</f>
        <v>0</v>
      </c>
      <c r="G168" s="67">
        <f>SUMIFS(B2S!O:O,B2S!C:C,C168)</f>
        <v>0</v>
      </c>
      <c r="H168" s="67">
        <f>SUMIF(TOP!C:C,C168,TOP!L:L)</f>
        <v>0</v>
      </c>
      <c r="I168" s="67">
        <f>SUMIF(LEG!C:C,'Sum MAR'!C177,LEG!L:L)</f>
        <v>0</v>
      </c>
      <c r="J168" s="146">
        <f t="shared" si="10"/>
        <v>0</v>
      </c>
      <c r="K168" s="147">
        <f>SUMIFS(PSP!AB:AB,PSP!D:D,C168)</f>
        <v>0</v>
      </c>
      <c r="L168" s="101">
        <f t="shared" si="11"/>
        <v>0</v>
      </c>
    </row>
    <row r="169" spans="1:12" s="97" customFormat="1" ht="15" customHeight="1">
      <c r="B169" s="1">
        <v>19</v>
      </c>
      <c r="C169" s="1" t="s">
        <v>19</v>
      </c>
      <c r="D169" s="1" t="s">
        <v>1349</v>
      </c>
      <c r="E169" s="63">
        <f>SUMIFS(OFM!AM:AM,OFM!C:C,C169)</f>
        <v>0</v>
      </c>
      <c r="F169" s="63">
        <f>SUMIFS(FAM!AO:AO,FAM!E:E,C169)</f>
        <v>25000.75</v>
      </c>
      <c r="G169" s="67">
        <f>SUMIFS(B2S!O:O,B2S!C:C,C169)</f>
        <v>0</v>
      </c>
      <c r="H169" s="67">
        <f>SUMIF(TOP!C:C,C169,TOP!L:L)</f>
        <v>6661.25</v>
      </c>
      <c r="I169" s="67">
        <f>SUMIF(LEG!C:C,'Sum MAR'!C30,LEG!L:L)</f>
        <v>0</v>
      </c>
      <c r="J169" s="146">
        <f t="shared" si="10"/>
        <v>31662</v>
      </c>
      <c r="K169" s="147">
        <f>SUMIFS(PSP!AB:AB,PSP!D:D,C169)</f>
        <v>36316</v>
      </c>
      <c r="L169" s="101">
        <f t="shared" si="11"/>
        <v>67978</v>
      </c>
    </row>
    <row r="170" spans="1:12" s="97" customFormat="1" ht="15" hidden="1" customHeight="1">
      <c r="B170" s="1">
        <v>104</v>
      </c>
      <c r="C170" s="1" t="s">
        <v>977</v>
      </c>
      <c r="D170" s="1" t="s">
        <v>1349</v>
      </c>
      <c r="E170" s="63">
        <f>SUMIFS(OFM!AM:AM,OFM!C:C,C170)</f>
        <v>0</v>
      </c>
      <c r="F170" s="63">
        <f>SUMIFS(FAM!AO:AO,FAM!E:E,C170)</f>
        <v>0</v>
      </c>
      <c r="G170" s="67">
        <f>SUMIFS(B2S!O:O,B2S!C:C,C170)</f>
        <v>0</v>
      </c>
      <c r="H170" s="67">
        <f>SUMIF(TOP!C:C,C170,TOP!L:L)</f>
        <v>0</v>
      </c>
      <c r="I170" s="67">
        <f>SUMIF(LEG!C:C,'Sum MAR'!C115,LEG!L:L)</f>
        <v>0</v>
      </c>
      <c r="J170" s="146">
        <f t="shared" ref="J170:J180" si="12">SUM(E170:I170)</f>
        <v>0</v>
      </c>
      <c r="K170" s="147">
        <f>SUMIFS(PSP!AB:AB,PSP!D:D,C170)</f>
        <v>0</v>
      </c>
      <c r="L170" s="101">
        <f t="shared" ref="L170:L180" si="13">SUM(J170:K170)</f>
        <v>0</v>
      </c>
    </row>
    <row r="171" spans="1:12" s="97" customFormat="1" ht="15" customHeight="1">
      <c r="B171" s="1">
        <v>24</v>
      </c>
      <c r="C171" s="1" t="s">
        <v>34</v>
      </c>
      <c r="D171" s="1" t="s">
        <v>1349</v>
      </c>
      <c r="E171" s="63">
        <f>SUMIFS(OFM!AM:AM,OFM!C:C,C171)</f>
        <v>4272.25</v>
      </c>
      <c r="F171" s="63">
        <f>SUMIFS(FAM!AO:AO,FAM!E:E,C171)</f>
        <v>0</v>
      </c>
      <c r="G171" s="67">
        <f>SUMIFS(B2S!O:O,B2S!C:C,C171)</f>
        <v>0</v>
      </c>
      <c r="H171" s="67">
        <f>SUMIF(TOP!C:C,C171,TOP!L:L)</f>
        <v>0</v>
      </c>
      <c r="I171" s="67">
        <f>SUMIF(LEG!C:C,'Sum MAR'!C35,LEG!L:L)</f>
        <v>0</v>
      </c>
      <c r="J171" s="146">
        <f t="shared" si="12"/>
        <v>4272.25</v>
      </c>
      <c r="K171" s="147">
        <f>SUMIFS(PSP!AB:AB,PSP!D:D,C171)</f>
        <v>17652.5</v>
      </c>
      <c r="L171" s="101">
        <f t="shared" si="13"/>
        <v>21924.75</v>
      </c>
    </row>
    <row r="172" spans="1:12" s="97" customFormat="1" ht="15" customHeight="1">
      <c r="B172" s="1">
        <v>37</v>
      </c>
      <c r="C172" s="112" t="s">
        <v>512</v>
      </c>
      <c r="D172" s="1" t="s">
        <v>1349</v>
      </c>
      <c r="E172" s="63">
        <f>SUMIFS(OFM!AM:AM,OFM!C:C,C172)</f>
        <v>0</v>
      </c>
      <c r="F172" s="63">
        <f>SUMIFS(FAM!AO:AO,FAM!E:E,C172)</f>
        <v>0</v>
      </c>
      <c r="G172" s="67">
        <f>SUMIFS(B2S!O:O,B2S!C:C,C172)</f>
        <v>0</v>
      </c>
      <c r="H172" s="67">
        <f>SUMIF(TOP!C:C,C172,TOP!L:L)</f>
        <v>312.5</v>
      </c>
      <c r="I172" s="67">
        <f>SUMIF(LEG!C:C,'Sum MAR'!C48,LEG!L:L)</f>
        <v>0</v>
      </c>
      <c r="J172" s="146">
        <f t="shared" si="12"/>
        <v>312.5</v>
      </c>
      <c r="K172" s="147">
        <f>SUMIFS(PSP!AB:AB,PSP!D:D,C172)</f>
        <v>192.5</v>
      </c>
      <c r="L172" s="101">
        <f t="shared" si="13"/>
        <v>505</v>
      </c>
    </row>
    <row r="173" spans="1:12" s="97" customFormat="1" ht="15" hidden="1" customHeight="1">
      <c r="B173" s="1">
        <v>94</v>
      </c>
      <c r="C173" s="112" t="s">
        <v>967</v>
      </c>
      <c r="D173" s="1" t="s">
        <v>1349</v>
      </c>
      <c r="E173" s="63">
        <f>SUMIFS(OFM!AM:AM,OFM!C:C,C173)</f>
        <v>0</v>
      </c>
      <c r="F173" s="63">
        <f>SUMIFS(FAM!AO:AO,FAM!E:E,C173)</f>
        <v>0</v>
      </c>
      <c r="G173" s="67">
        <f>SUMIFS(B2S!O:O,B2S!C:C,C173)</f>
        <v>0</v>
      </c>
      <c r="H173" s="67">
        <f>SUMIF(TOP!C:C,C173,TOP!L:L)</f>
        <v>0</v>
      </c>
      <c r="I173" s="67">
        <f>SUMIF(LEG!C:C,'Sum MAR'!C105,LEG!L:L)</f>
        <v>0</v>
      </c>
      <c r="J173" s="146">
        <f t="shared" si="12"/>
        <v>0</v>
      </c>
      <c r="K173" s="147">
        <f>SUMIFS(PSP!AB:AB,PSP!D:D,C173)</f>
        <v>0</v>
      </c>
      <c r="L173" s="101">
        <f t="shared" si="13"/>
        <v>0</v>
      </c>
    </row>
    <row r="174" spans="1:12" s="97" customFormat="1" ht="15" customHeight="1">
      <c r="B174" s="1">
        <v>35</v>
      </c>
      <c r="C174" s="112" t="s">
        <v>313</v>
      </c>
      <c r="D174" s="1" t="s">
        <v>1349</v>
      </c>
      <c r="E174" s="63">
        <f>SUMIFS(OFM!AM:AM,OFM!C:C,C174)</f>
        <v>42483.5</v>
      </c>
      <c r="F174" s="63">
        <f>SUMIFS(FAM!AO:AO,FAM!E:E,C174)</f>
        <v>7903</v>
      </c>
      <c r="G174" s="67">
        <f>SUMIFS(B2S!O:O,B2S!C:C,C174)</f>
        <v>0</v>
      </c>
      <c r="H174" s="67">
        <f>SUMIF(TOP!C:C,C174,TOP!L:L)</f>
        <v>0</v>
      </c>
      <c r="I174" s="67">
        <f>SUMIF(LEG!C:C,'Sum MAR'!C46,LEG!L:L)</f>
        <v>0</v>
      </c>
      <c r="J174" s="146">
        <f t="shared" si="12"/>
        <v>50386.5</v>
      </c>
      <c r="K174" s="147">
        <f>SUMIFS(PSP!AB:AB,PSP!D:D,C174)</f>
        <v>7308.75</v>
      </c>
      <c r="L174" s="101">
        <f t="shared" si="13"/>
        <v>57695.25</v>
      </c>
    </row>
    <row r="175" spans="1:12" s="97" customFormat="1" ht="15" customHeight="1">
      <c r="B175" s="1">
        <v>53</v>
      </c>
      <c r="C175" s="112" t="s">
        <v>637</v>
      </c>
      <c r="D175" s="1" t="s">
        <v>1349</v>
      </c>
      <c r="E175" s="63">
        <f>SUMIFS(OFM!AM:AM,OFM!C:C,C175)</f>
        <v>0</v>
      </c>
      <c r="F175" s="63">
        <f>SUMIFS(FAM!AO:AO,FAM!E:E,C175)</f>
        <v>0</v>
      </c>
      <c r="G175" s="67">
        <f>SUMIFS(B2S!O:O,B2S!C:C,C175)</f>
        <v>0</v>
      </c>
      <c r="H175" s="67">
        <f>SUMIF(TOP!C:C,C175,TOP!L:L)</f>
        <v>0</v>
      </c>
      <c r="I175" s="67">
        <f>SUMIF(LEG!C:C,'Sum MAR'!C64,LEG!L:L)</f>
        <v>0</v>
      </c>
      <c r="J175" s="146">
        <f t="shared" si="12"/>
        <v>0</v>
      </c>
      <c r="K175" s="147">
        <f>SUMIFS(PSP!AB:AB,PSP!D:D,C175)</f>
        <v>2352.5</v>
      </c>
      <c r="L175" s="101">
        <f t="shared" si="13"/>
        <v>2352.5</v>
      </c>
    </row>
    <row r="176" spans="1:12" s="97" customFormat="1" ht="15" customHeight="1">
      <c r="B176" s="1">
        <v>78</v>
      </c>
      <c r="C176" s="112" t="s">
        <v>372</v>
      </c>
      <c r="D176" s="1" t="s">
        <v>1349</v>
      </c>
      <c r="E176" s="63">
        <f>SUMIFS(OFM!AM:AM,OFM!C:C,C176)</f>
        <v>0</v>
      </c>
      <c r="F176" s="63">
        <f>SUMIFS(FAM!AO:AO,FAM!E:E,C176)</f>
        <v>0</v>
      </c>
      <c r="G176" s="67">
        <f>SUMIFS(B2S!O:O,B2S!C:C,C176)</f>
        <v>0</v>
      </c>
      <c r="H176" s="67">
        <f>SUMIF(TOP!C:C,C176,TOP!L:L)</f>
        <v>0</v>
      </c>
      <c r="I176" s="67">
        <f>SUMIF(LEG!C:C,'Sum MAR'!C89,LEG!L:L)</f>
        <v>0</v>
      </c>
      <c r="J176" s="146">
        <f t="shared" si="12"/>
        <v>0</v>
      </c>
      <c r="K176" s="147">
        <f>SUMIFS(PSP!AB:AB,PSP!D:D,C176)</f>
        <v>4673.75</v>
      </c>
      <c r="L176" s="101">
        <f t="shared" si="13"/>
        <v>4673.75</v>
      </c>
    </row>
    <row r="177" spans="2:12" s="97" customFormat="1" ht="15" hidden="1" customHeight="1">
      <c r="B177" s="94">
        <v>164</v>
      </c>
      <c r="C177" s="96" t="s">
        <v>1322</v>
      </c>
      <c r="D177" s="1" t="s">
        <v>1349</v>
      </c>
      <c r="E177" s="63">
        <f>SUMIFS(OFM!AM:AM,OFM!C:C,C177)</f>
        <v>0</v>
      </c>
      <c r="F177" s="63">
        <f>SUMIFS(FAM!AO:AO,FAM!E:E,C177)</f>
        <v>0</v>
      </c>
      <c r="G177" s="67">
        <f>SUMIFS(B2S!O:O,B2S!C:C,C177)</f>
        <v>0</v>
      </c>
      <c r="H177" s="67">
        <f>SUMIF(TOP!C:C,C177,TOP!L:L)</f>
        <v>0</v>
      </c>
      <c r="I177" s="67">
        <f>SUMIF(LEG!C:C,'Sum MAR'!C175,LEG!L:L)</f>
        <v>0</v>
      </c>
      <c r="J177" s="146">
        <f t="shared" si="12"/>
        <v>0</v>
      </c>
      <c r="K177" s="147">
        <f>SUMIFS(PSP!AB:AB,PSP!D:D,C177)</f>
        <v>0</v>
      </c>
      <c r="L177" s="101">
        <f t="shared" si="13"/>
        <v>0</v>
      </c>
    </row>
    <row r="178" spans="2:12" s="97" customFormat="1" ht="15" hidden="1" customHeight="1">
      <c r="B178" s="1">
        <v>131</v>
      </c>
      <c r="C178" s="112" t="s">
        <v>1004</v>
      </c>
      <c r="D178" s="1" t="s">
        <v>1349</v>
      </c>
      <c r="E178" s="63">
        <f>SUMIFS(OFM!AM:AM,OFM!C:C,C178)</f>
        <v>0</v>
      </c>
      <c r="F178" s="63">
        <f>SUMIFS(FAM!AO:AO,FAM!E:E,C178)</f>
        <v>0</v>
      </c>
      <c r="G178" s="67">
        <f>SUMIFS(B2S!O:O,B2S!C:C,C178)</f>
        <v>0</v>
      </c>
      <c r="H178" s="67">
        <f>SUMIF(TOP!C:C,C178,TOP!L:L)</f>
        <v>0</v>
      </c>
      <c r="I178" s="67">
        <f>SUMIF(LEG!C:C,'Sum MAR'!C142,LEG!L:L)</f>
        <v>0</v>
      </c>
      <c r="J178" s="146">
        <f t="shared" si="12"/>
        <v>0</v>
      </c>
      <c r="K178" s="147">
        <f>SUMIFS(PSP!AB:AB,PSP!D:D,C178)</f>
        <v>0</v>
      </c>
      <c r="L178" s="101">
        <f t="shared" si="13"/>
        <v>0</v>
      </c>
    </row>
    <row r="179" spans="2:12" s="97" customFormat="1" ht="15" hidden="1" customHeight="1">
      <c r="B179" s="94">
        <v>161</v>
      </c>
      <c r="C179" s="95" t="s">
        <v>1319</v>
      </c>
      <c r="D179" s="1" t="s">
        <v>1349</v>
      </c>
      <c r="E179" s="63">
        <f>SUMIFS(OFM!AM:AM,OFM!C:C,C179)</f>
        <v>0</v>
      </c>
      <c r="F179" s="63">
        <f>SUMIFS(FAM!AO:AO,FAM!E:E,C179)</f>
        <v>0</v>
      </c>
      <c r="G179" s="67">
        <f>SUMIFS(B2S!O:O,B2S!C:C,C179)</f>
        <v>0</v>
      </c>
      <c r="H179" s="67">
        <f>SUMIF(TOP!C:C,C179,TOP!L:L)</f>
        <v>0</v>
      </c>
      <c r="I179" s="67">
        <f>SUMIF(LEG!C:C,'Sum MAR'!C172,LEG!L:L)</f>
        <v>0</v>
      </c>
      <c r="J179" s="146">
        <f t="shared" si="12"/>
        <v>0</v>
      </c>
      <c r="K179" s="147">
        <f>SUMIFS(PSP!AB:AB,PSP!D:D,C179)</f>
        <v>0</v>
      </c>
      <c r="L179" s="101">
        <f t="shared" si="13"/>
        <v>0</v>
      </c>
    </row>
    <row r="180" spans="2:12" s="97" customFormat="1" ht="15" hidden="1" customHeight="1">
      <c r="B180" s="1">
        <v>140</v>
      </c>
      <c r="C180" s="1" t="s">
        <v>1013</v>
      </c>
      <c r="D180" s="1" t="s">
        <v>1349</v>
      </c>
      <c r="E180" s="63">
        <f>SUMIFS(OFM!AM:AM,OFM!C:C,C180)</f>
        <v>0</v>
      </c>
      <c r="F180" s="63">
        <f>SUMIFS(FAM!AO:AO,FAM!E:E,C180)</f>
        <v>0</v>
      </c>
      <c r="G180" s="67">
        <f>SUMIFS(B2S!O:O,B2S!C:C,C180)</f>
        <v>0</v>
      </c>
      <c r="H180" s="67">
        <f>SUMIF(TOP!C:C,C180,TOP!L:L)</f>
        <v>0</v>
      </c>
      <c r="I180" s="67">
        <f>SUMIF(LEG!C:C,'Sum MAR'!C151,LEG!L:L)</f>
        <v>0</v>
      </c>
      <c r="J180" s="146">
        <f t="shared" si="12"/>
        <v>0</v>
      </c>
      <c r="K180" s="147">
        <f>SUMIFS(PSP!AB:AB,PSP!D:D,C180)</f>
        <v>0</v>
      </c>
      <c r="L180" s="101">
        <f t="shared" si="13"/>
        <v>0</v>
      </c>
    </row>
  </sheetData>
  <autoFilter ref="A9:L180" xr:uid="{00000000-0009-0000-0000-000000000000}">
    <filterColumn colId="3">
      <filters>
        <filter val="FC"/>
      </filters>
    </filterColumn>
    <filterColumn colId="10">
      <filters>
        <filter val="1,070.00"/>
        <filter val="1,140.00"/>
        <filter val="1,207.50"/>
        <filter val="1,240.00"/>
        <filter val="1,452.50"/>
        <filter val="1,695.00"/>
        <filter val="1,813.75"/>
        <filter val="1,867.50"/>
        <filter val="1,886.25"/>
        <filter val="10,926.25"/>
        <filter val="11,590.00"/>
        <filter val="11,812.50"/>
        <filter val="13,526.25"/>
        <filter val="13,827.50"/>
        <filter val="13,921.25"/>
        <filter val="14,422.50"/>
        <filter val="165.00"/>
        <filter val="17,652.50"/>
        <filter val="192.50"/>
        <filter val="2,020.00"/>
        <filter val="2,352.50"/>
        <filter val="2,875.00"/>
        <filter val="26,435.00"/>
        <filter val="3,028.75"/>
        <filter val="30,263.75"/>
        <filter val="36,416.00"/>
        <filter val="37,228.75"/>
        <filter val="4,178.75"/>
        <filter val="4,213.75"/>
        <filter val="4,287.50"/>
        <filter val="4,673.75"/>
        <filter val="4,941.25"/>
        <filter val="42,912.50"/>
        <filter val="451.25"/>
        <filter val="5,027.50"/>
        <filter val="5,062.50"/>
        <filter val="5,188.75"/>
        <filter val="5,283.75"/>
        <filter val="6,092.50"/>
        <filter val="616.25"/>
        <filter val="620.00"/>
        <filter val="687.50"/>
        <filter val="7,308.75"/>
        <filter val="7,698.75"/>
        <filter val="7,717.50"/>
        <filter val="7,755.00"/>
        <filter val="74,786.25"/>
        <filter val="8,605.00"/>
        <filter val="9,055.00"/>
      </filters>
    </filterColumn>
    <sortState ref="A10:L180">
      <sortCondition ref="C9"/>
    </sortState>
  </autoFilter>
  <mergeCells count="11">
    <mergeCell ref="L3:L4"/>
    <mergeCell ref="B5:C5"/>
    <mergeCell ref="B6:C6"/>
    <mergeCell ref="B7:C7"/>
    <mergeCell ref="B8:C8"/>
    <mergeCell ref="J1:K2"/>
    <mergeCell ref="B3:B4"/>
    <mergeCell ref="C3:C4"/>
    <mergeCell ref="D3:D4"/>
    <mergeCell ref="J3:J4"/>
    <mergeCell ref="K3:K4"/>
  </mergeCells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AG13"/>
  <sheetViews>
    <sheetView showGridLines="0" zoomScale="90" zoomScaleNormal="90" workbookViewId="0">
      <pane xSplit="3" ySplit="2" topLeftCell="M3" activePane="bottomRight" state="frozen"/>
      <selection activeCell="G24" sqref="G24"/>
      <selection pane="topRight" activeCell="G24" sqref="G24"/>
      <selection pane="bottomLeft" activeCell="G24" sqref="G24"/>
      <selection pane="bottomRight" activeCell="AE3" sqref="AE3:AG12"/>
    </sheetView>
  </sheetViews>
  <sheetFormatPr defaultColWidth="8.85546875" defaultRowHeight="12.75"/>
  <cols>
    <col min="1" max="1" width="8.85546875" style="18"/>
    <col min="2" max="2" width="31.7109375" style="18" customWidth="1"/>
    <col min="3" max="3" width="9" style="18" customWidth="1"/>
    <col min="4" max="6" width="10.5703125" style="18" hidden="1" customWidth="1"/>
    <col min="7" max="12" width="10.140625" style="18" hidden="1" customWidth="1"/>
    <col min="13" max="15" width="9.85546875" style="18" hidden="1" customWidth="1"/>
    <col min="16" max="16" width="0" style="18" hidden="1" customWidth="1"/>
    <col min="17" max="17" width="10" style="18" hidden="1" customWidth="1"/>
    <col min="18" max="18" width="12" style="18" hidden="1" customWidth="1"/>
    <col min="19" max="19" width="0" style="18" hidden="1" customWidth="1"/>
    <col min="20" max="20" width="12.28515625" style="18" hidden="1" customWidth="1"/>
    <col min="21" max="21" width="12" style="18" hidden="1" customWidth="1"/>
    <col min="22" max="22" width="0" style="18" hidden="1" customWidth="1"/>
    <col min="23" max="23" width="12.28515625" style="18" hidden="1" customWidth="1"/>
    <col min="24" max="24" width="12" style="18" hidden="1" customWidth="1"/>
    <col min="25" max="25" width="0" style="18" hidden="1" customWidth="1"/>
    <col min="26" max="26" width="12.28515625" style="18" hidden="1" customWidth="1"/>
    <col min="27" max="27" width="12" style="18" hidden="1" customWidth="1"/>
    <col min="28" max="28" width="0" style="18" hidden="1" customWidth="1"/>
    <col min="29" max="29" width="12.28515625" style="18" hidden="1" customWidth="1"/>
    <col min="30" max="30" width="12" style="18" hidden="1" customWidth="1"/>
    <col min="31" max="31" width="8.85546875" style="18"/>
    <col min="32" max="32" width="12.28515625" style="18" customWidth="1"/>
    <col min="33" max="33" width="12" style="18" customWidth="1"/>
    <col min="34" max="16384" width="8.85546875" style="18"/>
  </cols>
  <sheetData>
    <row r="1" spans="1:33">
      <c r="A1" s="459" t="s">
        <v>0</v>
      </c>
      <c r="B1" s="460" t="s">
        <v>2</v>
      </c>
      <c r="C1" s="459" t="s">
        <v>1</v>
      </c>
      <c r="D1" s="461">
        <v>43070</v>
      </c>
      <c r="E1" s="461"/>
      <c r="F1" s="461"/>
      <c r="G1" s="461">
        <v>43101</v>
      </c>
      <c r="H1" s="461"/>
      <c r="I1" s="461"/>
      <c r="J1" s="461">
        <v>43132</v>
      </c>
      <c r="K1" s="461"/>
      <c r="L1" s="461"/>
      <c r="M1" s="461">
        <v>43160</v>
      </c>
      <c r="N1" s="461"/>
      <c r="O1" s="461"/>
      <c r="P1" s="461">
        <v>43191</v>
      </c>
      <c r="Q1" s="461"/>
      <c r="R1" s="461"/>
      <c r="S1" s="461">
        <v>43221</v>
      </c>
      <c r="T1" s="461"/>
      <c r="U1" s="461"/>
      <c r="V1" s="461">
        <v>43252</v>
      </c>
      <c r="W1" s="461"/>
      <c r="X1" s="461"/>
      <c r="Y1" s="461">
        <v>43282</v>
      </c>
      <c r="Z1" s="461"/>
      <c r="AA1" s="461"/>
      <c r="AB1" s="461">
        <v>43313</v>
      </c>
      <c r="AC1" s="461"/>
      <c r="AD1" s="461"/>
      <c r="AE1" s="461">
        <v>43344</v>
      </c>
      <c r="AF1" s="461"/>
      <c r="AG1" s="461"/>
    </row>
    <row r="2" spans="1:33">
      <c r="A2" s="459"/>
      <c r="B2" s="460"/>
      <c r="C2" s="459"/>
      <c r="D2" s="124" t="s">
        <v>923</v>
      </c>
      <c r="E2" s="124" t="s">
        <v>922</v>
      </c>
      <c r="F2" s="125">
        <v>0.25</v>
      </c>
      <c r="G2" s="124" t="s">
        <v>923</v>
      </c>
      <c r="H2" s="124" t="s">
        <v>922</v>
      </c>
      <c r="I2" s="125">
        <v>0.25</v>
      </c>
      <c r="J2" s="124" t="s">
        <v>923</v>
      </c>
      <c r="K2" s="124" t="s">
        <v>922</v>
      </c>
      <c r="L2" s="125">
        <v>0.25</v>
      </c>
      <c r="M2" s="124" t="s">
        <v>923</v>
      </c>
      <c r="N2" s="124" t="s">
        <v>922</v>
      </c>
      <c r="O2" s="125">
        <v>0.25</v>
      </c>
      <c r="P2" s="204" t="s">
        <v>923</v>
      </c>
      <c r="Q2" s="204" t="s">
        <v>922</v>
      </c>
      <c r="R2" s="125">
        <v>0.25</v>
      </c>
      <c r="S2" s="226" t="s">
        <v>923</v>
      </c>
      <c r="T2" s="226" t="s">
        <v>922</v>
      </c>
      <c r="U2" s="125">
        <v>0.25</v>
      </c>
      <c r="V2" s="242" t="s">
        <v>923</v>
      </c>
      <c r="W2" s="242" t="s">
        <v>922</v>
      </c>
      <c r="X2" s="125">
        <v>0.25</v>
      </c>
      <c r="Y2" s="292" t="s">
        <v>923</v>
      </c>
      <c r="Z2" s="292" t="s">
        <v>922</v>
      </c>
      <c r="AA2" s="125">
        <v>0.25</v>
      </c>
      <c r="AB2" s="305" t="s">
        <v>923</v>
      </c>
      <c r="AC2" s="305" t="s">
        <v>922</v>
      </c>
      <c r="AD2" s="125">
        <v>0.25</v>
      </c>
      <c r="AE2" s="323" t="s">
        <v>923</v>
      </c>
      <c r="AF2" s="323" t="s">
        <v>922</v>
      </c>
      <c r="AG2" s="125">
        <v>0.25</v>
      </c>
    </row>
    <row r="3" spans="1:33">
      <c r="A3" s="1" t="s">
        <v>1417</v>
      </c>
      <c r="B3" s="179" t="s">
        <v>1673</v>
      </c>
      <c r="C3" s="44" t="str">
        <f>VLOOKUP(A3,Remark!V:X,3,0)</f>
        <v>Kerry</v>
      </c>
      <c r="D3" s="57">
        <v>121</v>
      </c>
      <c r="E3" s="57">
        <v>12039</v>
      </c>
      <c r="F3" s="58">
        <f>E3*25%</f>
        <v>3009.75</v>
      </c>
      <c r="G3" s="57">
        <v>331</v>
      </c>
      <c r="H3" s="102">
        <v>30137</v>
      </c>
      <c r="I3" s="58">
        <f t="shared" ref="I3:I5" si="0">H3*25%</f>
        <v>7534.25</v>
      </c>
      <c r="J3" s="159">
        <v>282</v>
      </c>
      <c r="K3" s="160">
        <v>25752</v>
      </c>
      <c r="L3" s="58">
        <f t="shared" ref="L3:L7" si="1">K3*25%</f>
        <v>6438</v>
      </c>
      <c r="M3" s="194">
        <v>316</v>
      </c>
      <c r="N3" s="194">
        <v>28738</v>
      </c>
      <c r="O3" s="58">
        <f t="shared" ref="O3:O7" si="2">N3*25%</f>
        <v>7184.5</v>
      </c>
      <c r="P3" s="210">
        <v>266</v>
      </c>
      <c r="Q3" s="210">
        <v>25418</v>
      </c>
      <c r="R3" s="209">
        <f>Q3*25%</f>
        <v>6354.5</v>
      </c>
      <c r="S3" s="237">
        <v>483</v>
      </c>
      <c r="T3" s="237">
        <v>47701</v>
      </c>
      <c r="U3" s="209">
        <f>T3*25%</f>
        <v>11925.25</v>
      </c>
      <c r="V3" s="265">
        <v>400</v>
      </c>
      <c r="W3" s="265">
        <v>36768</v>
      </c>
      <c r="X3" s="267">
        <f>W3*25%</f>
        <v>9192</v>
      </c>
      <c r="Y3" s="265">
        <v>436</v>
      </c>
      <c r="Z3" s="265">
        <v>40392</v>
      </c>
      <c r="AA3" s="267">
        <f>Z3*25%</f>
        <v>10098</v>
      </c>
      <c r="AB3" s="210">
        <v>520</v>
      </c>
      <c r="AC3" s="210">
        <v>48836</v>
      </c>
      <c r="AD3" s="211">
        <f>AC3*25%</f>
        <v>12209</v>
      </c>
      <c r="AE3" s="210"/>
      <c r="AF3" s="210"/>
      <c r="AG3" s="211"/>
    </row>
    <row r="4" spans="1:33">
      <c r="A4" s="1" t="s">
        <v>1418</v>
      </c>
      <c r="B4" s="179" t="s">
        <v>1672</v>
      </c>
      <c r="C4" s="44" t="str">
        <f>VLOOKUP(A4,Remark!V:X,3,0)</f>
        <v>KVIL</v>
      </c>
      <c r="D4" s="57">
        <v>61</v>
      </c>
      <c r="E4" s="57">
        <v>5423</v>
      </c>
      <c r="F4" s="58">
        <f>E4*25%</f>
        <v>1355.75</v>
      </c>
      <c r="G4" s="57">
        <v>232</v>
      </c>
      <c r="H4" s="102">
        <v>17864</v>
      </c>
      <c r="I4" s="58">
        <f t="shared" si="0"/>
        <v>4466</v>
      </c>
      <c r="J4" s="159">
        <v>195</v>
      </c>
      <c r="K4" s="160">
        <v>15727</v>
      </c>
      <c r="L4" s="58">
        <f t="shared" si="1"/>
        <v>3931.75</v>
      </c>
      <c r="M4" s="194">
        <v>197</v>
      </c>
      <c r="N4" s="194">
        <v>14673</v>
      </c>
      <c r="O4" s="58">
        <f t="shared" si="2"/>
        <v>3668.25</v>
      </c>
      <c r="P4" s="210">
        <v>181</v>
      </c>
      <c r="Q4" s="210">
        <v>14295</v>
      </c>
      <c r="R4" s="209">
        <f t="shared" ref="R4:R11" si="3">Q4*25%</f>
        <v>3573.75</v>
      </c>
      <c r="S4" s="237">
        <v>267</v>
      </c>
      <c r="T4" s="237">
        <v>23495</v>
      </c>
      <c r="U4" s="209">
        <f t="shared" ref="U4:U11" si="4">T4*25%</f>
        <v>5873.75</v>
      </c>
      <c r="V4" s="265">
        <v>146</v>
      </c>
      <c r="W4" s="265">
        <v>13162</v>
      </c>
      <c r="X4" s="267">
        <f t="shared" ref="X4:X12" si="5">W4*25%</f>
        <v>3290.5</v>
      </c>
      <c r="Y4" s="265">
        <v>132</v>
      </c>
      <c r="Z4" s="265">
        <v>11108</v>
      </c>
      <c r="AA4" s="267">
        <f t="shared" ref="AA4:AA12" si="6">Z4*25%</f>
        <v>2777</v>
      </c>
      <c r="AB4" s="210">
        <v>0</v>
      </c>
      <c r="AC4" s="210">
        <v>0</v>
      </c>
      <c r="AD4" s="211">
        <f t="shared" ref="AD4:AD12" si="7">AC4*25%</f>
        <v>0</v>
      </c>
      <c r="AE4" s="210"/>
      <c r="AF4" s="210"/>
      <c r="AG4" s="211"/>
    </row>
    <row r="5" spans="1:33">
      <c r="A5" s="1" t="s">
        <v>1419</v>
      </c>
      <c r="B5" s="179" t="s">
        <v>1671</v>
      </c>
      <c r="C5" s="44" t="str">
        <f>VLOOKUP(A5,Remark!V:X,3,0)</f>
        <v>TUPM</v>
      </c>
      <c r="D5" s="57">
        <v>30</v>
      </c>
      <c r="E5" s="57">
        <v>2272</v>
      </c>
      <c r="F5" s="58">
        <f>E5*25%</f>
        <v>568</v>
      </c>
      <c r="G5" s="57">
        <v>102</v>
      </c>
      <c r="H5" s="102">
        <v>7442</v>
      </c>
      <c r="I5" s="58">
        <f t="shared" si="0"/>
        <v>1860.5</v>
      </c>
      <c r="J5" s="159">
        <v>112</v>
      </c>
      <c r="K5" s="160">
        <v>7852</v>
      </c>
      <c r="L5" s="58">
        <f t="shared" si="1"/>
        <v>1963</v>
      </c>
      <c r="M5" s="194">
        <v>105</v>
      </c>
      <c r="N5" s="194">
        <v>8859</v>
      </c>
      <c r="O5" s="58">
        <f t="shared" si="2"/>
        <v>2214.75</v>
      </c>
      <c r="P5" s="210">
        <v>74</v>
      </c>
      <c r="Q5" s="210">
        <v>5158</v>
      </c>
      <c r="R5" s="209">
        <f t="shared" si="3"/>
        <v>1289.5</v>
      </c>
      <c r="S5" s="237">
        <v>172</v>
      </c>
      <c r="T5" s="237">
        <v>12910</v>
      </c>
      <c r="U5" s="209">
        <f t="shared" si="4"/>
        <v>3227.5</v>
      </c>
      <c r="V5" s="265">
        <v>159</v>
      </c>
      <c r="W5" s="265">
        <v>11365</v>
      </c>
      <c r="X5" s="267">
        <f t="shared" si="5"/>
        <v>2841.25</v>
      </c>
      <c r="Y5" s="265">
        <v>156</v>
      </c>
      <c r="Z5" s="265">
        <v>11594</v>
      </c>
      <c r="AA5" s="267">
        <f t="shared" si="6"/>
        <v>2898.5</v>
      </c>
      <c r="AB5" s="210">
        <v>171</v>
      </c>
      <c r="AC5" s="210">
        <v>12773</v>
      </c>
      <c r="AD5" s="211">
        <f t="shared" si="7"/>
        <v>3193.25</v>
      </c>
      <c r="AE5" s="210"/>
      <c r="AF5" s="210"/>
      <c r="AG5" s="211"/>
    </row>
    <row r="6" spans="1:33">
      <c r="A6" s="1" t="s">
        <v>1638</v>
      </c>
      <c r="B6" s="179" t="s">
        <v>1639</v>
      </c>
      <c r="C6" s="44" t="str">
        <f>VLOOKUP(A6,Remark!V:X,3,0)</f>
        <v>Kerry</v>
      </c>
      <c r="D6" s="57"/>
      <c r="E6" s="57"/>
      <c r="F6" s="58"/>
      <c r="G6" s="57"/>
      <c r="H6" s="102"/>
      <c r="I6" s="58"/>
      <c r="J6" s="159">
        <v>19</v>
      </c>
      <c r="K6" s="160">
        <v>1441</v>
      </c>
      <c r="L6" s="58">
        <f t="shared" si="1"/>
        <v>360.25</v>
      </c>
      <c r="M6" s="194">
        <v>33</v>
      </c>
      <c r="N6" s="194">
        <v>2873</v>
      </c>
      <c r="O6" s="58">
        <f t="shared" si="2"/>
        <v>718.25</v>
      </c>
      <c r="P6" s="210">
        <v>14</v>
      </c>
      <c r="Q6" s="210">
        <v>1396</v>
      </c>
      <c r="R6" s="209">
        <f t="shared" si="3"/>
        <v>349</v>
      </c>
      <c r="S6" s="237">
        <v>43</v>
      </c>
      <c r="T6" s="237">
        <v>3965</v>
      </c>
      <c r="U6" s="209">
        <f t="shared" si="4"/>
        <v>991.25</v>
      </c>
      <c r="V6" s="265">
        <v>35</v>
      </c>
      <c r="W6" s="265">
        <v>3233</v>
      </c>
      <c r="X6" s="267">
        <f t="shared" si="5"/>
        <v>808.25</v>
      </c>
      <c r="Y6" s="265">
        <v>51</v>
      </c>
      <c r="Z6" s="265">
        <v>4573</v>
      </c>
      <c r="AA6" s="267">
        <f t="shared" si="6"/>
        <v>1143.25</v>
      </c>
      <c r="AB6" s="210">
        <v>42</v>
      </c>
      <c r="AC6" s="210">
        <v>3150</v>
      </c>
      <c r="AD6" s="211">
        <f t="shared" si="7"/>
        <v>787.5</v>
      </c>
      <c r="AE6" s="210"/>
      <c r="AF6" s="210"/>
      <c r="AG6" s="211"/>
    </row>
    <row r="7" spans="1:33">
      <c r="A7" s="1" t="s">
        <v>1640</v>
      </c>
      <c r="B7" s="179" t="s">
        <v>1641</v>
      </c>
      <c r="C7" s="44" t="str">
        <f>VLOOKUP(A7,Remark!V:X,3,0)</f>
        <v>Kerry</v>
      </c>
      <c r="D7" s="57"/>
      <c r="E7" s="57"/>
      <c r="F7" s="58"/>
      <c r="G7" s="57"/>
      <c r="H7" s="102"/>
      <c r="I7" s="58"/>
      <c r="J7" s="159">
        <v>28</v>
      </c>
      <c r="K7" s="160">
        <v>2150</v>
      </c>
      <c r="L7" s="58">
        <f t="shared" si="1"/>
        <v>537.5</v>
      </c>
      <c r="M7" s="194">
        <v>22</v>
      </c>
      <c r="N7" s="194">
        <v>1592</v>
      </c>
      <c r="O7" s="58">
        <f t="shared" si="2"/>
        <v>398</v>
      </c>
      <c r="P7" s="210">
        <v>19</v>
      </c>
      <c r="Q7" s="210">
        <v>1515</v>
      </c>
      <c r="R7" s="209">
        <f t="shared" si="3"/>
        <v>378.75</v>
      </c>
      <c r="S7" s="237">
        <v>39</v>
      </c>
      <c r="T7" s="237">
        <v>3051</v>
      </c>
      <c r="U7" s="209">
        <f t="shared" si="4"/>
        <v>762.75</v>
      </c>
      <c r="V7" s="265">
        <v>32</v>
      </c>
      <c r="W7" s="265">
        <v>2620</v>
      </c>
      <c r="X7" s="267">
        <f t="shared" si="5"/>
        <v>655</v>
      </c>
      <c r="Y7" s="265">
        <v>25</v>
      </c>
      <c r="Z7" s="265">
        <v>1863</v>
      </c>
      <c r="AA7" s="267">
        <f t="shared" si="6"/>
        <v>465.75</v>
      </c>
      <c r="AB7" s="210">
        <v>37</v>
      </c>
      <c r="AC7" s="210">
        <v>2373</v>
      </c>
      <c r="AD7" s="211">
        <f t="shared" si="7"/>
        <v>593.25</v>
      </c>
      <c r="AE7" s="210"/>
      <c r="AF7" s="210"/>
      <c r="AG7" s="211"/>
    </row>
    <row r="8" spans="1:33">
      <c r="A8" s="1" t="s">
        <v>1642</v>
      </c>
      <c r="B8" s="179" t="s">
        <v>1643</v>
      </c>
      <c r="C8" s="44" t="str">
        <f>VLOOKUP(A8,Remark!V:X,3,0)</f>
        <v>HPPY</v>
      </c>
      <c r="D8" s="57"/>
      <c r="E8" s="57"/>
      <c r="F8" s="58"/>
      <c r="G8" s="57"/>
      <c r="H8" s="102"/>
      <c r="I8" s="58"/>
      <c r="J8" s="159">
        <v>0</v>
      </c>
      <c r="K8" s="160">
        <v>0</v>
      </c>
      <c r="L8" s="58">
        <f>K8*25%</f>
        <v>0</v>
      </c>
      <c r="M8" s="194">
        <v>0</v>
      </c>
      <c r="N8" s="194">
        <v>0</v>
      </c>
      <c r="O8" s="58">
        <f>N8*25%</f>
        <v>0</v>
      </c>
      <c r="P8" s="210">
        <v>8</v>
      </c>
      <c r="Q8" s="210">
        <v>738</v>
      </c>
      <c r="R8" s="209">
        <f t="shared" si="3"/>
        <v>184.5</v>
      </c>
      <c r="S8" s="237">
        <v>53</v>
      </c>
      <c r="T8" s="237">
        <v>4407</v>
      </c>
      <c r="U8" s="209">
        <f t="shared" si="4"/>
        <v>1101.75</v>
      </c>
      <c r="V8" s="265">
        <v>45</v>
      </c>
      <c r="W8" s="265">
        <v>3549</v>
      </c>
      <c r="X8" s="267">
        <f t="shared" si="5"/>
        <v>887.25</v>
      </c>
      <c r="Y8" s="265">
        <v>56</v>
      </c>
      <c r="Z8" s="265">
        <v>4088</v>
      </c>
      <c r="AA8" s="267">
        <f t="shared" si="6"/>
        <v>1022</v>
      </c>
      <c r="AB8" s="210">
        <v>61</v>
      </c>
      <c r="AC8" s="210">
        <v>4936</v>
      </c>
      <c r="AD8" s="211">
        <f t="shared" si="7"/>
        <v>1234</v>
      </c>
      <c r="AE8" s="210"/>
      <c r="AF8" s="210"/>
      <c r="AG8" s="211"/>
    </row>
    <row r="9" spans="1:33">
      <c r="A9" s="1" t="s">
        <v>1644</v>
      </c>
      <c r="B9" s="179" t="s">
        <v>1645</v>
      </c>
      <c r="C9" s="44" t="s">
        <v>5</v>
      </c>
      <c r="D9" s="57"/>
      <c r="E9" s="57"/>
      <c r="F9" s="58"/>
      <c r="G9" s="57"/>
      <c r="H9" s="102"/>
      <c r="I9" s="58"/>
      <c r="J9" s="159">
        <v>17</v>
      </c>
      <c r="K9" s="160">
        <v>1933</v>
      </c>
      <c r="L9" s="58">
        <f>K9*25%</f>
        <v>483.25</v>
      </c>
      <c r="M9" s="194">
        <v>25</v>
      </c>
      <c r="N9" s="194">
        <v>2229</v>
      </c>
      <c r="O9" s="58">
        <f>N9*25%</f>
        <v>557.25</v>
      </c>
      <c r="P9" s="210">
        <v>41</v>
      </c>
      <c r="Q9" s="210">
        <v>3585</v>
      </c>
      <c r="R9" s="209">
        <f t="shared" si="3"/>
        <v>896.25</v>
      </c>
      <c r="S9" s="237">
        <v>48</v>
      </c>
      <c r="T9" s="237">
        <v>4578</v>
      </c>
      <c r="U9" s="209">
        <f t="shared" si="4"/>
        <v>1144.5</v>
      </c>
      <c r="V9" s="265">
        <v>42</v>
      </c>
      <c r="W9" s="265">
        <v>3698</v>
      </c>
      <c r="X9" s="267">
        <f t="shared" si="5"/>
        <v>924.5</v>
      </c>
      <c r="Y9" s="265">
        <v>48</v>
      </c>
      <c r="Z9" s="265">
        <v>4850</v>
      </c>
      <c r="AA9" s="267">
        <f t="shared" si="6"/>
        <v>1212.5</v>
      </c>
      <c r="AB9" s="210">
        <v>41</v>
      </c>
      <c r="AC9" s="210">
        <v>3147</v>
      </c>
      <c r="AD9" s="211">
        <f t="shared" si="7"/>
        <v>786.75</v>
      </c>
      <c r="AE9" s="210"/>
      <c r="AF9" s="210"/>
      <c r="AG9" s="211"/>
    </row>
    <row r="10" spans="1:33">
      <c r="A10" s="1" t="s">
        <v>1939</v>
      </c>
      <c r="B10" s="19" t="s">
        <v>1937</v>
      </c>
      <c r="C10" s="44" t="s">
        <v>5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10">
        <v>9</v>
      </c>
      <c r="Q10" s="210">
        <v>881</v>
      </c>
      <c r="R10" s="209">
        <f t="shared" si="3"/>
        <v>220.25</v>
      </c>
      <c r="S10" s="237">
        <v>104</v>
      </c>
      <c r="T10" s="237">
        <v>9222</v>
      </c>
      <c r="U10" s="209">
        <f t="shared" si="4"/>
        <v>2305.5</v>
      </c>
      <c r="V10" s="265">
        <v>86</v>
      </c>
      <c r="W10" s="265">
        <v>7742</v>
      </c>
      <c r="X10" s="267">
        <f t="shared" si="5"/>
        <v>1935.5</v>
      </c>
      <c r="Y10" s="265">
        <v>90</v>
      </c>
      <c r="Z10" s="265">
        <v>7918</v>
      </c>
      <c r="AA10" s="267">
        <f t="shared" si="6"/>
        <v>1979.5</v>
      </c>
      <c r="AB10" s="210">
        <v>131</v>
      </c>
      <c r="AC10" s="210">
        <v>10893</v>
      </c>
      <c r="AD10" s="211">
        <f t="shared" si="7"/>
        <v>2723.25</v>
      </c>
      <c r="AE10" s="210"/>
      <c r="AF10" s="210"/>
      <c r="AG10" s="211"/>
    </row>
    <row r="11" spans="1:33">
      <c r="A11" s="1" t="s">
        <v>1940</v>
      </c>
      <c r="B11" s="19" t="s">
        <v>1938</v>
      </c>
      <c r="C11" s="44" t="s">
        <v>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10">
        <v>10</v>
      </c>
      <c r="Q11" s="210">
        <v>826</v>
      </c>
      <c r="R11" s="209">
        <f t="shared" si="3"/>
        <v>206.5</v>
      </c>
      <c r="S11" s="237">
        <v>86</v>
      </c>
      <c r="T11" s="237">
        <v>6564</v>
      </c>
      <c r="U11" s="209">
        <f t="shared" si="4"/>
        <v>1641</v>
      </c>
      <c r="V11" s="265">
        <v>54</v>
      </c>
      <c r="W11" s="265">
        <v>4878</v>
      </c>
      <c r="X11" s="267">
        <f t="shared" si="5"/>
        <v>1219.5</v>
      </c>
      <c r="Y11" s="265">
        <v>51</v>
      </c>
      <c r="Z11" s="265">
        <v>3803</v>
      </c>
      <c r="AA11" s="267">
        <f t="shared" si="6"/>
        <v>950.75</v>
      </c>
      <c r="AB11" s="210">
        <v>47</v>
      </c>
      <c r="AC11" s="210">
        <v>4081</v>
      </c>
      <c r="AD11" s="211">
        <f t="shared" si="7"/>
        <v>1020.25</v>
      </c>
      <c r="AE11" s="210"/>
      <c r="AF11" s="210"/>
      <c r="AG11" s="211"/>
    </row>
    <row r="12" spans="1:33">
      <c r="A12" s="1" t="s">
        <v>2383</v>
      </c>
      <c r="B12" s="18" t="s">
        <v>2382</v>
      </c>
      <c r="C12" s="44" t="s">
        <v>5</v>
      </c>
      <c r="S12" s="19"/>
      <c r="T12" s="19"/>
      <c r="U12" s="19"/>
      <c r="V12" s="266">
        <v>49</v>
      </c>
      <c r="W12" s="266">
        <v>4011</v>
      </c>
      <c r="X12" s="267">
        <f t="shared" si="5"/>
        <v>1002.75</v>
      </c>
      <c r="Y12" s="266">
        <v>212</v>
      </c>
      <c r="Z12" s="266">
        <v>17588</v>
      </c>
      <c r="AA12" s="267">
        <f t="shared" si="6"/>
        <v>4397</v>
      </c>
      <c r="AB12" s="210">
        <v>184</v>
      </c>
      <c r="AC12" s="210">
        <v>15232</v>
      </c>
      <c r="AD12" s="211">
        <f t="shared" si="7"/>
        <v>3808</v>
      </c>
      <c r="AE12" s="210"/>
      <c r="AF12" s="210"/>
      <c r="AG12" s="211"/>
    </row>
    <row r="13" spans="1:33">
      <c r="A13" s="456" t="s">
        <v>925</v>
      </c>
      <c r="B13" s="457"/>
      <c r="C13" s="458"/>
      <c r="D13" s="127">
        <f t="shared" ref="D13:I13" si="8">SUM(D3:D5)</f>
        <v>212</v>
      </c>
      <c r="E13" s="127">
        <f t="shared" si="8"/>
        <v>19734</v>
      </c>
      <c r="F13" s="127">
        <f t="shared" si="8"/>
        <v>4933.5</v>
      </c>
      <c r="G13" s="126">
        <f t="shared" si="8"/>
        <v>665</v>
      </c>
      <c r="H13" s="126">
        <f t="shared" si="8"/>
        <v>55443</v>
      </c>
      <c r="I13" s="128">
        <f t="shared" si="8"/>
        <v>13860.75</v>
      </c>
      <c r="J13" s="128">
        <f t="shared" ref="J13:O13" si="9">SUM(J3:J9)</f>
        <v>653</v>
      </c>
      <c r="K13" s="128">
        <f t="shared" si="9"/>
        <v>54855</v>
      </c>
      <c r="L13" s="128">
        <f t="shared" si="9"/>
        <v>13713.75</v>
      </c>
      <c r="M13" s="128">
        <f t="shared" si="9"/>
        <v>698</v>
      </c>
      <c r="N13" s="128">
        <f t="shared" si="9"/>
        <v>58964</v>
      </c>
      <c r="O13" s="128">
        <f t="shared" si="9"/>
        <v>14741</v>
      </c>
      <c r="P13" s="216">
        <f t="shared" ref="P13:U13" si="10">SUM(P3:P11)</f>
        <v>622</v>
      </c>
      <c r="Q13" s="216">
        <f t="shared" si="10"/>
        <v>53812</v>
      </c>
      <c r="R13" s="216">
        <f t="shared" si="10"/>
        <v>13453</v>
      </c>
      <c r="S13" s="216">
        <f t="shared" si="10"/>
        <v>1295</v>
      </c>
      <c r="T13" s="216">
        <f t="shared" si="10"/>
        <v>115893</v>
      </c>
      <c r="U13" s="216">
        <f t="shared" si="10"/>
        <v>28973.25</v>
      </c>
      <c r="V13" s="216">
        <f t="shared" ref="V13:AA13" si="11">SUM(V3:V12)</f>
        <v>1048</v>
      </c>
      <c r="W13" s="216">
        <f t="shared" si="11"/>
        <v>91026</v>
      </c>
      <c r="X13" s="216">
        <f t="shared" si="11"/>
        <v>22756.5</v>
      </c>
      <c r="Y13" s="216">
        <f t="shared" si="11"/>
        <v>1257</v>
      </c>
      <c r="Z13" s="216">
        <f t="shared" si="11"/>
        <v>107777</v>
      </c>
      <c r="AA13" s="216">
        <f t="shared" si="11"/>
        <v>26944.25</v>
      </c>
      <c r="AB13" s="216">
        <f t="shared" ref="AB13:AG13" si="12">SUM(AB3:AB12)</f>
        <v>1234</v>
      </c>
      <c r="AC13" s="216">
        <f t="shared" si="12"/>
        <v>105421</v>
      </c>
      <c r="AD13" s="216">
        <f t="shared" si="12"/>
        <v>26355.25</v>
      </c>
      <c r="AE13" s="216">
        <f t="shared" si="12"/>
        <v>0</v>
      </c>
      <c r="AF13" s="216">
        <f t="shared" si="12"/>
        <v>0</v>
      </c>
      <c r="AG13" s="216">
        <f t="shared" si="12"/>
        <v>0</v>
      </c>
    </row>
  </sheetData>
  <autoFilter ref="A1:U13" xr:uid="{03228FF9-6F6F-42C7-A8A4-ED99DB226F4F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14">
    <mergeCell ref="AE1:AG1"/>
    <mergeCell ref="AB1:AD1"/>
    <mergeCell ref="Y1:AA1"/>
    <mergeCell ref="V1:X1"/>
    <mergeCell ref="S1:U1"/>
    <mergeCell ref="A13:C13"/>
    <mergeCell ref="A1:A2"/>
    <mergeCell ref="B1:B2"/>
    <mergeCell ref="C1:C2"/>
    <mergeCell ref="P1:R1"/>
    <mergeCell ref="M1:O1"/>
    <mergeCell ref="J1:L1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0E1A-9FB3-4959-B48D-DA3355A21D3C}">
  <sheetPr>
    <tabColor rgb="FF7030A0"/>
  </sheetPr>
  <dimension ref="A1:AD9"/>
  <sheetViews>
    <sheetView showGridLines="0" zoomScale="90" zoomScaleNormal="9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activeCell="AB10" sqref="AB10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hidden="1" customWidth="1"/>
    <col min="17" max="18" width="14.140625" hidden="1" customWidth="1"/>
    <col min="19" max="19" width="10" hidden="1" customWidth="1"/>
    <col min="20" max="21" width="14.140625" hidden="1" customWidth="1"/>
    <col min="22" max="22" width="10" hidden="1" customWidth="1"/>
    <col min="23" max="24" width="14.140625" hidden="1" customWidth="1"/>
    <col min="25" max="25" width="10" hidden="1" customWidth="1"/>
    <col min="26" max="27" width="14.140625" hidden="1" customWidth="1"/>
    <col min="28" max="28" width="10" bestFit="1" customWidth="1"/>
    <col min="29" max="30" width="14.140625" customWidth="1"/>
  </cols>
  <sheetData>
    <row r="1" spans="1:30">
      <c r="A1" s="466" t="s">
        <v>0</v>
      </c>
      <c r="B1" s="467" t="s">
        <v>2</v>
      </c>
      <c r="C1" s="466" t="s">
        <v>1</v>
      </c>
      <c r="D1" s="462">
        <v>43132</v>
      </c>
      <c r="E1" s="462"/>
      <c r="F1" s="462"/>
      <c r="G1" s="462">
        <v>43160</v>
      </c>
      <c r="H1" s="462"/>
      <c r="I1" s="462"/>
      <c r="J1" s="462">
        <v>43191</v>
      </c>
      <c r="K1" s="462"/>
      <c r="L1" s="462"/>
      <c r="M1" s="462">
        <v>43221</v>
      </c>
      <c r="N1" s="462"/>
      <c r="O1" s="462"/>
      <c r="P1" s="462">
        <v>43252</v>
      </c>
      <c r="Q1" s="462"/>
      <c r="R1" s="462"/>
      <c r="S1" s="462">
        <v>43282</v>
      </c>
      <c r="T1" s="462"/>
      <c r="U1" s="462"/>
      <c r="V1" s="462">
        <v>43313</v>
      </c>
      <c r="W1" s="462"/>
      <c r="X1" s="462"/>
      <c r="Y1" s="462">
        <v>43344</v>
      </c>
      <c r="Z1" s="462"/>
      <c r="AA1" s="462"/>
      <c r="AB1" s="462">
        <v>43374</v>
      </c>
      <c r="AC1" s="462"/>
      <c r="AD1" s="462"/>
    </row>
    <row r="2" spans="1:30">
      <c r="A2" s="466"/>
      <c r="B2" s="467"/>
      <c r="C2" s="466"/>
      <c r="D2" s="277" t="s">
        <v>923</v>
      </c>
      <c r="E2" s="277" t="s">
        <v>922</v>
      </c>
      <c r="F2" s="278">
        <v>0.25</v>
      </c>
      <c r="G2" s="277" t="s">
        <v>923</v>
      </c>
      <c r="H2" s="277" t="s">
        <v>922</v>
      </c>
      <c r="I2" s="278">
        <v>0.25</v>
      </c>
      <c r="J2" s="277" t="s">
        <v>923</v>
      </c>
      <c r="K2" s="277" t="s">
        <v>922</v>
      </c>
      <c r="L2" s="278">
        <v>0.25</v>
      </c>
      <c r="M2" s="277" t="s">
        <v>923</v>
      </c>
      <c r="N2" s="277" t="s">
        <v>922</v>
      </c>
      <c r="O2" s="278">
        <v>0.25</v>
      </c>
      <c r="P2" s="277" t="s">
        <v>923</v>
      </c>
      <c r="Q2" s="277" t="s">
        <v>922</v>
      </c>
      <c r="R2" s="278">
        <v>0.25</v>
      </c>
      <c r="S2" s="277" t="s">
        <v>923</v>
      </c>
      <c r="T2" s="277" t="s">
        <v>922</v>
      </c>
      <c r="U2" s="278">
        <v>0.25</v>
      </c>
      <c r="V2" s="277" t="s">
        <v>923</v>
      </c>
      <c r="W2" s="277" t="s">
        <v>922</v>
      </c>
      <c r="X2" s="278">
        <v>0.25</v>
      </c>
      <c r="Y2" s="277" t="s">
        <v>923</v>
      </c>
      <c r="Z2" s="277" t="s">
        <v>922</v>
      </c>
      <c r="AA2" s="278">
        <v>0.25</v>
      </c>
      <c r="AB2" s="277" t="s">
        <v>923</v>
      </c>
      <c r="AC2" s="277" t="s">
        <v>922</v>
      </c>
      <c r="AD2" s="278">
        <v>0.25</v>
      </c>
    </row>
    <row r="3" spans="1:30">
      <c r="A3" s="1" t="s">
        <v>1699</v>
      </c>
      <c r="B3" s="179" t="s">
        <v>2530</v>
      </c>
      <c r="C3" s="261" t="s">
        <v>5</v>
      </c>
      <c r="D3" s="159">
        <v>28</v>
      </c>
      <c r="E3" s="160">
        <v>2040</v>
      </c>
      <c r="F3" s="58">
        <f>E3*25%</f>
        <v>510</v>
      </c>
      <c r="G3" s="194">
        <v>183</v>
      </c>
      <c r="H3" s="194">
        <v>12173</v>
      </c>
      <c r="I3" s="58">
        <f>H3*25%</f>
        <v>3043.25</v>
      </c>
      <c r="J3" s="210">
        <v>248</v>
      </c>
      <c r="K3" s="210">
        <v>16100</v>
      </c>
      <c r="L3" s="219">
        <f>K3*25%</f>
        <v>4025</v>
      </c>
      <c r="M3" s="210">
        <v>382</v>
      </c>
      <c r="N3" s="210">
        <v>27486</v>
      </c>
      <c r="O3" s="219">
        <f>N3*25%</f>
        <v>6871.5</v>
      </c>
      <c r="P3" s="271">
        <v>29</v>
      </c>
      <c r="Q3" s="271">
        <v>1879</v>
      </c>
      <c r="R3" s="272">
        <f>Q3*25%</f>
        <v>469.75</v>
      </c>
      <c r="S3" s="271">
        <v>97</v>
      </c>
      <c r="T3" s="271">
        <v>6199</v>
      </c>
      <c r="U3" s="272">
        <f>T3*25%</f>
        <v>1549.75</v>
      </c>
      <c r="V3" s="271">
        <v>157</v>
      </c>
      <c r="W3" s="271">
        <v>10755</v>
      </c>
      <c r="X3" s="272">
        <f>W3*25%</f>
        <v>2688.75</v>
      </c>
      <c r="Y3" s="271">
        <v>177</v>
      </c>
      <c r="Z3" s="271">
        <v>11983</v>
      </c>
      <c r="AA3" s="272">
        <f>Z3*25%</f>
        <v>2995.75</v>
      </c>
      <c r="AB3" s="271">
        <v>132</v>
      </c>
      <c r="AC3" s="271">
        <v>9132</v>
      </c>
      <c r="AD3" s="272">
        <f>AC3*25%</f>
        <v>2283</v>
      </c>
    </row>
    <row r="4" spans="1:30">
      <c r="A4" s="1" t="s">
        <v>2531</v>
      </c>
      <c r="B4" s="179" t="s">
        <v>2532</v>
      </c>
      <c r="C4" s="261" t="s">
        <v>935</v>
      </c>
      <c r="D4" s="159"/>
      <c r="E4" s="160"/>
      <c r="F4" s="58"/>
      <c r="G4" s="194"/>
      <c r="H4" s="194"/>
      <c r="I4" s="58"/>
      <c r="J4" s="210"/>
      <c r="K4" s="210"/>
      <c r="L4" s="219"/>
      <c r="M4" s="210"/>
      <c r="N4" s="210"/>
      <c r="O4" s="219"/>
      <c r="P4" s="271">
        <v>1</v>
      </c>
      <c r="Q4" s="271">
        <v>99</v>
      </c>
      <c r="R4" s="272">
        <f t="shared" ref="R4:R8" si="0">Q4*25%</f>
        <v>24.75</v>
      </c>
      <c r="S4" s="271">
        <v>10</v>
      </c>
      <c r="T4" s="271">
        <v>838</v>
      </c>
      <c r="U4" s="272">
        <f t="shared" ref="U4:U8" si="1">T4*25%</f>
        <v>209.5</v>
      </c>
      <c r="V4" s="271">
        <v>22</v>
      </c>
      <c r="W4" s="271">
        <v>1482</v>
      </c>
      <c r="X4" s="272">
        <f t="shared" ref="X4:X8" si="2">W4*25%</f>
        <v>370.5</v>
      </c>
      <c r="Y4" s="271">
        <v>16</v>
      </c>
      <c r="Z4" s="271">
        <v>936</v>
      </c>
      <c r="AA4" s="272">
        <f t="shared" ref="AA4:AA8" si="3">Z4*25%</f>
        <v>234</v>
      </c>
      <c r="AB4" s="271">
        <v>37</v>
      </c>
      <c r="AC4" s="271">
        <v>2039</v>
      </c>
      <c r="AD4" s="272">
        <f t="shared" ref="AD4:AD8" si="4">AC4*25%</f>
        <v>509.75</v>
      </c>
    </row>
    <row r="5" spans="1:30">
      <c r="A5" s="1" t="s">
        <v>1702</v>
      </c>
      <c r="B5" s="179" t="s">
        <v>2533</v>
      </c>
      <c r="C5" s="261" t="s">
        <v>515</v>
      </c>
      <c r="D5" s="159"/>
      <c r="E5" s="160"/>
      <c r="F5" s="58"/>
      <c r="G5" s="194"/>
      <c r="H5" s="194"/>
      <c r="I5" s="58"/>
      <c r="J5" s="210"/>
      <c r="K5" s="210"/>
      <c r="L5" s="219"/>
      <c r="M5" s="210"/>
      <c r="N5" s="210"/>
      <c r="O5" s="219"/>
      <c r="P5" s="271">
        <v>20</v>
      </c>
      <c r="Q5" s="271">
        <v>996</v>
      </c>
      <c r="R5" s="272">
        <f t="shared" si="0"/>
        <v>249</v>
      </c>
      <c r="S5" s="271">
        <v>40</v>
      </c>
      <c r="T5" s="271">
        <v>2392</v>
      </c>
      <c r="U5" s="272">
        <f t="shared" si="1"/>
        <v>598</v>
      </c>
      <c r="V5" s="271">
        <v>46</v>
      </c>
      <c r="W5" s="271">
        <v>3062</v>
      </c>
      <c r="X5" s="272">
        <f t="shared" si="2"/>
        <v>765.5</v>
      </c>
      <c r="Y5" s="271">
        <v>47</v>
      </c>
      <c r="Z5" s="271">
        <v>2845</v>
      </c>
      <c r="AA5" s="272">
        <f t="shared" si="3"/>
        <v>711.25</v>
      </c>
      <c r="AB5" s="271">
        <v>58</v>
      </c>
      <c r="AC5" s="271">
        <v>3414</v>
      </c>
      <c r="AD5" s="272">
        <f t="shared" si="4"/>
        <v>853.5</v>
      </c>
    </row>
    <row r="6" spans="1:30">
      <c r="A6" s="1" t="s">
        <v>1703</v>
      </c>
      <c r="B6" s="179" t="s">
        <v>2534</v>
      </c>
      <c r="C6" s="261" t="s">
        <v>23</v>
      </c>
      <c r="D6" s="159"/>
      <c r="E6" s="160"/>
      <c r="F6" s="58"/>
      <c r="G6" s="194"/>
      <c r="H6" s="194"/>
      <c r="I6" s="58"/>
      <c r="J6" s="210"/>
      <c r="K6" s="210"/>
      <c r="L6" s="219"/>
      <c r="M6" s="210"/>
      <c r="N6" s="210"/>
      <c r="O6" s="219"/>
      <c r="P6" s="271">
        <v>36</v>
      </c>
      <c r="Q6" s="271">
        <v>2428</v>
      </c>
      <c r="R6" s="272">
        <f t="shared" si="0"/>
        <v>607</v>
      </c>
      <c r="S6" s="271">
        <v>67</v>
      </c>
      <c r="T6" s="271">
        <v>4489</v>
      </c>
      <c r="U6" s="272">
        <f t="shared" si="1"/>
        <v>1122.25</v>
      </c>
      <c r="V6" s="271">
        <v>73</v>
      </c>
      <c r="W6" s="271">
        <v>4407</v>
      </c>
      <c r="X6" s="272">
        <f t="shared" si="2"/>
        <v>1101.75</v>
      </c>
      <c r="Y6" s="271">
        <v>55</v>
      </c>
      <c r="Z6" s="271">
        <v>4349</v>
      </c>
      <c r="AA6" s="272">
        <f t="shared" si="3"/>
        <v>1087.25</v>
      </c>
      <c r="AB6" s="271">
        <v>61</v>
      </c>
      <c r="AC6" s="271">
        <v>4295</v>
      </c>
      <c r="AD6" s="272">
        <f t="shared" si="4"/>
        <v>1073.75</v>
      </c>
    </row>
    <row r="7" spans="1:30">
      <c r="A7" s="1" t="s">
        <v>1706</v>
      </c>
      <c r="B7" s="179" t="s">
        <v>2535</v>
      </c>
      <c r="C7" s="261" t="s">
        <v>16</v>
      </c>
      <c r="D7" s="159"/>
      <c r="E7" s="160"/>
      <c r="F7" s="58"/>
      <c r="G7" s="194"/>
      <c r="H7" s="194"/>
      <c r="I7" s="58"/>
      <c r="J7" s="210"/>
      <c r="K7" s="210"/>
      <c r="L7" s="219"/>
      <c r="M7" s="210"/>
      <c r="N7" s="210"/>
      <c r="O7" s="219"/>
      <c r="P7" s="271">
        <v>13</v>
      </c>
      <c r="Q7" s="271">
        <v>827</v>
      </c>
      <c r="R7" s="272">
        <f t="shared" si="0"/>
        <v>206.75</v>
      </c>
      <c r="S7" s="271">
        <v>43</v>
      </c>
      <c r="T7" s="271">
        <v>3121</v>
      </c>
      <c r="U7" s="272">
        <f t="shared" si="1"/>
        <v>780.25</v>
      </c>
      <c r="V7" s="271">
        <v>61</v>
      </c>
      <c r="W7" s="271">
        <v>4811</v>
      </c>
      <c r="X7" s="272">
        <f t="shared" si="2"/>
        <v>1202.75</v>
      </c>
      <c r="Y7" s="271">
        <v>53</v>
      </c>
      <c r="Z7" s="271">
        <v>3687</v>
      </c>
      <c r="AA7" s="272">
        <f t="shared" si="3"/>
        <v>921.75</v>
      </c>
      <c r="AB7" s="271">
        <v>97</v>
      </c>
      <c r="AC7" s="271">
        <v>7451</v>
      </c>
      <c r="AD7" s="272">
        <f t="shared" si="4"/>
        <v>1862.75</v>
      </c>
    </row>
    <row r="8" spans="1:30">
      <c r="A8" s="1" t="s">
        <v>1707</v>
      </c>
      <c r="B8" s="179" t="s">
        <v>2536</v>
      </c>
      <c r="C8" s="261" t="s">
        <v>552</v>
      </c>
      <c r="D8" s="159"/>
      <c r="E8" s="160"/>
      <c r="F8" s="58"/>
      <c r="G8" s="194"/>
      <c r="H8" s="194"/>
      <c r="I8" s="58"/>
      <c r="J8" s="210"/>
      <c r="K8" s="210"/>
      <c r="L8" s="219"/>
      <c r="M8" s="210"/>
      <c r="N8" s="210"/>
      <c r="O8" s="219"/>
      <c r="P8" s="271">
        <v>53</v>
      </c>
      <c r="Q8" s="271">
        <v>3355</v>
      </c>
      <c r="R8" s="272">
        <f t="shared" si="0"/>
        <v>838.75</v>
      </c>
      <c r="S8" s="271">
        <v>77</v>
      </c>
      <c r="T8" s="271">
        <v>4571</v>
      </c>
      <c r="U8" s="272">
        <f t="shared" si="1"/>
        <v>1142.75</v>
      </c>
      <c r="V8" s="271">
        <v>92</v>
      </c>
      <c r="W8" s="271">
        <v>5816</v>
      </c>
      <c r="X8" s="272">
        <f t="shared" si="2"/>
        <v>1454</v>
      </c>
      <c r="Y8" s="271">
        <v>66</v>
      </c>
      <c r="Z8" s="271">
        <v>3914</v>
      </c>
      <c r="AA8" s="272">
        <f t="shared" si="3"/>
        <v>978.5</v>
      </c>
      <c r="AB8" s="271">
        <v>34</v>
      </c>
      <c r="AC8" s="271">
        <v>2414</v>
      </c>
      <c r="AD8" s="272">
        <f t="shared" si="4"/>
        <v>603.5</v>
      </c>
    </row>
    <row r="9" spans="1:30">
      <c r="A9" s="463" t="s">
        <v>925</v>
      </c>
      <c r="B9" s="464"/>
      <c r="C9" s="465"/>
      <c r="D9" s="279">
        <f t="shared" ref="D9:O9" si="5">SUM(D3:D3)</f>
        <v>28</v>
      </c>
      <c r="E9" s="279">
        <f t="shared" si="5"/>
        <v>2040</v>
      </c>
      <c r="F9" s="279">
        <f t="shared" si="5"/>
        <v>510</v>
      </c>
      <c r="G9" s="279">
        <f t="shared" si="5"/>
        <v>183</v>
      </c>
      <c r="H9" s="279">
        <f t="shared" si="5"/>
        <v>12173</v>
      </c>
      <c r="I9" s="279">
        <f t="shared" si="5"/>
        <v>3043.25</v>
      </c>
      <c r="J9" s="280">
        <f t="shared" si="5"/>
        <v>248</v>
      </c>
      <c r="K9" s="280">
        <f t="shared" si="5"/>
        <v>16100</v>
      </c>
      <c r="L9" s="280">
        <f t="shared" si="5"/>
        <v>4025</v>
      </c>
      <c r="M9" s="280">
        <f t="shared" si="5"/>
        <v>382</v>
      </c>
      <c r="N9" s="280">
        <f t="shared" si="5"/>
        <v>27486</v>
      </c>
      <c r="O9" s="280">
        <f t="shared" si="5"/>
        <v>6871.5</v>
      </c>
      <c r="P9" s="280">
        <f t="shared" ref="P9:U9" si="6">SUM(P3:P8)</f>
        <v>152</v>
      </c>
      <c r="Q9" s="280">
        <f t="shared" si="6"/>
        <v>9584</v>
      </c>
      <c r="R9" s="280">
        <f t="shared" si="6"/>
        <v>2396</v>
      </c>
      <c r="S9" s="280">
        <f t="shared" si="6"/>
        <v>334</v>
      </c>
      <c r="T9" s="280">
        <f t="shared" si="6"/>
        <v>21610</v>
      </c>
      <c r="U9" s="280">
        <f t="shared" si="6"/>
        <v>5402.5</v>
      </c>
      <c r="V9" s="280">
        <f t="shared" ref="V9:W9" si="7">SUM(V3:V8)</f>
        <v>451</v>
      </c>
      <c r="W9" s="280">
        <f t="shared" si="7"/>
        <v>30333</v>
      </c>
      <c r="X9" s="280">
        <f t="shared" ref="X9:AD9" si="8">SUM(X3:X8)</f>
        <v>7583.25</v>
      </c>
      <c r="Y9" s="280">
        <f t="shared" si="8"/>
        <v>414</v>
      </c>
      <c r="Z9" s="280">
        <f t="shared" si="8"/>
        <v>27714</v>
      </c>
      <c r="AA9" s="280">
        <f t="shared" si="8"/>
        <v>6928.5</v>
      </c>
      <c r="AB9" s="280">
        <f t="shared" si="8"/>
        <v>419</v>
      </c>
      <c r="AC9" s="280">
        <f t="shared" si="8"/>
        <v>28745</v>
      </c>
      <c r="AD9" s="280">
        <f t="shared" si="8"/>
        <v>7186.25</v>
      </c>
    </row>
  </sheetData>
  <autoFilter ref="A1:U2" xr:uid="{0ACB35EF-9888-4896-BF94-A1FCA4AB9DC8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13">
    <mergeCell ref="AB1:AD1"/>
    <mergeCell ref="Y1:AA1"/>
    <mergeCell ref="V1:X1"/>
    <mergeCell ref="S1:U1"/>
    <mergeCell ref="M1:O1"/>
    <mergeCell ref="P1:R1"/>
    <mergeCell ref="G1:I1"/>
    <mergeCell ref="J1:L1"/>
    <mergeCell ref="A9:C9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8939-6891-4E12-A395-A36B08F7E787}">
  <sheetPr>
    <tabColor theme="8" tint="-0.499984740745262"/>
  </sheetPr>
  <dimension ref="A1:AD7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AD19" sqref="AD19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hidden="1" customWidth="1"/>
    <col min="17" max="18" width="14.140625" hidden="1" customWidth="1"/>
    <col min="19" max="19" width="10" hidden="1" customWidth="1"/>
    <col min="20" max="21" width="14.140625" hidden="1" customWidth="1"/>
    <col min="22" max="22" width="10" hidden="1" customWidth="1"/>
    <col min="23" max="24" width="14.140625" hidden="1" customWidth="1"/>
    <col min="25" max="25" width="10" hidden="1" customWidth="1"/>
    <col min="26" max="27" width="14.140625" hidden="1" customWidth="1"/>
    <col min="28" max="28" width="10" bestFit="1" customWidth="1"/>
    <col min="29" max="30" width="14.140625" customWidth="1"/>
  </cols>
  <sheetData>
    <row r="1" spans="1:30">
      <c r="A1" s="472" t="s">
        <v>0</v>
      </c>
      <c r="B1" s="473" t="s">
        <v>2</v>
      </c>
      <c r="C1" s="472" t="s">
        <v>1</v>
      </c>
      <c r="D1" s="468">
        <v>43132</v>
      </c>
      <c r="E1" s="468"/>
      <c r="F1" s="468"/>
      <c r="G1" s="468">
        <v>43160</v>
      </c>
      <c r="H1" s="468"/>
      <c r="I1" s="468"/>
      <c r="J1" s="468">
        <v>43191</v>
      </c>
      <c r="K1" s="468"/>
      <c r="L1" s="468"/>
      <c r="M1" s="468">
        <v>43221</v>
      </c>
      <c r="N1" s="468"/>
      <c r="O1" s="468"/>
      <c r="P1" s="468">
        <v>43252</v>
      </c>
      <c r="Q1" s="468"/>
      <c r="R1" s="468"/>
      <c r="S1" s="468">
        <v>43282</v>
      </c>
      <c r="T1" s="468"/>
      <c r="U1" s="468"/>
      <c r="V1" s="468">
        <v>43313</v>
      </c>
      <c r="W1" s="468"/>
      <c r="X1" s="468"/>
      <c r="Y1" s="468">
        <v>43344</v>
      </c>
      <c r="Z1" s="468"/>
      <c r="AA1" s="468"/>
      <c r="AB1" s="468">
        <v>43374</v>
      </c>
      <c r="AC1" s="468"/>
      <c r="AD1" s="468"/>
    </row>
    <row r="2" spans="1:30">
      <c r="A2" s="472"/>
      <c r="B2" s="473"/>
      <c r="C2" s="472"/>
      <c r="D2" s="281" t="s">
        <v>923</v>
      </c>
      <c r="E2" s="281" t="s">
        <v>922</v>
      </c>
      <c r="F2" s="282">
        <v>0.25</v>
      </c>
      <c r="G2" s="281" t="s">
        <v>923</v>
      </c>
      <c r="H2" s="281" t="s">
        <v>922</v>
      </c>
      <c r="I2" s="282">
        <v>0.25</v>
      </c>
      <c r="J2" s="281" t="s">
        <v>923</v>
      </c>
      <c r="K2" s="281" t="s">
        <v>922</v>
      </c>
      <c r="L2" s="282">
        <v>0.25</v>
      </c>
      <c r="M2" s="281" t="s">
        <v>923</v>
      </c>
      <c r="N2" s="281" t="s">
        <v>922</v>
      </c>
      <c r="O2" s="282">
        <v>0.25</v>
      </c>
      <c r="P2" s="281" t="s">
        <v>923</v>
      </c>
      <c r="Q2" s="281" t="s">
        <v>922</v>
      </c>
      <c r="R2" s="282">
        <v>0.25</v>
      </c>
      <c r="S2" s="281" t="s">
        <v>923</v>
      </c>
      <c r="T2" s="281" t="s">
        <v>922</v>
      </c>
      <c r="U2" s="282">
        <v>0.25</v>
      </c>
      <c r="V2" s="281" t="s">
        <v>923</v>
      </c>
      <c r="W2" s="281" t="s">
        <v>922</v>
      </c>
      <c r="X2" s="282">
        <v>0.25</v>
      </c>
      <c r="Y2" s="281" t="s">
        <v>923</v>
      </c>
      <c r="Z2" s="281" t="s">
        <v>922</v>
      </c>
      <c r="AA2" s="282">
        <v>0.25</v>
      </c>
      <c r="AB2" s="281" t="s">
        <v>923</v>
      </c>
      <c r="AC2" s="281" t="s">
        <v>922</v>
      </c>
      <c r="AD2" s="282">
        <v>0.25</v>
      </c>
    </row>
    <row r="3" spans="1:30">
      <c r="A3" s="1" t="s">
        <v>2528</v>
      </c>
      <c r="B3" s="179" t="s">
        <v>2529</v>
      </c>
      <c r="C3" s="261" t="s">
        <v>14</v>
      </c>
      <c r="D3" s="159">
        <v>28</v>
      </c>
      <c r="E3" s="160">
        <v>2040</v>
      </c>
      <c r="F3" s="58">
        <f>E3*25%</f>
        <v>510</v>
      </c>
      <c r="G3" s="194">
        <v>183</v>
      </c>
      <c r="H3" s="194">
        <v>12173</v>
      </c>
      <c r="I3" s="58">
        <f>H3*25%</f>
        <v>3043.25</v>
      </c>
      <c r="J3" s="210">
        <v>248</v>
      </c>
      <c r="K3" s="210">
        <v>16100</v>
      </c>
      <c r="L3" s="219">
        <f>K3*25%</f>
        <v>4025</v>
      </c>
      <c r="M3" s="210">
        <v>382</v>
      </c>
      <c r="N3" s="210">
        <v>27486</v>
      </c>
      <c r="O3" s="219">
        <f>N3*25%</f>
        <v>6871.5</v>
      </c>
      <c r="P3" s="271">
        <v>176</v>
      </c>
      <c r="Q3" s="271">
        <v>12616</v>
      </c>
      <c r="R3" s="272">
        <f>Q3*25%</f>
        <v>3154</v>
      </c>
      <c r="S3" s="271">
        <v>732</v>
      </c>
      <c r="T3" s="271">
        <v>57010</v>
      </c>
      <c r="U3" s="272">
        <f>T3*25%</f>
        <v>14252.5</v>
      </c>
      <c r="V3" s="271">
        <v>1181</v>
      </c>
      <c r="W3" s="271">
        <v>90375</v>
      </c>
      <c r="X3" s="272">
        <f>W3*25%</f>
        <v>22593.75</v>
      </c>
      <c r="Y3" s="339">
        <v>1363</v>
      </c>
      <c r="Z3" s="339">
        <v>106947</v>
      </c>
      <c r="AA3" s="338">
        <f>Z3*25%</f>
        <v>26736.75</v>
      </c>
      <c r="AB3" s="271">
        <v>1413</v>
      </c>
      <c r="AC3" s="271">
        <v>105229</v>
      </c>
      <c r="AD3" s="272">
        <f>AC3*25%</f>
        <v>26307.25</v>
      </c>
    </row>
    <row r="4" spans="1:30">
      <c r="A4" s="1" t="s">
        <v>3663</v>
      </c>
      <c r="B4" s="179" t="s">
        <v>3664</v>
      </c>
      <c r="C4" s="261" t="s">
        <v>23</v>
      </c>
      <c r="D4" s="159"/>
      <c r="E4" s="160"/>
      <c r="F4" s="58"/>
      <c r="G4" s="194"/>
      <c r="H4" s="194"/>
      <c r="I4" s="58"/>
      <c r="J4" s="210"/>
      <c r="K4" s="210"/>
      <c r="L4" s="219"/>
      <c r="M4" s="210"/>
      <c r="N4" s="210"/>
      <c r="O4" s="219"/>
      <c r="P4" s="271"/>
      <c r="Q4" s="271"/>
      <c r="R4" s="272"/>
      <c r="S4" s="271"/>
      <c r="T4" s="271"/>
      <c r="U4" s="272"/>
      <c r="V4" s="271">
        <v>53</v>
      </c>
      <c r="W4" s="271">
        <v>4493</v>
      </c>
      <c r="X4" s="272">
        <f t="shared" ref="X4:X5" si="0">W4*25%</f>
        <v>1123.25</v>
      </c>
      <c r="Y4" s="339">
        <v>364</v>
      </c>
      <c r="Z4" s="339">
        <v>31588</v>
      </c>
      <c r="AA4" s="338">
        <f t="shared" ref="AA4:AA5" si="1">Z4*25%</f>
        <v>7897</v>
      </c>
      <c r="AB4" s="271">
        <v>497</v>
      </c>
      <c r="AC4" s="271">
        <v>44461</v>
      </c>
      <c r="AD4" s="272">
        <f t="shared" ref="AD4:AD6" si="2">AC4*25%</f>
        <v>11115.25</v>
      </c>
    </row>
    <row r="5" spans="1:30">
      <c r="A5" s="1" t="s">
        <v>3665</v>
      </c>
      <c r="B5" s="179" t="s">
        <v>3666</v>
      </c>
      <c r="C5" s="261" t="s">
        <v>19</v>
      </c>
      <c r="D5" s="159"/>
      <c r="E5" s="160"/>
      <c r="F5" s="58"/>
      <c r="G5" s="194"/>
      <c r="H5" s="194"/>
      <c r="I5" s="58"/>
      <c r="J5" s="210"/>
      <c r="K5" s="210"/>
      <c r="L5" s="219"/>
      <c r="M5" s="210"/>
      <c r="N5" s="210"/>
      <c r="O5" s="219"/>
      <c r="P5" s="271"/>
      <c r="Q5" s="271"/>
      <c r="R5" s="272"/>
      <c r="S5" s="271"/>
      <c r="T5" s="271"/>
      <c r="U5" s="272"/>
      <c r="V5" s="271">
        <v>171</v>
      </c>
      <c r="W5" s="271">
        <v>14209</v>
      </c>
      <c r="X5" s="272">
        <f t="shared" si="0"/>
        <v>3552.25</v>
      </c>
      <c r="Y5" s="339">
        <v>491</v>
      </c>
      <c r="Z5" s="339">
        <v>37989</v>
      </c>
      <c r="AA5" s="338">
        <f t="shared" si="1"/>
        <v>9497.25</v>
      </c>
      <c r="AB5" s="271">
        <v>816</v>
      </c>
      <c r="AC5" s="271">
        <v>61874</v>
      </c>
      <c r="AD5" s="272">
        <f t="shared" si="2"/>
        <v>15468.5</v>
      </c>
    </row>
    <row r="6" spans="1:30">
      <c r="A6" s="1" t="s">
        <v>5006</v>
      </c>
      <c r="B6" s="221" t="s">
        <v>5005</v>
      </c>
      <c r="C6" s="261" t="s">
        <v>5007</v>
      </c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>
        <v>170</v>
      </c>
      <c r="AC6" s="221">
        <v>15494</v>
      </c>
      <c r="AD6" s="272">
        <f t="shared" si="2"/>
        <v>3873.5</v>
      </c>
    </row>
    <row r="7" spans="1:30">
      <c r="A7" s="469" t="s">
        <v>925</v>
      </c>
      <c r="B7" s="470"/>
      <c r="C7" s="471"/>
      <c r="D7" s="283">
        <f t="shared" ref="D7:Q7" si="3">SUM(D3:D3)</f>
        <v>28</v>
      </c>
      <c r="E7" s="283">
        <f t="shared" si="3"/>
        <v>2040</v>
      </c>
      <c r="F7" s="283">
        <f t="shared" si="3"/>
        <v>510</v>
      </c>
      <c r="G7" s="283">
        <f t="shared" si="3"/>
        <v>183</v>
      </c>
      <c r="H7" s="283">
        <f t="shared" si="3"/>
        <v>12173</v>
      </c>
      <c r="I7" s="283">
        <f t="shared" si="3"/>
        <v>3043.25</v>
      </c>
      <c r="J7" s="284">
        <f t="shared" si="3"/>
        <v>248</v>
      </c>
      <c r="K7" s="284">
        <f t="shared" si="3"/>
        <v>16100</v>
      </c>
      <c r="L7" s="284">
        <f t="shared" si="3"/>
        <v>4025</v>
      </c>
      <c r="M7" s="284">
        <f t="shared" si="3"/>
        <v>382</v>
      </c>
      <c r="N7" s="284">
        <f t="shared" si="3"/>
        <v>27486</v>
      </c>
      <c r="O7" s="284">
        <f t="shared" si="3"/>
        <v>6871.5</v>
      </c>
      <c r="P7" s="284">
        <f t="shared" si="3"/>
        <v>176</v>
      </c>
      <c r="Q7" s="284">
        <f t="shared" si="3"/>
        <v>12616</v>
      </c>
      <c r="R7" s="284">
        <f>SUM(R3)</f>
        <v>3154</v>
      </c>
      <c r="S7" s="284">
        <f>SUM(S3:S3)</f>
        <v>732</v>
      </c>
      <c r="T7" s="284">
        <f>SUM(T3:T3)</f>
        <v>57010</v>
      </c>
      <c r="U7" s="284">
        <f>SUM(U3)</f>
        <v>14252.5</v>
      </c>
      <c r="V7" s="284">
        <f t="shared" ref="V7:AA7" si="4">SUM(V3:V5)</f>
        <v>1405</v>
      </c>
      <c r="W7" s="284">
        <f t="shared" si="4"/>
        <v>109077</v>
      </c>
      <c r="X7" s="284">
        <f t="shared" si="4"/>
        <v>27269.25</v>
      </c>
      <c r="Y7" s="284">
        <f t="shared" si="4"/>
        <v>2218</v>
      </c>
      <c r="Z7" s="284">
        <f t="shared" si="4"/>
        <v>176524</v>
      </c>
      <c r="AA7" s="284">
        <f t="shared" si="4"/>
        <v>44131</v>
      </c>
      <c r="AB7" s="284">
        <f>SUM(AB3:AB6)</f>
        <v>2896</v>
      </c>
      <c r="AC7" s="284">
        <f>SUM(AC3:AC6)</f>
        <v>227058</v>
      </c>
      <c r="AD7" s="284">
        <f>SUM(AD3:AD6)</f>
        <v>56764.5</v>
      </c>
    </row>
  </sheetData>
  <mergeCells count="13">
    <mergeCell ref="AB1:AD1"/>
    <mergeCell ref="Y1:AA1"/>
    <mergeCell ref="V1:X1"/>
    <mergeCell ref="S1:U1"/>
    <mergeCell ref="M1:O1"/>
    <mergeCell ref="P1:R1"/>
    <mergeCell ref="G1:I1"/>
    <mergeCell ref="J1:L1"/>
    <mergeCell ref="A7:C7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CB06-A7C6-4BA3-B9D1-776FC0B5B0B4}">
  <sheetPr>
    <tabColor theme="7" tint="0.39997558519241921"/>
  </sheetPr>
  <dimension ref="A1:AD9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AD8" activeCellId="1" sqref="AD3 AD8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hidden="1" customWidth="1"/>
    <col min="17" max="18" width="14.140625" hidden="1" customWidth="1"/>
    <col min="19" max="19" width="10" hidden="1" customWidth="1"/>
    <col min="20" max="21" width="14.140625" hidden="1" customWidth="1"/>
    <col min="22" max="22" width="10" hidden="1" customWidth="1"/>
    <col min="23" max="24" width="14.140625" hidden="1" customWidth="1"/>
    <col min="25" max="25" width="10" hidden="1" customWidth="1"/>
    <col min="26" max="27" width="14.140625" hidden="1" customWidth="1"/>
    <col min="28" max="28" width="10" bestFit="1" customWidth="1"/>
    <col min="29" max="30" width="14.140625" customWidth="1"/>
  </cols>
  <sheetData>
    <row r="1" spans="1:30">
      <c r="A1" s="478" t="s">
        <v>0</v>
      </c>
      <c r="B1" s="479" t="s">
        <v>2</v>
      </c>
      <c r="C1" s="478" t="s">
        <v>1</v>
      </c>
      <c r="D1" s="474">
        <v>43132</v>
      </c>
      <c r="E1" s="474"/>
      <c r="F1" s="474"/>
      <c r="G1" s="474">
        <v>43160</v>
      </c>
      <c r="H1" s="474"/>
      <c r="I1" s="474"/>
      <c r="J1" s="474">
        <v>43191</v>
      </c>
      <c r="K1" s="474"/>
      <c r="L1" s="474"/>
      <c r="M1" s="474">
        <v>43221</v>
      </c>
      <c r="N1" s="474"/>
      <c r="O1" s="474"/>
      <c r="P1" s="293">
        <v>43252</v>
      </c>
      <c r="Q1" s="293"/>
      <c r="R1" s="293"/>
      <c r="S1" s="480">
        <v>43282</v>
      </c>
      <c r="T1" s="481"/>
      <c r="U1" s="482"/>
      <c r="V1" s="480">
        <v>43313</v>
      </c>
      <c r="W1" s="481"/>
      <c r="X1" s="482"/>
      <c r="Y1" s="480">
        <v>43344</v>
      </c>
      <c r="Z1" s="481"/>
      <c r="AA1" s="482"/>
      <c r="AB1" s="480">
        <v>43374</v>
      </c>
      <c r="AC1" s="481"/>
      <c r="AD1" s="482"/>
    </row>
    <row r="2" spans="1:30">
      <c r="A2" s="478"/>
      <c r="B2" s="479"/>
      <c r="C2" s="478"/>
      <c r="D2" s="243" t="s">
        <v>923</v>
      </c>
      <c r="E2" s="243" t="s">
        <v>922</v>
      </c>
      <c r="F2" s="285">
        <v>0.25</v>
      </c>
      <c r="G2" s="243" t="s">
        <v>923</v>
      </c>
      <c r="H2" s="243" t="s">
        <v>922</v>
      </c>
      <c r="I2" s="285">
        <v>0.25</v>
      </c>
      <c r="J2" s="243" t="s">
        <v>923</v>
      </c>
      <c r="K2" s="243" t="s">
        <v>922</v>
      </c>
      <c r="L2" s="285">
        <v>0.25</v>
      </c>
      <c r="M2" s="243" t="s">
        <v>923</v>
      </c>
      <c r="N2" s="243" t="s">
        <v>922</v>
      </c>
      <c r="O2" s="285">
        <v>0.25</v>
      </c>
      <c r="P2" s="294" t="s">
        <v>923</v>
      </c>
      <c r="Q2" s="294" t="s">
        <v>922</v>
      </c>
      <c r="R2" s="285">
        <v>0.25</v>
      </c>
      <c r="S2" s="294" t="s">
        <v>923</v>
      </c>
      <c r="T2" s="294" t="s">
        <v>922</v>
      </c>
      <c r="U2" s="285">
        <v>0.25</v>
      </c>
      <c r="V2" s="306" t="s">
        <v>923</v>
      </c>
      <c r="W2" s="306" t="s">
        <v>922</v>
      </c>
      <c r="X2" s="285">
        <v>0.25</v>
      </c>
      <c r="Y2" s="325" t="s">
        <v>923</v>
      </c>
      <c r="Z2" s="325" t="s">
        <v>922</v>
      </c>
      <c r="AA2" s="285">
        <v>0.25</v>
      </c>
      <c r="AB2" s="354" t="s">
        <v>923</v>
      </c>
      <c r="AC2" s="354" t="s">
        <v>922</v>
      </c>
      <c r="AD2" s="285">
        <v>0.25</v>
      </c>
    </row>
    <row r="3" spans="1:30">
      <c r="A3" s="1" t="s">
        <v>2537</v>
      </c>
      <c r="B3" s="179" t="s">
        <v>2538</v>
      </c>
      <c r="C3" s="261" t="s">
        <v>5</v>
      </c>
      <c r="D3" s="159">
        <v>28</v>
      </c>
      <c r="E3" s="160">
        <v>2040</v>
      </c>
      <c r="F3" s="58">
        <f>E3*25%</f>
        <v>510</v>
      </c>
      <c r="G3" s="194">
        <v>183</v>
      </c>
      <c r="H3" s="194">
        <v>12173</v>
      </c>
      <c r="I3" s="58">
        <f>H3*25%</f>
        <v>3043.25</v>
      </c>
      <c r="J3" s="210">
        <v>248</v>
      </c>
      <c r="K3" s="210">
        <v>16100</v>
      </c>
      <c r="L3" s="219">
        <f>K3*25%</f>
        <v>4025</v>
      </c>
      <c r="M3" s="210">
        <v>382</v>
      </c>
      <c r="N3" s="210">
        <v>27486</v>
      </c>
      <c r="O3" s="219">
        <f>N3*25%</f>
        <v>6871.5</v>
      </c>
      <c r="P3" s="271">
        <v>4</v>
      </c>
      <c r="Q3" s="271">
        <v>292</v>
      </c>
      <c r="R3" s="272">
        <f>Q3*25%</f>
        <v>73</v>
      </c>
      <c r="S3" s="271">
        <v>15</v>
      </c>
      <c r="T3" s="271">
        <v>1121</v>
      </c>
      <c r="U3" s="272">
        <f>T3*25%</f>
        <v>280.25</v>
      </c>
      <c r="V3" s="271">
        <v>29</v>
      </c>
      <c r="W3" s="271">
        <v>1919</v>
      </c>
      <c r="X3" s="272">
        <f>W3*25%</f>
        <v>479.75</v>
      </c>
      <c r="Y3" s="271">
        <v>27</v>
      </c>
      <c r="Z3" s="271">
        <v>1757</v>
      </c>
      <c r="AA3" s="272">
        <f>Z3*25%</f>
        <v>439.25</v>
      </c>
      <c r="AB3" s="271">
        <v>22</v>
      </c>
      <c r="AC3" s="271">
        <v>1514</v>
      </c>
      <c r="AD3" s="272">
        <f>AC3*25%</f>
        <v>378.5</v>
      </c>
    </row>
    <row r="4" spans="1:30">
      <c r="A4" s="1" t="s">
        <v>2539</v>
      </c>
      <c r="B4" s="179" t="s">
        <v>2540</v>
      </c>
      <c r="C4" s="261" t="s">
        <v>552</v>
      </c>
      <c r="D4" s="159"/>
      <c r="E4" s="160"/>
      <c r="F4" s="58"/>
      <c r="G4" s="194"/>
      <c r="H4" s="194"/>
      <c r="I4" s="58"/>
      <c r="J4" s="210"/>
      <c r="K4" s="210"/>
      <c r="L4" s="219"/>
      <c r="M4" s="210"/>
      <c r="N4" s="210"/>
      <c r="O4" s="219"/>
      <c r="P4" s="271">
        <v>42</v>
      </c>
      <c r="Q4" s="271">
        <v>2650</v>
      </c>
      <c r="R4" s="272">
        <f t="shared" ref="R4:R8" si="0">Q4*25%</f>
        <v>662.5</v>
      </c>
      <c r="S4" s="271">
        <v>100</v>
      </c>
      <c r="T4" s="271">
        <v>7032</v>
      </c>
      <c r="U4" s="272">
        <f t="shared" ref="U4:U8" si="1">T4*25%</f>
        <v>1758</v>
      </c>
      <c r="V4" s="271">
        <v>129</v>
      </c>
      <c r="W4" s="271">
        <v>8999</v>
      </c>
      <c r="X4" s="272">
        <f t="shared" ref="X4:X8" si="2">W4*25%</f>
        <v>2249.75</v>
      </c>
      <c r="Y4" s="271">
        <v>109</v>
      </c>
      <c r="Z4" s="271">
        <v>8523</v>
      </c>
      <c r="AA4" s="272">
        <f t="shared" ref="AA4:AA8" si="3">Z4*25%</f>
        <v>2130.75</v>
      </c>
      <c r="AB4" s="271">
        <v>131</v>
      </c>
      <c r="AC4" s="271">
        <v>9809</v>
      </c>
      <c r="AD4" s="272">
        <f t="shared" ref="AD4:AD8" si="4">AC4*25%</f>
        <v>2452.25</v>
      </c>
    </row>
    <row r="5" spans="1:30">
      <c r="A5" s="1" t="s">
        <v>2541</v>
      </c>
      <c r="B5" s="179" t="s">
        <v>2542</v>
      </c>
      <c r="C5" s="261" t="s">
        <v>84</v>
      </c>
      <c r="D5" s="159"/>
      <c r="E5" s="160"/>
      <c r="F5" s="58"/>
      <c r="G5" s="194"/>
      <c r="H5" s="194"/>
      <c r="I5" s="58"/>
      <c r="J5" s="210"/>
      <c r="K5" s="210"/>
      <c r="L5" s="219"/>
      <c r="M5" s="210"/>
      <c r="N5" s="210"/>
      <c r="O5" s="219"/>
      <c r="P5" s="271">
        <v>68</v>
      </c>
      <c r="Q5" s="271">
        <v>5704</v>
      </c>
      <c r="R5" s="272">
        <f t="shared" si="0"/>
        <v>1426</v>
      </c>
      <c r="S5" s="271">
        <v>139</v>
      </c>
      <c r="T5" s="271">
        <v>8709</v>
      </c>
      <c r="U5" s="272">
        <f t="shared" si="1"/>
        <v>2177.25</v>
      </c>
      <c r="V5" s="271">
        <v>238</v>
      </c>
      <c r="W5" s="271">
        <v>15474</v>
      </c>
      <c r="X5" s="272">
        <f t="shared" si="2"/>
        <v>3868.5</v>
      </c>
      <c r="Y5" s="271">
        <v>240</v>
      </c>
      <c r="Z5" s="271">
        <v>14664</v>
      </c>
      <c r="AA5" s="272">
        <f t="shared" si="3"/>
        <v>3666</v>
      </c>
      <c r="AB5" s="271">
        <v>258</v>
      </c>
      <c r="AC5" s="271">
        <v>17170</v>
      </c>
      <c r="AD5" s="272">
        <f t="shared" si="4"/>
        <v>4292.5</v>
      </c>
    </row>
    <row r="6" spans="1:30">
      <c r="A6" s="1" t="s">
        <v>2543</v>
      </c>
      <c r="B6" s="179" t="s">
        <v>2544</v>
      </c>
      <c r="C6" s="261" t="s">
        <v>148</v>
      </c>
      <c r="D6" s="159"/>
      <c r="E6" s="160"/>
      <c r="F6" s="58"/>
      <c r="G6" s="194"/>
      <c r="H6" s="194"/>
      <c r="I6" s="58"/>
      <c r="J6" s="210"/>
      <c r="K6" s="210"/>
      <c r="L6" s="219"/>
      <c r="M6" s="210"/>
      <c r="N6" s="210"/>
      <c r="O6" s="219"/>
      <c r="P6" s="271">
        <v>16</v>
      </c>
      <c r="Q6" s="271">
        <v>1296</v>
      </c>
      <c r="R6" s="272">
        <f t="shared" si="0"/>
        <v>324</v>
      </c>
      <c r="S6" s="271">
        <v>50</v>
      </c>
      <c r="T6" s="271">
        <v>3490</v>
      </c>
      <c r="U6" s="272">
        <f t="shared" si="1"/>
        <v>872.5</v>
      </c>
      <c r="V6" s="271">
        <v>112</v>
      </c>
      <c r="W6" s="271">
        <v>7996</v>
      </c>
      <c r="X6" s="272">
        <f t="shared" si="2"/>
        <v>1999</v>
      </c>
      <c r="Y6" s="271">
        <v>86</v>
      </c>
      <c r="Z6" s="271">
        <v>6682</v>
      </c>
      <c r="AA6" s="272">
        <f t="shared" si="3"/>
        <v>1670.5</v>
      </c>
      <c r="AB6" s="271">
        <v>92</v>
      </c>
      <c r="AC6" s="271">
        <v>5720</v>
      </c>
      <c r="AD6" s="272">
        <f t="shared" si="4"/>
        <v>1430</v>
      </c>
    </row>
    <row r="7" spans="1:30">
      <c r="A7" s="1" t="s">
        <v>2545</v>
      </c>
      <c r="B7" s="179" t="s">
        <v>2546</v>
      </c>
      <c r="C7" s="261" t="s">
        <v>36</v>
      </c>
      <c r="D7" s="159"/>
      <c r="E7" s="160"/>
      <c r="F7" s="58"/>
      <c r="G7" s="194"/>
      <c r="H7" s="194"/>
      <c r="I7" s="58"/>
      <c r="J7" s="210"/>
      <c r="K7" s="210"/>
      <c r="L7" s="219"/>
      <c r="M7" s="210"/>
      <c r="N7" s="210"/>
      <c r="O7" s="219"/>
      <c r="P7" s="271">
        <v>5</v>
      </c>
      <c r="Q7" s="271">
        <v>287</v>
      </c>
      <c r="R7" s="272">
        <f t="shared" si="0"/>
        <v>71.75</v>
      </c>
      <c r="S7" s="271">
        <v>15</v>
      </c>
      <c r="T7" s="271">
        <v>897</v>
      </c>
      <c r="U7" s="272">
        <f t="shared" si="1"/>
        <v>224.25</v>
      </c>
      <c r="V7" s="271">
        <v>86</v>
      </c>
      <c r="W7" s="271">
        <v>5610</v>
      </c>
      <c r="X7" s="272">
        <f t="shared" si="2"/>
        <v>1402.5</v>
      </c>
      <c r="Y7" s="271">
        <v>58</v>
      </c>
      <c r="Z7" s="271">
        <v>3842</v>
      </c>
      <c r="AA7" s="272">
        <f t="shared" si="3"/>
        <v>960.5</v>
      </c>
      <c r="AB7" s="271">
        <v>71</v>
      </c>
      <c r="AC7" s="271">
        <v>4013</v>
      </c>
      <c r="AD7" s="272">
        <f t="shared" si="4"/>
        <v>1003.25</v>
      </c>
    </row>
    <row r="8" spans="1:30">
      <c r="A8" s="1" t="s">
        <v>2547</v>
      </c>
      <c r="B8" s="179" t="s">
        <v>2548</v>
      </c>
      <c r="C8" s="261" t="s">
        <v>5</v>
      </c>
      <c r="D8" s="159"/>
      <c r="E8" s="160"/>
      <c r="F8" s="58"/>
      <c r="G8" s="194"/>
      <c r="H8" s="194"/>
      <c r="I8" s="58"/>
      <c r="J8" s="210"/>
      <c r="K8" s="210"/>
      <c r="L8" s="219"/>
      <c r="M8" s="210"/>
      <c r="N8" s="210"/>
      <c r="O8" s="219"/>
      <c r="P8" s="271">
        <v>10</v>
      </c>
      <c r="Q8" s="271">
        <v>722</v>
      </c>
      <c r="R8" s="272">
        <f t="shared" si="0"/>
        <v>180.5</v>
      </c>
      <c r="S8" s="271">
        <v>57</v>
      </c>
      <c r="T8" s="271">
        <v>3751</v>
      </c>
      <c r="U8" s="272">
        <f t="shared" si="1"/>
        <v>937.75</v>
      </c>
      <c r="V8" s="271">
        <v>76</v>
      </c>
      <c r="W8" s="271">
        <v>5072</v>
      </c>
      <c r="X8" s="272">
        <f t="shared" si="2"/>
        <v>1268</v>
      </c>
      <c r="Y8" s="271">
        <v>90</v>
      </c>
      <c r="Z8" s="271">
        <v>5730</v>
      </c>
      <c r="AA8" s="272">
        <f t="shared" si="3"/>
        <v>1432.5</v>
      </c>
      <c r="AB8" s="271">
        <v>126</v>
      </c>
      <c r="AC8" s="271">
        <v>8886</v>
      </c>
      <c r="AD8" s="272">
        <f t="shared" si="4"/>
        <v>2221.5</v>
      </c>
    </row>
    <row r="9" spans="1:30">
      <c r="A9" s="475" t="s">
        <v>925</v>
      </c>
      <c r="B9" s="476"/>
      <c r="C9" s="477"/>
      <c r="D9" s="286">
        <f t="shared" ref="D9:O9" si="5">SUM(D3:D3)</f>
        <v>28</v>
      </c>
      <c r="E9" s="286">
        <f t="shared" si="5"/>
        <v>2040</v>
      </c>
      <c r="F9" s="286">
        <f t="shared" si="5"/>
        <v>510</v>
      </c>
      <c r="G9" s="286">
        <f t="shared" si="5"/>
        <v>183</v>
      </c>
      <c r="H9" s="286">
        <f t="shared" si="5"/>
        <v>12173</v>
      </c>
      <c r="I9" s="286">
        <f t="shared" si="5"/>
        <v>3043.25</v>
      </c>
      <c r="J9" s="287">
        <f t="shared" si="5"/>
        <v>248</v>
      </c>
      <c r="K9" s="287">
        <f t="shared" si="5"/>
        <v>16100</v>
      </c>
      <c r="L9" s="287">
        <f t="shared" si="5"/>
        <v>4025</v>
      </c>
      <c r="M9" s="287">
        <f t="shared" si="5"/>
        <v>382</v>
      </c>
      <c r="N9" s="287">
        <f t="shared" si="5"/>
        <v>27486</v>
      </c>
      <c r="O9" s="287">
        <f t="shared" si="5"/>
        <v>6871.5</v>
      </c>
      <c r="P9" s="287">
        <f t="shared" ref="P9:U9" si="6">SUM(P3:P8)</f>
        <v>145</v>
      </c>
      <c r="Q9" s="287">
        <f t="shared" si="6"/>
        <v>10951</v>
      </c>
      <c r="R9" s="287">
        <f t="shared" si="6"/>
        <v>2737.75</v>
      </c>
      <c r="S9" s="287">
        <f t="shared" si="6"/>
        <v>376</v>
      </c>
      <c r="T9" s="287">
        <f t="shared" si="6"/>
        <v>25000</v>
      </c>
      <c r="U9" s="287">
        <f t="shared" si="6"/>
        <v>6250</v>
      </c>
      <c r="V9" s="287">
        <f t="shared" ref="V9:W9" si="7">SUM(V3:V8)</f>
        <v>670</v>
      </c>
      <c r="W9" s="287">
        <f t="shared" si="7"/>
        <v>45070</v>
      </c>
      <c r="X9" s="287">
        <f>SUM(X3:X8)</f>
        <v>11267.5</v>
      </c>
      <c r="Y9" s="287">
        <f t="shared" ref="Y9:Z9" si="8">SUM(Y3:Y8)</f>
        <v>610</v>
      </c>
      <c r="Z9" s="287">
        <f t="shared" si="8"/>
        <v>41198</v>
      </c>
      <c r="AA9" s="287">
        <f>SUM(AA3:AA8)</f>
        <v>10299.5</v>
      </c>
      <c r="AB9" s="287">
        <f>SUM(AB3:AB8)</f>
        <v>700</v>
      </c>
      <c r="AC9" s="287">
        <f>SUM(AC3:AC8)</f>
        <v>47112</v>
      </c>
      <c r="AD9" s="287">
        <f>SUM(AD3:AD8)</f>
        <v>11778</v>
      </c>
    </row>
  </sheetData>
  <mergeCells count="12">
    <mergeCell ref="AB1:AD1"/>
    <mergeCell ref="Y1:AA1"/>
    <mergeCell ref="V1:X1"/>
    <mergeCell ref="S1:U1"/>
    <mergeCell ref="M1:O1"/>
    <mergeCell ref="G1:I1"/>
    <mergeCell ref="J1:L1"/>
    <mergeCell ref="A9:C9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8EF1-536C-470D-9FEF-339634896152}">
  <sheetPr>
    <tabColor theme="7" tint="0.39997558519241921"/>
  </sheetPr>
  <dimension ref="A1:AD19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AG14" sqref="AG14"/>
    </sheetView>
  </sheetViews>
  <sheetFormatPr defaultRowHeight="15"/>
  <cols>
    <col min="2" max="2" width="37.570312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hidden="1" customWidth="1"/>
    <col min="17" max="18" width="14.140625" hidden="1" customWidth="1"/>
    <col min="19" max="19" width="10" hidden="1" customWidth="1"/>
    <col min="20" max="21" width="14.140625" hidden="1" customWidth="1"/>
    <col min="22" max="22" width="10" hidden="1" customWidth="1"/>
    <col min="23" max="24" width="14.140625" hidden="1" customWidth="1"/>
    <col min="25" max="25" width="10" hidden="1" customWidth="1"/>
    <col min="26" max="27" width="14.140625" hidden="1" customWidth="1"/>
    <col min="28" max="28" width="10" bestFit="1" customWidth="1"/>
    <col min="29" max="30" width="14.140625" customWidth="1"/>
  </cols>
  <sheetData>
    <row r="1" spans="1:30">
      <c r="A1" s="478" t="s">
        <v>0</v>
      </c>
      <c r="B1" s="479" t="s">
        <v>2</v>
      </c>
      <c r="C1" s="478" t="s">
        <v>1</v>
      </c>
      <c r="D1" s="474">
        <v>43132</v>
      </c>
      <c r="E1" s="474"/>
      <c r="F1" s="474"/>
      <c r="G1" s="474">
        <v>43160</v>
      </c>
      <c r="H1" s="474"/>
      <c r="I1" s="474"/>
      <c r="J1" s="474">
        <v>43191</v>
      </c>
      <c r="K1" s="474"/>
      <c r="L1" s="474"/>
      <c r="M1" s="474">
        <v>43221</v>
      </c>
      <c r="N1" s="474"/>
      <c r="O1" s="474"/>
      <c r="P1" s="324">
        <v>43252</v>
      </c>
      <c r="Q1" s="324"/>
      <c r="R1" s="324"/>
      <c r="S1" s="480">
        <v>43282</v>
      </c>
      <c r="T1" s="481"/>
      <c r="U1" s="482"/>
      <c r="V1" s="480">
        <v>43313</v>
      </c>
      <c r="W1" s="481"/>
      <c r="X1" s="482"/>
      <c r="Y1" s="351">
        <v>43344</v>
      </c>
      <c r="Z1" s="352"/>
      <c r="AA1" s="353"/>
      <c r="AB1" s="480">
        <v>43374</v>
      </c>
      <c r="AC1" s="481"/>
      <c r="AD1" s="482"/>
    </row>
    <row r="2" spans="1:30">
      <c r="A2" s="478"/>
      <c r="B2" s="479"/>
      <c r="C2" s="478"/>
      <c r="D2" s="325" t="s">
        <v>923</v>
      </c>
      <c r="E2" s="325" t="s">
        <v>922</v>
      </c>
      <c r="F2" s="285">
        <v>0.25</v>
      </c>
      <c r="G2" s="325" t="s">
        <v>923</v>
      </c>
      <c r="H2" s="325" t="s">
        <v>922</v>
      </c>
      <c r="I2" s="285">
        <v>0.25</v>
      </c>
      <c r="J2" s="325" t="s">
        <v>923</v>
      </c>
      <c r="K2" s="325" t="s">
        <v>922</v>
      </c>
      <c r="L2" s="285">
        <v>0.25</v>
      </c>
      <c r="M2" s="325" t="s">
        <v>923</v>
      </c>
      <c r="N2" s="325" t="s">
        <v>922</v>
      </c>
      <c r="O2" s="285">
        <v>0.25</v>
      </c>
      <c r="P2" s="325" t="s">
        <v>923</v>
      </c>
      <c r="Q2" s="325" t="s">
        <v>922</v>
      </c>
      <c r="R2" s="285">
        <v>0.25</v>
      </c>
      <c r="S2" s="325" t="s">
        <v>923</v>
      </c>
      <c r="T2" s="325" t="s">
        <v>922</v>
      </c>
      <c r="U2" s="285">
        <v>0.25</v>
      </c>
      <c r="V2" s="325" t="s">
        <v>923</v>
      </c>
      <c r="W2" s="325" t="s">
        <v>922</v>
      </c>
      <c r="X2" s="285">
        <v>0.25</v>
      </c>
      <c r="Y2" s="354" t="s">
        <v>923</v>
      </c>
      <c r="Z2" s="354" t="s">
        <v>922</v>
      </c>
      <c r="AA2" s="285">
        <v>0.25</v>
      </c>
      <c r="AB2" s="354" t="s">
        <v>923</v>
      </c>
      <c r="AC2" s="354" t="s">
        <v>922</v>
      </c>
      <c r="AD2" s="285">
        <v>0.25</v>
      </c>
    </row>
    <row r="3" spans="1:30">
      <c r="A3" s="1" t="s">
        <v>4041</v>
      </c>
      <c r="B3" s="179" t="s">
        <v>4026</v>
      </c>
      <c r="C3" s="261" t="s">
        <v>5</v>
      </c>
      <c r="D3" s="159">
        <v>28</v>
      </c>
      <c r="E3" s="160">
        <v>2040</v>
      </c>
      <c r="F3" s="58">
        <f>E3*25%</f>
        <v>510</v>
      </c>
      <c r="G3" s="194">
        <v>183</v>
      </c>
      <c r="H3" s="194">
        <v>12173</v>
      </c>
      <c r="I3" s="58">
        <f>H3*25%</f>
        <v>3043.25</v>
      </c>
      <c r="J3" s="210">
        <v>248</v>
      </c>
      <c r="K3" s="210">
        <v>16100</v>
      </c>
      <c r="L3" s="219">
        <f>K3*25%</f>
        <v>4025</v>
      </c>
      <c r="M3" s="210">
        <v>382</v>
      </c>
      <c r="N3" s="210">
        <v>27486</v>
      </c>
      <c r="O3" s="219">
        <f>N3*25%</f>
        <v>6871.5</v>
      </c>
      <c r="P3" s="271">
        <v>4</v>
      </c>
      <c r="Q3" s="271">
        <v>292</v>
      </c>
      <c r="R3" s="272">
        <f>Q3*25%</f>
        <v>73</v>
      </c>
      <c r="S3" s="271">
        <v>15</v>
      </c>
      <c r="T3" s="271">
        <v>1121</v>
      </c>
      <c r="U3" s="272">
        <f>T3*25%</f>
        <v>280.25</v>
      </c>
      <c r="V3" s="271">
        <v>29</v>
      </c>
      <c r="W3" s="271">
        <v>1919</v>
      </c>
      <c r="X3" s="272">
        <f>W3*25%</f>
        <v>479.75</v>
      </c>
      <c r="Y3" s="271">
        <v>74</v>
      </c>
      <c r="Z3" s="271">
        <v>3998</v>
      </c>
      <c r="AA3" s="272">
        <f>Z3*25%</f>
        <v>999.5</v>
      </c>
      <c r="AB3" s="271">
        <v>110</v>
      </c>
      <c r="AC3" s="271">
        <v>8442</v>
      </c>
      <c r="AD3" s="272">
        <f>AC3*25%</f>
        <v>2110.5</v>
      </c>
    </row>
    <row r="4" spans="1:30">
      <c r="A4" s="1" t="s">
        <v>4042</v>
      </c>
      <c r="B4" s="179" t="s">
        <v>4027</v>
      </c>
      <c r="C4" s="261" t="s">
        <v>5</v>
      </c>
      <c r="D4" s="159"/>
      <c r="E4" s="160"/>
      <c r="F4" s="58"/>
      <c r="G4" s="194"/>
      <c r="H4" s="194"/>
      <c r="I4" s="58"/>
      <c r="J4" s="210"/>
      <c r="K4" s="210"/>
      <c r="L4" s="219"/>
      <c r="M4" s="210"/>
      <c r="N4" s="210"/>
      <c r="O4" s="219"/>
      <c r="P4" s="271">
        <v>42</v>
      </c>
      <c r="Q4" s="271">
        <v>2650</v>
      </c>
      <c r="R4" s="272">
        <f t="shared" ref="R4:R8" si="0">Q4*25%</f>
        <v>662.5</v>
      </c>
      <c r="S4" s="271">
        <v>100</v>
      </c>
      <c r="T4" s="271">
        <v>7032</v>
      </c>
      <c r="U4" s="272">
        <f t="shared" ref="U4:U8" si="1">T4*25%</f>
        <v>1758</v>
      </c>
      <c r="V4" s="271">
        <v>129</v>
      </c>
      <c r="W4" s="271">
        <v>8999</v>
      </c>
      <c r="X4" s="272">
        <f t="shared" ref="X4:X8" si="2">W4*25%</f>
        <v>2249.75</v>
      </c>
      <c r="Y4" s="271">
        <v>30</v>
      </c>
      <c r="Z4" s="271">
        <v>2094</v>
      </c>
      <c r="AA4" s="272">
        <f t="shared" ref="AA4:AA18" si="3">Z4*25%</f>
        <v>523.5</v>
      </c>
      <c r="AB4" s="271">
        <v>20</v>
      </c>
      <c r="AC4" s="271">
        <v>1408</v>
      </c>
      <c r="AD4" s="272">
        <f t="shared" ref="AD4:AD18" si="4">AC4*25%</f>
        <v>352</v>
      </c>
    </row>
    <row r="5" spans="1:30">
      <c r="A5" s="1" t="s">
        <v>4043</v>
      </c>
      <c r="B5" s="179" t="s">
        <v>4028</v>
      </c>
      <c r="C5" s="261" t="s">
        <v>5</v>
      </c>
      <c r="D5" s="159"/>
      <c r="E5" s="160"/>
      <c r="F5" s="58"/>
      <c r="G5" s="194"/>
      <c r="H5" s="194"/>
      <c r="I5" s="58"/>
      <c r="J5" s="210"/>
      <c r="K5" s="210"/>
      <c r="L5" s="219"/>
      <c r="M5" s="210"/>
      <c r="N5" s="210"/>
      <c r="O5" s="219"/>
      <c r="P5" s="271">
        <v>68</v>
      </c>
      <c r="Q5" s="271">
        <v>5704</v>
      </c>
      <c r="R5" s="272">
        <f t="shared" si="0"/>
        <v>1426</v>
      </c>
      <c r="S5" s="271">
        <v>139</v>
      </c>
      <c r="T5" s="271">
        <v>8709</v>
      </c>
      <c r="U5" s="272">
        <f t="shared" si="1"/>
        <v>2177.25</v>
      </c>
      <c r="V5" s="271">
        <v>238</v>
      </c>
      <c r="W5" s="271">
        <v>15474</v>
      </c>
      <c r="X5" s="272">
        <f t="shared" si="2"/>
        <v>3868.5</v>
      </c>
      <c r="Y5" s="271">
        <v>10</v>
      </c>
      <c r="Z5" s="271">
        <v>822</v>
      </c>
      <c r="AA5" s="272">
        <f t="shared" si="3"/>
        <v>205.5</v>
      </c>
      <c r="AB5" s="271">
        <v>21</v>
      </c>
      <c r="AC5" s="271">
        <v>1411</v>
      </c>
      <c r="AD5" s="272">
        <f t="shared" si="4"/>
        <v>352.75</v>
      </c>
    </row>
    <row r="6" spans="1:30">
      <c r="A6" s="1" t="s">
        <v>4044</v>
      </c>
      <c r="B6" s="179" t="s">
        <v>4029</v>
      </c>
      <c r="C6" s="261" t="s">
        <v>5</v>
      </c>
      <c r="D6" s="159"/>
      <c r="E6" s="160"/>
      <c r="F6" s="58"/>
      <c r="G6" s="194"/>
      <c r="H6" s="194"/>
      <c r="I6" s="58"/>
      <c r="J6" s="210"/>
      <c r="K6" s="210"/>
      <c r="L6" s="219"/>
      <c r="M6" s="210"/>
      <c r="N6" s="210"/>
      <c r="O6" s="219"/>
      <c r="P6" s="271">
        <v>16</v>
      </c>
      <c r="Q6" s="271">
        <v>1296</v>
      </c>
      <c r="R6" s="272">
        <f t="shared" si="0"/>
        <v>324</v>
      </c>
      <c r="S6" s="271">
        <v>50</v>
      </c>
      <c r="T6" s="271">
        <v>3490</v>
      </c>
      <c r="U6" s="272">
        <f t="shared" si="1"/>
        <v>872.5</v>
      </c>
      <c r="V6" s="271">
        <v>112</v>
      </c>
      <c r="W6" s="271">
        <v>7996</v>
      </c>
      <c r="X6" s="272">
        <f t="shared" si="2"/>
        <v>1999</v>
      </c>
      <c r="Y6" s="271">
        <v>2</v>
      </c>
      <c r="Z6" s="271">
        <v>178</v>
      </c>
      <c r="AA6" s="272">
        <f t="shared" si="3"/>
        <v>44.5</v>
      </c>
      <c r="AB6" s="271">
        <v>2</v>
      </c>
      <c r="AC6" s="271">
        <v>178</v>
      </c>
      <c r="AD6" s="272">
        <f t="shared" si="4"/>
        <v>44.5</v>
      </c>
    </row>
    <row r="7" spans="1:30">
      <c r="A7" s="1" t="s">
        <v>4045</v>
      </c>
      <c r="B7" s="179" t="s">
        <v>4030</v>
      </c>
      <c r="C7" s="261" t="s">
        <v>5</v>
      </c>
      <c r="D7" s="159"/>
      <c r="E7" s="160"/>
      <c r="F7" s="58"/>
      <c r="G7" s="194"/>
      <c r="H7" s="194"/>
      <c r="I7" s="58"/>
      <c r="J7" s="210"/>
      <c r="K7" s="210"/>
      <c r="L7" s="219"/>
      <c r="M7" s="210"/>
      <c r="N7" s="210"/>
      <c r="O7" s="219"/>
      <c r="P7" s="271">
        <v>5</v>
      </c>
      <c r="Q7" s="271">
        <v>287</v>
      </c>
      <c r="R7" s="272">
        <f t="shared" si="0"/>
        <v>71.75</v>
      </c>
      <c r="S7" s="271">
        <v>15</v>
      </c>
      <c r="T7" s="271">
        <v>897</v>
      </c>
      <c r="U7" s="272">
        <f t="shared" si="1"/>
        <v>224.25</v>
      </c>
      <c r="V7" s="271">
        <v>86</v>
      </c>
      <c r="W7" s="271">
        <v>5610</v>
      </c>
      <c r="X7" s="272">
        <f t="shared" si="2"/>
        <v>1402.5</v>
      </c>
      <c r="Y7" s="271">
        <v>76</v>
      </c>
      <c r="Z7" s="271">
        <v>7320</v>
      </c>
      <c r="AA7" s="272">
        <f t="shared" si="3"/>
        <v>1830</v>
      </c>
      <c r="AB7" s="271">
        <v>68</v>
      </c>
      <c r="AC7" s="271">
        <v>5616</v>
      </c>
      <c r="AD7" s="272">
        <f t="shared" si="4"/>
        <v>1404</v>
      </c>
    </row>
    <row r="8" spans="1:30">
      <c r="A8" s="1" t="s">
        <v>4046</v>
      </c>
      <c r="B8" s="179" t="s">
        <v>4031</v>
      </c>
      <c r="C8" s="261" t="s">
        <v>5</v>
      </c>
      <c r="D8" s="159"/>
      <c r="E8" s="160"/>
      <c r="F8" s="58"/>
      <c r="G8" s="194"/>
      <c r="H8" s="194"/>
      <c r="I8" s="58"/>
      <c r="J8" s="210"/>
      <c r="K8" s="210"/>
      <c r="L8" s="219"/>
      <c r="M8" s="210"/>
      <c r="N8" s="210"/>
      <c r="O8" s="219"/>
      <c r="P8" s="271">
        <v>10</v>
      </c>
      <c r="Q8" s="271">
        <v>722</v>
      </c>
      <c r="R8" s="272">
        <f t="shared" si="0"/>
        <v>180.5</v>
      </c>
      <c r="S8" s="271">
        <v>57</v>
      </c>
      <c r="T8" s="271">
        <v>3751</v>
      </c>
      <c r="U8" s="272">
        <f t="shared" si="1"/>
        <v>937.75</v>
      </c>
      <c r="V8" s="271">
        <v>76</v>
      </c>
      <c r="W8" s="271">
        <v>5072</v>
      </c>
      <c r="X8" s="272">
        <f t="shared" si="2"/>
        <v>1268</v>
      </c>
      <c r="Y8" s="271">
        <v>12</v>
      </c>
      <c r="Z8" s="271">
        <v>564</v>
      </c>
      <c r="AA8" s="272">
        <f t="shared" si="3"/>
        <v>141</v>
      </c>
      <c r="AB8" s="271">
        <v>13</v>
      </c>
      <c r="AC8" s="271">
        <v>671</v>
      </c>
      <c r="AD8" s="272">
        <f t="shared" si="4"/>
        <v>167.75</v>
      </c>
    </row>
    <row r="9" spans="1:30">
      <c r="A9" s="1" t="s">
        <v>4047</v>
      </c>
      <c r="B9" s="221" t="s">
        <v>4032</v>
      </c>
      <c r="C9" s="261" t="s">
        <v>5</v>
      </c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>
        <v>80</v>
      </c>
      <c r="Z9" s="221">
        <v>6632</v>
      </c>
      <c r="AA9" s="272">
        <f t="shared" si="3"/>
        <v>1658</v>
      </c>
      <c r="AB9" s="221">
        <v>101</v>
      </c>
      <c r="AC9" s="221">
        <v>6983</v>
      </c>
      <c r="AD9" s="272">
        <f t="shared" si="4"/>
        <v>1745.75</v>
      </c>
    </row>
    <row r="10" spans="1:30">
      <c r="A10" s="1" t="s">
        <v>4048</v>
      </c>
      <c r="B10" s="221" t="s">
        <v>4033</v>
      </c>
      <c r="C10" s="261" t="s">
        <v>5</v>
      </c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>
        <v>50</v>
      </c>
      <c r="Z10" s="221">
        <v>3418</v>
      </c>
      <c r="AA10" s="272">
        <f t="shared" si="3"/>
        <v>854.5</v>
      </c>
      <c r="AB10" s="221">
        <v>51</v>
      </c>
      <c r="AC10" s="221">
        <v>4209</v>
      </c>
      <c r="AD10" s="272">
        <f t="shared" si="4"/>
        <v>1052.25</v>
      </c>
    </row>
    <row r="11" spans="1:30">
      <c r="A11" s="1" t="s">
        <v>4049</v>
      </c>
      <c r="B11" s="221" t="s">
        <v>4034</v>
      </c>
      <c r="C11" s="261" t="s">
        <v>5</v>
      </c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>
        <v>58</v>
      </c>
      <c r="Z11" s="221">
        <v>4570</v>
      </c>
      <c r="AA11" s="272">
        <f t="shared" si="3"/>
        <v>1142.5</v>
      </c>
      <c r="AB11" s="221">
        <v>81</v>
      </c>
      <c r="AC11" s="221">
        <v>6819</v>
      </c>
      <c r="AD11" s="272">
        <f t="shared" si="4"/>
        <v>1704.75</v>
      </c>
    </row>
    <row r="12" spans="1:30">
      <c r="A12" s="1" t="s">
        <v>4050</v>
      </c>
      <c r="B12" s="221" t="s">
        <v>4035</v>
      </c>
      <c r="C12" s="261" t="s">
        <v>5</v>
      </c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>
        <v>58</v>
      </c>
      <c r="Z12" s="221">
        <v>4578</v>
      </c>
      <c r="AA12" s="272">
        <f t="shared" si="3"/>
        <v>1144.5</v>
      </c>
      <c r="AB12" s="221">
        <v>125</v>
      </c>
      <c r="AC12" s="221">
        <v>9875</v>
      </c>
      <c r="AD12" s="272">
        <f t="shared" si="4"/>
        <v>2468.75</v>
      </c>
    </row>
    <row r="13" spans="1:30">
      <c r="A13" s="1" t="s">
        <v>4051</v>
      </c>
      <c r="B13" s="221" t="s">
        <v>4036</v>
      </c>
      <c r="C13" s="261" t="s">
        <v>5</v>
      </c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>
        <v>75</v>
      </c>
      <c r="Z13" s="221">
        <v>5293</v>
      </c>
      <c r="AA13" s="272">
        <f t="shared" si="3"/>
        <v>1323.25</v>
      </c>
      <c r="AB13" s="221">
        <v>133</v>
      </c>
      <c r="AC13" s="221">
        <v>9367</v>
      </c>
      <c r="AD13" s="272">
        <f t="shared" si="4"/>
        <v>2341.75</v>
      </c>
    </row>
    <row r="14" spans="1:30">
      <c r="A14" s="1" t="s">
        <v>4052</v>
      </c>
      <c r="B14" s="221" t="s">
        <v>4037</v>
      </c>
      <c r="C14" s="261" t="s">
        <v>5</v>
      </c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>
        <v>104</v>
      </c>
      <c r="Z14" s="221">
        <v>7200</v>
      </c>
      <c r="AA14" s="272">
        <f t="shared" si="3"/>
        <v>1800</v>
      </c>
      <c r="AB14" s="221">
        <v>144</v>
      </c>
      <c r="AC14" s="221">
        <v>9148</v>
      </c>
      <c r="AD14" s="272">
        <f t="shared" si="4"/>
        <v>2287</v>
      </c>
    </row>
    <row r="15" spans="1:30">
      <c r="A15" s="1" t="s">
        <v>4053</v>
      </c>
      <c r="B15" s="221" t="s">
        <v>4038</v>
      </c>
      <c r="C15" s="261" t="s">
        <v>5</v>
      </c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>
        <v>11</v>
      </c>
      <c r="Z15" s="221">
        <v>701</v>
      </c>
      <c r="AA15" s="272">
        <f t="shared" si="3"/>
        <v>175.25</v>
      </c>
      <c r="AB15" s="221">
        <v>11</v>
      </c>
      <c r="AC15" s="221">
        <v>921</v>
      </c>
      <c r="AD15" s="272">
        <f t="shared" si="4"/>
        <v>230.25</v>
      </c>
    </row>
    <row r="16" spans="1:30">
      <c r="A16" s="1" t="s">
        <v>4054</v>
      </c>
      <c r="B16" s="221" t="s">
        <v>4039</v>
      </c>
      <c r="C16" s="261" t="s">
        <v>5</v>
      </c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>
        <v>13</v>
      </c>
      <c r="Z16" s="221">
        <v>1143</v>
      </c>
      <c r="AA16" s="272">
        <f t="shared" si="3"/>
        <v>285.75</v>
      </c>
      <c r="AB16" s="221">
        <v>19</v>
      </c>
      <c r="AC16" s="221">
        <v>1509</v>
      </c>
      <c r="AD16" s="272">
        <f t="shared" si="4"/>
        <v>377.25</v>
      </c>
    </row>
    <row r="17" spans="1:30">
      <c r="A17" s="1" t="s">
        <v>4055</v>
      </c>
      <c r="B17" s="221" t="s">
        <v>4031</v>
      </c>
      <c r="C17" s="261" t="s">
        <v>5</v>
      </c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>
        <v>21</v>
      </c>
      <c r="Z17" s="221">
        <v>1815</v>
      </c>
      <c r="AA17" s="272">
        <f t="shared" si="3"/>
        <v>453.75</v>
      </c>
      <c r="AB17" s="221">
        <v>34</v>
      </c>
      <c r="AC17" s="221">
        <v>2470</v>
      </c>
      <c r="AD17" s="272">
        <f t="shared" si="4"/>
        <v>617.5</v>
      </c>
    </row>
    <row r="18" spans="1:30">
      <c r="A18" s="1" t="s">
        <v>4056</v>
      </c>
      <c r="B18" s="221" t="s">
        <v>4040</v>
      </c>
      <c r="C18" s="261" t="s">
        <v>5</v>
      </c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>
        <v>95</v>
      </c>
      <c r="Z18" s="221">
        <v>6965</v>
      </c>
      <c r="AA18" s="272">
        <f t="shared" si="3"/>
        <v>1741.25</v>
      </c>
      <c r="AB18" s="221">
        <v>204</v>
      </c>
      <c r="AC18" s="221">
        <v>15216</v>
      </c>
      <c r="AD18" s="272">
        <f t="shared" si="4"/>
        <v>3804</v>
      </c>
    </row>
    <row r="19" spans="1:30">
      <c r="A19" s="475" t="s">
        <v>925</v>
      </c>
      <c r="B19" s="476"/>
      <c r="C19" s="477"/>
      <c r="D19" s="286">
        <f t="shared" ref="D19:O19" si="5">SUM(D3:D3)</f>
        <v>28</v>
      </c>
      <c r="E19" s="286">
        <f t="shared" si="5"/>
        <v>2040</v>
      </c>
      <c r="F19" s="286">
        <f t="shared" si="5"/>
        <v>510</v>
      </c>
      <c r="G19" s="286">
        <f t="shared" si="5"/>
        <v>183</v>
      </c>
      <c r="H19" s="286">
        <f t="shared" si="5"/>
        <v>12173</v>
      </c>
      <c r="I19" s="286">
        <f t="shared" si="5"/>
        <v>3043.25</v>
      </c>
      <c r="J19" s="287">
        <f t="shared" si="5"/>
        <v>248</v>
      </c>
      <c r="K19" s="287">
        <f t="shared" si="5"/>
        <v>16100</v>
      </c>
      <c r="L19" s="287">
        <f t="shared" si="5"/>
        <v>4025</v>
      </c>
      <c r="M19" s="287">
        <f t="shared" si="5"/>
        <v>382</v>
      </c>
      <c r="N19" s="287">
        <f t="shared" si="5"/>
        <v>27486</v>
      </c>
      <c r="O19" s="287">
        <f t="shared" si="5"/>
        <v>6871.5</v>
      </c>
      <c r="P19" s="287">
        <f t="shared" ref="P19:X19" si="6">SUM(P3:P8)</f>
        <v>145</v>
      </c>
      <c r="Q19" s="287">
        <f t="shared" si="6"/>
        <v>10951</v>
      </c>
      <c r="R19" s="287">
        <f t="shared" si="6"/>
        <v>2737.75</v>
      </c>
      <c r="S19" s="287">
        <f t="shared" si="6"/>
        <v>376</v>
      </c>
      <c r="T19" s="287">
        <f t="shared" si="6"/>
        <v>25000</v>
      </c>
      <c r="U19" s="287">
        <f t="shared" si="6"/>
        <v>6250</v>
      </c>
      <c r="V19" s="287">
        <f t="shared" si="6"/>
        <v>670</v>
      </c>
      <c r="W19" s="287">
        <f t="shared" si="6"/>
        <v>45070</v>
      </c>
      <c r="X19" s="287">
        <f t="shared" si="6"/>
        <v>11267.5</v>
      </c>
      <c r="Y19" s="287">
        <f t="shared" ref="Y19:AD19" si="7">SUM(Y3:Y18)</f>
        <v>769</v>
      </c>
      <c r="Z19" s="287">
        <f t="shared" si="7"/>
        <v>57291</v>
      </c>
      <c r="AA19" s="287">
        <f t="shared" si="7"/>
        <v>14322.75</v>
      </c>
      <c r="AB19" s="287">
        <f t="shared" si="7"/>
        <v>1137</v>
      </c>
      <c r="AC19" s="287">
        <f t="shared" si="7"/>
        <v>84243</v>
      </c>
      <c r="AD19" s="287">
        <f t="shared" si="7"/>
        <v>21060.75</v>
      </c>
    </row>
  </sheetData>
  <mergeCells count="11">
    <mergeCell ref="AB1:AD1"/>
    <mergeCell ref="M1:O1"/>
    <mergeCell ref="S1:U1"/>
    <mergeCell ref="V1:X1"/>
    <mergeCell ref="A19:C19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79DE-C961-4CA8-B533-61D3CA9B39B6}">
  <sheetPr>
    <tabColor theme="7" tint="0.39997558519241921"/>
  </sheetPr>
  <dimension ref="A1:F14"/>
  <sheetViews>
    <sheetView showGridLines="0" zoomScale="90" zoomScaleNormal="9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activeCell="C13" sqref="C13"/>
    </sheetView>
  </sheetViews>
  <sheetFormatPr defaultRowHeight="15"/>
  <cols>
    <col min="2" max="2" width="37.5703125" customWidth="1"/>
    <col min="3" max="3" width="9" customWidth="1"/>
    <col min="4" max="4" width="10" bestFit="1" customWidth="1"/>
    <col min="5" max="6" width="14.140625" customWidth="1"/>
  </cols>
  <sheetData>
    <row r="1" spans="1:6">
      <c r="A1" s="478" t="s">
        <v>0</v>
      </c>
      <c r="B1" s="479" t="s">
        <v>2</v>
      </c>
      <c r="C1" s="478" t="s">
        <v>1</v>
      </c>
      <c r="D1" s="480">
        <v>43374</v>
      </c>
      <c r="E1" s="481"/>
      <c r="F1" s="482"/>
    </row>
    <row r="2" spans="1:6">
      <c r="A2" s="478"/>
      <c r="B2" s="479"/>
      <c r="C2" s="478"/>
      <c r="D2" s="354" t="s">
        <v>923</v>
      </c>
      <c r="E2" s="354" t="s">
        <v>922</v>
      </c>
      <c r="F2" s="285">
        <v>0.25</v>
      </c>
    </row>
    <row r="3" spans="1:6">
      <c r="A3" s="1" t="s">
        <v>5019</v>
      </c>
      <c r="B3" s="179" t="s">
        <v>5008</v>
      </c>
      <c r="C3" s="261" t="s">
        <v>21</v>
      </c>
      <c r="D3" s="271">
        <v>198</v>
      </c>
      <c r="E3" s="271">
        <v>18686</v>
      </c>
      <c r="F3" s="272">
        <f>E3*25%</f>
        <v>4671.5</v>
      </c>
    </row>
    <row r="4" spans="1:6">
      <c r="A4" s="1" t="s">
        <v>5020</v>
      </c>
      <c r="B4" s="179" t="s">
        <v>5009</v>
      </c>
      <c r="C4" s="261" t="s">
        <v>297</v>
      </c>
      <c r="D4" s="271">
        <v>298</v>
      </c>
      <c r="E4" s="271">
        <v>20466</v>
      </c>
      <c r="F4" s="272">
        <f t="shared" ref="F4:F13" si="0">E4*25%</f>
        <v>5116.5</v>
      </c>
    </row>
    <row r="5" spans="1:6">
      <c r="A5" s="1" t="s">
        <v>5021</v>
      </c>
      <c r="B5" s="179" t="s">
        <v>5010</v>
      </c>
      <c r="C5" s="261" t="s">
        <v>5007</v>
      </c>
      <c r="D5" s="271">
        <v>127</v>
      </c>
      <c r="E5" s="271">
        <v>9003</v>
      </c>
      <c r="F5" s="272">
        <f t="shared" si="0"/>
        <v>2250.75</v>
      </c>
    </row>
    <row r="6" spans="1:6">
      <c r="A6" s="1" t="s">
        <v>5022</v>
      </c>
      <c r="B6" s="179" t="s">
        <v>5011</v>
      </c>
      <c r="C6" s="261" t="s">
        <v>552</v>
      </c>
      <c r="D6" s="271">
        <v>19</v>
      </c>
      <c r="E6" s="271">
        <v>2371</v>
      </c>
      <c r="F6" s="272">
        <f t="shared" si="0"/>
        <v>592.75</v>
      </c>
    </row>
    <row r="7" spans="1:6">
      <c r="A7" s="1" t="s">
        <v>5023</v>
      </c>
      <c r="B7" s="179" t="s">
        <v>5012</v>
      </c>
      <c r="C7" s="261" t="s">
        <v>16</v>
      </c>
      <c r="D7" s="271">
        <v>28</v>
      </c>
      <c r="E7" s="271">
        <v>1980</v>
      </c>
      <c r="F7" s="272">
        <f t="shared" si="0"/>
        <v>495</v>
      </c>
    </row>
    <row r="8" spans="1:6">
      <c r="A8" s="1" t="s">
        <v>5024</v>
      </c>
      <c r="B8" s="179" t="s">
        <v>5013</v>
      </c>
      <c r="C8" s="261" t="s">
        <v>16</v>
      </c>
      <c r="D8" s="271">
        <v>57</v>
      </c>
      <c r="E8" s="271">
        <v>4295</v>
      </c>
      <c r="F8" s="272">
        <f t="shared" si="0"/>
        <v>1073.75</v>
      </c>
    </row>
    <row r="9" spans="1:6">
      <c r="A9" s="1" t="s">
        <v>5025</v>
      </c>
      <c r="B9" s="221" t="s">
        <v>5014</v>
      </c>
      <c r="C9" s="261" t="s">
        <v>5007</v>
      </c>
      <c r="D9" s="221">
        <v>35</v>
      </c>
      <c r="E9" s="221">
        <v>3221</v>
      </c>
      <c r="F9" s="272">
        <f t="shared" si="0"/>
        <v>805.25</v>
      </c>
    </row>
    <row r="10" spans="1:6">
      <c r="A10" s="1" t="s">
        <v>5026</v>
      </c>
      <c r="B10" s="221" t="s">
        <v>5015</v>
      </c>
      <c r="C10" s="261" t="s">
        <v>5007</v>
      </c>
      <c r="D10" s="221">
        <v>55</v>
      </c>
      <c r="E10" s="221">
        <v>4637</v>
      </c>
      <c r="F10" s="272">
        <f t="shared" si="0"/>
        <v>1159.25</v>
      </c>
    </row>
    <row r="11" spans="1:6">
      <c r="A11" s="1" t="s">
        <v>5027</v>
      </c>
      <c r="B11" s="221" t="s">
        <v>5016</v>
      </c>
      <c r="C11" s="261" t="s">
        <v>5007</v>
      </c>
      <c r="D11" s="221">
        <v>8</v>
      </c>
      <c r="E11" s="221">
        <v>762</v>
      </c>
      <c r="F11" s="272">
        <f t="shared" si="0"/>
        <v>190.5</v>
      </c>
    </row>
    <row r="12" spans="1:6">
      <c r="A12" s="1" t="s">
        <v>5028</v>
      </c>
      <c r="B12" s="221" t="s">
        <v>5017</v>
      </c>
      <c r="C12" s="261" t="s">
        <v>66</v>
      </c>
      <c r="D12" s="221">
        <v>40</v>
      </c>
      <c r="E12" s="221">
        <v>3210</v>
      </c>
      <c r="F12" s="272">
        <f t="shared" si="0"/>
        <v>802.5</v>
      </c>
    </row>
    <row r="13" spans="1:6">
      <c r="A13" s="1" t="s">
        <v>5029</v>
      </c>
      <c r="B13" s="221" t="s">
        <v>5018</v>
      </c>
      <c r="C13" s="261" t="s">
        <v>3</v>
      </c>
      <c r="D13" s="221">
        <v>107</v>
      </c>
      <c r="E13" s="221">
        <v>7311</v>
      </c>
      <c r="F13" s="272">
        <f t="shared" si="0"/>
        <v>1827.75</v>
      </c>
    </row>
    <row r="14" spans="1:6">
      <c r="A14" s="475" t="s">
        <v>925</v>
      </c>
      <c r="B14" s="476"/>
      <c r="C14" s="477"/>
      <c r="D14" s="287">
        <f>SUM(D3:D13)</f>
        <v>972</v>
      </c>
      <c r="E14" s="287">
        <f>SUM(E3:E13)</f>
        <v>75942</v>
      </c>
      <c r="F14" s="287">
        <f>SUM(F3:F13)</f>
        <v>18985.5</v>
      </c>
    </row>
  </sheetData>
  <mergeCells count="5">
    <mergeCell ref="D1:F1"/>
    <mergeCell ref="A14:C14"/>
    <mergeCell ref="A1:A2"/>
    <mergeCell ref="B1:B2"/>
    <mergeCell ref="C1:C2"/>
  </mergeCells>
  <pageMargins left="0.7" right="0.7" top="0.75" bottom="0.75" header="0.3" footer="0.3"/>
  <pageSetup paperSize="26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1A9F-1DCD-4EBB-A883-FA30038BA6C8}">
  <sheetPr>
    <tabColor theme="7" tint="0.39997558519241921"/>
  </sheetPr>
  <dimension ref="A1:F6"/>
  <sheetViews>
    <sheetView showGridLines="0" zoomScale="90" zoomScaleNormal="9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activeCell="A6" sqref="A6:C6"/>
    </sheetView>
  </sheetViews>
  <sheetFormatPr defaultRowHeight="15"/>
  <cols>
    <col min="2" max="2" width="37.5703125" customWidth="1"/>
    <col min="3" max="3" width="9" customWidth="1"/>
    <col min="4" max="4" width="10" bestFit="1" customWidth="1"/>
    <col min="5" max="6" width="14.140625" customWidth="1"/>
  </cols>
  <sheetData>
    <row r="1" spans="1:6">
      <c r="A1" s="478" t="s">
        <v>0</v>
      </c>
      <c r="B1" s="479" t="s">
        <v>2</v>
      </c>
      <c r="C1" s="478" t="s">
        <v>1</v>
      </c>
      <c r="D1" s="480">
        <v>43374</v>
      </c>
      <c r="E1" s="481"/>
      <c r="F1" s="482"/>
    </row>
    <row r="2" spans="1:6">
      <c r="A2" s="478"/>
      <c r="B2" s="479"/>
      <c r="C2" s="478"/>
      <c r="D2" s="354" t="s">
        <v>923</v>
      </c>
      <c r="E2" s="354" t="s">
        <v>922</v>
      </c>
      <c r="F2" s="285">
        <v>0.25</v>
      </c>
    </row>
    <row r="3" spans="1:6">
      <c r="A3" s="1" t="s">
        <v>5033</v>
      </c>
      <c r="B3" s="179" t="s">
        <v>5030</v>
      </c>
      <c r="C3" s="261" t="s">
        <v>5007</v>
      </c>
      <c r="D3" s="271">
        <v>62</v>
      </c>
      <c r="E3" s="271">
        <v>4377</v>
      </c>
      <c r="F3" s="272">
        <f>E3*25%</f>
        <v>1094.25</v>
      </c>
    </row>
    <row r="4" spans="1:6">
      <c r="A4" s="1" t="s">
        <v>5034</v>
      </c>
      <c r="B4" s="179" t="s">
        <v>5031</v>
      </c>
      <c r="C4" s="261" t="s">
        <v>5007</v>
      </c>
      <c r="D4" s="271">
        <v>16</v>
      </c>
      <c r="E4" s="271">
        <v>1481</v>
      </c>
      <c r="F4" s="272">
        <f t="shared" ref="F4:F5" si="0">E4*25%</f>
        <v>370.25</v>
      </c>
    </row>
    <row r="5" spans="1:6">
      <c r="A5" s="1" t="s">
        <v>5035</v>
      </c>
      <c r="B5" s="179" t="s">
        <v>5032</v>
      </c>
      <c r="C5" s="261" t="s">
        <v>5007</v>
      </c>
      <c r="D5" s="271">
        <v>40</v>
      </c>
      <c r="E5" s="271">
        <v>3403</v>
      </c>
      <c r="F5" s="272">
        <f t="shared" si="0"/>
        <v>850.75</v>
      </c>
    </row>
    <row r="6" spans="1:6">
      <c r="A6" s="475" t="s">
        <v>925</v>
      </c>
      <c r="B6" s="476"/>
      <c r="C6" s="477"/>
      <c r="D6" s="287">
        <f>SUM(D3:D5)</f>
        <v>118</v>
      </c>
      <c r="E6" s="287">
        <f>SUM(E3:E5)</f>
        <v>9261</v>
      </c>
      <c r="F6" s="287">
        <f>SUM(F3:F5)</f>
        <v>2315.25</v>
      </c>
    </row>
  </sheetData>
  <mergeCells count="5">
    <mergeCell ref="A1:A2"/>
    <mergeCell ref="B1:B2"/>
    <mergeCell ref="C1:C2"/>
    <mergeCell ref="D1:F1"/>
    <mergeCell ref="A6:C6"/>
  </mergeCells>
  <pageMargins left="0.7" right="0.7" top="0.75" bottom="0.75" header="0.3" footer="0.3"/>
  <pageSetup paperSize="260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463"/>
  <sheetViews>
    <sheetView showGridLines="0" topLeftCell="A333" zoomScale="80" zoomScaleNormal="80" workbookViewId="0">
      <selection activeCell="O345" sqref="N345:O345"/>
    </sheetView>
  </sheetViews>
  <sheetFormatPr defaultColWidth="8.85546875" defaultRowHeight="15"/>
  <cols>
    <col min="1" max="1" width="3" style="166" customWidth="1"/>
    <col min="2" max="2" width="5.85546875" style="166" customWidth="1"/>
    <col min="3" max="3" width="37.85546875" style="166" customWidth="1"/>
    <col min="4" max="4" width="8.85546875" style="166"/>
    <col min="5" max="5" width="2.28515625" style="166" customWidth="1"/>
    <col min="6" max="6" width="6.140625" style="166" customWidth="1"/>
    <col min="7" max="7" width="40.5703125" style="166" bestFit="1" customWidth="1"/>
    <col min="8" max="8" width="8.85546875" style="167"/>
    <col min="9" max="9" width="2.42578125" style="166" customWidth="1"/>
    <col min="10" max="10" width="9.7109375" style="167" customWidth="1"/>
    <col min="11" max="11" width="39.140625" style="166" customWidth="1"/>
    <col min="12" max="12" width="9.140625" style="167"/>
    <col min="13" max="13" width="1.85546875" style="166" customWidth="1"/>
    <col min="14" max="14" width="8.85546875" style="166"/>
    <col min="15" max="15" width="33.42578125" style="166" customWidth="1"/>
    <col min="16" max="16" width="9.7109375" style="166" customWidth="1"/>
    <col min="17" max="17" width="2.140625" style="166" customWidth="1"/>
    <col min="18" max="18" width="9.140625" style="167"/>
    <col min="19" max="19" width="33.42578125" style="166" customWidth="1"/>
    <col min="20" max="20" width="8.85546875" style="166"/>
    <col min="21" max="21" width="1.85546875" style="166" customWidth="1"/>
    <col min="22" max="22" width="8.85546875" style="166"/>
    <col min="23" max="23" width="36.7109375" style="166" customWidth="1"/>
    <col min="24" max="24" width="8.85546875" style="166"/>
    <col min="25" max="25" width="2.140625" style="166" customWidth="1"/>
    <col min="26" max="26" width="8.85546875" style="166"/>
    <col min="27" max="27" width="35.5703125" style="166" customWidth="1"/>
    <col min="28" max="28" width="9.28515625" style="166" customWidth="1"/>
    <col min="29" max="16384" width="8.85546875" style="166"/>
  </cols>
  <sheetData>
    <row r="1" spans="2:28" ht="19.5" customHeight="1">
      <c r="B1" s="165" t="s">
        <v>45</v>
      </c>
      <c r="F1" s="165" t="s">
        <v>262</v>
      </c>
      <c r="J1" s="168" t="s">
        <v>830</v>
      </c>
      <c r="N1" s="165" t="s">
        <v>921</v>
      </c>
      <c r="R1" s="168" t="s">
        <v>1316</v>
      </c>
      <c r="V1" s="168" t="s">
        <v>1666</v>
      </c>
      <c r="Z1" s="168" t="s">
        <v>1667</v>
      </c>
    </row>
    <row r="2" spans="2:28">
      <c r="B2" s="15" t="s">
        <v>0</v>
      </c>
      <c r="C2" s="17" t="s">
        <v>2</v>
      </c>
      <c r="D2" s="16" t="s">
        <v>1</v>
      </c>
      <c r="F2" s="12" t="s">
        <v>0</v>
      </c>
      <c r="G2" s="13" t="s">
        <v>2</v>
      </c>
      <c r="H2" s="12" t="s">
        <v>1</v>
      </c>
      <c r="J2" s="14" t="s">
        <v>0</v>
      </c>
      <c r="K2" s="14" t="s">
        <v>2</v>
      </c>
      <c r="L2" s="14" t="s">
        <v>1</v>
      </c>
      <c r="N2" s="23" t="s">
        <v>0</v>
      </c>
      <c r="O2" s="23" t="s">
        <v>2</v>
      </c>
      <c r="P2" s="23" t="s">
        <v>1</v>
      </c>
      <c r="R2" s="89" t="s">
        <v>0</v>
      </c>
      <c r="S2" s="89" t="s">
        <v>2</v>
      </c>
      <c r="T2" s="89" t="s">
        <v>1</v>
      </c>
      <c r="V2" s="121" t="s">
        <v>0</v>
      </c>
      <c r="W2" s="121" t="s">
        <v>2</v>
      </c>
      <c r="X2" s="121" t="s">
        <v>1</v>
      </c>
      <c r="Z2" s="164" t="s">
        <v>0</v>
      </c>
      <c r="AA2" s="164" t="s">
        <v>2</v>
      </c>
      <c r="AB2" s="164" t="s">
        <v>1</v>
      </c>
    </row>
    <row r="3" spans="2:28" s="54" customFormat="1">
      <c r="B3" s="1" t="s">
        <v>1699</v>
      </c>
      <c r="C3" s="2" t="s">
        <v>4</v>
      </c>
      <c r="D3" s="1" t="s">
        <v>3</v>
      </c>
      <c r="F3" s="1">
        <v>1</v>
      </c>
      <c r="G3" s="10" t="s">
        <v>46</v>
      </c>
      <c r="H3" s="5" t="s">
        <v>5</v>
      </c>
      <c r="J3" s="169" t="s">
        <v>263</v>
      </c>
      <c r="K3" s="170" t="s">
        <v>264</v>
      </c>
      <c r="L3" s="8" t="s">
        <v>5</v>
      </c>
      <c r="N3" s="62" t="s">
        <v>919</v>
      </c>
      <c r="O3" s="10" t="s">
        <v>1668</v>
      </c>
      <c r="P3" s="3" t="s">
        <v>552</v>
      </c>
      <c r="R3" s="37" t="s">
        <v>1163</v>
      </c>
      <c r="S3" s="171" t="s">
        <v>1220</v>
      </c>
      <c r="T3" s="37" t="s">
        <v>84</v>
      </c>
      <c r="V3" s="122" t="s">
        <v>1417</v>
      </c>
      <c r="W3" s="179" t="s">
        <v>1677</v>
      </c>
      <c r="X3" s="8" t="s">
        <v>5</v>
      </c>
      <c r="Z3" s="195" t="s">
        <v>1656</v>
      </c>
      <c r="AA3" s="179" t="s">
        <v>1646</v>
      </c>
      <c r="AB3" s="8" t="s">
        <v>5</v>
      </c>
    </row>
    <row r="4" spans="2:28" s="54" customFormat="1">
      <c r="B4" s="1" t="s">
        <v>1700</v>
      </c>
      <c r="C4" s="2" t="s">
        <v>6</v>
      </c>
      <c r="D4" s="1" t="s">
        <v>5</v>
      </c>
      <c r="F4" s="1">
        <v>2</v>
      </c>
      <c r="G4" s="10" t="s">
        <v>47</v>
      </c>
      <c r="H4" s="5" t="s">
        <v>21</v>
      </c>
      <c r="J4" s="169" t="s">
        <v>266</v>
      </c>
      <c r="K4" s="170" t="s">
        <v>267</v>
      </c>
      <c r="L4" s="8" t="s">
        <v>5</v>
      </c>
      <c r="N4" s="62" t="s">
        <v>920</v>
      </c>
      <c r="O4" s="10" t="s">
        <v>1669</v>
      </c>
      <c r="P4" s="1" t="s">
        <v>5</v>
      </c>
      <c r="R4" s="37" t="s">
        <v>1265</v>
      </c>
      <c r="S4" s="171" t="s">
        <v>1313</v>
      </c>
      <c r="T4" s="37" t="s">
        <v>19</v>
      </c>
      <c r="V4" s="122" t="s">
        <v>1418</v>
      </c>
      <c r="W4" s="179" t="s">
        <v>1676</v>
      </c>
      <c r="X4" s="37" t="s">
        <v>21</v>
      </c>
      <c r="Z4" s="195" t="s">
        <v>1659</v>
      </c>
      <c r="AA4" s="179" t="s">
        <v>1647</v>
      </c>
      <c r="AB4" s="8" t="s">
        <v>5</v>
      </c>
    </row>
    <row r="5" spans="2:28" s="54" customFormat="1">
      <c r="B5" s="1" t="s">
        <v>1701</v>
      </c>
      <c r="C5" s="2" t="s">
        <v>7</v>
      </c>
      <c r="D5" s="1" t="s">
        <v>5</v>
      </c>
      <c r="F5" s="1">
        <v>3</v>
      </c>
      <c r="G5" s="10" t="s">
        <v>48</v>
      </c>
      <c r="H5" s="5" t="s">
        <v>5</v>
      </c>
      <c r="J5" s="169" t="s">
        <v>268</v>
      </c>
      <c r="K5" s="170" t="s">
        <v>269</v>
      </c>
      <c r="L5" s="8" t="s">
        <v>5</v>
      </c>
      <c r="N5" s="88" t="s">
        <v>1561</v>
      </c>
      <c r="O5" s="11" t="s">
        <v>1562</v>
      </c>
      <c r="P5" s="8" t="s">
        <v>5</v>
      </c>
      <c r="R5" s="37" t="s">
        <v>1266</v>
      </c>
      <c r="S5" s="171" t="s">
        <v>1314</v>
      </c>
      <c r="T5" s="37" t="s">
        <v>19</v>
      </c>
      <c r="V5" s="122" t="s">
        <v>1419</v>
      </c>
      <c r="W5" s="179" t="s">
        <v>1675</v>
      </c>
      <c r="X5" s="1" t="s">
        <v>313</v>
      </c>
      <c r="Z5" s="195" t="s">
        <v>1661</v>
      </c>
      <c r="AA5" s="179" t="s">
        <v>1648</v>
      </c>
      <c r="AB5" s="5" t="s">
        <v>84</v>
      </c>
    </row>
    <row r="6" spans="2:28" s="54" customFormat="1">
      <c r="B6" s="1" t="s">
        <v>1702</v>
      </c>
      <c r="C6" s="2" t="s">
        <v>8</v>
      </c>
      <c r="D6" s="1" t="s">
        <v>5</v>
      </c>
      <c r="F6" s="1">
        <v>4</v>
      </c>
      <c r="G6" s="10" t="s">
        <v>49</v>
      </c>
      <c r="H6" s="5" t="s">
        <v>5</v>
      </c>
      <c r="J6" s="169" t="s">
        <v>270</v>
      </c>
      <c r="K6" s="170" t="s">
        <v>271</v>
      </c>
      <c r="L6" s="169" t="s">
        <v>84</v>
      </c>
      <c r="N6" s="88" t="s">
        <v>1563</v>
      </c>
      <c r="O6" s="11" t="s">
        <v>1564</v>
      </c>
      <c r="P6" s="5" t="s">
        <v>58</v>
      </c>
      <c r="R6" s="37" t="s">
        <v>1267</v>
      </c>
      <c r="S6" s="171" t="s">
        <v>1315</v>
      </c>
      <c r="T6" s="8" t="s">
        <v>5</v>
      </c>
      <c r="V6" s="122" t="s">
        <v>1638</v>
      </c>
      <c r="W6" s="178" t="s">
        <v>1674</v>
      </c>
      <c r="X6" s="8" t="s">
        <v>5</v>
      </c>
      <c r="Z6" s="195" t="s">
        <v>1662</v>
      </c>
      <c r="AA6" s="179" t="s">
        <v>1649</v>
      </c>
      <c r="AB6" s="8" t="s">
        <v>5</v>
      </c>
    </row>
    <row r="7" spans="2:28" s="54" customFormat="1">
      <c r="B7" s="1" t="s">
        <v>1703</v>
      </c>
      <c r="C7" s="2" t="s">
        <v>9</v>
      </c>
      <c r="D7" s="1" t="s">
        <v>5</v>
      </c>
      <c r="F7" s="1">
        <v>5</v>
      </c>
      <c r="G7" s="10" t="s">
        <v>50</v>
      </c>
      <c r="H7" s="5" t="s">
        <v>5</v>
      </c>
      <c r="J7" s="169" t="s">
        <v>272</v>
      </c>
      <c r="K7" s="170" t="s">
        <v>273</v>
      </c>
      <c r="L7" s="8" t="s">
        <v>5</v>
      </c>
      <c r="N7" s="88" t="s">
        <v>1565</v>
      </c>
      <c r="O7" s="11" t="s">
        <v>1566</v>
      </c>
      <c r="P7" s="8" t="s">
        <v>5</v>
      </c>
      <c r="R7" s="37" t="s">
        <v>1268</v>
      </c>
      <c r="S7" s="171" t="s">
        <v>1221</v>
      </c>
      <c r="T7" s="8" t="s">
        <v>5</v>
      </c>
      <c r="V7" s="122" t="s">
        <v>1640</v>
      </c>
      <c r="W7" s="178" t="s">
        <v>1678</v>
      </c>
      <c r="X7" s="8" t="s">
        <v>5</v>
      </c>
      <c r="Z7" s="195" t="s">
        <v>1663</v>
      </c>
      <c r="AA7" s="179" t="s">
        <v>1650</v>
      </c>
      <c r="AB7" s="8" t="s">
        <v>5</v>
      </c>
    </row>
    <row r="8" spans="2:28" s="54" customFormat="1">
      <c r="B8" s="1" t="s">
        <v>1704</v>
      </c>
      <c r="C8" s="2" t="s">
        <v>10</v>
      </c>
      <c r="D8" s="1" t="s">
        <v>5</v>
      </c>
      <c r="F8" s="1">
        <v>6</v>
      </c>
      <c r="G8" s="10" t="s">
        <v>51</v>
      </c>
      <c r="H8" s="5" t="s">
        <v>5</v>
      </c>
      <c r="J8" s="169" t="s">
        <v>274</v>
      </c>
      <c r="K8" s="170" t="s">
        <v>275</v>
      </c>
      <c r="L8" s="8" t="s">
        <v>5</v>
      </c>
      <c r="N8" s="88" t="s">
        <v>1567</v>
      </c>
      <c r="O8" s="11" t="s">
        <v>1568</v>
      </c>
      <c r="P8" s="8" t="s">
        <v>5</v>
      </c>
      <c r="R8" s="37" t="s">
        <v>1269</v>
      </c>
      <c r="S8" s="171" t="s">
        <v>1222</v>
      </c>
      <c r="T8" s="8" t="s">
        <v>5</v>
      </c>
      <c r="V8" s="122" t="s">
        <v>1642</v>
      </c>
      <c r="W8" s="178" t="s">
        <v>1679</v>
      </c>
      <c r="X8" s="1" t="s">
        <v>23</v>
      </c>
      <c r="Z8" s="195" t="s">
        <v>1657</v>
      </c>
      <c r="AA8" s="179" t="s">
        <v>1651</v>
      </c>
      <c r="AB8" s="8" t="s">
        <v>5</v>
      </c>
    </row>
    <row r="9" spans="2:28" s="54" customFormat="1">
      <c r="B9" s="1" t="s">
        <v>1705</v>
      </c>
      <c r="C9" s="2" t="s">
        <v>11</v>
      </c>
      <c r="D9" s="1" t="s">
        <v>5</v>
      </c>
      <c r="F9" s="1">
        <v>7</v>
      </c>
      <c r="G9" s="10" t="s">
        <v>52</v>
      </c>
      <c r="H9" s="5" t="s">
        <v>5</v>
      </c>
      <c r="J9" s="169" t="s">
        <v>276</v>
      </c>
      <c r="K9" s="170" t="s">
        <v>277</v>
      </c>
      <c r="L9" s="169" t="s">
        <v>14</v>
      </c>
      <c r="N9" s="88" t="s">
        <v>1569</v>
      </c>
      <c r="O9" s="11" t="s">
        <v>1570</v>
      </c>
      <c r="P9" s="5" t="s">
        <v>463</v>
      </c>
      <c r="R9" s="37" t="s">
        <v>1270</v>
      </c>
      <c r="S9" s="171" t="s">
        <v>1223</v>
      </c>
      <c r="T9" s="8" t="s">
        <v>5</v>
      </c>
      <c r="V9" s="122" t="s">
        <v>1644</v>
      </c>
      <c r="W9" s="178" t="s">
        <v>1680</v>
      </c>
      <c r="X9" s="8" t="s">
        <v>5</v>
      </c>
      <c r="Z9" s="195" t="s">
        <v>1658</v>
      </c>
      <c r="AA9" s="179" t="s">
        <v>1652</v>
      </c>
      <c r="AB9" s="8" t="s">
        <v>5</v>
      </c>
    </row>
    <row r="10" spans="2:28" s="54" customFormat="1" ht="12.75">
      <c r="B10" s="1" t="s">
        <v>1706</v>
      </c>
      <c r="C10" s="2" t="s">
        <v>13</v>
      </c>
      <c r="D10" s="1" t="s">
        <v>12</v>
      </c>
      <c r="F10" s="1">
        <v>8</v>
      </c>
      <c r="G10" s="10" t="s">
        <v>53</v>
      </c>
      <c r="H10" s="5" t="s">
        <v>5</v>
      </c>
      <c r="J10" s="169" t="s">
        <v>278</v>
      </c>
      <c r="K10" s="170" t="s">
        <v>279</v>
      </c>
      <c r="L10" s="169" t="s">
        <v>259</v>
      </c>
      <c r="N10" s="88" t="s">
        <v>1571</v>
      </c>
      <c r="O10" s="11" t="s">
        <v>1572</v>
      </c>
      <c r="P10" s="5" t="s">
        <v>16</v>
      </c>
      <c r="R10" s="37" t="s">
        <v>1271</v>
      </c>
      <c r="S10" s="171" t="s">
        <v>1224</v>
      </c>
      <c r="T10" s="37" t="s">
        <v>16</v>
      </c>
      <c r="Z10" s="195" t="s">
        <v>1660</v>
      </c>
      <c r="AA10" s="179" t="s">
        <v>1653</v>
      </c>
      <c r="AB10" s="8" t="s">
        <v>5</v>
      </c>
    </row>
    <row r="11" spans="2:28" s="54" customFormat="1" ht="12.75">
      <c r="B11" s="1" t="s">
        <v>1707</v>
      </c>
      <c r="C11" s="2" t="s">
        <v>15</v>
      </c>
      <c r="D11" s="1" t="s">
        <v>14</v>
      </c>
      <c r="F11" s="1">
        <v>9</v>
      </c>
      <c r="G11" s="10" t="s">
        <v>54</v>
      </c>
      <c r="H11" s="5" t="s">
        <v>5</v>
      </c>
      <c r="J11" s="169" t="s">
        <v>280</v>
      </c>
      <c r="K11" s="170" t="s">
        <v>281</v>
      </c>
      <c r="L11" s="8" t="s">
        <v>5</v>
      </c>
      <c r="N11" s="88" t="s">
        <v>1573</v>
      </c>
      <c r="O11" s="11" t="s">
        <v>1574</v>
      </c>
      <c r="P11" s="5" t="s">
        <v>204</v>
      </c>
      <c r="R11" s="37" t="s">
        <v>1272</v>
      </c>
      <c r="S11" s="171" t="s">
        <v>1225</v>
      </c>
      <c r="T11" s="37" t="s">
        <v>16</v>
      </c>
      <c r="Z11" s="195" t="s">
        <v>1664</v>
      </c>
      <c r="AA11" s="179" t="s">
        <v>1654</v>
      </c>
      <c r="AB11" s="8" t="s">
        <v>5</v>
      </c>
    </row>
    <row r="12" spans="2:28" s="54" customFormat="1" ht="12.75">
      <c r="B12" s="1" t="s">
        <v>1708</v>
      </c>
      <c r="C12" s="2" t="s">
        <v>17</v>
      </c>
      <c r="D12" s="1" t="s">
        <v>16</v>
      </c>
      <c r="F12" s="1">
        <v>10</v>
      </c>
      <c r="G12" s="10" t="s">
        <v>55</v>
      </c>
      <c r="H12" s="6" t="s">
        <v>19</v>
      </c>
      <c r="J12" s="169" t="s">
        <v>282</v>
      </c>
      <c r="K12" s="170" t="s">
        <v>283</v>
      </c>
      <c r="L12" s="169" t="s">
        <v>284</v>
      </c>
      <c r="N12" s="88" t="s">
        <v>1575</v>
      </c>
      <c r="O12" s="11" t="s">
        <v>1576</v>
      </c>
      <c r="P12" s="8" t="s">
        <v>5</v>
      </c>
      <c r="R12" s="37" t="s">
        <v>1273</v>
      </c>
      <c r="S12" s="171" t="s">
        <v>1226</v>
      </c>
      <c r="T12" s="37" t="s">
        <v>16</v>
      </c>
      <c r="Z12" s="195" t="s">
        <v>1665</v>
      </c>
      <c r="AA12" s="179" t="s">
        <v>1655</v>
      </c>
      <c r="AB12" s="8" t="s">
        <v>5</v>
      </c>
    </row>
    <row r="13" spans="2:28" s="54" customFormat="1" ht="12.75">
      <c r="B13" s="1" t="s">
        <v>1709</v>
      </c>
      <c r="C13" s="2" t="s">
        <v>18</v>
      </c>
      <c r="D13" s="1" t="s">
        <v>5</v>
      </c>
      <c r="F13" s="1">
        <v>11</v>
      </c>
      <c r="G13" s="10" t="s">
        <v>56</v>
      </c>
      <c r="H13" s="6" t="s">
        <v>29</v>
      </c>
      <c r="J13" s="169" t="s">
        <v>285</v>
      </c>
      <c r="K13" s="170" t="s">
        <v>286</v>
      </c>
      <c r="L13" s="169" t="s">
        <v>12</v>
      </c>
      <c r="N13" s="88" t="s">
        <v>1577</v>
      </c>
      <c r="O13" s="11" t="s">
        <v>1578</v>
      </c>
      <c r="P13" s="5" t="s">
        <v>16</v>
      </c>
      <c r="R13" s="37" t="s">
        <v>1274</v>
      </c>
      <c r="S13" s="171" t="s">
        <v>1227</v>
      </c>
      <c r="T13" s="8" t="s">
        <v>5</v>
      </c>
      <c r="Z13" s="195" t="s">
        <v>1760</v>
      </c>
      <c r="AA13" s="19" t="s">
        <v>1758</v>
      </c>
      <c r="AB13" s="8" t="s">
        <v>5</v>
      </c>
    </row>
    <row r="14" spans="2:28" s="54" customFormat="1" ht="12.75">
      <c r="B14" s="1"/>
      <c r="C14" s="2" t="s">
        <v>20</v>
      </c>
      <c r="D14" s="1" t="s">
        <v>19</v>
      </c>
      <c r="F14" s="1">
        <v>12</v>
      </c>
      <c r="G14" s="10" t="s">
        <v>57</v>
      </c>
      <c r="H14" s="6" t="s">
        <v>19</v>
      </c>
      <c r="J14" s="169" t="s">
        <v>287</v>
      </c>
      <c r="K14" s="170" t="s">
        <v>288</v>
      </c>
      <c r="L14" s="169" t="s">
        <v>125</v>
      </c>
      <c r="N14" s="88" t="s">
        <v>1579</v>
      </c>
      <c r="O14" s="11" t="s">
        <v>1580</v>
      </c>
      <c r="P14" s="5" t="s">
        <v>29</v>
      </c>
      <c r="R14" s="37" t="s">
        <v>1275</v>
      </c>
      <c r="S14" s="171" t="s">
        <v>1228</v>
      </c>
      <c r="T14" s="8" t="s">
        <v>5</v>
      </c>
      <c r="Z14" s="195" t="s">
        <v>1761</v>
      </c>
      <c r="AA14" s="19" t="s">
        <v>1759</v>
      </c>
      <c r="AB14" s="8" t="s">
        <v>5</v>
      </c>
    </row>
    <row r="15" spans="2:28" s="54" customFormat="1" ht="12.75">
      <c r="B15" s="1"/>
      <c r="C15" s="2" t="s">
        <v>22</v>
      </c>
      <c r="D15" s="1" t="s">
        <v>21</v>
      </c>
      <c r="F15" s="1">
        <v>13</v>
      </c>
      <c r="G15" s="10" t="s">
        <v>59</v>
      </c>
      <c r="H15" s="6" t="s">
        <v>58</v>
      </c>
      <c r="J15" s="169" t="s">
        <v>289</v>
      </c>
      <c r="K15" s="170" t="s">
        <v>290</v>
      </c>
      <c r="L15" s="169" t="s">
        <v>38</v>
      </c>
      <c r="N15" s="88" t="s">
        <v>1581</v>
      </c>
      <c r="O15" s="11" t="s">
        <v>1582</v>
      </c>
      <c r="P15" s="5" t="s">
        <v>14</v>
      </c>
      <c r="R15" s="37" t="s">
        <v>1276</v>
      </c>
      <c r="S15" s="171" t="s">
        <v>1229</v>
      </c>
      <c r="T15" s="37" t="s">
        <v>125</v>
      </c>
    </row>
    <row r="16" spans="2:28" s="54" customFormat="1" ht="12.75">
      <c r="B16" s="1" t="s">
        <v>1710</v>
      </c>
      <c r="C16" s="2" t="s">
        <v>24</v>
      </c>
      <c r="D16" s="1" t="s">
        <v>23</v>
      </c>
      <c r="F16" s="1">
        <v>14</v>
      </c>
      <c r="G16" s="10" t="s">
        <v>60</v>
      </c>
      <c r="H16" s="6" t="s">
        <v>58</v>
      </c>
      <c r="J16" s="169" t="s">
        <v>291</v>
      </c>
      <c r="K16" s="170" t="s">
        <v>292</v>
      </c>
      <c r="L16" s="169" t="s">
        <v>34</v>
      </c>
      <c r="N16" s="88" t="s">
        <v>1583</v>
      </c>
      <c r="O16" s="11" t="s">
        <v>1584</v>
      </c>
      <c r="P16" s="8" t="s">
        <v>5</v>
      </c>
      <c r="R16" s="37" t="s">
        <v>1277</v>
      </c>
      <c r="S16" s="171" t="s">
        <v>1230</v>
      </c>
      <c r="T16" s="8" t="s">
        <v>5</v>
      </c>
    </row>
    <row r="17" spans="2:20" s="54" customFormat="1" ht="12.75">
      <c r="B17" s="1" t="s">
        <v>1711</v>
      </c>
      <c r="C17" s="2" t="s">
        <v>26</v>
      </c>
      <c r="D17" s="1" t="s">
        <v>25</v>
      </c>
      <c r="F17" s="1">
        <v>15</v>
      </c>
      <c r="G17" s="10" t="s">
        <v>61</v>
      </c>
      <c r="H17" s="6" t="s">
        <v>5</v>
      </c>
      <c r="J17" s="169" t="s">
        <v>293</v>
      </c>
      <c r="K17" s="170" t="s">
        <v>294</v>
      </c>
      <c r="L17" s="8" t="s">
        <v>5</v>
      </c>
      <c r="N17" s="88" t="s">
        <v>1585</v>
      </c>
      <c r="O17" s="11" t="s">
        <v>1586</v>
      </c>
      <c r="P17" s="5" t="s">
        <v>25</v>
      </c>
      <c r="R17" s="37" t="s">
        <v>1278</v>
      </c>
      <c r="S17" s="171" t="s">
        <v>1231</v>
      </c>
      <c r="T17" s="37" t="s">
        <v>204</v>
      </c>
    </row>
    <row r="18" spans="2:20" s="54" customFormat="1" ht="12.75">
      <c r="B18" s="1" t="s">
        <v>1712</v>
      </c>
      <c r="C18" s="2" t="s">
        <v>27</v>
      </c>
      <c r="D18" s="1" t="s">
        <v>5</v>
      </c>
      <c r="F18" s="1">
        <v>16</v>
      </c>
      <c r="G18" s="10" t="s">
        <v>62</v>
      </c>
      <c r="H18" s="6" t="s">
        <v>19</v>
      </c>
      <c r="J18" s="169" t="s">
        <v>295</v>
      </c>
      <c r="K18" s="170" t="s">
        <v>296</v>
      </c>
      <c r="L18" s="169" t="s">
        <v>297</v>
      </c>
      <c r="N18" s="88" t="s">
        <v>1587</v>
      </c>
      <c r="O18" s="11" t="s">
        <v>1588</v>
      </c>
      <c r="P18" s="5" t="s">
        <v>125</v>
      </c>
      <c r="R18" s="37" t="s">
        <v>1279</v>
      </c>
      <c r="S18" s="171" t="s">
        <v>1232</v>
      </c>
      <c r="T18" s="37" t="s">
        <v>545</v>
      </c>
    </row>
    <row r="19" spans="2:20" s="54" customFormat="1" ht="12.75">
      <c r="B19" s="1" t="s">
        <v>1713</v>
      </c>
      <c r="C19" s="2" t="s">
        <v>28</v>
      </c>
      <c r="D19" s="1" t="s">
        <v>16</v>
      </c>
      <c r="F19" s="1">
        <v>17</v>
      </c>
      <c r="G19" s="10" t="s">
        <v>63</v>
      </c>
      <c r="H19" s="6" t="s">
        <v>5</v>
      </c>
      <c r="J19" s="169" t="s">
        <v>298</v>
      </c>
      <c r="K19" s="170" t="s">
        <v>299</v>
      </c>
      <c r="L19" s="169" t="s">
        <v>25</v>
      </c>
      <c r="N19" s="88" t="s">
        <v>1589</v>
      </c>
      <c r="O19" s="11" t="s">
        <v>1590</v>
      </c>
      <c r="P19" s="5" t="s">
        <v>463</v>
      </c>
      <c r="R19" s="37" t="s">
        <v>1280</v>
      </c>
      <c r="S19" s="171" t="s">
        <v>1233</v>
      </c>
      <c r="T19" s="8" t="s">
        <v>5</v>
      </c>
    </row>
    <row r="20" spans="2:20" s="54" customFormat="1" ht="12.75">
      <c r="B20" s="1" t="s">
        <v>1714</v>
      </c>
      <c r="C20" s="4" t="s">
        <v>30</v>
      </c>
      <c r="D20" s="3" t="s">
        <v>29</v>
      </c>
      <c r="F20" s="1">
        <v>18</v>
      </c>
      <c r="G20" s="10" t="s">
        <v>64</v>
      </c>
      <c r="H20" s="6" t="s">
        <v>58</v>
      </c>
      <c r="J20" s="169" t="s">
        <v>300</v>
      </c>
      <c r="K20" s="170" t="s">
        <v>301</v>
      </c>
      <c r="L20" s="169" t="s">
        <v>302</v>
      </c>
      <c r="N20" s="88" t="s">
        <v>1591</v>
      </c>
      <c r="O20" s="11" t="s">
        <v>1592</v>
      </c>
      <c r="P20" s="5" t="s">
        <v>463</v>
      </c>
      <c r="R20" s="37" t="s">
        <v>1281</v>
      </c>
      <c r="S20" s="171" t="s">
        <v>1234</v>
      </c>
      <c r="T20" s="37" t="s">
        <v>552</v>
      </c>
    </row>
    <row r="21" spans="2:20" s="54" customFormat="1" ht="12.75">
      <c r="B21" s="1" t="s">
        <v>1715</v>
      </c>
      <c r="C21" s="4" t="s">
        <v>31</v>
      </c>
      <c r="D21" s="3" t="s">
        <v>29</v>
      </c>
      <c r="F21" s="1">
        <v>19</v>
      </c>
      <c r="G21" s="10" t="s">
        <v>65</v>
      </c>
      <c r="H21" s="6" t="s">
        <v>5</v>
      </c>
      <c r="J21" s="169" t="s">
        <v>303</v>
      </c>
      <c r="K21" s="170" t="s">
        <v>304</v>
      </c>
      <c r="L21" s="169" t="s">
        <v>302</v>
      </c>
      <c r="N21" s="88" t="s">
        <v>1593</v>
      </c>
      <c r="O21" s="11" t="s">
        <v>1594</v>
      </c>
      <c r="P21" s="5" t="s">
        <v>261</v>
      </c>
      <c r="R21" s="37" t="s">
        <v>1282</v>
      </c>
      <c r="S21" s="171" t="s">
        <v>1235</v>
      </c>
      <c r="T21" s="37" t="s">
        <v>512</v>
      </c>
    </row>
    <row r="22" spans="2:20" s="54" customFormat="1" ht="12.75">
      <c r="B22" s="1" t="s">
        <v>1716</v>
      </c>
      <c r="C22" s="4" t="s">
        <v>33</v>
      </c>
      <c r="D22" s="3" t="s">
        <v>32</v>
      </c>
      <c r="F22" s="1">
        <v>20</v>
      </c>
      <c r="G22" s="10" t="s">
        <v>67</v>
      </c>
      <c r="H22" s="5" t="s">
        <v>66</v>
      </c>
      <c r="J22" s="169" t="s">
        <v>305</v>
      </c>
      <c r="K22" s="170" t="s">
        <v>306</v>
      </c>
      <c r="L22" s="169" t="s">
        <v>307</v>
      </c>
      <c r="N22" s="88" t="s">
        <v>1595</v>
      </c>
      <c r="O22" s="11" t="s">
        <v>1596</v>
      </c>
      <c r="P22" s="5" t="s">
        <v>552</v>
      </c>
      <c r="R22" s="37" t="s">
        <v>1283</v>
      </c>
      <c r="S22" s="171" t="s">
        <v>1236</v>
      </c>
      <c r="T22" s="37" t="s">
        <v>307</v>
      </c>
    </row>
    <row r="23" spans="2:20" s="54" customFormat="1" ht="12.75">
      <c r="B23" s="1" t="s">
        <v>1717</v>
      </c>
      <c r="C23" s="4" t="s">
        <v>35</v>
      </c>
      <c r="D23" s="3" t="s">
        <v>34</v>
      </c>
      <c r="F23" s="1">
        <v>21</v>
      </c>
      <c r="G23" s="10" t="s">
        <v>68</v>
      </c>
      <c r="H23" s="5" t="s">
        <v>19</v>
      </c>
      <c r="J23" s="169" t="s">
        <v>308</v>
      </c>
      <c r="K23" s="170" t="s">
        <v>309</v>
      </c>
      <c r="L23" s="169" t="s">
        <v>310</v>
      </c>
      <c r="N23" s="88" t="s">
        <v>1597</v>
      </c>
      <c r="O23" s="11" t="s">
        <v>1598</v>
      </c>
      <c r="P23" s="8" t="s">
        <v>5</v>
      </c>
      <c r="R23" s="37" t="s">
        <v>1284</v>
      </c>
      <c r="S23" s="171" t="s">
        <v>1237</v>
      </c>
      <c r="T23" s="37" t="s">
        <v>58</v>
      </c>
    </row>
    <row r="24" spans="2:20" s="54" customFormat="1" ht="12.75">
      <c r="B24" s="1" t="s">
        <v>1718</v>
      </c>
      <c r="C24" s="4" t="s">
        <v>37</v>
      </c>
      <c r="D24" s="3" t="s">
        <v>36</v>
      </c>
      <c r="F24" s="1">
        <v>22</v>
      </c>
      <c r="G24" s="10" t="s">
        <v>69</v>
      </c>
      <c r="H24" s="5" t="s">
        <v>12</v>
      </c>
      <c r="J24" s="169" t="s">
        <v>311</v>
      </c>
      <c r="K24" s="170" t="s">
        <v>312</v>
      </c>
      <c r="L24" s="169" t="s">
        <v>313</v>
      </c>
      <c r="N24" s="88" t="s">
        <v>1599</v>
      </c>
      <c r="O24" s="11" t="s">
        <v>1600</v>
      </c>
      <c r="P24" s="5" t="s">
        <v>34</v>
      </c>
      <c r="R24" s="37" t="s">
        <v>1285</v>
      </c>
      <c r="S24" s="171" t="s">
        <v>1238</v>
      </c>
      <c r="T24" s="37" t="s">
        <v>19</v>
      </c>
    </row>
    <row r="25" spans="2:20" s="54" customFormat="1" ht="12.75">
      <c r="B25" s="1" t="s">
        <v>1719</v>
      </c>
      <c r="C25" s="4" t="s">
        <v>39</v>
      </c>
      <c r="D25" s="3" t="s">
        <v>38</v>
      </c>
      <c r="F25" s="1">
        <v>23</v>
      </c>
      <c r="G25" s="10" t="s">
        <v>70</v>
      </c>
      <c r="H25" s="5" t="s">
        <v>66</v>
      </c>
      <c r="J25" s="169" t="s">
        <v>314</v>
      </c>
      <c r="K25" s="170" t="s">
        <v>315</v>
      </c>
      <c r="L25" s="169" t="s">
        <v>123</v>
      </c>
      <c r="N25" s="88" t="s">
        <v>1601</v>
      </c>
      <c r="O25" s="11" t="s">
        <v>1602</v>
      </c>
      <c r="P25" s="8" t="s">
        <v>5</v>
      </c>
      <c r="R25" s="37" t="s">
        <v>1286</v>
      </c>
      <c r="S25" s="171" t="s">
        <v>1239</v>
      </c>
      <c r="T25" s="37" t="s">
        <v>14</v>
      </c>
    </row>
    <row r="26" spans="2:20" s="54" customFormat="1" ht="12.75">
      <c r="B26" s="1" t="s">
        <v>1720</v>
      </c>
      <c r="C26" s="4" t="s">
        <v>41</v>
      </c>
      <c r="D26" s="3" t="s">
        <v>40</v>
      </c>
      <c r="F26" s="1">
        <v>24</v>
      </c>
      <c r="G26" s="10" t="s">
        <v>71</v>
      </c>
      <c r="H26" s="5" t="s">
        <v>66</v>
      </c>
      <c r="J26" s="169" t="s">
        <v>316</v>
      </c>
      <c r="K26" s="170" t="s">
        <v>317</v>
      </c>
      <c r="L26" s="169" t="s">
        <v>84</v>
      </c>
      <c r="N26" s="88" t="s">
        <v>1603</v>
      </c>
      <c r="O26" s="11" t="s">
        <v>1604</v>
      </c>
      <c r="P26" s="5" t="s">
        <v>29</v>
      </c>
      <c r="R26" s="37" t="s">
        <v>1287</v>
      </c>
      <c r="S26" s="171" t="s">
        <v>1240</v>
      </c>
      <c r="T26" s="8" t="s">
        <v>5</v>
      </c>
    </row>
    <row r="27" spans="2:20" s="54" customFormat="1" ht="12.75">
      <c r="B27" s="1" t="s">
        <v>1721</v>
      </c>
      <c r="C27" s="4" t="s">
        <v>42</v>
      </c>
      <c r="D27" s="1" t="s">
        <v>23</v>
      </c>
      <c r="F27" s="1">
        <v>25</v>
      </c>
      <c r="G27" s="10" t="s">
        <v>72</v>
      </c>
      <c r="H27" s="5" t="s">
        <v>5</v>
      </c>
      <c r="J27" s="169" t="s">
        <v>318</v>
      </c>
      <c r="K27" s="170" t="s">
        <v>319</v>
      </c>
      <c r="L27" s="169" t="s">
        <v>29</v>
      </c>
      <c r="N27" s="88" t="s">
        <v>1605</v>
      </c>
      <c r="O27" s="11" t="s">
        <v>1606</v>
      </c>
      <c r="P27" s="5" t="s">
        <v>34</v>
      </c>
      <c r="R27" s="37" t="s">
        <v>1288</v>
      </c>
      <c r="S27" s="171" t="s">
        <v>1241</v>
      </c>
      <c r="T27" s="37" t="s">
        <v>123</v>
      </c>
    </row>
    <row r="28" spans="2:20" s="54" customFormat="1" ht="12.75">
      <c r="B28" s="1" t="s">
        <v>1722</v>
      </c>
      <c r="C28" s="4" t="s">
        <v>44</v>
      </c>
      <c r="D28" s="1" t="s">
        <v>43</v>
      </c>
      <c r="F28" s="1">
        <v>26</v>
      </c>
      <c r="G28" s="10" t="s">
        <v>73</v>
      </c>
      <c r="H28" s="5" t="s">
        <v>3</v>
      </c>
      <c r="J28" s="169" t="s">
        <v>320</v>
      </c>
      <c r="K28" s="170" t="s">
        <v>321</v>
      </c>
      <c r="L28" s="169" t="s">
        <v>322</v>
      </c>
      <c r="N28" s="88" t="s">
        <v>1607</v>
      </c>
      <c r="O28" s="11" t="s">
        <v>1608</v>
      </c>
      <c r="P28" s="5" t="s">
        <v>3</v>
      </c>
      <c r="R28" s="37" t="s">
        <v>1289</v>
      </c>
      <c r="S28" s="171" t="s">
        <v>1242</v>
      </c>
      <c r="T28" s="37" t="s">
        <v>123</v>
      </c>
    </row>
    <row r="29" spans="2:20" s="54" customFormat="1" ht="12.75">
      <c r="B29" s="1" t="s">
        <v>1723</v>
      </c>
      <c r="C29" s="4" t="s">
        <v>831</v>
      </c>
      <c r="D29" s="3" t="s">
        <v>284</v>
      </c>
      <c r="F29" s="1">
        <v>27</v>
      </c>
      <c r="G29" s="10" t="s">
        <v>74</v>
      </c>
      <c r="H29" s="5" t="s">
        <v>3</v>
      </c>
      <c r="J29" s="169" t="s">
        <v>323</v>
      </c>
      <c r="K29" s="170" t="s">
        <v>324</v>
      </c>
      <c r="L29" s="169" t="s">
        <v>36</v>
      </c>
      <c r="N29" s="88" t="s">
        <v>1609</v>
      </c>
      <c r="O29" s="11" t="s">
        <v>1610</v>
      </c>
      <c r="P29" s="5" t="s">
        <v>58</v>
      </c>
      <c r="R29" s="37" t="s">
        <v>1290</v>
      </c>
      <c r="S29" s="171" t="s">
        <v>1243</v>
      </c>
      <c r="T29" s="37" t="s">
        <v>515</v>
      </c>
    </row>
    <row r="30" spans="2:20" s="54" customFormat="1" ht="12.75">
      <c r="B30" s="1" t="s">
        <v>1724</v>
      </c>
      <c r="C30" s="4" t="s">
        <v>832</v>
      </c>
      <c r="D30" s="1" t="s">
        <v>5</v>
      </c>
      <c r="F30" s="1">
        <v>28</v>
      </c>
      <c r="G30" s="10" t="s">
        <v>75</v>
      </c>
      <c r="H30" s="5" t="s">
        <v>3</v>
      </c>
      <c r="J30" s="169" t="s">
        <v>325</v>
      </c>
      <c r="K30" s="170" t="s">
        <v>326</v>
      </c>
      <c r="L30" s="169" t="s">
        <v>322</v>
      </c>
      <c r="N30" s="88" t="s">
        <v>1611</v>
      </c>
      <c r="O30" s="11" t="s">
        <v>1612</v>
      </c>
      <c r="P30" s="5" t="s">
        <v>125</v>
      </c>
      <c r="R30" s="37" t="s">
        <v>1291</v>
      </c>
      <c r="S30" s="171" t="s">
        <v>1244</v>
      </c>
      <c r="T30" s="37" t="s">
        <v>341</v>
      </c>
    </row>
    <row r="31" spans="2:20" s="54" customFormat="1" ht="12.75">
      <c r="B31" s="1" t="s">
        <v>1725</v>
      </c>
      <c r="C31" s="4" t="s">
        <v>833</v>
      </c>
      <c r="D31" s="3" t="s">
        <v>313</v>
      </c>
      <c r="F31" s="1">
        <v>29</v>
      </c>
      <c r="G31" s="10" t="s">
        <v>76</v>
      </c>
      <c r="H31" s="5" t="s">
        <v>12</v>
      </c>
      <c r="J31" s="169" t="s">
        <v>327</v>
      </c>
      <c r="K31" s="170" t="s">
        <v>328</v>
      </c>
      <c r="L31" s="169" t="s">
        <v>34</v>
      </c>
      <c r="N31" s="88" t="s">
        <v>1613</v>
      </c>
      <c r="O31" s="11" t="s">
        <v>1614</v>
      </c>
      <c r="P31" s="5" t="s">
        <v>43</v>
      </c>
      <c r="R31" s="37" t="s">
        <v>1292</v>
      </c>
      <c r="S31" s="171" t="s">
        <v>1245</v>
      </c>
      <c r="T31" s="37" t="s">
        <v>310</v>
      </c>
    </row>
    <row r="32" spans="2:20" s="54" customFormat="1" ht="12.75">
      <c r="B32" s="1" t="s">
        <v>1726</v>
      </c>
      <c r="C32" s="4" t="s">
        <v>834</v>
      </c>
      <c r="D32" s="3" t="s">
        <v>501</v>
      </c>
      <c r="F32" s="1">
        <v>30</v>
      </c>
      <c r="G32" s="10" t="s">
        <v>77</v>
      </c>
      <c r="H32" s="5" t="s">
        <v>3</v>
      </c>
      <c r="J32" s="169" t="s">
        <v>329</v>
      </c>
      <c r="K32" s="170" t="s">
        <v>330</v>
      </c>
      <c r="L32" s="169" t="s">
        <v>123</v>
      </c>
      <c r="N32" s="88" t="s">
        <v>1615</v>
      </c>
      <c r="O32" s="11" t="s">
        <v>1616</v>
      </c>
      <c r="P32" s="5" t="s">
        <v>16</v>
      </c>
      <c r="R32" s="37" t="s">
        <v>1293</v>
      </c>
      <c r="S32" s="171" t="s">
        <v>1246</v>
      </c>
      <c r="T32" s="37" t="s">
        <v>310</v>
      </c>
    </row>
    <row r="33" spans="2:20" s="54" customFormat="1" ht="12.75">
      <c r="B33" s="1" t="s">
        <v>1727</v>
      </c>
      <c r="C33" s="4" t="s">
        <v>835</v>
      </c>
      <c r="D33" s="3" t="s">
        <v>307</v>
      </c>
      <c r="F33" s="1">
        <v>31</v>
      </c>
      <c r="G33" s="10" t="s">
        <v>78</v>
      </c>
      <c r="H33" s="5" t="s">
        <v>3</v>
      </c>
      <c r="J33" s="169" t="s">
        <v>331</v>
      </c>
      <c r="K33" s="170" t="s">
        <v>332</v>
      </c>
      <c r="L33" s="169" t="s">
        <v>284</v>
      </c>
      <c r="N33" s="88" t="s">
        <v>1617</v>
      </c>
      <c r="O33" s="11" t="s">
        <v>1618</v>
      </c>
      <c r="P33" s="5" t="s">
        <v>58</v>
      </c>
      <c r="R33" s="37" t="s">
        <v>1294</v>
      </c>
      <c r="S33" s="171" t="s">
        <v>1247</v>
      </c>
      <c r="T33" s="37" t="s">
        <v>148</v>
      </c>
    </row>
    <row r="34" spans="2:20" s="54" customFormat="1" ht="12.75">
      <c r="B34" s="1" t="s">
        <v>1728</v>
      </c>
      <c r="C34" s="4" t="s">
        <v>836</v>
      </c>
      <c r="D34" s="61" t="s">
        <v>5</v>
      </c>
      <c r="F34" s="1">
        <v>32</v>
      </c>
      <c r="G34" s="10" t="s">
        <v>79</v>
      </c>
      <c r="H34" s="5" t="s">
        <v>19</v>
      </c>
      <c r="J34" s="169" t="s">
        <v>333</v>
      </c>
      <c r="K34" s="170" t="s">
        <v>334</v>
      </c>
      <c r="L34" s="169" t="s">
        <v>43</v>
      </c>
      <c r="N34" s="88" t="s">
        <v>1619</v>
      </c>
      <c r="O34" s="11" t="s">
        <v>1620</v>
      </c>
      <c r="P34" s="5" t="s">
        <v>364</v>
      </c>
      <c r="R34" s="37" t="s">
        <v>1295</v>
      </c>
      <c r="S34" s="171" t="s">
        <v>1248</v>
      </c>
      <c r="T34" s="37" t="s">
        <v>125</v>
      </c>
    </row>
    <row r="35" spans="2:20" s="54" customFormat="1" ht="12.75">
      <c r="B35" s="1" t="s">
        <v>1729</v>
      </c>
      <c r="C35" s="4" t="s">
        <v>837</v>
      </c>
      <c r="D35" s="61" t="s">
        <v>5</v>
      </c>
      <c r="F35" s="1">
        <v>33</v>
      </c>
      <c r="G35" s="10" t="s">
        <v>80</v>
      </c>
      <c r="H35" s="5" t="s">
        <v>12</v>
      </c>
      <c r="J35" s="169" t="s">
        <v>335</v>
      </c>
      <c r="K35" s="170" t="s">
        <v>336</v>
      </c>
      <c r="L35" s="169" t="s">
        <v>23</v>
      </c>
      <c r="N35" s="88" t="s">
        <v>1621</v>
      </c>
      <c r="O35" s="11" t="s">
        <v>1622</v>
      </c>
      <c r="P35" s="8" t="s">
        <v>5</v>
      </c>
      <c r="R35" s="37" t="s">
        <v>1296</v>
      </c>
      <c r="S35" s="171" t="s">
        <v>1249</v>
      </c>
      <c r="T35" s="37" t="s">
        <v>204</v>
      </c>
    </row>
    <row r="36" spans="2:20" s="54" customFormat="1" ht="12.75">
      <c r="B36" s="1" t="s">
        <v>1730</v>
      </c>
      <c r="C36" s="4" t="s">
        <v>838</v>
      </c>
      <c r="D36" s="61" t="s">
        <v>5</v>
      </c>
      <c r="F36" s="1">
        <v>34</v>
      </c>
      <c r="G36" s="10" t="s">
        <v>81</v>
      </c>
      <c r="H36" s="5" t="s">
        <v>19</v>
      </c>
      <c r="J36" s="169" t="s">
        <v>337</v>
      </c>
      <c r="K36" s="170" t="s">
        <v>338</v>
      </c>
      <c r="L36" s="169" t="s">
        <v>23</v>
      </c>
      <c r="N36" s="88" t="s">
        <v>1623</v>
      </c>
      <c r="O36" s="11" t="s">
        <v>1624</v>
      </c>
      <c r="P36" s="5" t="s">
        <v>961</v>
      </c>
      <c r="R36" s="37" t="s">
        <v>1297</v>
      </c>
      <c r="S36" s="171" t="s">
        <v>1250</v>
      </c>
      <c r="T36" s="8" t="s">
        <v>5</v>
      </c>
    </row>
    <row r="37" spans="2:20" s="54" customFormat="1" ht="12.75">
      <c r="B37" s="1" t="s">
        <v>1731</v>
      </c>
      <c r="C37" s="4" t="s">
        <v>839</v>
      </c>
      <c r="D37" s="61" t="s">
        <v>5</v>
      </c>
      <c r="F37" s="1">
        <v>35</v>
      </c>
      <c r="G37" s="10" t="s">
        <v>82</v>
      </c>
      <c r="H37" s="5" t="s">
        <v>19</v>
      </c>
      <c r="J37" s="169" t="s">
        <v>339</v>
      </c>
      <c r="K37" s="170" t="s">
        <v>340</v>
      </c>
      <c r="L37" s="169" t="s">
        <v>341</v>
      </c>
      <c r="N37" s="88" t="s">
        <v>1625</v>
      </c>
      <c r="O37" s="11" t="s">
        <v>1626</v>
      </c>
      <c r="P37" s="8" t="s">
        <v>5</v>
      </c>
      <c r="R37" s="37" t="s">
        <v>1298</v>
      </c>
      <c r="S37" s="171" t="s">
        <v>1251</v>
      </c>
      <c r="T37" s="8" t="s">
        <v>5</v>
      </c>
    </row>
    <row r="38" spans="2:20" s="54" customFormat="1" ht="12.75">
      <c r="B38" s="1" t="s">
        <v>1732</v>
      </c>
      <c r="C38" s="4" t="s">
        <v>840</v>
      </c>
      <c r="D38" s="3" t="s">
        <v>364</v>
      </c>
      <c r="F38" s="1">
        <v>36</v>
      </c>
      <c r="G38" s="10" t="s">
        <v>83</v>
      </c>
      <c r="H38" s="5" t="s">
        <v>5</v>
      </c>
      <c r="J38" s="169" t="s">
        <v>342</v>
      </c>
      <c r="K38" s="170" t="s">
        <v>343</v>
      </c>
      <c r="L38" s="169" t="s">
        <v>66</v>
      </c>
      <c r="N38" s="88" t="s">
        <v>1627</v>
      </c>
      <c r="O38" s="11" t="s">
        <v>1628</v>
      </c>
      <c r="P38" s="8" t="s">
        <v>5</v>
      </c>
      <c r="R38" s="37" t="s">
        <v>1299</v>
      </c>
      <c r="S38" s="171" t="s">
        <v>1252</v>
      </c>
      <c r="T38" s="8" t="s">
        <v>5</v>
      </c>
    </row>
    <row r="39" spans="2:20" s="54" customFormat="1" ht="12.75">
      <c r="B39" s="3" t="s">
        <v>1733</v>
      </c>
      <c r="C39" s="4" t="s">
        <v>1093</v>
      </c>
      <c r="D39" s="37" t="s">
        <v>5</v>
      </c>
      <c r="F39" s="1">
        <v>37</v>
      </c>
      <c r="G39" s="10" t="s">
        <v>85</v>
      </c>
      <c r="H39" s="5" t="s">
        <v>84</v>
      </c>
      <c r="J39" s="169" t="s">
        <v>344</v>
      </c>
      <c r="K39" s="170" t="s">
        <v>345</v>
      </c>
      <c r="L39" s="169" t="s">
        <v>130</v>
      </c>
      <c r="N39" s="88" t="s">
        <v>1629</v>
      </c>
      <c r="O39" s="11" t="s">
        <v>1630</v>
      </c>
      <c r="P39" s="8" t="s">
        <v>5</v>
      </c>
      <c r="R39" s="37" t="s">
        <v>1300</v>
      </c>
      <c r="S39" s="171" t="s">
        <v>1253</v>
      </c>
      <c r="T39" s="8" t="s">
        <v>5</v>
      </c>
    </row>
    <row r="40" spans="2:20" s="54" customFormat="1" ht="12.75">
      <c r="B40" s="1" t="s">
        <v>1734</v>
      </c>
      <c r="C40" s="4" t="s">
        <v>1363</v>
      </c>
      <c r="D40" s="1" t="s">
        <v>5</v>
      </c>
      <c r="F40" s="1">
        <v>38</v>
      </c>
      <c r="G40" s="10" t="s">
        <v>86</v>
      </c>
      <c r="H40" s="5" t="s">
        <v>21</v>
      </c>
      <c r="J40" s="169" t="s">
        <v>346</v>
      </c>
      <c r="K40" s="170" t="s">
        <v>347</v>
      </c>
      <c r="L40" s="169" t="s">
        <v>191</v>
      </c>
      <c r="N40" s="88" t="s">
        <v>1631</v>
      </c>
      <c r="O40" s="11" t="s">
        <v>1632</v>
      </c>
      <c r="P40" s="8" t="s">
        <v>5</v>
      </c>
      <c r="R40" s="37" t="s">
        <v>1301</v>
      </c>
      <c r="S40" s="171" t="s">
        <v>1254</v>
      </c>
      <c r="T40" s="37" t="s">
        <v>216</v>
      </c>
    </row>
    <row r="41" spans="2:20" s="54" customFormat="1" ht="12.75">
      <c r="B41" s="1" t="s">
        <v>1735</v>
      </c>
      <c r="C41" s="4" t="s">
        <v>1364</v>
      </c>
      <c r="D41" s="1" t="s">
        <v>5</v>
      </c>
      <c r="F41" s="1">
        <v>39</v>
      </c>
      <c r="G41" s="10" t="s">
        <v>87</v>
      </c>
      <c r="H41" s="5" t="s">
        <v>21</v>
      </c>
      <c r="J41" s="169" t="s">
        <v>348</v>
      </c>
      <c r="K41" s="170" t="s">
        <v>349</v>
      </c>
      <c r="L41" s="169" t="s">
        <v>66</v>
      </c>
      <c r="N41" s="88" t="s">
        <v>1633</v>
      </c>
      <c r="O41" s="11" t="s">
        <v>1634</v>
      </c>
      <c r="P41" s="8" t="s">
        <v>5</v>
      </c>
      <c r="R41" s="37" t="s">
        <v>1302</v>
      </c>
      <c r="S41" s="171" t="s">
        <v>1255</v>
      </c>
      <c r="T41" s="37" t="s">
        <v>515</v>
      </c>
    </row>
    <row r="42" spans="2:20" s="54" customFormat="1" ht="12.75">
      <c r="B42" s="1" t="s">
        <v>1736</v>
      </c>
      <c r="C42" s="178" t="s">
        <v>1542</v>
      </c>
      <c r="D42" s="1" t="s">
        <v>5</v>
      </c>
      <c r="F42" s="1">
        <v>40</v>
      </c>
      <c r="G42" s="10" t="s">
        <v>88</v>
      </c>
      <c r="H42" s="5" t="s">
        <v>21</v>
      </c>
      <c r="J42" s="169" t="s">
        <v>350</v>
      </c>
      <c r="K42" s="170" t="s">
        <v>351</v>
      </c>
      <c r="L42" s="169" t="s">
        <v>307</v>
      </c>
      <c r="N42" s="88" t="s">
        <v>1635</v>
      </c>
      <c r="O42" s="11" t="s">
        <v>1636</v>
      </c>
      <c r="P42" s="8" t="s">
        <v>5</v>
      </c>
      <c r="R42" s="37" t="s">
        <v>1303</v>
      </c>
      <c r="S42" s="171" t="s">
        <v>1256</v>
      </c>
      <c r="T42" s="8" t="s">
        <v>5</v>
      </c>
    </row>
    <row r="43" spans="2:20" s="54" customFormat="1" ht="12.75">
      <c r="B43" s="1" t="s">
        <v>1737</v>
      </c>
      <c r="C43" s="178" t="s">
        <v>1543</v>
      </c>
      <c r="D43" s="1" t="s">
        <v>364</v>
      </c>
      <c r="F43" s="1">
        <v>41</v>
      </c>
      <c r="G43" s="10" t="s">
        <v>89</v>
      </c>
      <c r="H43" s="5" t="s">
        <v>21</v>
      </c>
      <c r="J43" s="169" t="s">
        <v>352</v>
      </c>
      <c r="K43" s="170" t="s">
        <v>353</v>
      </c>
      <c r="L43" s="169" t="s">
        <v>125</v>
      </c>
      <c r="N43" s="88" t="s">
        <v>1637</v>
      </c>
      <c r="O43" s="11" t="s">
        <v>1552</v>
      </c>
      <c r="P43" s="8" t="s">
        <v>5</v>
      </c>
      <c r="R43" s="37" t="s">
        <v>1304</v>
      </c>
      <c r="S43" s="171" t="s">
        <v>1257</v>
      </c>
      <c r="T43" s="37" t="s">
        <v>16</v>
      </c>
    </row>
    <row r="44" spans="2:20" s="54" customFormat="1" ht="12.75">
      <c r="B44" s="1" t="s">
        <v>1738</v>
      </c>
      <c r="C44" s="178" t="s">
        <v>1544</v>
      </c>
      <c r="D44" s="37" t="s">
        <v>5</v>
      </c>
      <c r="F44" s="1">
        <v>42</v>
      </c>
      <c r="G44" s="10" t="s">
        <v>90</v>
      </c>
      <c r="H44" s="5" t="s">
        <v>21</v>
      </c>
      <c r="J44" s="169" t="s">
        <v>354</v>
      </c>
      <c r="K44" s="170" t="s">
        <v>355</v>
      </c>
      <c r="L44" s="169" t="s">
        <v>204</v>
      </c>
      <c r="R44" s="37" t="s">
        <v>1305</v>
      </c>
      <c r="S44" s="171" t="s">
        <v>1258</v>
      </c>
      <c r="T44" s="8" t="s">
        <v>5</v>
      </c>
    </row>
    <row r="45" spans="2:20" s="54" customFormat="1" ht="12.75">
      <c r="B45" s="1" t="s">
        <v>1739</v>
      </c>
      <c r="C45" s="178" t="s">
        <v>1545</v>
      </c>
      <c r="D45" s="37" t="s">
        <v>5</v>
      </c>
      <c r="F45" s="1">
        <v>43</v>
      </c>
      <c r="G45" s="10" t="s">
        <v>91</v>
      </c>
      <c r="H45" s="5" t="s">
        <v>21</v>
      </c>
      <c r="J45" s="169" t="s">
        <v>356</v>
      </c>
      <c r="K45" s="170" t="s">
        <v>357</v>
      </c>
      <c r="L45" s="169" t="s">
        <v>25</v>
      </c>
      <c r="R45" s="37" t="s">
        <v>1306</v>
      </c>
      <c r="S45" s="171" t="s">
        <v>1259</v>
      </c>
      <c r="T45" s="37" t="s">
        <v>261</v>
      </c>
    </row>
    <row r="46" spans="2:20" s="54" customFormat="1" ht="12.75">
      <c r="B46" s="1" t="s">
        <v>1740</v>
      </c>
      <c r="C46" s="178" t="s">
        <v>1546</v>
      </c>
      <c r="D46" s="37" t="s">
        <v>5</v>
      </c>
      <c r="F46" s="1">
        <v>44</v>
      </c>
      <c r="G46" s="10" t="s">
        <v>92</v>
      </c>
      <c r="H46" s="5" t="s">
        <v>21</v>
      </c>
      <c r="J46" s="169" t="s">
        <v>358</v>
      </c>
      <c r="K46" s="170" t="s">
        <v>359</v>
      </c>
      <c r="L46" s="169" t="s">
        <v>36</v>
      </c>
      <c r="R46" s="37" t="s">
        <v>1307</v>
      </c>
      <c r="S46" s="171" t="s">
        <v>1260</v>
      </c>
      <c r="T46" s="37" t="s">
        <v>307</v>
      </c>
    </row>
    <row r="47" spans="2:20" s="54" customFormat="1" ht="12.75">
      <c r="B47" s="1" t="s">
        <v>1741</v>
      </c>
      <c r="C47" s="178" t="s">
        <v>1547</v>
      </c>
      <c r="D47" s="37" t="s">
        <v>5</v>
      </c>
      <c r="F47" s="1">
        <v>45</v>
      </c>
      <c r="G47" s="10" t="s">
        <v>93</v>
      </c>
      <c r="H47" s="5" t="s">
        <v>21</v>
      </c>
      <c r="J47" s="169" t="s">
        <v>360</v>
      </c>
      <c r="K47" s="170" t="s">
        <v>361</v>
      </c>
      <c r="L47" s="169" t="s">
        <v>307</v>
      </c>
      <c r="R47" s="37" t="s">
        <v>1308</v>
      </c>
      <c r="S47" s="171" t="s">
        <v>1261</v>
      </c>
      <c r="T47" s="37" t="s">
        <v>297</v>
      </c>
    </row>
    <row r="48" spans="2:20" s="54" customFormat="1" ht="12.75">
      <c r="B48" s="1" t="s">
        <v>1742</v>
      </c>
      <c r="C48" s="178" t="s">
        <v>1548</v>
      </c>
      <c r="D48" s="37" t="s">
        <v>5</v>
      </c>
      <c r="F48" s="7">
        <v>46</v>
      </c>
      <c r="G48" s="11" t="s">
        <v>94</v>
      </c>
      <c r="H48" s="8" t="s">
        <v>21</v>
      </c>
      <c r="J48" s="169" t="s">
        <v>362</v>
      </c>
      <c r="K48" s="170" t="s">
        <v>363</v>
      </c>
      <c r="L48" s="169" t="s">
        <v>364</v>
      </c>
      <c r="R48" s="37" t="s">
        <v>1309</v>
      </c>
      <c r="S48" s="171" t="s">
        <v>1262</v>
      </c>
      <c r="T48" s="37" t="s">
        <v>21</v>
      </c>
    </row>
    <row r="49" spans="2:20" s="54" customFormat="1" ht="12.75">
      <c r="B49" s="1" t="s">
        <v>1743</v>
      </c>
      <c r="C49" s="178" t="s">
        <v>1549</v>
      </c>
      <c r="D49" s="37" t="s">
        <v>5</v>
      </c>
      <c r="F49" s="7">
        <v>47</v>
      </c>
      <c r="G49" s="11" t="s">
        <v>95</v>
      </c>
      <c r="H49" s="8" t="s">
        <v>21</v>
      </c>
      <c r="J49" s="169" t="s">
        <v>365</v>
      </c>
      <c r="K49" s="170" t="s">
        <v>366</v>
      </c>
      <c r="L49" s="169" t="s">
        <v>367</v>
      </c>
      <c r="R49" s="37" t="s">
        <v>1310</v>
      </c>
      <c r="S49" s="171" t="s">
        <v>1263</v>
      </c>
      <c r="T49" s="8" t="s">
        <v>5</v>
      </c>
    </row>
    <row r="50" spans="2:20" s="54" customFormat="1" ht="12.75">
      <c r="B50" s="1" t="s">
        <v>1744</v>
      </c>
      <c r="C50" s="178" t="s">
        <v>1550</v>
      </c>
      <c r="D50" s="1" t="s">
        <v>940</v>
      </c>
      <c r="F50" s="7">
        <v>48</v>
      </c>
      <c r="G50" s="11" t="s">
        <v>96</v>
      </c>
      <c r="H50" s="8" t="s">
        <v>21</v>
      </c>
      <c r="J50" s="169" t="s">
        <v>368</v>
      </c>
      <c r="K50" s="170" t="s">
        <v>369</v>
      </c>
      <c r="L50" s="169" t="s">
        <v>259</v>
      </c>
      <c r="R50" s="37" t="s">
        <v>1311</v>
      </c>
      <c r="S50" s="171" t="s">
        <v>1264</v>
      </c>
      <c r="T50" s="37" t="s">
        <v>191</v>
      </c>
    </row>
    <row r="51" spans="2:20" s="54" customFormat="1" ht="12.75">
      <c r="B51" s="1" t="s">
        <v>1745</v>
      </c>
      <c r="C51" s="178" t="s">
        <v>1551</v>
      </c>
      <c r="D51" s="37" t="s">
        <v>5</v>
      </c>
      <c r="F51" s="7">
        <v>49</v>
      </c>
      <c r="G51" s="11" t="s">
        <v>97</v>
      </c>
      <c r="H51" s="8" t="s">
        <v>21</v>
      </c>
      <c r="J51" s="169" t="s">
        <v>370</v>
      </c>
      <c r="K51" s="170" t="s">
        <v>371</v>
      </c>
      <c r="L51" s="169" t="s">
        <v>372</v>
      </c>
      <c r="R51" s="37" t="s">
        <v>1312</v>
      </c>
      <c r="S51" s="158" t="s">
        <v>1670</v>
      </c>
      <c r="T51" s="37" t="s">
        <v>3</v>
      </c>
    </row>
    <row r="52" spans="2:20" s="54" customFormat="1" ht="12.75">
      <c r="B52" s="1" t="s">
        <v>1746</v>
      </c>
      <c r="C52" s="178" t="s">
        <v>1552</v>
      </c>
      <c r="D52" s="37" t="s">
        <v>5</v>
      </c>
      <c r="F52" s="7">
        <v>50</v>
      </c>
      <c r="G52" s="11" t="s">
        <v>98</v>
      </c>
      <c r="H52" s="8" t="s">
        <v>5</v>
      </c>
      <c r="J52" s="169" t="s">
        <v>373</v>
      </c>
      <c r="K52" s="170" t="s">
        <v>374</v>
      </c>
      <c r="L52" s="169" t="s">
        <v>372</v>
      </c>
      <c r="R52" s="53"/>
    </row>
    <row r="53" spans="2:20" s="54" customFormat="1" ht="12.75">
      <c r="B53" s="1" t="s">
        <v>1747</v>
      </c>
      <c r="C53" s="178" t="s">
        <v>1553</v>
      </c>
      <c r="D53" s="1" t="s">
        <v>364</v>
      </c>
      <c r="F53" s="7">
        <v>51</v>
      </c>
      <c r="G53" s="11" t="s">
        <v>99</v>
      </c>
      <c r="H53" s="8" t="s">
        <v>5</v>
      </c>
      <c r="J53" s="169" t="s">
        <v>375</v>
      </c>
      <c r="K53" s="170" t="s">
        <v>376</v>
      </c>
      <c r="L53" s="169" t="s">
        <v>12</v>
      </c>
      <c r="R53" s="53"/>
    </row>
    <row r="54" spans="2:20" s="54" customFormat="1" ht="12.75">
      <c r="B54" s="1" t="s">
        <v>1748</v>
      </c>
      <c r="C54" s="178" t="s">
        <v>1554</v>
      </c>
      <c r="D54" s="37" t="s">
        <v>5</v>
      </c>
      <c r="F54" s="7">
        <v>52</v>
      </c>
      <c r="G54" s="11" t="s">
        <v>100</v>
      </c>
      <c r="H54" s="8" t="s">
        <v>5</v>
      </c>
      <c r="J54" s="169" t="s">
        <v>377</v>
      </c>
      <c r="K54" s="170" t="s">
        <v>378</v>
      </c>
      <c r="L54" s="169" t="s">
        <v>261</v>
      </c>
      <c r="R54" s="53"/>
    </row>
    <row r="55" spans="2:20" s="54" customFormat="1" ht="12.75">
      <c r="B55" s="1" t="s">
        <v>1749</v>
      </c>
      <c r="C55" s="178" t="s">
        <v>1555</v>
      </c>
      <c r="D55" s="37" t="s">
        <v>5</v>
      </c>
      <c r="F55" s="7">
        <v>53</v>
      </c>
      <c r="G55" s="11" t="s">
        <v>101</v>
      </c>
      <c r="H55" s="8" t="s">
        <v>5</v>
      </c>
      <c r="J55" s="169" t="s">
        <v>379</v>
      </c>
      <c r="K55" s="170" t="s">
        <v>380</v>
      </c>
      <c r="L55" s="169" t="s">
        <v>14</v>
      </c>
      <c r="R55" s="53"/>
    </row>
    <row r="56" spans="2:20" s="54" customFormat="1" ht="12.75">
      <c r="B56" s="1" t="s">
        <v>1750</v>
      </c>
      <c r="C56" s="178" t="s">
        <v>1556</v>
      </c>
      <c r="D56" s="37" t="s">
        <v>5</v>
      </c>
      <c r="F56" s="7">
        <v>54</v>
      </c>
      <c r="G56" s="11" t="s">
        <v>102</v>
      </c>
      <c r="H56" s="8" t="s">
        <v>5</v>
      </c>
      <c r="J56" s="169" t="s">
        <v>381</v>
      </c>
      <c r="K56" s="170" t="s">
        <v>382</v>
      </c>
      <c r="L56" s="169" t="s">
        <v>383</v>
      </c>
      <c r="R56" s="53"/>
    </row>
    <row r="57" spans="2:20" s="54" customFormat="1" ht="12.75">
      <c r="B57" s="1" t="s">
        <v>1751</v>
      </c>
      <c r="C57" s="178" t="s">
        <v>1557</v>
      </c>
      <c r="D57" s="37" t="s">
        <v>5</v>
      </c>
      <c r="F57" s="7">
        <v>55</v>
      </c>
      <c r="G57" s="11" t="s">
        <v>103</v>
      </c>
      <c r="H57" s="8" t="s">
        <v>5</v>
      </c>
      <c r="J57" s="169" t="s">
        <v>384</v>
      </c>
      <c r="K57" s="170" t="s">
        <v>385</v>
      </c>
      <c r="L57" s="169" t="s">
        <v>302</v>
      </c>
      <c r="R57" s="53"/>
    </row>
    <row r="58" spans="2:20" s="54" customFormat="1" ht="12.75">
      <c r="B58" s="1" t="s">
        <v>1752</v>
      </c>
      <c r="C58" s="178" t="s">
        <v>1558</v>
      </c>
      <c r="D58" s="37" t="s">
        <v>5</v>
      </c>
      <c r="F58" s="7">
        <v>56</v>
      </c>
      <c r="G58" s="11" t="s">
        <v>104</v>
      </c>
      <c r="H58" s="8" t="s">
        <v>5</v>
      </c>
      <c r="J58" s="169" t="s">
        <v>386</v>
      </c>
      <c r="K58" s="170" t="s">
        <v>387</v>
      </c>
      <c r="L58" s="169" t="s">
        <v>261</v>
      </c>
      <c r="R58" s="53"/>
    </row>
    <row r="59" spans="2:20" s="54" customFormat="1" ht="12.75">
      <c r="B59" s="1" t="s">
        <v>1753</v>
      </c>
      <c r="C59" s="178" t="s">
        <v>1559</v>
      </c>
      <c r="D59" s="37" t="s">
        <v>5</v>
      </c>
      <c r="F59" s="7">
        <v>57</v>
      </c>
      <c r="G59" s="11" t="s">
        <v>105</v>
      </c>
      <c r="H59" s="8" t="s">
        <v>5</v>
      </c>
      <c r="J59" s="169" t="s">
        <v>388</v>
      </c>
      <c r="K59" s="170" t="s">
        <v>389</v>
      </c>
      <c r="L59" s="169" t="s">
        <v>390</v>
      </c>
      <c r="R59" s="53"/>
    </row>
    <row r="60" spans="2:20" s="54" customFormat="1">
      <c r="B60" s="191" t="s">
        <v>1754</v>
      </c>
      <c r="C60" s="190" t="s">
        <v>1697</v>
      </c>
      <c r="D60" s="1" t="s">
        <v>951</v>
      </c>
      <c r="F60" s="7">
        <v>58</v>
      </c>
      <c r="G60" s="11" t="s">
        <v>106</v>
      </c>
      <c r="H60" s="8" t="s">
        <v>5</v>
      </c>
      <c r="J60" s="169" t="s">
        <v>391</v>
      </c>
      <c r="K60" s="170" t="s">
        <v>392</v>
      </c>
      <c r="L60" s="169" t="s">
        <v>125</v>
      </c>
      <c r="R60" s="53"/>
    </row>
    <row r="61" spans="2:20" s="54" customFormat="1">
      <c r="B61" s="191" t="s">
        <v>1755</v>
      </c>
      <c r="C61" s="190" t="s">
        <v>1698</v>
      </c>
      <c r="D61" s="37" t="s">
        <v>5</v>
      </c>
      <c r="F61" s="7">
        <v>59</v>
      </c>
      <c r="G61" s="11" t="s">
        <v>107</v>
      </c>
      <c r="H61" s="8" t="s">
        <v>5</v>
      </c>
      <c r="J61" s="169" t="s">
        <v>393</v>
      </c>
      <c r="K61" s="170" t="s">
        <v>394</v>
      </c>
      <c r="L61" s="169" t="s">
        <v>259</v>
      </c>
      <c r="R61" s="53"/>
    </row>
    <row r="62" spans="2:20" s="54" customFormat="1" ht="12.75">
      <c r="F62" s="7">
        <v>60</v>
      </c>
      <c r="G62" s="11" t="s">
        <v>108</v>
      </c>
      <c r="H62" s="8" t="s">
        <v>5</v>
      </c>
      <c r="J62" s="169" t="s">
        <v>395</v>
      </c>
      <c r="K62" s="170" t="s">
        <v>396</v>
      </c>
      <c r="L62" s="8" t="s">
        <v>5</v>
      </c>
      <c r="R62" s="53"/>
    </row>
    <row r="63" spans="2:20" s="54" customFormat="1" ht="12.75">
      <c r="F63" s="7">
        <v>61</v>
      </c>
      <c r="G63" s="11" t="s">
        <v>109</v>
      </c>
      <c r="H63" s="8" t="s">
        <v>5</v>
      </c>
      <c r="J63" s="169" t="s">
        <v>397</v>
      </c>
      <c r="K63" s="170" t="s">
        <v>398</v>
      </c>
      <c r="L63" s="169" t="s">
        <v>125</v>
      </c>
      <c r="R63" s="53"/>
    </row>
    <row r="64" spans="2:20" s="54" customFormat="1" ht="12.75">
      <c r="F64" s="7">
        <v>62</v>
      </c>
      <c r="G64" s="11" t="s">
        <v>110</v>
      </c>
      <c r="H64" s="8" t="s">
        <v>5</v>
      </c>
      <c r="J64" s="169" t="s">
        <v>399</v>
      </c>
      <c r="K64" s="170" t="s">
        <v>400</v>
      </c>
      <c r="L64" s="169" t="s">
        <v>390</v>
      </c>
      <c r="R64" s="53"/>
    </row>
    <row r="65" spans="6:18" s="54" customFormat="1" ht="12.75">
      <c r="F65" s="7">
        <v>63</v>
      </c>
      <c r="G65" s="11" t="s">
        <v>111</v>
      </c>
      <c r="H65" s="8" t="s">
        <v>5</v>
      </c>
      <c r="J65" s="169" t="s">
        <v>401</v>
      </c>
      <c r="K65" s="170" t="s">
        <v>402</v>
      </c>
      <c r="L65" s="169" t="s">
        <v>390</v>
      </c>
      <c r="R65" s="53"/>
    </row>
    <row r="66" spans="6:18" s="54" customFormat="1" ht="12.75">
      <c r="F66" s="7">
        <v>64</v>
      </c>
      <c r="G66" s="11" t="s">
        <v>112</v>
      </c>
      <c r="H66" s="8" t="s">
        <v>5</v>
      </c>
      <c r="J66" s="169" t="s">
        <v>403</v>
      </c>
      <c r="K66" s="170" t="s">
        <v>404</v>
      </c>
      <c r="L66" s="8" t="s">
        <v>5</v>
      </c>
      <c r="R66" s="53"/>
    </row>
    <row r="67" spans="6:18" s="54" customFormat="1" ht="12.75">
      <c r="F67" s="7">
        <v>65</v>
      </c>
      <c r="G67" s="11" t="s">
        <v>113</v>
      </c>
      <c r="H67" s="8" t="s">
        <v>5</v>
      </c>
      <c r="J67" s="169" t="s">
        <v>405</v>
      </c>
      <c r="K67" s="170" t="s">
        <v>406</v>
      </c>
      <c r="L67" s="169" t="s">
        <v>341</v>
      </c>
      <c r="R67" s="53"/>
    </row>
    <row r="68" spans="6:18" s="54" customFormat="1" ht="12.75">
      <c r="F68" s="7">
        <v>66</v>
      </c>
      <c r="G68" s="11" t="s">
        <v>114</v>
      </c>
      <c r="H68" s="8" t="s">
        <v>5</v>
      </c>
      <c r="J68" s="169" t="s">
        <v>407</v>
      </c>
      <c r="K68" s="170" t="s">
        <v>408</v>
      </c>
      <c r="L68" s="169" t="s">
        <v>259</v>
      </c>
      <c r="R68" s="53"/>
    </row>
    <row r="69" spans="6:18" s="54" customFormat="1" ht="12.75">
      <c r="F69" s="7">
        <v>67</v>
      </c>
      <c r="G69" s="11" t="s">
        <v>115</v>
      </c>
      <c r="H69" s="8" t="s">
        <v>5</v>
      </c>
      <c r="J69" s="169" t="s">
        <v>409</v>
      </c>
      <c r="K69" s="170" t="s">
        <v>410</v>
      </c>
      <c r="L69" s="8" t="s">
        <v>5</v>
      </c>
      <c r="R69" s="53"/>
    </row>
    <row r="70" spans="6:18" s="54" customFormat="1" ht="12.75">
      <c r="F70" s="7">
        <v>68</v>
      </c>
      <c r="G70" s="11" t="s">
        <v>116</v>
      </c>
      <c r="H70" s="8" t="s">
        <v>5</v>
      </c>
      <c r="J70" s="169" t="s">
        <v>411</v>
      </c>
      <c r="K70" s="170" t="s">
        <v>412</v>
      </c>
      <c r="L70" s="8" t="s">
        <v>5</v>
      </c>
      <c r="R70" s="53"/>
    </row>
    <row r="71" spans="6:18" s="54" customFormat="1" ht="12.75">
      <c r="F71" s="7">
        <v>69</v>
      </c>
      <c r="G71" s="11" t="s">
        <v>117</v>
      </c>
      <c r="H71" s="8" t="s">
        <v>5</v>
      </c>
      <c r="J71" s="169" t="s">
        <v>413</v>
      </c>
      <c r="K71" s="170" t="s">
        <v>414</v>
      </c>
      <c r="L71" s="169" t="s">
        <v>38</v>
      </c>
      <c r="R71" s="53"/>
    </row>
    <row r="72" spans="6:18" s="54" customFormat="1" ht="12.75">
      <c r="F72" s="7">
        <v>70</v>
      </c>
      <c r="G72" s="11" t="s">
        <v>118</v>
      </c>
      <c r="H72" s="8" t="s">
        <v>5</v>
      </c>
      <c r="J72" s="169" t="s">
        <v>415</v>
      </c>
      <c r="K72" s="170" t="s">
        <v>416</v>
      </c>
      <c r="L72" s="8" t="s">
        <v>5</v>
      </c>
      <c r="R72" s="53"/>
    </row>
    <row r="73" spans="6:18" s="54" customFormat="1" ht="12.75">
      <c r="F73" s="7">
        <v>71</v>
      </c>
      <c r="G73" s="11" t="s">
        <v>119</v>
      </c>
      <c r="H73" s="7" t="s">
        <v>58</v>
      </c>
      <c r="J73" s="169" t="s">
        <v>417</v>
      </c>
      <c r="K73" s="170" t="s">
        <v>418</v>
      </c>
      <c r="L73" s="169" t="s">
        <v>341</v>
      </c>
      <c r="R73" s="53"/>
    </row>
    <row r="74" spans="6:18" s="54" customFormat="1" ht="12.75">
      <c r="F74" s="7">
        <v>72</v>
      </c>
      <c r="G74" s="11" t="s">
        <v>120</v>
      </c>
      <c r="H74" s="8" t="s">
        <v>5</v>
      </c>
      <c r="J74" s="169" t="s">
        <v>419</v>
      </c>
      <c r="K74" s="170" t="s">
        <v>420</v>
      </c>
      <c r="L74" s="8" t="s">
        <v>5</v>
      </c>
      <c r="R74" s="53"/>
    </row>
    <row r="75" spans="6:18" s="54" customFormat="1" ht="12.75">
      <c r="F75" s="7">
        <v>73</v>
      </c>
      <c r="G75" s="11" t="s">
        <v>121</v>
      </c>
      <c r="H75" s="9" t="s">
        <v>5</v>
      </c>
      <c r="J75" s="169" t="s">
        <v>421</v>
      </c>
      <c r="K75" s="170" t="s">
        <v>422</v>
      </c>
      <c r="L75" s="169" t="s">
        <v>12</v>
      </c>
      <c r="R75" s="53"/>
    </row>
    <row r="76" spans="6:18" s="54" customFormat="1" ht="12.75">
      <c r="F76" s="7">
        <v>74</v>
      </c>
      <c r="G76" s="11" t="s">
        <v>122</v>
      </c>
      <c r="H76" s="9" t="s">
        <v>5</v>
      </c>
      <c r="J76" s="169" t="s">
        <v>423</v>
      </c>
      <c r="K76" s="170" t="s">
        <v>424</v>
      </c>
      <c r="L76" s="169" t="s">
        <v>34</v>
      </c>
      <c r="R76" s="53"/>
    </row>
    <row r="77" spans="6:18" s="54" customFormat="1" ht="12.75">
      <c r="F77" s="7">
        <v>75</v>
      </c>
      <c r="G77" s="11" t="s">
        <v>124</v>
      </c>
      <c r="H77" s="7" t="s">
        <v>123</v>
      </c>
      <c r="J77" s="169" t="s">
        <v>425</v>
      </c>
      <c r="K77" s="170" t="s">
        <v>426</v>
      </c>
      <c r="L77" s="169" t="s">
        <v>16</v>
      </c>
      <c r="R77" s="53"/>
    </row>
    <row r="78" spans="6:18" s="54" customFormat="1" ht="12.75">
      <c r="F78" s="7">
        <v>76</v>
      </c>
      <c r="G78" s="11" t="s">
        <v>126</v>
      </c>
      <c r="H78" s="7" t="s">
        <v>125</v>
      </c>
      <c r="J78" s="169" t="s">
        <v>427</v>
      </c>
      <c r="K78" s="170" t="s">
        <v>428</v>
      </c>
      <c r="L78" s="8" t="s">
        <v>5</v>
      </c>
      <c r="R78" s="53"/>
    </row>
    <row r="79" spans="6:18" s="54" customFormat="1" ht="12.75">
      <c r="F79" s="7">
        <v>77</v>
      </c>
      <c r="G79" s="11" t="s">
        <v>127</v>
      </c>
      <c r="H79" s="7" t="s">
        <v>125</v>
      </c>
      <c r="J79" s="169" t="s">
        <v>429</v>
      </c>
      <c r="K79" s="170" t="s">
        <v>430</v>
      </c>
      <c r="L79" s="8" t="s">
        <v>5</v>
      </c>
      <c r="R79" s="53"/>
    </row>
    <row r="80" spans="6:18" s="54" customFormat="1" ht="12.75">
      <c r="F80" s="7">
        <v>78</v>
      </c>
      <c r="G80" s="11" t="s">
        <v>128</v>
      </c>
      <c r="H80" s="7" t="s">
        <v>125</v>
      </c>
      <c r="J80" s="169" t="s">
        <v>431</v>
      </c>
      <c r="K80" s="170" t="s">
        <v>432</v>
      </c>
      <c r="L80" s="169" t="s">
        <v>284</v>
      </c>
      <c r="R80" s="53"/>
    </row>
    <row r="81" spans="6:18" s="54" customFormat="1" ht="12.75">
      <c r="F81" s="7">
        <v>79</v>
      </c>
      <c r="G81" s="11" t="s">
        <v>129</v>
      </c>
      <c r="H81" s="7" t="s">
        <v>125</v>
      </c>
      <c r="J81" s="169" t="s">
        <v>433</v>
      </c>
      <c r="K81" s="170" t="s">
        <v>434</v>
      </c>
      <c r="L81" s="169" t="s">
        <v>25</v>
      </c>
      <c r="R81" s="53"/>
    </row>
    <row r="82" spans="6:18" s="54" customFormat="1" ht="12.75">
      <c r="F82" s="7">
        <v>80</v>
      </c>
      <c r="G82" s="11" t="s">
        <v>131</v>
      </c>
      <c r="H82" s="7" t="s">
        <v>130</v>
      </c>
      <c r="J82" s="169" t="s">
        <v>435</v>
      </c>
      <c r="K82" s="170" t="s">
        <v>436</v>
      </c>
      <c r="L82" s="169" t="s">
        <v>16</v>
      </c>
      <c r="R82" s="53"/>
    </row>
    <row r="83" spans="6:18" s="54" customFormat="1" ht="12.75">
      <c r="F83" s="7">
        <v>81</v>
      </c>
      <c r="G83" s="11" t="s">
        <v>132</v>
      </c>
      <c r="H83" s="7" t="s">
        <v>5</v>
      </c>
      <c r="J83" s="169" t="s">
        <v>437</v>
      </c>
      <c r="K83" s="170" t="s">
        <v>438</v>
      </c>
      <c r="L83" s="169" t="s">
        <v>19</v>
      </c>
      <c r="R83" s="53"/>
    </row>
    <row r="84" spans="6:18" s="54" customFormat="1" ht="12.75">
      <c r="F84" s="7">
        <v>82</v>
      </c>
      <c r="G84" s="11" t="s">
        <v>133</v>
      </c>
      <c r="H84" s="7" t="s">
        <v>125</v>
      </c>
      <c r="J84" s="169" t="s">
        <v>439</v>
      </c>
      <c r="K84" s="170" t="s">
        <v>440</v>
      </c>
      <c r="L84" s="169" t="s">
        <v>14</v>
      </c>
      <c r="R84" s="53"/>
    </row>
    <row r="85" spans="6:18" s="54" customFormat="1" ht="12.75">
      <c r="F85" s="7">
        <v>83</v>
      </c>
      <c r="G85" s="11" t="s">
        <v>134</v>
      </c>
      <c r="H85" s="7" t="s">
        <v>5</v>
      </c>
      <c r="J85" s="169" t="s">
        <v>441</v>
      </c>
      <c r="K85" s="170" t="s">
        <v>442</v>
      </c>
      <c r="L85" s="169" t="s">
        <v>3</v>
      </c>
      <c r="R85" s="53"/>
    </row>
    <row r="86" spans="6:18" s="54" customFormat="1" ht="12.75">
      <c r="F86" s="7">
        <v>84</v>
      </c>
      <c r="G86" s="11" t="s">
        <v>135</v>
      </c>
      <c r="H86" s="7" t="s">
        <v>130</v>
      </c>
      <c r="J86" s="169" t="s">
        <v>443</v>
      </c>
      <c r="K86" s="170" t="s">
        <v>444</v>
      </c>
      <c r="L86" s="8" t="s">
        <v>5</v>
      </c>
      <c r="R86" s="53"/>
    </row>
    <row r="87" spans="6:18" s="54" customFormat="1" ht="12.75">
      <c r="F87" s="7">
        <v>85</v>
      </c>
      <c r="G87" s="11" t="s">
        <v>136</v>
      </c>
      <c r="H87" s="7" t="s">
        <v>5</v>
      </c>
      <c r="J87" s="169" t="s">
        <v>445</v>
      </c>
      <c r="K87" s="170" t="s">
        <v>446</v>
      </c>
      <c r="L87" s="169" t="s">
        <v>84</v>
      </c>
      <c r="R87" s="53"/>
    </row>
    <row r="88" spans="6:18" s="54" customFormat="1" ht="12.75">
      <c r="F88" s="7">
        <v>86</v>
      </c>
      <c r="G88" s="11" t="s">
        <v>137</v>
      </c>
      <c r="H88" s="7" t="s">
        <v>123</v>
      </c>
      <c r="J88" s="169" t="s">
        <v>447</v>
      </c>
      <c r="K88" s="170" t="s">
        <v>448</v>
      </c>
      <c r="L88" s="169" t="s">
        <v>36</v>
      </c>
      <c r="R88" s="53"/>
    </row>
    <row r="89" spans="6:18" s="54" customFormat="1" ht="12.75">
      <c r="F89" s="7">
        <v>87</v>
      </c>
      <c r="G89" s="11" t="s">
        <v>138</v>
      </c>
      <c r="H89" s="7" t="s">
        <v>123</v>
      </c>
      <c r="J89" s="169" t="s">
        <v>449</v>
      </c>
      <c r="K89" s="170" t="s">
        <v>450</v>
      </c>
      <c r="L89" s="169" t="s">
        <v>14</v>
      </c>
      <c r="R89" s="53"/>
    </row>
    <row r="90" spans="6:18" s="54" customFormat="1" ht="12.75">
      <c r="F90" s="7">
        <v>88</v>
      </c>
      <c r="G90" s="11" t="s">
        <v>139</v>
      </c>
      <c r="H90" s="7" t="s">
        <v>123</v>
      </c>
      <c r="J90" s="169" t="s">
        <v>451</v>
      </c>
      <c r="K90" s="170" t="s">
        <v>452</v>
      </c>
      <c r="L90" s="169" t="s">
        <v>148</v>
      </c>
      <c r="R90" s="53"/>
    </row>
    <row r="91" spans="6:18" s="54" customFormat="1" ht="12.75">
      <c r="F91" s="7">
        <v>89</v>
      </c>
      <c r="G91" s="11" t="s">
        <v>140</v>
      </c>
      <c r="H91" s="7" t="s">
        <v>123</v>
      </c>
      <c r="J91" s="169" t="s">
        <v>453</v>
      </c>
      <c r="K91" s="170" t="s">
        <v>454</v>
      </c>
      <c r="L91" s="8" t="s">
        <v>5</v>
      </c>
      <c r="R91" s="53"/>
    </row>
    <row r="92" spans="6:18" s="54" customFormat="1" ht="12.75">
      <c r="F92" s="7">
        <v>90</v>
      </c>
      <c r="G92" s="11" t="s">
        <v>141</v>
      </c>
      <c r="H92" s="7" t="s">
        <v>123</v>
      </c>
      <c r="J92" s="169" t="s">
        <v>455</v>
      </c>
      <c r="K92" s="170" t="s">
        <v>456</v>
      </c>
      <c r="L92" s="8" t="s">
        <v>5</v>
      </c>
      <c r="R92" s="53"/>
    </row>
    <row r="93" spans="6:18" s="54" customFormat="1" ht="12.75">
      <c r="F93" s="7">
        <v>91</v>
      </c>
      <c r="G93" s="11" t="s">
        <v>142</v>
      </c>
      <c r="H93" s="9" t="s">
        <v>130</v>
      </c>
      <c r="J93" s="169" t="s">
        <v>457</v>
      </c>
      <c r="K93" s="170" t="s">
        <v>458</v>
      </c>
      <c r="L93" s="169" t="s">
        <v>23</v>
      </c>
      <c r="R93" s="53"/>
    </row>
    <row r="94" spans="6:18" s="54" customFormat="1" ht="12.75">
      <c r="F94" s="7">
        <v>92</v>
      </c>
      <c r="G94" s="11" t="s">
        <v>143</v>
      </c>
      <c r="H94" s="7" t="s">
        <v>123</v>
      </c>
      <c r="J94" s="169" t="s">
        <v>459</v>
      </c>
      <c r="K94" s="170" t="s">
        <v>460</v>
      </c>
      <c r="L94" s="169" t="s">
        <v>16</v>
      </c>
      <c r="R94" s="53"/>
    </row>
    <row r="95" spans="6:18" s="54" customFormat="1" ht="12.75">
      <c r="F95" s="7">
        <v>93</v>
      </c>
      <c r="G95" s="11" t="s">
        <v>144</v>
      </c>
      <c r="H95" s="7" t="s">
        <v>313</v>
      </c>
      <c r="J95" s="169" t="s">
        <v>461</v>
      </c>
      <c r="K95" s="170" t="s">
        <v>462</v>
      </c>
      <c r="L95" s="169" t="s">
        <v>463</v>
      </c>
      <c r="R95" s="53"/>
    </row>
    <row r="96" spans="6:18" s="54" customFormat="1" ht="12.75">
      <c r="F96" s="7">
        <v>94</v>
      </c>
      <c r="G96" s="11" t="s">
        <v>145</v>
      </c>
      <c r="H96" s="7" t="s">
        <v>5</v>
      </c>
      <c r="J96" s="169" t="s">
        <v>464</v>
      </c>
      <c r="K96" s="170" t="s">
        <v>465</v>
      </c>
      <c r="L96" s="169" t="s">
        <v>36</v>
      </c>
      <c r="R96" s="53"/>
    </row>
    <row r="97" spans="6:18" s="54" customFormat="1" ht="12.75">
      <c r="F97" s="7">
        <v>95</v>
      </c>
      <c r="G97" s="11" t="s">
        <v>146</v>
      </c>
      <c r="H97" s="7" t="s">
        <v>16</v>
      </c>
      <c r="J97" s="169" t="s">
        <v>466</v>
      </c>
      <c r="K97" s="170" t="s">
        <v>467</v>
      </c>
      <c r="L97" s="8" t="s">
        <v>5</v>
      </c>
      <c r="R97" s="53"/>
    </row>
    <row r="98" spans="6:18" s="54" customFormat="1" ht="12.75">
      <c r="F98" s="7">
        <v>96</v>
      </c>
      <c r="G98" s="11" t="s">
        <v>147</v>
      </c>
      <c r="H98" s="7" t="s">
        <v>123</v>
      </c>
      <c r="J98" s="169" t="s">
        <v>468</v>
      </c>
      <c r="K98" s="170" t="s">
        <v>469</v>
      </c>
      <c r="L98" s="8" t="s">
        <v>5</v>
      </c>
      <c r="R98" s="53"/>
    </row>
    <row r="99" spans="6:18" s="54" customFormat="1" ht="12.75">
      <c r="F99" s="7">
        <v>97</v>
      </c>
      <c r="G99" s="11" t="s">
        <v>149</v>
      </c>
      <c r="H99" s="7" t="s">
        <v>148</v>
      </c>
      <c r="J99" s="169" t="s">
        <v>470</v>
      </c>
      <c r="K99" s="170" t="s">
        <v>471</v>
      </c>
      <c r="L99" s="169" t="s">
        <v>16</v>
      </c>
      <c r="R99" s="53"/>
    </row>
    <row r="100" spans="6:18" s="54" customFormat="1" ht="12.75">
      <c r="F100" s="7">
        <v>98</v>
      </c>
      <c r="G100" s="11" t="s">
        <v>150</v>
      </c>
      <c r="H100" s="7" t="s">
        <v>123</v>
      </c>
      <c r="J100" s="169" t="s">
        <v>472</v>
      </c>
      <c r="K100" s="170" t="s">
        <v>473</v>
      </c>
      <c r="L100" s="169" t="s">
        <v>148</v>
      </c>
      <c r="R100" s="53"/>
    </row>
    <row r="101" spans="6:18" s="54" customFormat="1" ht="12.75">
      <c r="F101" s="7">
        <v>99</v>
      </c>
      <c r="G101" s="11" t="s">
        <v>151</v>
      </c>
      <c r="H101" s="9" t="s">
        <v>123</v>
      </c>
      <c r="J101" s="169" t="s">
        <v>474</v>
      </c>
      <c r="K101" s="170" t="s">
        <v>475</v>
      </c>
      <c r="L101" s="8" t="s">
        <v>5</v>
      </c>
      <c r="R101" s="53"/>
    </row>
    <row r="102" spans="6:18" s="54" customFormat="1" ht="12.75">
      <c r="F102" s="7">
        <v>100</v>
      </c>
      <c r="G102" s="11" t="s">
        <v>152</v>
      </c>
      <c r="H102" s="7" t="s">
        <v>123</v>
      </c>
      <c r="J102" s="169" t="s">
        <v>476</v>
      </c>
      <c r="K102" s="170" t="s">
        <v>477</v>
      </c>
      <c r="L102" s="8" t="s">
        <v>5</v>
      </c>
      <c r="R102" s="53"/>
    </row>
    <row r="103" spans="6:18" s="54" customFormat="1" ht="12.75">
      <c r="F103" s="7">
        <v>101</v>
      </c>
      <c r="G103" s="11" t="s">
        <v>153</v>
      </c>
      <c r="H103" s="7" t="s">
        <v>16</v>
      </c>
      <c r="J103" s="169" t="s">
        <v>478</v>
      </c>
      <c r="K103" s="170" t="s">
        <v>479</v>
      </c>
      <c r="L103" s="169" t="s">
        <v>480</v>
      </c>
      <c r="R103" s="53"/>
    </row>
    <row r="104" spans="6:18" s="54" customFormat="1" ht="12.75">
      <c r="F104" s="7">
        <v>102</v>
      </c>
      <c r="G104" s="11" t="s">
        <v>154</v>
      </c>
      <c r="H104" s="7" t="s">
        <v>16</v>
      </c>
      <c r="J104" s="169" t="s">
        <v>481</v>
      </c>
      <c r="K104" s="170" t="s">
        <v>482</v>
      </c>
      <c r="L104" s="169" t="s">
        <v>390</v>
      </c>
      <c r="R104" s="53"/>
    </row>
    <row r="105" spans="6:18" s="54" customFormat="1" ht="12.75">
      <c r="F105" s="7">
        <v>103</v>
      </c>
      <c r="G105" s="11" t="s">
        <v>155</v>
      </c>
      <c r="H105" s="7" t="s">
        <v>16</v>
      </c>
      <c r="J105" s="169" t="s">
        <v>483</v>
      </c>
      <c r="K105" s="170" t="s">
        <v>484</v>
      </c>
      <c r="L105" s="8" t="s">
        <v>5</v>
      </c>
      <c r="R105" s="53"/>
    </row>
    <row r="106" spans="6:18" s="54" customFormat="1" ht="12.75">
      <c r="F106" s="7">
        <v>104</v>
      </c>
      <c r="G106" s="11" t="s">
        <v>156</v>
      </c>
      <c r="H106" s="7" t="s">
        <v>16</v>
      </c>
      <c r="J106" s="169" t="s">
        <v>485</v>
      </c>
      <c r="K106" s="170" t="s">
        <v>486</v>
      </c>
      <c r="L106" s="8" t="s">
        <v>5</v>
      </c>
      <c r="R106" s="53"/>
    </row>
    <row r="107" spans="6:18" s="54" customFormat="1" ht="12.75">
      <c r="F107" s="7">
        <v>105</v>
      </c>
      <c r="G107" s="11" t="s">
        <v>157</v>
      </c>
      <c r="H107" s="7" t="s">
        <v>16</v>
      </c>
      <c r="J107" s="169" t="s">
        <v>487</v>
      </c>
      <c r="K107" s="170" t="s">
        <v>488</v>
      </c>
      <c r="L107" s="169" t="s">
        <v>372</v>
      </c>
      <c r="R107" s="53"/>
    </row>
    <row r="108" spans="6:18" s="54" customFormat="1" ht="12.75">
      <c r="F108" s="7">
        <v>106</v>
      </c>
      <c r="G108" s="11" t="s">
        <v>158</v>
      </c>
      <c r="H108" s="7" t="s">
        <v>16</v>
      </c>
      <c r="J108" s="169" t="s">
        <v>489</v>
      </c>
      <c r="K108" s="170" t="s">
        <v>490</v>
      </c>
      <c r="L108" s="8" t="s">
        <v>5</v>
      </c>
      <c r="R108" s="53"/>
    </row>
    <row r="109" spans="6:18" s="54" customFormat="1" ht="12.75">
      <c r="F109" s="7">
        <v>107</v>
      </c>
      <c r="G109" s="11" t="s">
        <v>159</v>
      </c>
      <c r="H109" s="7" t="s">
        <v>16</v>
      </c>
      <c r="J109" s="169" t="s">
        <v>491</v>
      </c>
      <c r="K109" s="170" t="s">
        <v>492</v>
      </c>
      <c r="L109" s="169" t="s">
        <v>36</v>
      </c>
      <c r="R109" s="53"/>
    </row>
    <row r="110" spans="6:18" s="54" customFormat="1" ht="12.75">
      <c r="F110" s="7">
        <v>108</v>
      </c>
      <c r="G110" s="11" t="s">
        <v>160</v>
      </c>
      <c r="H110" s="7" t="s">
        <v>16</v>
      </c>
      <c r="J110" s="169" t="s">
        <v>493</v>
      </c>
      <c r="K110" s="170" t="s">
        <v>494</v>
      </c>
      <c r="L110" s="169" t="s">
        <v>43</v>
      </c>
      <c r="R110" s="53"/>
    </row>
    <row r="111" spans="6:18" s="54" customFormat="1" ht="12.75">
      <c r="F111" s="7">
        <v>109</v>
      </c>
      <c r="G111" s="11" t="s">
        <v>161</v>
      </c>
      <c r="H111" s="7" t="s">
        <v>16</v>
      </c>
      <c r="J111" s="169" t="s">
        <v>495</v>
      </c>
      <c r="K111" s="170" t="s">
        <v>496</v>
      </c>
      <c r="L111" s="8" t="s">
        <v>5</v>
      </c>
      <c r="R111" s="53"/>
    </row>
    <row r="112" spans="6:18" s="54" customFormat="1" ht="12.75">
      <c r="F112" s="7">
        <v>110</v>
      </c>
      <c r="G112" s="11" t="s">
        <v>162</v>
      </c>
      <c r="H112" s="7" t="s">
        <v>16</v>
      </c>
      <c r="J112" s="169" t="s">
        <v>497</v>
      </c>
      <c r="K112" s="170" t="s">
        <v>498</v>
      </c>
      <c r="L112" s="169" t="s">
        <v>259</v>
      </c>
      <c r="R112" s="53"/>
    </row>
    <row r="113" spans="6:18" s="54" customFormat="1" ht="12.75">
      <c r="F113" s="7">
        <v>111</v>
      </c>
      <c r="G113" s="11" t="s">
        <v>163</v>
      </c>
      <c r="H113" s="7" t="s">
        <v>16</v>
      </c>
      <c r="J113" s="169" t="s">
        <v>499</v>
      </c>
      <c r="K113" s="170" t="s">
        <v>500</v>
      </c>
      <c r="L113" s="169" t="s">
        <v>501</v>
      </c>
      <c r="R113" s="53"/>
    </row>
    <row r="114" spans="6:18" s="54" customFormat="1" ht="12.75">
      <c r="F114" s="7">
        <v>112</v>
      </c>
      <c r="G114" s="11" t="s">
        <v>164</v>
      </c>
      <c r="H114" s="7" t="s">
        <v>16</v>
      </c>
      <c r="J114" s="169" t="s">
        <v>502</v>
      </c>
      <c r="K114" s="170" t="s">
        <v>503</v>
      </c>
      <c r="L114" s="169" t="s">
        <v>372</v>
      </c>
      <c r="R114" s="53"/>
    </row>
    <row r="115" spans="6:18" s="54" customFormat="1" ht="12.75">
      <c r="F115" s="7">
        <v>113</v>
      </c>
      <c r="G115" s="11" t="s">
        <v>165</v>
      </c>
      <c r="H115" s="7" t="s">
        <v>16</v>
      </c>
      <c r="J115" s="169" t="s">
        <v>504</v>
      </c>
      <c r="K115" s="170" t="s">
        <v>505</v>
      </c>
      <c r="L115" s="169" t="s">
        <v>3</v>
      </c>
      <c r="R115" s="53"/>
    </row>
    <row r="116" spans="6:18" s="54" customFormat="1" ht="12.75">
      <c r="F116" s="7">
        <v>114</v>
      </c>
      <c r="G116" s="11" t="s">
        <v>166</v>
      </c>
      <c r="H116" s="7" t="s">
        <v>23</v>
      </c>
      <c r="J116" s="169" t="s">
        <v>506</v>
      </c>
      <c r="K116" s="170" t="s">
        <v>507</v>
      </c>
      <c r="L116" s="8" t="s">
        <v>5</v>
      </c>
      <c r="R116" s="53"/>
    </row>
    <row r="117" spans="6:18" s="54" customFormat="1" ht="12.75">
      <c r="F117" s="7">
        <v>115</v>
      </c>
      <c r="G117" s="11" t="s">
        <v>167</v>
      </c>
      <c r="H117" s="7" t="s">
        <v>23</v>
      </c>
      <c r="J117" s="169" t="s">
        <v>508</v>
      </c>
      <c r="K117" s="170" t="s">
        <v>509</v>
      </c>
      <c r="L117" s="169" t="s">
        <v>23</v>
      </c>
      <c r="R117" s="53"/>
    </row>
    <row r="118" spans="6:18" s="54" customFormat="1" ht="12.75">
      <c r="F118" s="7">
        <v>116</v>
      </c>
      <c r="G118" s="11" t="s">
        <v>168</v>
      </c>
      <c r="H118" s="7" t="s">
        <v>23</v>
      </c>
      <c r="J118" s="169" t="s">
        <v>510</v>
      </c>
      <c r="K118" s="170" t="s">
        <v>511</v>
      </c>
      <c r="L118" s="169" t="s">
        <v>512</v>
      </c>
      <c r="R118" s="53"/>
    </row>
    <row r="119" spans="6:18" s="54" customFormat="1" ht="12.75">
      <c r="F119" s="7">
        <v>117</v>
      </c>
      <c r="G119" s="11" t="s">
        <v>169</v>
      </c>
      <c r="H119" s="9" t="s">
        <v>16</v>
      </c>
      <c r="J119" s="169" t="s">
        <v>513</v>
      </c>
      <c r="K119" s="170" t="s">
        <v>514</v>
      </c>
      <c r="L119" s="169" t="s">
        <v>515</v>
      </c>
      <c r="R119" s="53"/>
    </row>
    <row r="120" spans="6:18" s="54" customFormat="1" ht="12.75">
      <c r="F120" s="7">
        <v>118</v>
      </c>
      <c r="G120" s="11" t="s">
        <v>170</v>
      </c>
      <c r="H120" s="7" t="s">
        <v>23</v>
      </c>
      <c r="J120" s="169" t="s">
        <v>516</v>
      </c>
      <c r="K120" s="170" t="s">
        <v>517</v>
      </c>
      <c r="L120" s="169" t="s">
        <v>222</v>
      </c>
      <c r="R120" s="53"/>
    </row>
    <row r="121" spans="6:18" s="54" customFormat="1" ht="12.75">
      <c r="F121" s="7">
        <v>119</v>
      </c>
      <c r="G121" s="11" t="s">
        <v>171</v>
      </c>
      <c r="H121" s="7" t="s">
        <v>23</v>
      </c>
      <c r="J121" s="169" t="s">
        <v>518</v>
      </c>
      <c r="K121" s="170" t="s">
        <v>519</v>
      </c>
      <c r="L121" s="169" t="s">
        <v>125</v>
      </c>
      <c r="R121" s="53"/>
    </row>
    <row r="122" spans="6:18" s="54" customFormat="1" ht="12.75">
      <c r="F122" s="7">
        <v>120</v>
      </c>
      <c r="G122" s="11" t="s">
        <v>172</v>
      </c>
      <c r="H122" s="7" t="s">
        <v>23</v>
      </c>
      <c r="J122" s="169" t="s">
        <v>520</v>
      </c>
      <c r="K122" s="170" t="s">
        <v>521</v>
      </c>
      <c r="L122" s="8" t="s">
        <v>5</v>
      </c>
      <c r="R122" s="53"/>
    </row>
    <row r="123" spans="6:18" s="54" customFormat="1" ht="12.75">
      <c r="F123" s="7">
        <v>121</v>
      </c>
      <c r="G123" s="11" t="s">
        <v>173</v>
      </c>
      <c r="H123" s="7" t="s">
        <v>23</v>
      </c>
      <c r="J123" s="169" t="s">
        <v>522</v>
      </c>
      <c r="K123" s="170" t="s">
        <v>523</v>
      </c>
      <c r="L123" s="8" t="s">
        <v>5</v>
      </c>
      <c r="R123" s="53"/>
    </row>
    <row r="124" spans="6:18" s="54" customFormat="1" ht="12.75">
      <c r="F124" s="7">
        <v>122</v>
      </c>
      <c r="G124" s="11" t="s">
        <v>174</v>
      </c>
      <c r="H124" s="7" t="s">
        <v>23</v>
      </c>
      <c r="J124" s="169" t="s">
        <v>524</v>
      </c>
      <c r="K124" s="170" t="s">
        <v>525</v>
      </c>
      <c r="L124" s="169" t="s">
        <v>191</v>
      </c>
      <c r="R124" s="53"/>
    </row>
    <row r="125" spans="6:18" s="54" customFormat="1" ht="12.75">
      <c r="F125" s="7">
        <v>123</v>
      </c>
      <c r="G125" s="11" t="s">
        <v>175</v>
      </c>
      <c r="H125" s="7" t="s">
        <v>23</v>
      </c>
      <c r="J125" s="169" t="s">
        <v>526</v>
      </c>
      <c r="K125" s="170" t="s">
        <v>527</v>
      </c>
      <c r="L125" s="8" t="s">
        <v>5</v>
      </c>
      <c r="R125" s="53"/>
    </row>
    <row r="126" spans="6:18" s="54" customFormat="1" ht="12.75">
      <c r="F126" s="7">
        <v>124</v>
      </c>
      <c r="G126" s="11" t="s">
        <v>176</v>
      </c>
      <c r="H126" s="7" t="s">
        <v>23</v>
      </c>
      <c r="J126" s="169" t="s">
        <v>528</v>
      </c>
      <c r="K126" s="170" t="s">
        <v>529</v>
      </c>
      <c r="L126" s="169" t="s">
        <v>341</v>
      </c>
      <c r="R126" s="53"/>
    </row>
    <row r="127" spans="6:18" s="54" customFormat="1" ht="12.75">
      <c r="F127" s="7">
        <v>125</v>
      </c>
      <c r="G127" s="11" t="s">
        <v>177</v>
      </c>
      <c r="H127" s="7" t="s">
        <v>23</v>
      </c>
      <c r="J127" s="169" t="s">
        <v>530</v>
      </c>
      <c r="K127" s="170" t="s">
        <v>531</v>
      </c>
      <c r="L127" s="8" t="s">
        <v>5</v>
      </c>
      <c r="R127" s="53"/>
    </row>
    <row r="128" spans="6:18" s="54" customFormat="1" ht="12.75">
      <c r="F128" s="7">
        <v>126</v>
      </c>
      <c r="G128" s="11" t="s">
        <v>178</v>
      </c>
      <c r="H128" s="9" t="s">
        <v>23</v>
      </c>
      <c r="J128" s="169" t="s">
        <v>532</v>
      </c>
      <c r="K128" s="170" t="s">
        <v>531</v>
      </c>
      <c r="L128" s="169" t="s">
        <v>16</v>
      </c>
      <c r="R128" s="53"/>
    </row>
    <row r="129" spans="6:18" s="54" customFormat="1" ht="12.75">
      <c r="F129" s="7">
        <v>127</v>
      </c>
      <c r="G129" s="11" t="s">
        <v>179</v>
      </c>
      <c r="H129" s="9" t="s">
        <v>23</v>
      </c>
      <c r="J129" s="169" t="s">
        <v>533</v>
      </c>
      <c r="K129" s="170" t="s">
        <v>534</v>
      </c>
      <c r="L129" s="169" t="s">
        <v>130</v>
      </c>
      <c r="R129" s="53"/>
    </row>
    <row r="130" spans="6:18" s="54" customFormat="1" ht="12.75">
      <c r="F130" s="7">
        <v>128</v>
      </c>
      <c r="G130" s="11" t="s">
        <v>180</v>
      </c>
      <c r="H130" s="9" t="s">
        <v>23</v>
      </c>
      <c r="J130" s="169" t="s">
        <v>535</v>
      </c>
      <c r="K130" s="170" t="s">
        <v>536</v>
      </c>
      <c r="L130" s="8" t="s">
        <v>5</v>
      </c>
      <c r="R130" s="53"/>
    </row>
    <row r="131" spans="6:18" s="54" customFormat="1" ht="12.75">
      <c r="F131" s="7">
        <v>129</v>
      </c>
      <c r="G131" s="11" t="s">
        <v>181</v>
      </c>
      <c r="H131" s="9" t="s">
        <v>23</v>
      </c>
      <c r="J131" s="169" t="s">
        <v>537</v>
      </c>
      <c r="K131" s="170" t="s">
        <v>538</v>
      </c>
      <c r="L131" s="169" t="s">
        <v>84</v>
      </c>
      <c r="R131" s="53"/>
    </row>
    <row r="132" spans="6:18" s="54" customFormat="1" ht="12.75">
      <c r="F132" s="7">
        <v>130</v>
      </c>
      <c r="G132" s="11" t="s">
        <v>182</v>
      </c>
      <c r="H132" s="9" t="s">
        <v>23</v>
      </c>
      <c r="J132" s="169" t="s">
        <v>539</v>
      </c>
      <c r="K132" s="170" t="s">
        <v>540</v>
      </c>
      <c r="L132" s="169" t="s">
        <v>259</v>
      </c>
      <c r="R132" s="53"/>
    </row>
    <row r="133" spans="6:18" s="54" customFormat="1" ht="12.75">
      <c r="F133" s="7">
        <v>131</v>
      </c>
      <c r="G133" s="11" t="s">
        <v>183</v>
      </c>
      <c r="H133" s="7" t="s">
        <v>5</v>
      </c>
      <c r="J133" s="169" t="s">
        <v>541</v>
      </c>
      <c r="K133" s="170" t="s">
        <v>542</v>
      </c>
      <c r="L133" s="169" t="s">
        <v>12</v>
      </c>
      <c r="R133" s="53"/>
    </row>
    <row r="134" spans="6:18" s="54" customFormat="1" ht="12.75">
      <c r="F134" s="7">
        <v>132</v>
      </c>
      <c r="G134" s="11" t="s">
        <v>184</v>
      </c>
      <c r="H134" s="7" t="s">
        <v>16</v>
      </c>
      <c r="J134" s="169" t="s">
        <v>543</v>
      </c>
      <c r="K134" s="170" t="s">
        <v>544</v>
      </c>
      <c r="L134" s="169" t="s">
        <v>545</v>
      </c>
      <c r="R134" s="53"/>
    </row>
    <row r="135" spans="6:18" s="54" customFormat="1" ht="12.75">
      <c r="F135" s="7">
        <v>133</v>
      </c>
      <c r="G135" s="11" t="s">
        <v>185</v>
      </c>
      <c r="H135" s="7" t="s">
        <v>5</v>
      </c>
      <c r="J135" s="169" t="s">
        <v>546</v>
      </c>
      <c r="K135" s="170" t="s">
        <v>547</v>
      </c>
      <c r="L135" s="169" t="s">
        <v>34</v>
      </c>
      <c r="R135" s="53"/>
    </row>
    <row r="136" spans="6:18" s="54" customFormat="1" ht="12.75">
      <c r="F136" s="7">
        <v>134</v>
      </c>
      <c r="G136" s="11" t="s">
        <v>186</v>
      </c>
      <c r="H136" s="7" t="s">
        <v>16</v>
      </c>
      <c r="J136" s="169" t="s">
        <v>548</v>
      </c>
      <c r="K136" s="170" t="s">
        <v>549</v>
      </c>
      <c r="L136" s="169" t="s">
        <v>204</v>
      </c>
      <c r="R136" s="53"/>
    </row>
    <row r="137" spans="6:18" s="54" customFormat="1" ht="12.75">
      <c r="F137" s="7">
        <v>135</v>
      </c>
      <c r="G137" s="11" t="s">
        <v>187</v>
      </c>
      <c r="H137" s="9" t="s">
        <v>16</v>
      </c>
      <c r="J137" s="169" t="s">
        <v>550</v>
      </c>
      <c r="K137" s="170" t="s">
        <v>551</v>
      </c>
      <c r="L137" s="169" t="s">
        <v>552</v>
      </c>
      <c r="R137" s="53"/>
    </row>
    <row r="138" spans="6:18" s="54" customFormat="1" ht="12.75">
      <c r="F138" s="7">
        <v>136</v>
      </c>
      <c r="G138" s="11" t="s">
        <v>188</v>
      </c>
      <c r="H138" s="7" t="s">
        <v>23</v>
      </c>
      <c r="J138" s="169" t="s">
        <v>553</v>
      </c>
      <c r="K138" s="170" t="s">
        <v>554</v>
      </c>
      <c r="L138" s="169" t="s">
        <v>12</v>
      </c>
      <c r="R138" s="53"/>
    </row>
    <row r="139" spans="6:18" s="54" customFormat="1" ht="12.75">
      <c r="F139" s="7">
        <v>137</v>
      </c>
      <c r="G139" s="11" t="s">
        <v>189</v>
      </c>
      <c r="H139" s="7" t="s">
        <v>5</v>
      </c>
      <c r="J139" s="169" t="s">
        <v>555</v>
      </c>
      <c r="K139" s="170" t="s">
        <v>556</v>
      </c>
      <c r="L139" s="8" t="s">
        <v>5</v>
      </c>
      <c r="R139" s="53"/>
    </row>
    <row r="140" spans="6:18" s="54" customFormat="1" ht="12.75">
      <c r="F140" s="7">
        <v>138</v>
      </c>
      <c r="G140" s="11" t="s">
        <v>190</v>
      </c>
      <c r="H140" s="7" t="s">
        <v>23</v>
      </c>
      <c r="J140" s="169" t="s">
        <v>557</v>
      </c>
      <c r="K140" s="170" t="s">
        <v>558</v>
      </c>
      <c r="L140" s="8" t="s">
        <v>5</v>
      </c>
      <c r="R140" s="53"/>
    </row>
    <row r="141" spans="6:18" s="54" customFormat="1" ht="12.75">
      <c r="F141" s="7">
        <v>139</v>
      </c>
      <c r="G141" s="11" t="s">
        <v>192</v>
      </c>
      <c r="H141" s="7" t="s">
        <v>191</v>
      </c>
      <c r="J141" s="169" t="s">
        <v>559</v>
      </c>
      <c r="K141" s="170" t="s">
        <v>560</v>
      </c>
      <c r="L141" s="169" t="s">
        <v>19</v>
      </c>
      <c r="R141" s="53"/>
    </row>
    <row r="142" spans="6:18" s="54" customFormat="1" ht="12.75">
      <c r="F142" s="7">
        <v>140</v>
      </c>
      <c r="G142" s="11" t="s">
        <v>193</v>
      </c>
      <c r="H142" s="7" t="s">
        <v>148</v>
      </c>
      <c r="J142" s="169" t="s">
        <v>561</v>
      </c>
      <c r="K142" s="170" t="s">
        <v>562</v>
      </c>
      <c r="L142" s="169" t="s">
        <v>66</v>
      </c>
      <c r="R142" s="53"/>
    </row>
    <row r="143" spans="6:18" s="54" customFormat="1" ht="12.75">
      <c r="F143" s="7">
        <v>141</v>
      </c>
      <c r="G143" s="11" t="s">
        <v>194</v>
      </c>
      <c r="H143" s="7" t="s">
        <v>148</v>
      </c>
      <c r="J143" s="169" t="s">
        <v>563</v>
      </c>
      <c r="K143" s="170" t="s">
        <v>564</v>
      </c>
      <c r="L143" s="169" t="s">
        <v>463</v>
      </c>
      <c r="R143" s="53"/>
    </row>
    <row r="144" spans="6:18" s="54" customFormat="1" ht="12.75">
      <c r="F144" s="7">
        <v>142</v>
      </c>
      <c r="G144" s="11" t="s">
        <v>195</v>
      </c>
      <c r="H144" s="7" t="s">
        <v>148</v>
      </c>
      <c r="J144" s="169" t="s">
        <v>565</v>
      </c>
      <c r="K144" s="170" t="s">
        <v>566</v>
      </c>
      <c r="L144" s="169" t="s">
        <v>297</v>
      </c>
      <c r="R144" s="53"/>
    </row>
    <row r="145" spans="6:18" s="54" customFormat="1" ht="12.75">
      <c r="F145" s="7">
        <v>143</v>
      </c>
      <c r="G145" s="11" t="s">
        <v>196</v>
      </c>
      <c r="H145" s="7" t="s">
        <v>148</v>
      </c>
      <c r="J145" s="169" t="s">
        <v>567</v>
      </c>
      <c r="K145" s="170" t="s">
        <v>568</v>
      </c>
      <c r="L145" s="169" t="s">
        <v>284</v>
      </c>
      <c r="R145" s="53"/>
    </row>
    <row r="146" spans="6:18" s="54" customFormat="1" ht="12.75">
      <c r="F146" s="7">
        <v>144</v>
      </c>
      <c r="G146" s="11" t="s">
        <v>197</v>
      </c>
      <c r="H146" s="7" t="s">
        <v>23</v>
      </c>
      <c r="J146" s="169" t="s">
        <v>569</v>
      </c>
      <c r="K146" s="170" t="s">
        <v>570</v>
      </c>
      <c r="L146" s="169" t="s">
        <v>19</v>
      </c>
      <c r="R146" s="53"/>
    </row>
    <row r="147" spans="6:18" s="54" customFormat="1" ht="12.75">
      <c r="F147" s="7">
        <v>145</v>
      </c>
      <c r="G147" s="11" t="s">
        <v>198</v>
      </c>
      <c r="H147" s="7" t="s">
        <v>191</v>
      </c>
      <c r="J147" s="169" t="s">
        <v>571</v>
      </c>
      <c r="K147" s="170" t="s">
        <v>572</v>
      </c>
      <c r="L147" s="169" t="s">
        <v>23</v>
      </c>
      <c r="R147" s="53"/>
    </row>
    <row r="148" spans="6:18" s="54" customFormat="1" ht="12.75">
      <c r="F148" s="7">
        <v>146</v>
      </c>
      <c r="G148" s="11" t="s">
        <v>199</v>
      </c>
      <c r="H148" s="7" t="s">
        <v>191</v>
      </c>
      <c r="J148" s="169" t="s">
        <v>573</v>
      </c>
      <c r="K148" s="170" t="s">
        <v>574</v>
      </c>
      <c r="L148" s="169" t="s">
        <v>84</v>
      </c>
      <c r="R148" s="53"/>
    </row>
    <row r="149" spans="6:18" s="54" customFormat="1" ht="12.75">
      <c r="F149" s="7">
        <v>147</v>
      </c>
      <c r="G149" s="11" t="s">
        <v>200</v>
      </c>
      <c r="H149" s="7" t="s">
        <v>191</v>
      </c>
      <c r="J149" s="169" t="s">
        <v>575</v>
      </c>
      <c r="K149" s="170" t="s">
        <v>576</v>
      </c>
      <c r="L149" s="169" t="s">
        <v>313</v>
      </c>
      <c r="R149" s="53"/>
    </row>
    <row r="150" spans="6:18" s="54" customFormat="1" ht="12.75">
      <c r="F150" s="7">
        <v>148</v>
      </c>
      <c r="G150" s="11" t="s">
        <v>201</v>
      </c>
      <c r="H150" s="7" t="s">
        <v>191</v>
      </c>
      <c r="J150" s="169" t="s">
        <v>577</v>
      </c>
      <c r="K150" s="170" t="s">
        <v>578</v>
      </c>
      <c r="L150" s="169" t="s">
        <v>367</v>
      </c>
      <c r="R150" s="53"/>
    </row>
    <row r="151" spans="6:18" s="54" customFormat="1" ht="12.75">
      <c r="F151" s="7">
        <v>149</v>
      </c>
      <c r="G151" s="11" t="s">
        <v>202</v>
      </c>
      <c r="H151" s="9" t="s">
        <v>5</v>
      </c>
      <c r="J151" s="169" t="s">
        <v>579</v>
      </c>
      <c r="K151" s="170" t="s">
        <v>580</v>
      </c>
      <c r="L151" s="169" t="s">
        <v>581</v>
      </c>
      <c r="R151" s="53"/>
    </row>
    <row r="152" spans="6:18" s="54" customFormat="1" ht="12.75">
      <c r="F152" s="7">
        <v>150</v>
      </c>
      <c r="G152" s="11" t="s">
        <v>203</v>
      </c>
      <c r="H152" s="9" t="s">
        <v>23</v>
      </c>
      <c r="J152" s="169" t="s">
        <v>582</v>
      </c>
      <c r="K152" s="170" t="s">
        <v>583</v>
      </c>
      <c r="L152" s="169" t="s">
        <v>19</v>
      </c>
      <c r="R152" s="53"/>
    </row>
    <row r="153" spans="6:18" s="54" customFormat="1" ht="12.75">
      <c r="F153" s="7">
        <v>151</v>
      </c>
      <c r="G153" s="11" t="s">
        <v>205</v>
      </c>
      <c r="H153" s="9" t="s">
        <v>204</v>
      </c>
      <c r="J153" s="169" t="s">
        <v>584</v>
      </c>
      <c r="K153" s="170" t="s">
        <v>585</v>
      </c>
      <c r="L153" s="169" t="s">
        <v>204</v>
      </c>
      <c r="R153" s="53"/>
    </row>
    <row r="154" spans="6:18" s="54" customFormat="1" ht="12.75">
      <c r="F154" s="7">
        <v>152</v>
      </c>
      <c r="G154" s="11" t="s">
        <v>206</v>
      </c>
      <c r="H154" s="9" t="s">
        <v>204</v>
      </c>
      <c r="J154" s="169" t="s">
        <v>586</v>
      </c>
      <c r="K154" s="170" t="s">
        <v>587</v>
      </c>
      <c r="L154" s="169" t="s">
        <v>23</v>
      </c>
      <c r="R154" s="53"/>
    </row>
    <row r="155" spans="6:18" s="54" customFormat="1" ht="12.75">
      <c r="F155" s="7">
        <v>153</v>
      </c>
      <c r="G155" s="11" t="s">
        <v>208</v>
      </c>
      <c r="H155" s="9" t="s">
        <v>207</v>
      </c>
      <c r="J155" s="169" t="s">
        <v>588</v>
      </c>
      <c r="K155" s="170" t="s">
        <v>589</v>
      </c>
      <c r="L155" s="169" t="s">
        <v>29</v>
      </c>
      <c r="R155" s="53"/>
    </row>
    <row r="156" spans="6:18" s="54" customFormat="1" ht="12.75">
      <c r="F156" s="7">
        <v>154</v>
      </c>
      <c r="G156" s="11" t="s">
        <v>209</v>
      </c>
      <c r="H156" s="9" t="s">
        <v>207</v>
      </c>
      <c r="J156" s="169" t="s">
        <v>590</v>
      </c>
      <c r="K156" s="170" t="s">
        <v>591</v>
      </c>
      <c r="L156" s="169" t="s">
        <v>29</v>
      </c>
      <c r="R156" s="53"/>
    </row>
    <row r="157" spans="6:18" s="54" customFormat="1" ht="12.75">
      <c r="F157" s="7">
        <v>155</v>
      </c>
      <c r="G157" s="11" t="s">
        <v>210</v>
      </c>
      <c r="H157" s="9" t="s">
        <v>207</v>
      </c>
      <c r="J157" s="169" t="s">
        <v>592</v>
      </c>
      <c r="K157" s="170" t="s">
        <v>593</v>
      </c>
      <c r="L157" s="169" t="s">
        <v>463</v>
      </c>
      <c r="R157" s="53"/>
    </row>
    <row r="158" spans="6:18" s="54" customFormat="1" ht="12.75">
      <c r="F158" s="7">
        <v>156</v>
      </c>
      <c r="G158" s="11" t="s">
        <v>211</v>
      </c>
      <c r="H158" s="9" t="s">
        <v>207</v>
      </c>
      <c r="J158" s="169" t="s">
        <v>594</v>
      </c>
      <c r="K158" s="170" t="s">
        <v>595</v>
      </c>
      <c r="L158" s="169" t="s">
        <v>545</v>
      </c>
      <c r="R158" s="53"/>
    </row>
    <row r="159" spans="6:18" s="54" customFormat="1" ht="12.75">
      <c r="F159" s="7">
        <v>157</v>
      </c>
      <c r="G159" s="11" t="s">
        <v>212</v>
      </c>
      <c r="H159" s="9" t="s">
        <v>207</v>
      </c>
      <c r="J159" s="169" t="s">
        <v>596</v>
      </c>
      <c r="K159" s="170" t="s">
        <v>597</v>
      </c>
      <c r="L159" s="169" t="s">
        <v>29</v>
      </c>
      <c r="R159" s="53"/>
    </row>
    <row r="160" spans="6:18" s="54" customFormat="1" ht="12.75">
      <c r="F160" s="7">
        <v>158</v>
      </c>
      <c r="G160" s="11" t="s">
        <v>213</v>
      </c>
      <c r="H160" s="9" t="s">
        <v>207</v>
      </c>
      <c r="J160" s="169" t="s">
        <v>598</v>
      </c>
      <c r="K160" s="170" t="s">
        <v>599</v>
      </c>
      <c r="L160" s="169" t="s">
        <v>38</v>
      </c>
      <c r="R160" s="53"/>
    </row>
    <row r="161" spans="6:18" s="54" customFormat="1" ht="12.75">
      <c r="F161" s="7">
        <v>159</v>
      </c>
      <c r="G161" s="11" t="s">
        <v>214</v>
      </c>
      <c r="H161" s="9" t="s">
        <v>207</v>
      </c>
      <c r="J161" s="169" t="s">
        <v>600</v>
      </c>
      <c r="K161" s="170" t="s">
        <v>601</v>
      </c>
      <c r="L161" s="169" t="s">
        <v>602</v>
      </c>
      <c r="R161" s="53"/>
    </row>
    <row r="162" spans="6:18" s="54" customFormat="1" ht="12.75">
      <c r="F162" s="7">
        <v>160</v>
      </c>
      <c r="G162" s="11" t="s">
        <v>215</v>
      </c>
      <c r="H162" s="9" t="s">
        <v>5</v>
      </c>
      <c r="J162" s="169" t="s">
        <v>603</v>
      </c>
      <c r="K162" s="170" t="s">
        <v>604</v>
      </c>
      <c r="L162" s="169" t="s">
        <v>501</v>
      </c>
      <c r="R162" s="53"/>
    </row>
    <row r="163" spans="6:18" s="54" customFormat="1" ht="12.75">
      <c r="F163" s="7">
        <v>161</v>
      </c>
      <c r="G163" s="11" t="s">
        <v>217</v>
      </c>
      <c r="H163" s="9" t="s">
        <v>216</v>
      </c>
      <c r="J163" s="169" t="s">
        <v>605</v>
      </c>
      <c r="K163" s="170" t="s">
        <v>606</v>
      </c>
      <c r="L163" s="169" t="s">
        <v>204</v>
      </c>
      <c r="R163" s="53"/>
    </row>
    <row r="164" spans="6:18" s="54" customFormat="1" ht="12.75">
      <c r="F164" s="7">
        <v>162</v>
      </c>
      <c r="G164" s="11" t="s">
        <v>219</v>
      </c>
      <c r="H164" s="9" t="s">
        <v>218</v>
      </c>
      <c r="J164" s="169" t="s">
        <v>607</v>
      </c>
      <c r="K164" s="170" t="s">
        <v>608</v>
      </c>
      <c r="L164" s="8" t="s">
        <v>5</v>
      </c>
      <c r="R164" s="53"/>
    </row>
    <row r="165" spans="6:18" s="54" customFormat="1" ht="12.75">
      <c r="F165" s="7">
        <v>163</v>
      </c>
      <c r="G165" s="11" t="s">
        <v>220</v>
      </c>
      <c r="H165" s="7" t="s">
        <v>216</v>
      </c>
      <c r="J165" s="169" t="s">
        <v>609</v>
      </c>
      <c r="K165" s="170" t="s">
        <v>610</v>
      </c>
      <c r="L165" s="169" t="s">
        <v>19</v>
      </c>
      <c r="R165" s="53"/>
    </row>
    <row r="166" spans="6:18" s="54" customFormat="1" ht="12.75">
      <c r="F166" s="7">
        <v>164</v>
      </c>
      <c r="G166" s="11" t="s">
        <v>221</v>
      </c>
      <c r="H166" s="9" t="s">
        <v>216</v>
      </c>
      <c r="J166" s="169" t="s">
        <v>611</v>
      </c>
      <c r="K166" s="170" t="s">
        <v>612</v>
      </c>
      <c r="L166" s="169" t="s">
        <v>16</v>
      </c>
      <c r="R166" s="53"/>
    </row>
    <row r="167" spans="6:18" s="54" customFormat="1" ht="12.75">
      <c r="F167" s="7">
        <v>165</v>
      </c>
      <c r="G167" s="11" t="s">
        <v>223</v>
      </c>
      <c r="H167" s="9" t="s">
        <v>222</v>
      </c>
      <c r="J167" s="169" t="s">
        <v>613</v>
      </c>
      <c r="K167" s="170" t="s">
        <v>614</v>
      </c>
      <c r="L167" s="169" t="s">
        <v>515</v>
      </c>
      <c r="R167" s="53"/>
    </row>
    <row r="168" spans="6:18" s="54" customFormat="1" ht="12.75">
      <c r="F168" s="7">
        <v>166</v>
      </c>
      <c r="G168" s="11" t="s">
        <v>224</v>
      </c>
      <c r="H168" s="9" t="s">
        <v>222</v>
      </c>
      <c r="J168" s="169" t="s">
        <v>615</v>
      </c>
      <c r="K168" s="170" t="s">
        <v>616</v>
      </c>
      <c r="L168" s="169" t="s">
        <v>284</v>
      </c>
      <c r="R168" s="53"/>
    </row>
    <row r="169" spans="6:18" s="54" customFormat="1" ht="12.75">
      <c r="F169" s="7">
        <v>167</v>
      </c>
      <c r="G169" s="11" t="s">
        <v>225</v>
      </c>
      <c r="H169" s="9" t="s">
        <v>216</v>
      </c>
      <c r="J169" s="169" t="s">
        <v>617</v>
      </c>
      <c r="K169" s="170" t="s">
        <v>618</v>
      </c>
      <c r="L169" s="169" t="s">
        <v>29</v>
      </c>
      <c r="R169" s="53"/>
    </row>
    <row r="170" spans="6:18" s="54" customFormat="1" ht="12.75">
      <c r="F170" s="7">
        <v>168</v>
      </c>
      <c r="G170" s="11" t="s">
        <v>226</v>
      </c>
      <c r="H170" s="9" t="s">
        <v>216</v>
      </c>
      <c r="J170" s="169" t="s">
        <v>619</v>
      </c>
      <c r="K170" s="170" t="s">
        <v>620</v>
      </c>
      <c r="L170" s="8" t="s">
        <v>5</v>
      </c>
      <c r="R170" s="53"/>
    </row>
    <row r="171" spans="6:18" s="54" customFormat="1" ht="12.75">
      <c r="F171" s="7">
        <v>169</v>
      </c>
      <c r="G171" s="11" t="s">
        <v>227</v>
      </c>
      <c r="H171" s="9" t="s">
        <v>222</v>
      </c>
      <c r="J171" s="169" t="s">
        <v>621</v>
      </c>
      <c r="K171" s="170" t="s">
        <v>622</v>
      </c>
      <c r="L171" s="169" t="s">
        <v>34</v>
      </c>
      <c r="R171" s="53"/>
    </row>
    <row r="172" spans="6:18" s="54" customFormat="1" ht="12.75">
      <c r="F172" s="7">
        <v>170</v>
      </c>
      <c r="G172" s="11" t="s">
        <v>228</v>
      </c>
      <c r="H172" s="9" t="s">
        <v>222</v>
      </c>
      <c r="J172" s="169" t="s">
        <v>623</v>
      </c>
      <c r="K172" s="170" t="s">
        <v>624</v>
      </c>
      <c r="L172" s="8" t="s">
        <v>5</v>
      </c>
      <c r="R172" s="53"/>
    </row>
    <row r="173" spans="6:18" s="54" customFormat="1" ht="12.75">
      <c r="F173" s="7">
        <v>171</v>
      </c>
      <c r="G173" s="11" t="s">
        <v>229</v>
      </c>
      <c r="H173" s="9" t="s">
        <v>222</v>
      </c>
      <c r="J173" s="169" t="s">
        <v>625</v>
      </c>
      <c r="K173" s="170" t="s">
        <v>626</v>
      </c>
      <c r="L173" s="169" t="s">
        <v>204</v>
      </c>
      <c r="R173" s="53"/>
    </row>
    <row r="174" spans="6:18" s="54" customFormat="1" ht="12.75">
      <c r="F174" s="7">
        <v>172</v>
      </c>
      <c r="G174" s="11" t="s">
        <v>230</v>
      </c>
      <c r="H174" s="9" t="s">
        <v>216</v>
      </c>
      <c r="J174" s="169" t="s">
        <v>627</v>
      </c>
      <c r="K174" s="170" t="s">
        <v>628</v>
      </c>
      <c r="L174" s="169" t="s">
        <v>84</v>
      </c>
      <c r="R174" s="53"/>
    </row>
    <row r="175" spans="6:18" s="54" customFormat="1" ht="12.75">
      <c r="F175" s="7">
        <v>173</v>
      </c>
      <c r="G175" s="11" t="s">
        <v>231</v>
      </c>
      <c r="H175" s="9" t="s">
        <v>222</v>
      </c>
      <c r="J175" s="169" t="s">
        <v>629</v>
      </c>
      <c r="K175" s="170" t="s">
        <v>630</v>
      </c>
      <c r="L175" s="8" t="s">
        <v>5</v>
      </c>
      <c r="R175" s="53"/>
    </row>
    <row r="176" spans="6:18" s="54" customFormat="1" ht="12.75">
      <c r="F176" s="7">
        <v>174</v>
      </c>
      <c r="G176" s="11" t="s">
        <v>232</v>
      </c>
      <c r="H176" s="9" t="s">
        <v>43</v>
      </c>
      <c r="J176" s="169" t="s">
        <v>631</v>
      </c>
      <c r="K176" s="170" t="s">
        <v>632</v>
      </c>
      <c r="L176" s="169" t="s">
        <v>284</v>
      </c>
      <c r="R176" s="53"/>
    </row>
    <row r="177" spans="6:18" s="54" customFormat="1" ht="12.75">
      <c r="F177" s="7">
        <v>175</v>
      </c>
      <c r="G177" s="11" t="s">
        <v>233</v>
      </c>
      <c r="H177" s="9" t="s">
        <v>216</v>
      </c>
      <c r="J177" s="169" t="s">
        <v>633</v>
      </c>
      <c r="K177" s="170" t="s">
        <v>634</v>
      </c>
      <c r="L177" s="8" t="s">
        <v>5</v>
      </c>
      <c r="R177" s="53"/>
    </row>
    <row r="178" spans="6:18" s="54" customFormat="1" ht="12.75">
      <c r="F178" s="7">
        <v>176</v>
      </c>
      <c r="G178" s="11" t="s">
        <v>234</v>
      </c>
      <c r="H178" s="9" t="s">
        <v>216</v>
      </c>
      <c r="J178" s="169" t="s">
        <v>635</v>
      </c>
      <c r="K178" s="170" t="s">
        <v>636</v>
      </c>
      <c r="L178" s="169" t="s">
        <v>637</v>
      </c>
      <c r="R178" s="53"/>
    </row>
    <row r="179" spans="6:18" s="54" customFormat="1" ht="12.75">
      <c r="F179" s="7">
        <v>177</v>
      </c>
      <c r="G179" s="11" t="s">
        <v>235</v>
      </c>
      <c r="H179" s="9" t="s">
        <v>216</v>
      </c>
      <c r="J179" s="169" t="s">
        <v>638</v>
      </c>
      <c r="K179" s="170" t="s">
        <v>639</v>
      </c>
      <c r="L179" s="8" t="s">
        <v>5</v>
      </c>
      <c r="R179" s="53"/>
    </row>
    <row r="180" spans="6:18" s="54" customFormat="1" ht="12.75">
      <c r="F180" s="7">
        <v>178</v>
      </c>
      <c r="G180" s="11" t="s">
        <v>236</v>
      </c>
      <c r="H180" s="9" t="s">
        <v>207</v>
      </c>
      <c r="J180" s="169" t="s">
        <v>640</v>
      </c>
      <c r="K180" s="170" t="s">
        <v>641</v>
      </c>
      <c r="L180" s="169" t="s">
        <v>12</v>
      </c>
      <c r="R180" s="53"/>
    </row>
    <row r="181" spans="6:18" s="54" customFormat="1" ht="12.75">
      <c r="F181" s="7">
        <v>179</v>
      </c>
      <c r="G181" s="11" t="s">
        <v>237</v>
      </c>
      <c r="H181" s="9" t="s">
        <v>207</v>
      </c>
      <c r="J181" s="169" t="s">
        <v>642</v>
      </c>
      <c r="K181" s="170" t="s">
        <v>643</v>
      </c>
      <c r="L181" s="8" t="s">
        <v>5</v>
      </c>
      <c r="R181" s="53"/>
    </row>
    <row r="182" spans="6:18" s="54" customFormat="1" ht="12.75">
      <c r="F182" s="7">
        <v>180</v>
      </c>
      <c r="G182" s="11" t="s">
        <v>239</v>
      </c>
      <c r="H182" s="9" t="s">
        <v>238</v>
      </c>
      <c r="J182" s="169" t="s">
        <v>644</v>
      </c>
      <c r="K182" s="170" t="s">
        <v>645</v>
      </c>
      <c r="L182" s="8" t="s">
        <v>5</v>
      </c>
      <c r="R182" s="53"/>
    </row>
    <row r="183" spans="6:18" s="54" customFormat="1" ht="12.75">
      <c r="F183" s="7">
        <v>181</v>
      </c>
      <c r="G183" s="11" t="s">
        <v>240</v>
      </c>
      <c r="H183" s="9" t="s">
        <v>238</v>
      </c>
      <c r="J183" s="169" t="s">
        <v>646</v>
      </c>
      <c r="K183" s="170" t="s">
        <v>647</v>
      </c>
      <c r="L183" s="8" t="s">
        <v>5</v>
      </c>
      <c r="R183" s="53"/>
    </row>
    <row r="184" spans="6:18" s="54" customFormat="1" ht="12.75">
      <c r="F184" s="7">
        <v>182</v>
      </c>
      <c r="G184" s="11" t="s">
        <v>241</v>
      </c>
      <c r="H184" s="9" t="s">
        <v>238</v>
      </c>
      <c r="J184" s="169" t="s">
        <v>648</v>
      </c>
      <c r="K184" s="170" t="s">
        <v>649</v>
      </c>
      <c r="L184" s="169" t="s">
        <v>58</v>
      </c>
      <c r="R184" s="53"/>
    </row>
    <row r="185" spans="6:18" s="54" customFormat="1" ht="12.75">
      <c r="F185" s="7">
        <v>183</v>
      </c>
      <c r="G185" s="11" t="s">
        <v>242</v>
      </c>
      <c r="H185" s="9" t="s">
        <v>29</v>
      </c>
      <c r="J185" s="169" t="s">
        <v>650</v>
      </c>
      <c r="K185" s="170" t="s">
        <v>651</v>
      </c>
      <c r="L185" s="8" t="s">
        <v>5</v>
      </c>
      <c r="R185" s="53"/>
    </row>
    <row r="186" spans="6:18" s="54" customFormat="1" ht="12.75">
      <c r="F186" s="7">
        <v>184</v>
      </c>
      <c r="G186" s="11" t="s">
        <v>243</v>
      </c>
      <c r="H186" s="9" t="s">
        <v>14</v>
      </c>
      <c r="J186" s="169" t="s">
        <v>652</v>
      </c>
      <c r="K186" s="170" t="s">
        <v>653</v>
      </c>
      <c r="L186" s="169" t="s">
        <v>12</v>
      </c>
      <c r="R186" s="53"/>
    </row>
    <row r="187" spans="6:18" s="54" customFormat="1" ht="12.75">
      <c r="F187" s="7">
        <v>185</v>
      </c>
      <c r="G187" s="11" t="s">
        <v>245</v>
      </c>
      <c r="H187" s="9" t="s">
        <v>244</v>
      </c>
      <c r="J187" s="169" t="s">
        <v>654</v>
      </c>
      <c r="K187" s="170" t="s">
        <v>655</v>
      </c>
      <c r="L187" s="169" t="s">
        <v>84</v>
      </c>
      <c r="R187" s="53"/>
    </row>
    <row r="188" spans="6:18" s="54" customFormat="1" ht="12.75">
      <c r="F188" s="7">
        <v>186</v>
      </c>
      <c r="G188" s="11" t="s">
        <v>246</v>
      </c>
      <c r="H188" s="9" t="s">
        <v>244</v>
      </c>
      <c r="J188" s="169" t="s">
        <v>656</v>
      </c>
      <c r="K188" s="170" t="s">
        <v>657</v>
      </c>
      <c r="L188" s="8" t="s">
        <v>5</v>
      </c>
      <c r="R188" s="53"/>
    </row>
    <row r="189" spans="6:18" s="54" customFormat="1" ht="12.75">
      <c r="F189" s="7">
        <v>187</v>
      </c>
      <c r="G189" s="11" t="s">
        <v>247</v>
      </c>
      <c r="H189" s="9" t="s">
        <v>244</v>
      </c>
      <c r="J189" s="169" t="s">
        <v>658</v>
      </c>
      <c r="K189" s="170" t="s">
        <v>659</v>
      </c>
      <c r="L189" s="8" t="s">
        <v>5</v>
      </c>
      <c r="R189" s="53"/>
    </row>
    <row r="190" spans="6:18" s="54" customFormat="1" ht="12.75">
      <c r="F190" s="7">
        <v>188</v>
      </c>
      <c r="G190" s="11" t="s">
        <v>248</v>
      </c>
      <c r="H190" s="9" t="s">
        <v>244</v>
      </c>
      <c r="J190" s="169" t="s">
        <v>660</v>
      </c>
      <c r="K190" s="170" t="s">
        <v>661</v>
      </c>
      <c r="L190" s="8" t="s">
        <v>5</v>
      </c>
      <c r="R190" s="53"/>
    </row>
    <row r="191" spans="6:18" s="54" customFormat="1" ht="12.75">
      <c r="F191" s="7">
        <v>189</v>
      </c>
      <c r="G191" s="11" t="s">
        <v>249</v>
      </c>
      <c r="H191" s="9" t="s">
        <v>244</v>
      </c>
      <c r="J191" s="169" t="s">
        <v>662</v>
      </c>
      <c r="K191" s="170" t="s">
        <v>663</v>
      </c>
      <c r="L191" s="169" t="s">
        <v>58</v>
      </c>
      <c r="R191" s="53"/>
    </row>
    <row r="192" spans="6:18" s="54" customFormat="1" ht="12.75">
      <c r="F192" s="7">
        <v>190</v>
      </c>
      <c r="G192" s="11" t="s">
        <v>250</v>
      </c>
      <c r="H192" s="9" t="s">
        <v>244</v>
      </c>
      <c r="J192" s="169" t="s">
        <v>664</v>
      </c>
      <c r="K192" s="170" t="s">
        <v>665</v>
      </c>
      <c r="L192" s="169" t="s">
        <v>148</v>
      </c>
      <c r="R192" s="53"/>
    </row>
    <row r="193" spans="6:18" s="54" customFormat="1" ht="12.75">
      <c r="F193" s="7">
        <v>191</v>
      </c>
      <c r="G193" s="11" t="s">
        <v>251</v>
      </c>
      <c r="H193" s="9" t="s">
        <v>5</v>
      </c>
      <c r="J193" s="169" t="s">
        <v>666</v>
      </c>
      <c r="K193" s="170" t="s">
        <v>667</v>
      </c>
      <c r="L193" s="169" t="s">
        <v>12</v>
      </c>
      <c r="R193" s="53"/>
    </row>
    <row r="194" spans="6:18" s="54" customFormat="1" ht="12.75">
      <c r="F194" s="7">
        <v>192</v>
      </c>
      <c r="G194" s="11" t="s">
        <v>252</v>
      </c>
      <c r="H194" s="9" t="s">
        <v>204</v>
      </c>
      <c r="J194" s="169" t="s">
        <v>668</v>
      </c>
      <c r="K194" s="170" t="s">
        <v>669</v>
      </c>
      <c r="L194" s="8" t="s">
        <v>5</v>
      </c>
      <c r="R194" s="53"/>
    </row>
    <row r="195" spans="6:18" s="54" customFormat="1" ht="12.75">
      <c r="F195" s="7">
        <v>193</v>
      </c>
      <c r="G195" s="11" t="s">
        <v>253</v>
      </c>
      <c r="H195" s="9" t="s">
        <v>29</v>
      </c>
      <c r="J195" s="169" t="s">
        <v>670</v>
      </c>
      <c r="K195" s="170" t="s">
        <v>671</v>
      </c>
      <c r="L195" s="169" t="s">
        <v>19</v>
      </c>
      <c r="R195" s="53"/>
    </row>
    <row r="196" spans="6:18" s="54" customFormat="1" ht="12.75">
      <c r="F196" s="7">
        <v>194</v>
      </c>
      <c r="G196" s="11" t="s">
        <v>254</v>
      </c>
      <c r="H196" s="9" t="s">
        <v>29</v>
      </c>
      <c r="J196" s="169" t="s">
        <v>672</v>
      </c>
      <c r="K196" s="170" t="s">
        <v>673</v>
      </c>
      <c r="L196" s="8" t="s">
        <v>5</v>
      </c>
      <c r="R196" s="53"/>
    </row>
    <row r="197" spans="6:18" s="54" customFormat="1" ht="12.75">
      <c r="F197" s="7">
        <v>195</v>
      </c>
      <c r="G197" s="11" t="s">
        <v>255</v>
      </c>
      <c r="H197" s="9" t="s">
        <v>29</v>
      </c>
      <c r="J197" s="169" t="s">
        <v>674</v>
      </c>
      <c r="K197" s="170" t="s">
        <v>675</v>
      </c>
      <c r="L197" s="8" t="s">
        <v>5</v>
      </c>
      <c r="R197" s="53"/>
    </row>
    <row r="198" spans="6:18" s="54" customFormat="1" ht="12.75">
      <c r="F198" s="7">
        <v>196</v>
      </c>
      <c r="G198" s="11" t="s">
        <v>256</v>
      </c>
      <c r="H198" s="9" t="s">
        <v>29</v>
      </c>
      <c r="J198" s="169" t="s">
        <v>676</v>
      </c>
      <c r="K198" s="170" t="s">
        <v>677</v>
      </c>
      <c r="L198" s="169" t="s">
        <v>58</v>
      </c>
      <c r="R198" s="53"/>
    </row>
    <row r="199" spans="6:18" s="54" customFormat="1" ht="12.75">
      <c r="F199" s="7">
        <v>197</v>
      </c>
      <c r="G199" s="11" t="s">
        <v>257</v>
      </c>
      <c r="H199" s="9" t="s">
        <v>29</v>
      </c>
      <c r="J199" s="169" t="s">
        <v>678</v>
      </c>
      <c r="K199" s="170" t="s">
        <v>679</v>
      </c>
      <c r="L199" s="169" t="s">
        <v>3</v>
      </c>
      <c r="R199" s="53"/>
    </row>
    <row r="200" spans="6:18" s="54" customFormat="1" ht="12.75">
      <c r="F200" s="7">
        <v>198</v>
      </c>
      <c r="G200" s="11" t="s">
        <v>258</v>
      </c>
      <c r="H200" s="9" t="s">
        <v>29</v>
      </c>
      <c r="J200" s="169" t="s">
        <v>680</v>
      </c>
      <c r="K200" s="170" t="s">
        <v>681</v>
      </c>
      <c r="L200" s="169" t="s">
        <v>3</v>
      </c>
      <c r="R200" s="53"/>
    </row>
    <row r="201" spans="6:18" s="54" customFormat="1" ht="12.75">
      <c r="F201" s="7">
        <v>199</v>
      </c>
      <c r="G201" s="11" t="s">
        <v>916</v>
      </c>
      <c r="H201" s="9" t="s">
        <v>259</v>
      </c>
      <c r="J201" s="169" t="s">
        <v>682</v>
      </c>
      <c r="K201" s="170" t="s">
        <v>683</v>
      </c>
      <c r="L201" s="169" t="s">
        <v>307</v>
      </c>
      <c r="R201" s="53"/>
    </row>
    <row r="202" spans="6:18" s="54" customFormat="1" ht="12.75">
      <c r="F202" s="7">
        <v>200</v>
      </c>
      <c r="G202" s="11" t="s">
        <v>917</v>
      </c>
      <c r="H202" s="9" t="s">
        <v>14</v>
      </c>
      <c r="J202" s="169" t="s">
        <v>684</v>
      </c>
      <c r="K202" s="170" t="s">
        <v>685</v>
      </c>
      <c r="L202" s="8" t="s">
        <v>5</v>
      </c>
      <c r="R202" s="53"/>
    </row>
    <row r="203" spans="6:18" s="54" customFormat="1" ht="12.75">
      <c r="F203" s="7">
        <v>201</v>
      </c>
      <c r="G203" s="11" t="s">
        <v>260</v>
      </c>
      <c r="H203" s="9" t="s">
        <v>14</v>
      </c>
      <c r="J203" s="169" t="s">
        <v>686</v>
      </c>
      <c r="K203" s="170" t="s">
        <v>687</v>
      </c>
      <c r="L203" s="169" t="s">
        <v>125</v>
      </c>
      <c r="R203" s="53"/>
    </row>
    <row r="204" spans="6:18" s="54" customFormat="1" ht="12.75">
      <c r="F204" s="7">
        <v>202</v>
      </c>
      <c r="G204" s="11" t="s">
        <v>918</v>
      </c>
      <c r="H204" s="9" t="s">
        <v>261</v>
      </c>
      <c r="J204" s="169" t="s">
        <v>688</v>
      </c>
      <c r="K204" s="170" t="s">
        <v>689</v>
      </c>
      <c r="L204" s="8" t="s">
        <v>5</v>
      </c>
      <c r="R204" s="53"/>
    </row>
    <row r="205" spans="6:18" s="54" customFormat="1" ht="12.75">
      <c r="F205" s="1">
        <v>203</v>
      </c>
      <c r="G205" s="172" t="s">
        <v>841</v>
      </c>
      <c r="H205" s="1" t="s">
        <v>5</v>
      </c>
      <c r="J205" s="169" t="s">
        <v>690</v>
      </c>
      <c r="K205" s="170" t="s">
        <v>691</v>
      </c>
      <c r="L205" s="169" t="s">
        <v>16</v>
      </c>
      <c r="R205" s="53"/>
    </row>
    <row r="206" spans="6:18" s="54" customFormat="1" ht="12.75">
      <c r="F206" s="1">
        <v>204</v>
      </c>
      <c r="G206" s="172" t="s">
        <v>842</v>
      </c>
      <c r="H206" s="1" t="s">
        <v>5</v>
      </c>
      <c r="J206" s="169" t="s">
        <v>692</v>
      </c>
      <c r="K206" s="170" t="s">
        <v>693</v>
      </c>
      <c r="L206" s="169" t="s">
        <v>148</v>
      </c>
      <c r="R206" s="53"/>
    </row>
    <row r="207" spans="6:18" s="54" customFormat="1" ht="12.75">
      <c r="F207" s="1">
        <v>205</v>
      </c>
      <c r="G207" s="172" t="s">
        <v>843</v>
      </c>
      <c r="H207" s="1" t="s">
        <v>5</v>
      </c>
      <c r="J207" s="169" t="s">
        <v>694</v>
      </c>
      <c r="K207" s="170" t="s">
        <v>695</v>
      </c>
      <c r="L207" s="169" t="s">
        <v>16</v>
      </c>
      <c r="R207" s="53"/>
    </row>
    <row r="208" spans="6:18" s="54" customFormat="1" ht="12.75">
      <c r="F208" s="1">
        <v>206</v>
      </c>
      <c r="G208" s="172" t="s">
        <v>844</v>
      </c>
      <c r="H208" s="1" t="s">
        <v>23</v>
      </c>
      <c r="J208" s="169" t="s">
        <v>696</v>
      </c>
      <c r="K208" s="170" t="s">
        <v>697</v>
      </c>
      <c r="L208" s="169" t="s">
        <v>204</v>
      </c>
      <c r="R208" s="53"/>
    </row>
    <row r="209" spans="6:18" s="54" customFormat="1" ht="12.75">
      <c r="F209" s="1">
        <v>207</v>
      </c>
      <c r="G209" s="172" t="s">
        <v>845</v>
      </c>
      <c r="H209" s="1" t="s">
        <v>23</v>
      </c>
      <c r="J209" s="169" t="s">
        <v>698</v>
      </c>
      <c r="K209" s="170" t="s">
        <v>699</v>
      </c>
      <c r="L209" s="8" t="s">
        <v>5</v>
      </c>
      <c r="R209" s="53"/>
    </row>
    <row r="210" spans="6:18" s="54" customFormat="1" ht="12.75">
      <c r="F210" s="1">
        <v>208</v>
      </c>
      <c r="G210" s="172" t="s">
        <v>846</v>
      </c>
      <c r="H210" s="3" t="s">
        <v>5</v>
      </c>
      <c r="J210" s="169" t="s">
        <v>700</v>
      </c>
      <c r="K210" s="170" t="s">
        <v>701</v>
      </c>
      <c r="L210" s="169" t="s">
        <v>16</v>
      </c>
      <c r="R210" s="53"/>
    </row>
    <row r="211" spans="6:18" s="54" customFormat="1" ht="12.75">
      <c r="F211" s="1">
        <v>209</v>
      </c>
      <c r="G211" s="172" t="s">
        <v>847</v>
      </c>
      <c r="H211" s="3" t="s">
        <v>5</v>
      </c>
      <c r="J211" s="169" t="s">
        <v>702</v>
      </c>
      <c r="K211" s="170" t="s">
        <v>703</v>
      </c>
      <c r="L211" s="169" t="s">
        <v>148</v>
      </c>
      <c r="R211" s="53"/>
    </row>
    <row r="212" spans="6:18" s="54" customFormat="1" ht="12.75">
      <c r="F212" s="1">
        <v>210</v>
      </c>
      <c r="G212" s="172" t="s">
        <v>848</v>
      </c>
      <c r="H212" s="3" t="s">
        <v>23</v>
      </c>
      <c r="J212" s="169" t="s">
        <v>704</v>
      </c>
      <c r="K212" s="170" t="s">
        <v>705</v>
      </c>
      <c r="L212" s="169" t="s">
        <v>16</v>
      </c>
      <c r="R212" s="53"/>
    </row>
    <row r="213" spans="6:18" s="54" customFormat="1" ht="12.75">
      <c r="F213" s="1">
        <v>211</v>
      </c>
      <c r="G213" s="172" t="s">
        <v>849</v>
      </c>
      <c r="H213" s="3" t="s">
        <v>5</v>
      </c>
      <c r="J213" s="169" t="s">
        <v>706</v>
      </c>
      <c r="K213" s="170" t="s">
        <v>707</v>
      </c>
      <c r="L213" s="8" t="s">
        <v>5</v>
      </c>
      <c r="R213" s="53"/>
    </row>
    <row r="214" spans="6:18" s="54" customFormat="1" ht="12.75">
      <c r="F214" s="1">
        <v>212</v>
      </c>
      <c r="G214" s="172" t="s">
        <v>850</v>
      </c>
      <c r="H214" s="3" t="s">
        <v>5</v>
      </c>
      <c r="J214" s="169" t="s">
        <v>708</v>
      </c>
      <c r="K214" s="170" t="s">
        <v>709</v>
      </c>
      <c r="L214" s="169" t="s">
        <v>16</v>
      </c>
      <c r="R214" s="53"/>
    </row>
    <row r="215" spans="6:18" s="54" customFormat="1" ht="12.75">
      <c r="F215" s="1">
        <v>213</v>
      </c>
      <c r="G215" s="172" t="s">
        <v>851</v>
      </c>
      <c r="H215" s="3" t="s">
        <v>5</v>
      </c>
      <c r="J215" s="169" t="s">
        <v>710</v>
      </c>
      <c r="K215" s="170" t="s">
        <v>711</v>
      </c>
      <c r="L215" s="8" t="s">
        <v>5</v>
      </c>
      <c r="R215" s="53"/>
    </row>
    <row r="216" spans="6:18" s="54" customFormat="1" ht="12.75">
      <c r="F216" s="1">
        <v>214</v>
      </c>
      <c r="G216" s="172" t="s">
        <v>852</v>
      </c>
      <c r="H216" s="3" t="s">
        <v>5</v>
      </c>
      <c r="J216" s="169" t="s">
        <v>712</v>
      </c>
      <c r="K216" s="170" t="s">
        <v>713</v>
      </c>
      <c r="L216" s="8" t="s">
        <v>5</v>
      </c>
      <c r="R216" s="53"/>
    </row>
    <row r="217" spans="6:18" s="54" customFormat="1" ht="12.75">
      <c r="F217" s="1">
        <v>215</v>
      </c>
      <c r="G217" s="172" t="s">
        <v>853</v>
      </c>
      <c r="H217" s="3" t="s">
        <v>5</v>
      </c>
      <c r="J217" s="169" t="s">
        <v>714</v>
      </c>
      <c r="K217" s="170" t="s">
        <v>715</v>
      </c>
      <c r="L217" s="169" t="s">
        <v>58</v>
      </c>
      <c r="R217" s="53"/>
    </row>
    <row r="218" spans="6:18" s="54" customFormat="1" ht="12.75">
      <c r="F218" s="1">
        <v>216</v>
      </c>
      <c r="G218" s="172" t="s">
        <v>854</v>
      </c>
      <c r="H218" s="3" t="s">
        <v>16</v>
      </c>
      <c r="J218" s="169" t="s">
        <v>716</v>
      </c>
      <c r="K218" s="170" t="s">
        <v>717</v>
      </c>
      <c r="L218" s="8" t="s">
        <v>5</v>
      </c>
      <c r="R218" s="53"/>
    </row>
    <row r="219" spans="6:18" s="54" customFormat="1" ht="12.75">
      <c r="F219" s="1">
        <v>217</v>
      </c>
      <c r="G219" s="172" t="s">
        <v>855</v>
      </c>
      <c r="H219" s="3" t="s">
        <v>5</v>
      </c>
      <c r="J219" s="169" t="s">
        <v>718</v>
      </c>
      <c r="K219" s="170" t="s">
        <v>719</v>
      </c>
      <c r="L219" s="8" t="s">
        <v>5</v>
      </c>
      <c r="R219" s="53"/>
    </row>
    <row r="220" spans="6:18" s="54" customFormat="1" ht="12.75">
      <c r="F220" s="1">
        <v>218</v>
      </c>
      <c r="G220" s="172" t="s">
        <v>856</v>
      </c>
      <c r="H220" s="3" t="s">
        <v>16</v>
      </c>
      <c r="J220" s="169" t="s">
        <v>720</v>
      </c>
      <c r="K220" s="170" t="s">
        <v>721</v>
      </c>
      <c r="L220" s="169" t="s">
        <v>29</v>
      </c>
      <c r="R220" s="53"/>
    </row>
    <row r="221" spans="6:18" s="54" customFormat="1" ht="12.75">
      <c r="F221" s="1">
        <v>219</v>
      </c>
      <c r="G221" s="172" t="s">
        <v>857</v>
      </c>
      <c r="H221" s="3" t="s">
        <v>23</v>
      </c>
      <c r="J221" s="169" t="s">
        <v>722</v>
      </c>
      <c r="K221" s="170" t="s">
        <v>723</v>
      </c>
      <c r="L221" s="169" t="s">
        <v>341</v>
      </c>
      <c r="R221" s="53"/>
    </row>
    <row r="222" spans="6:18" s="54" customFormat="1" ht="12.75">
      <c r="F222" s="1">
        <v>220</v>
      </c>
      <c r="G222" s="172" t="s">
        <v>858</v>
      </c>
      <c r="H222" s="3" t="s">
        <v>23</v>
      </c>
      <c r="J222" s="169" t="s">
        <v>724</v>
      </c>
      <c r="K222" s="170" t="s">
        <v>725</v>
      </c>
      <c r="L222" s="8" t="s">
        <v>5</v>
      </c>
      <c r="R222" s="53"/>
    </row>
    <row r="223" spans="6:18" s="54" customFormat="1" ht="12.75">
      <c r="F223" s="1">
        <v>221</v>
      </c>
      <c r="G223" s="172" t="s">
        <v>859</v>
      </c>
      <c r="H223" s="3" t="s">
        <v>5</v>
      </c>
      <c r="J223" s="169" t="s">
        <v>726</v>
      </c>
      <c r="K223" s="170" t="s">
        <v>727</v>
      </c>
      <c r="L223" s="8" t="s">
        <v>5</v>
      </c>
      <c r="R223" s="53"/>
    </row>
    <row r="224" spans="6:18" s="54" customFormat="1" ht="12.75">
      <c r="F224" s="1">
        <v>222</v>
      </c>
      <c r="G224" s="172" t="s">
        <v>860</v>
      </c>
      <c r="H224" s="3" t="s">
        <v>5</v>
      </c>
      <c r="J224" s="169" t="s">
        <v>728</v>
      </c>
      <c r="K224" s="170" t="s">
        <v>729</v>
      </c>
      <c r="L224" s="169" t="s">
        <v>23</v>
      </c>
      <c r="R224" s="53"/>
    </row>
    <row r="225" spans="6:18" s="54" customFormat="1" ht="12.75">
      <c r="F225" s="1">
        <v>223</v>
      </c>
      <c r="G225" s="172" t="s">
        <v>861</v>
      </c>
      <c r="H225" s="3" t="s">
        <v>5</v>
      </c>
      <c r="J225" s="169" t="s">
        <v>730</v>
      </c>
      <c r="K225" s="170" t="s">
        <v>731</v>
      </c>
      <c r="L225" s="8" t="s">
        <v>5</v>
      </c>
      <c r="R225" s="53"/>
    </row>
    <row r="226" spans="6:18" s="54" customFormat="1" ht="12.75">
      <c r="F226" s="1">
        <v>224</v>
      </c>
      <c r="G226" s="172" t="s">
        <v>862</v>
      </c>
      <c r="H226" s="3" t="s">
        <v>5</v>
      </c>
      <c r="J226" s="169" t="s">
        <v>732</v>
      </c>
      <c r="K226" s="170" t="s">
        <v>733</v>
      </c>
      <c r="L226" s="8" t="s">
        <v>5</v>
      </c>
      <c r="R226" s="53"/>
    </row>
    <row r="227" spans="6:18" s="54" customFormat="1" ht="12.75">
      <c r="F227" s="1">
        <v>225</v>
      </c>
      <c r="G227" s="172" t="s">
        <v>863</v>
      </c>
      <c r="H227" s="3" t="s">
        <v>23</v>
      </c>
      <c r="J227" s="169" t="s">
        <v>734</v>
      </c>
      <c r="K227" s="170" t="s">
        <v>735</v>
      </c>
      <c r="L227" s="8" t="s">
        <v>5</v>
      </c>
      <c r="R227" s="53"/>
    </row>
    <row r="228" spans="6:18" s="54" customFormat="1" ht="12.75">
      <c r="F228" s="1">
        <v>226</v>
      </c>
      <c r="G228" s="172" t="s">
        <v>864</v>
      </c>
      <c r="H228" s="3" t="s">
        <v>23</v>
      </c>
      <c r="J228" s="169" t="s">
        <v>736</v>
      </c>
      <c r="K228" s="170" t="s">
        <v>737</v>
      </c>
      <c r="L228" s="8" t="s">
        <v>5</v>
      </c>
      <c r="R228" s="53"/>
    </row>
    <row r="229" spans="6:18" s="54" customFormat="1" ht="12.75">
      <c r="F229" s="1">
        <v>227</v>
      </c>
      <c r="G229" s="172" t="s">
        <v>865</v>
      </c>
      <c r="H229" s="3" t="s">
        <v>23</v>
      </c>
      <c r="J229" s="169" t="s">
        <v>738</v>
      </c>
      <c r="K229" s="170" t="s">
        <v>739</v>
      </c>
      <c r="L229" s="169" t="s">
        <v>23</v>
      </c>
      <c r="R229" s="53"/>
    </row>
    <row r="230" spans="6:18" s="54" customFormat="1" ht="12.75">
      <c r="F230" s="1">
        <v>228</v>
      </c>
      <c r="G230" s="172" t="s">
        <v>866</v>
      </c>
      <c r="H230" s="3" t="s">
        <v>148</v>
      </c>
      <c r="J230" s="169" t="s">
        <v>1046</v>
      </c>
      <c r="K230" s="170" t="s">
        <v>1047</v>
      </c>
      <c r="L230" s="169" t="s">
        <v>16</v>
      </c>
      <c r="R230" s="53"/>
    </row>
    <row r="231" spans="6:18" s="54" customFormat="1" ht="12.75">
      <c r="F231" s="1">
        <v>229</v>
      </c>
      <c r="G231" s="172" t="s">
        <v>867</v>
      </c>
      <c r="H231" s="3" t="s">
        <v>23</v>
      </c>
      <c r="J231" s="169" t="s">
        <v>740</v>
      </c>
      <c r="K231" s="170" t="s">
        <v>741</v>
      </c>
      <c r="L231" s="8" t="s">
        <v>5</v>
      </c>
      <c r="R231" s="53"/>
    </row>
    <row r="232" spans="6:18" s="54" customFormat="1" ht="12.75">
      <c r="F232" s="1">
        <v>230</v>
      </c>
      <c r="G232" s="172" t="s">
        <v>868</v>
      </c>
      <c r="H232" s="3" t="s">
        <v>5</v>
      </c>
      <c r="J232" s="169" t="s">
        <v>742</v>
      </c>
      <c r="K232" s="170" t="s">
        <v>743</v>
      </c>
      <c r="L232" s="8" t="s">
        <v>5</v>
      </c>
      <c r="R232" s="53"/>
    </row>
    <row r="233" spans="6:18" s="54" customFormat="1" ht="12.75">
      <c r="F233" s="1">
        <v>231</v>
      </c>
      <c r="G233" s="172" t="s">
        <v>869</v>
      </c>
      <c r="H233" s="3" t="s">
        <v>552</v>
      </c>
      <c r="J233" s="169" t="s">
        <v>744</v>
      </c>
      <c r="K233" s="170" t="s">
        <v>745</v>
      </c>
      <c r="L233" s="8" t="s">
        <v>5</v>
      </c>
      <c r="R233" s="53"/>
    </row>
    <row r="234" spans="6:18" s="54" customFormat="1" ht="12.75">
      <c r="F234" s="1">
        <v>232</v>
      </c>
      <c r="G234" s="172" t="s">
        <v>870</v>
      </c>
      <c r="H234" s="3" t="s">
        <v>84</v>
      </c>
      <c r="J234" s="169" t="s">
        <v>746</v>
      </c>
      <c r="K234" s="170" t="s">
        <v>747</v>
      </c>
      <c r="L234" s="169" t="s">
        <v>204</v>
      </c>
      <c r="R234" s="53"/>
    </row>
    <row r="235" spans="6:18" s="54" customFormat="1" ht="12.75">
      <c r="F235" s="1">
        <v>233</v>
      </c>
      <c r="G235" s="172" t="s">
        <v>871</v>
      </c>
      <c r="H235" s="3" t="s">
        <v>204</v>
      </c>
      <c r="J235" s="169" t="s">
        <v>748</v>
      </c>
      <c r="K235" s="170" t="s">
        <v>749</v>
      </c>
      <c r="L235" s="169" t="s">
        <v>148</v>
      </c>
      <c r="R235" s="53"/>
    </row>
    <row r="236" spans="6:18" s="54" customFormat="1" ht="12.75">
      <c r="F236" s="1">
        <v>234</v>
      </c>
      <c r="G236" s="172" t="s">
        <v>872</v>
      </c>
      <c r="H236" s="3" t="s">
        <v>204</v>
      </c>
      <c r="J236" s="169" t="s">
        <v>750</v>
      </c>
      <c r="K236" s="170" t="s">
        <v>751</v>
      </c>
      <c r="L236" s="8" t="s">
        <v>5</v>
      </c>
      <c r="R236" s="53"/>
    </row>
    <row r="237" spans="6:18" s="54" customFormat="1" ht="12.75">
      <c r="F237" s="1">
        <v>235</v>
      </c>
      <c r="G237" s="172" t="s">
        <v>873</v>
      </c>
      <c r="H237" s="3" t="s">
        <v>191</v>
      </c>
      <c r="J237" s="169" t="s">
        <v>752</v>
      </c>
      <c r="K237" s="170" t="s">
        <v>753</v>
      </c>
      <c r="L237" s="8" t="s">
        <v>5</v>
      </c>
      <c r="R237" s="53"/>
    </row>
    <row r="238" spans="6:18" s="54" customFormat="1" ht="12.75">
      <c r="F238" s="1">
        <v>236</v>
      </c>
      <c r="G238" s="172" t="s">
        <v>874</v>
      </c>
      <c r="H238" s="3" t="s">
        <v>204</v>
      </c>
      <c r="J238" s="169" t="s">
        <v>754</v>
      </c>
      <c r="K238" s="170" t="s">
        <v>755</v>
      </c>
      <c r="L238" s="8" t="s">
        <v>5</v>
      </c>
      <c r="R238" s="53"/>
    </row>
    <row r="239" spans="6:18" s="54" customFormat="1" ht="12.75">
      <c r="F239" s="1">
        <v>237</v>
      </c>
      <c r="G239" s="172" t="s">
        <v>875</v>
      </c>
      <c r="H239" s="3" t="s">
        <v>364</v>
      </c>
      <c r="J239" s="169" t="s">
        <v>756</v>
      </c>
      <c r="K239" s="170" t="s">
        <v>757</v>
      </c>
      <c r="L239" s="8" t="s">
        <v>5</v>
      </c>
      <c r="R239" s="53"/>
    </row>
    <row r="240" spans="6:18" s="54" customFormat="1" ht="12.75">
      <c r="F240" s="1">
        <v>238</v>
      </c>
      <c r="G240" s="172" t="s">
        <v>876</v>
      </c>
      <c r="H240" s="3" t="s">
        <v>191</v>
      </c>
      <c r="J240" s="169" t="s">
        <v>758</v>
      </c>
      <c r="K240" s="170" t="s">
        <v>759</v>
      </c>
      <c r="L240" s="169" t="s">
        <v>58</v>
      </c>
      <c r="R240" s="53"/>
    </row>
    <row r="241" spans="6:18" s="54" customFormat="1" ht="12.75">
      <c r="F241" s="1">
        <v>239</v>
      </c>
      <c r="G241" s="172" t="s">
        <v>877</v>
      </c>
      <c r="H241" s="3" t="s">
        <v>204</v>
      </c>
      <c r="J241" s="169" t="s">
        <v>760</v>
      </c>
      <c r="K241" s="170" t="s">
        <v>761</v>
      </c>
      <c r="L241" s="8" t="s">
        <v>5</v>
      </c>
      <c r="R241" s="53"/>
    </row>
    <row r="242" spans="6:18" s="54" customFormat="1" ht="12.75">
      <c r="F242" s="1">
        <v>240</v>
      </c>
      <c r="G242" s="172" t="s">
        <v>878</v>
      </c>
      <c r="H242" s="3" t="s">
        <v>191</v>
      </c>
      <c r="J242" s="169" t="s">
        <v>762</v>
      </c>
      <c r="K242" s="170" t="s">
        <v>763</v>
      </c>
      <c r="L242" s="169" t="s">
        <v>19</v>
      </c>
      <c r="R242" s="53"/>
    </row>
    <row r="243" spans="6:18" s="54" customFormat="1" ht="12.75">
      <c r="F243" s="1">
        <v>241</v>
      </c>
      <c r="G243" s="172" t="s">
        <v>879</v>
      </c>
      <c r="H243" s="3" t="s">
        <v>191</v>
      </c>
      <c r="J243" s="169" t="s">
        <v>764</v>
      </c>
      <c r="K243" s="170" t="s">
        <v>765</v>
      </c>
      <c r="L243" s="169" t="s">
        <v>19</v>
      </c>
      <c r="R243" s="53"/>
    </row>
    <row r="244" spans="6:18" s="54" customFormat="1" ht="12.75">
      <c r="F244" s="1">
        <v>242</v>
      </c>
      <c r="G244" s="172" t="s">
        <v>880</v>
      </c>
      <c r="H244" s="3" t="s">
        <v>84</v>
      </c>
      <c r="J244" s="169" t="s">
        <v>766</v>
      </c>
      <c r="K244" s="170" t="s">
        <v>767</v>
      </c>
      <c r="L244" s="169" t="s">
        <v>19</v>
      </c>
      <c r="R244" s="53"/>
    </row>
    <row r="245" spans="6:18" s="54" customFormat="1" ht="12.75">
      <c r="F245" s="1">
        <v>243</v>
      </c>
      <c r="G245" s="172" t="s">
        <v>881</v>
      </c>
      <c r="H245" s="3" t="s">
        <v>84</v>
      </c>
      <c r="J245" s="169" t="s">
        <v>768</v>
      </c>
      <c r="K245" s="170" t="s">
        <v>769</v>
      </c>
      <c r="L245" s="169" t="s">
        <v>29</v>
      </c>
      <c r="R245" s="53"/>
    </row>
    <row r="246" spans="6:18" s="54" customFormat="1" ht="12.75">
      <c r="F246" s="1">
        <v>244</v>
      </c>
      <c r="G246" s="172" t="s">
        <v>882</v>
      </c>
      <c r="H246" s="3" t="s">
        <v>84</v>
      </c>
      <c r="J246" s="169" t="s">
        <v>770</v>
      </c>
      <c r="K246" s="170" t="s">
        <v>771</v>
      </c>
      <c r="L246" s="169" t="s">
        <v>19</v>
      </c>
      <c r="R246" s="53"/>
    </row>
    <row r="247" spans="6:18" s="54" customFormat="1" ht="12.75">
      <c r="F247" s="1">
        <v>245</v>
      </c>
      <c r="G247" s="172" t="s">
        <v>883</v>
      </c>
      <c r="H247" s="3" t="s">
        <v>84</v>
      </c>
      <c r="J247" s="169" t="s">
        <v>772</v>
      </c>
      <c r="K247" s="170" t="s">
        <v>773</v>
      </c>
      <c r="L247" s="169" t="s">
        <v>12</v>
      </c>
      <c r="R247" s="53"/>
    </row>
    <row r="248" spans="6:18" s="54" customFormat="1" ht="12.75">
      <c r="F248" s="1">
        <v>246</v>
      </c>
      <c r="G248" s="172" t="s">
        <v>884</v>
      </c>
      <c r="H248" s="3" t="s">
        <v>552</v>
      </c>
      <c r="J248" s="169" t="s">
        <v>1082</v>
      </c>
      <c r="K248" s="170" t="s">
        <v>1083</v>
      </c>
      <c r="L248" s="169" t="s">
        <v>19</v>
      </c>
      <c r="R248" s="53"/>
    </row>
    <row r="249" spans="6:18" s="54" customFormat="1" ht="12.75">
      <c r="F249" s="1">
        <v>247</v>
      </c>
      <c r="G249" s="172" t="s">
        <v>885</v>
      </c>
      <c r="H249" s="3" t="s">
        <v>552</v>
      </c>
      <c r="J249" s="169" t="s">
        <v>774</v>
      </c>
      <c r="K249" s="170" t="s">
        <v>775</v>
      </c>
      <c r="L249" s="169" t="s">
        <v>12</v>
      </c>
      <c r="R249" s="53"/>
    </row>
    <row r="250" spans="6:18" s="54" customFormat="1" ht="12.75">
      <c r="F250" s="1">
        <v>248</v>
      </c>
      <c r="G250" s="172" t="s">
        <v>886</v>
      </c>
      <c r="H250" s="3" t="s">
        <v>204</v>
      </c>
      <c r="J250" s="169" t="s">
        <v>776</v>
      </c>
      <c r="K250" s="170" t="s">
        <v>777</v>
      </c>
      <c r="L250" s="169" t="s">
        <v>12</v>
      </c>
      <c r="R250" s="53"/>
    </row>
    <row r="251" spans="6:18" s="54" customFormat="1" ht="12.75">
      <c r="F251" s="1">
        <v>249</v>
      </c>
      <c r="G251" s="172" t="s">
        <v>887</v>
      </c>
      <c r="H251" s="3" t="s">
        <v>552</v>
      </c>
      <c r="J251" s="169" t="s">
        <v>778</v>
      </c>
      <c r="K251" s="170" t="s">
        <v>779</v>
      </c>
      <c r="L251" s="169" t="s">
        <v>12</v>
      </c>
      <c r="R251" s="53"/>
    </row>
    <row r="252" spans="6:18" s="54" customFormat="1" ht="12.75">
      <c r="F252" s="1">
        <v>250</v>
      </c>
      <c r="G252" s="172" t="s">
        <v>888</v>
      </c>
      <c r="H252" s="3" t="s">
        <v>552</v>
      </c>
      <c r="J252" s="169" t="s">
        <v>780</v>
      </c>
      <c r="K252" s="170" t="s">
        <v>781</v>
      </c>
      <c r="L252" s="169" t="s">
        <v>12</v>
      </c>
      <c r="R252" s="53"/>
    </row>
    <row r="253" spans="6:18" s="54" customFormat="1" ht="12.75">
      <c r="F253" s="1">
        <v>251</v>
      </c>
      <c r="G253" s="172" t="s">
        <v>889</v>
      </c>
      <c r="H253" s="3" t="s">
        <v>552</v>
      </c>
      <c r="J253" s="169" t="s">
        <v>782</v>
      </c>
      <c r="K253" s="170" t="s">
        <v>783</v>
      </c>
      <c r="L253" s="8" t="s">
        <v>5</v>
      </c>
      <c r="R253" s="53"/>
    </row>
    <row r="254" spans="6:18" s="54" customFormat="1" ht="12.75">
      <c r="F254" s="1">
        <v>252</v>
      </c>
      <c r="G254" s="172" t="s">
        <v>890</v>
      </c>
      <c r="H254" s="3" t="s">
        <v>5</v>
      </c>
      <c r="J254" s="169" t="s">
        <v>784</v>
      </c>
      <c r="K254" s="170" t="s">
        <v>785</v>
      </c>
      <c r="L254" s="8" t="s">
        <v>5</v>
      </c>
      <c r="R254" s="53"/>
    </row>
    <row r="255" spans="6:18" s="54" customFormat="1" ht="12.75">
      <c r="F255" s="1">
        <v>253</v>
      </c>
      <c r="G255" s="172" t="s">
        <v>891</v>
      </c>
      <c r="H255" s="3" t="s">
        <v>5</v>
      </c>
      <c r="J255" s="169" t="s">
        <v>786</v>
      </c>
      <c r="K255" s="170" t="s">
        <v>787</v>
      </c>
      <c r="L255" s="169" t="s">
        <v>23</v>
      </c>
      <c r="R255" s="53"/>
    </row>
    <row r="256" spans="6:18" s="54" customFormat="1" ht="12.75">
      <c r="F256" s="1">
        <v>254</v>
      </c>
      <c r="G256" s="172" t="s">
        <v>892</v>
      </c>
      <c r="H256" s="3" t="s">
        <v>5</v>
      </c>
      <c r="J256" s="169" t="s">
        <v>788</v>
      </c>
      <c r="K256" s="170" t="s">
        <v>789</v>
      </c>
      <c r="L256" s="169" t="s">
        <v>23</v>
      </c>
      <c r="R256" s="53"/>
    </row>
    <row r="257" spans="6:18" s="54" customFormat="1" ht="12.75">
      <c r="F257" s="1">
        <v>255</v>
      </c>
      <c r="G257" s="172" t="s">
        <v>893</v>
      </c>
      <c r="H257" s="3" t="s">
        <v>5</v>
      </c>
      <c r="J257" s="169" t="s">
        <v>790</v>
      </c>
      <c r="K257" s="170" t="s">
        <v>791</v>
      </c>
      <c r="L257" s="169" t="s">
        <v>23</v>
      </c>
      <c r="R257" s="53"/>
    </row>
    <row r="258" spans="6:18" s="54" customFormat="1" ht="12.75">
      <c r="F258" s="1">
        <v>256</v>
      </c>
      <c r="G258" s="172" t="s">
        <v>894</v>
      </c>
      <c r="H258" s="3" t="s">
        <v>5</v>
      </c>
      <c r="J258" s="169" t="s">
        <v>792</v>
      </c>
      <c r="K258" s="170" t="s">
        <v>793</v>
      </c>
      <c r="L258" s="169" t="s">
        <v>23</v>
      </c>
      <c r="R258" s="53"/>
    </row>
    <row r="259" spans="6:18" s="54" customFormat="1" ht="12.75">
      <c r="F259" s="1">
        <v>257</v>
      </c>
      <c r="G259" s="172" t="s">
        <v>895</v>
      </c>
      <c r="H259" s="3" t="s">
        <v>5</v>
      </c>
      <c r="J259" s="169" t="s">
        <v>794</v>
      </c>
      <c r="K259" s="170" t="s">
        <v>795</v>
      </c>
      <c r="L259" s="169" t="s">
        <v>23</v>
      </c>
      <c r="R259" s="53"/>
    </row>
    <row r="260" spans="6:18" s="54" customFormat="1" ht="12.75">
      <c r="F260" s="1">
        <v>258</v>
      </c>
      <c r="G260" s="172" t="s">
        <v>896</v>
      </c>
      <c r="H260" s="3" t="s">
        <v>5</v>
      </c>
      <c r="J260" s="169" t="s">
        <v>796</v>
      </c>
      <c r="K260" s="170" t="s">
        <v>797</v>
      </c>
      <c r="L260" s="169" t="s">
        <v>23</v>
      </c>
      <c r="R260" s="53"/>
    </row>
    <row r="261" spans="6:18" s="54" customFormat="1" ht="12.75">
      <c r="F261" s="1">
        <v>259</v>
      </c>
      <c r="G261" s="172" t="s">
        <v>897</v>
      </c>
      <c r="H261" s="3" t="s">
        <v>5</v>
      </c>
      <c r="J261" s="169" t="s">
        <v>798</v>
      </c>
      <c r="K261" s="170" t="s">
        <v>799</v>
      </c>
      <c r="L261" s="169" t="s">
        <v>23</v>
      </c>
      <c r="R261" s="53"/>
    </row>
    <row r="262" spans="6:18" s="54" customFormat="1" ht="12.75">
      <c r="F262" s="1">
        <v>260</v>
      </c>
      <c r="G262" s="172" t="s">
        <v>898</v>
      </c>
      <c r="H262" s="3" t="s">
        <v>5</v>
      </c>
      <c r="J262" s="169" t="s">
        <v>1084</v>
      </c>
      <c r="K262" s="170" t="s">
        <v>1085</v>
      </c>
      <c r="L262" s="169" t="s">
        <v>16</v>
      </c>
      <c r="R262" s="53"/>
    </row>
    <row r="263" spans="6:18" s="54" customFormat="1" ht="12.75">
      <c r="F263" s="1">
        <v>261</v>
      </c>
      <c r="G263" s="172" t="s">
        <v>899</v>
      </c>
      <c r="H263" s="3" t="s">
        <v>5</v>
      </c>
      <c r="J263" s="169" t="s">
        <v>800</v>
      </c>
      <c r="K263" s="170" t="s">
        <v>801</v>
      </c>
      <c r="L263" s="169" t="s">
        <v>29</v>
      </c>
      <c r="R263" s="53"/>
    </row>
    <row r="264" spans="6:18" s="54" customFormat="1" ht="12.75">
      <c r="F264" s="1">
        <v>262</v>
      </c>
      <c r="G264" s="172" t="s">
        <v>900</v>
      </c>
      <c r="H264" s="3" t="s">
        <v>5</v>
      </c>
      <c r="J264" s="169" t="s">
        <v>802</v>
      </c>
      <c r="K264" s="170" t="s">
        <v>803</v>
      </c>
      <c r="L264" s="169" t="s">
        <v>29</v>
      </c>
      <c r="R264" s="53"/>
    </row>
    <row r="265" spans="6:18" s="54" customFormat="1" ht="12.75">
      <c r="F265" s="1">
        <v>263</v>
      </c>
      <c r="G265" s="172" t="s">
        <v>901</v>
      </c>
      <c r="H265" s="3" t="s">
        <v>5</v>
      </c>
      <c r="J265" s="169" t="s">
        <v>804</v>
      </c>
      <c r="K265" s="170" t="s">
        <v>805</v>
      </c>
      <c r="L265" s="169" t="s">
        <v>19</v>
      </c>
      <c r="R265" s="53"/>
    </row>
    <row r="266" spans="6:18" s="54" customFormat="1" ht="12.75">
      <c r="F266" s="1">
        <v>264</v>
      </c>
      <c r="G266" s="172" t="s">
        <v>902</v>
      </c>
      <c r="H266" s="3" t="s">
        <v>5</v>
      </c>
      <c r="J266" s="169" t="s">
        <v>806</v>
      </c>
      <c r="K266" s="170" t="s">
        <v>807</v>
      </c>
      <c r="L266" s="169" t="s">
        <v>19</v>
      </c>
      <c r="R266" s="53"/>
    </row>
    <row r="267" spans="6:18" s="54" customFormat="1" ht="12.75">
      <c r="F267" s="1">
        <v>265</v>
      </c>
      <c r="G267" s="172" t="s">
        <v>903</v>
      </c>
      <c r="H267" s="3" t="s">
        <v>5</v>
      </c>
      <c r="J267" s="169" t="s">
        <v>808</v>
      </c>
      <c r="K267" s="170" t="s">
        <v>809</v>
      </c>
      <c r="L267" s="169" t="s">
        <v>19</v>
      </c>
      <c r="R267" s="53"/>
    </row>
    <row r="268" spans="6:18" s="54" customFormat="1" ht="12.75">
      <c r="F268" s="1">
        <v>266</v>
      </c>
      <c r="G268" s="172" t="s">
        <v>904</v>
      </c>
      <c r="H268" s="3" t="s">
        <v>5</v>
      </c>
      <c r="J268" s="169" t="s">
        <v>810</v>
      </c>
      <c r="K268" s="170" t="s">
        <v>811</v>
      </c>
      <c r="L268" s="169" t="s">
        <v>29</v>
      </c>
      <c r="R268" s="53"/>
    </row>
    <row r="269" spans="6:18" s="54" customFormat="1" ht="12.75">
      <c r="F269" s="1">
        <v>267</v>
      </c>
      <c r="G269" s="172" t="s">
        <v>905</v>
      </c>
      <c r="H269" s="3" t="s">
        <v>5</v>
      </c>
      <c r="J269" s="169" t="s">
        <v>812</v>
      </c>
      <c r="K269" s="170" t="s">
        <v>813</v>
      </c>
      <c r="L269" s="169" t="s">
        <v>19</v>
      </c>
      <c r="R269" s="53"/>
    </row>
    <row r="270" spans="6:18" s="54" customFormat="1" ht="12.75">
      <c r="F270" s="1">
        <v>268</v>
      </c>
      <c r="G270" s="172" t="s">
        <v>906</v>
      </c>
      <c r="H270" s="3" t="s">
        <v>29</v>
      </c>
      <c r="J270" s="169" t="s">
        <v>814</v>
      </c>
      <c r="K270" s="170" t="s">
        <v>815</v>
      </c>
      <c r="L270" s="169" t="s">
        <v>19</v>
      </c>
      <c r="R270" s="53"/>
    </row>
    <row r="271" spans="6:18" s="54" customFormat="1" ht="12.75">
      <c r="F271" s="1">
        <v>269</v>
      </c>
      <c r="G271" s="172" t="s">
        <v>907</v>
      </c>
      <c r="H271" s="3" t="s">
        <v>29</v>
      </c>
      <c r="J271" s="169" t="s">
        <v>816</v>
      </c>
      <c r="K271" s="170" t="s">
        <v>817</v>
      </c>
      <c r="L271" s="169" t="s">
        <v>29</v>
      </c>
      <c r="R271" s="53"/>
    </row>
    <row r="272" spans="6:18" s="54" customFormat="1" ht="12.75">
      <c r="F272" s="1">
        <v>270</v>
      </c>
      <c r="G272" s="172" t="s">
        <v>908</v>
      </c>
      <c r="H272" s="3" t="s">
        <v>5</v>
      </c>
      <c r="J272" s="169" t="s">
        <v>1048</v>
      </c>
      <c r="K272" s="170" t="s">
        <v>1049</v>
      </c>
      <c r="L272" s="169" t="s">
        <v>29</v>
      </c>
      <c r="R272" s="53"/>
    </row>
    <row r="273" spans="6:18" s="54" customFormat="1" ht="12.75">
      <c r="F273" s="1">
        <v>271</v>
      </c>
      <c r="G273" s="172" t="s">
        <v>909</v>
      </c>
      <c r="H273" s="3" t="s">
        <v>29</v>
      </c>
      <c r="J273" s="169" t="s">
        <v>1050</v>
      </c>
      <c r="K273" s="170" t="s">
        <v>1051</v>
      </c>
      <c r="L273" s="8" t="s">
        <v>5</v>
      </c>
      <c r="R273" s="53"/>
    </row>
    <row r="274" spans="6:18" s="54" customFormat="1" ht="12.75">
      <c r="F274" s="1">
        <v>272</v>
      </c>
      <c r="G274" s="172" t="s">
        <v>910</v>
      </c>
      <c r="H274" s="3" t="s">
        <v>29</v>
      </c>
      <c r="J274" s="169" t="s">
        <v>818</v>
      </c>
      <c r="K274" s="170" t="s">
        <v>819</v>
      </c>
      <c r="L274" s="8" t="s">
        <v>5</v>
      </c>
      <c r="R274" s="53"/>
    </row>
    <row r="275" spans="6:18" s="54" customFormat="1" ht="12.75">
      <c r="F275" s="1">
        <v>273</v>
      </c>
      <c r="G275" s="172" t="s">
        <v>911</v>
      </c>
      <c r="H275" s="3" t="s">
        <v>16</v>
      </c>
      <c r="J275" s="37" t="s">
        <v>820</v>
      </c>
      <c r="K275" s="38" t="s">
        <v>821</v>
      </c>
      <c r="L275" s="37" t="s">
        <v>58</v>
      </c>
      <c r="R275" s="53"/>
    </row>
    <row r="276" spans="6:18" s="54" customFormat="1" ht="12.75">
      <c r="F276" s="1">
        <v>274</v>
      </c>
      <c r="G276" s="172" t="s">
        <v>912</v>
      </c>
      <c r="H276" s="3" t="s">
        <v>5</v>
      </c>
      <c r="J276" s="37" t="s">
        <v>822</v>
      </c>
      <c r="K276" s="38" t="s">
        <v>823</v>
      </c>
      <c r="L276" s="8" t="s">
        <v>5</v>
      </c>
      <c r="R276" s="53"/>
    </row>
    <row r="277" spans="6:18" s="54" customFormat="1" ht="12.75">
      <c r="F277" s="1">
        <v>275</v>
      </c>
      <c r="G277" s="172" t="s">
        <v>913</v>
      </c>
      <c r="H277" s="3" t="s">
        <v>16</v>
      </c>
      <c r="J277" s="37" t="s">
        <v>824</v>
      </c>
      <c r="K277" s="38" t="s">
        <v>825</v>
      </c>
      <c r="L277" s="37" t="s">
        <v>58</v>
      </c>
      <c r="R277" s="53"/>
    </row>
    <row r="278" spans="6:18" s="54" customFormat="1" ht="12.75">
      <c r="F278" s="1">
        <v>276</v>
      </c>
      <c r="G278" s="172" t="s">
        <v>914</v>
      </c>
      <c r="H278" s="3" t="s">
        <v>16</v>
      </c>
      <c r="J278" s="37" t="s">
        <v>1052</v>
      </c>
      <c r="K278" s="38" t="s">
        <v>1067</v>
      </c>
      <c r="L278" s="37" t="s">
        <v>23</v>
      </c>
      <c r="R278" s="53"/>
    </row>
    <row r="279" spans="6:18" s="54" customFormat="1" ht="12.75">
      <c r="F279" s="1">
        <v>277</v>
      </c>
      <c r="G279" s="172" t="s">
        <v>915</v>
      </c>
      <c r="H279" s="3" t="s">
        <v>5</v>
      </c>
      <c r="J279" s="37" t="s">
        <v>1053</v>
      </c>
      <c r="K279" s="38" t="s">
        <v>1068</v>
      </c>
      <c r="L279" s="37" t="s">
        <v>16</v>
      </c>
      <c r="R279" s="53"/>
    </row>
    <row r="280" spans="6:18">
      <c r="F280" s="1">
        <v>278</v>
      </c>
      <c r="G280" s="76" t="s">
        <v>1094</v>
      </c>
      <c r="H280" s="3" t="s">
        <v>5</v>
      </c>
      <c r="J280" s="37" t="s">
        <v>1054</v>
      </c>
      <c r="K280" s="38" t="s">
        <v>1069</v>
      </c>
      <c r="L280" s="37" t="s">
        <v>123</v>
      </c>
    </row>
    <row r="281" spans="6:18">
      <c r="F281" s="1">
        <v>279</v>
      </c>
      <c r="G281" s="76" t="s">
        <v>1095</v>
      </c>
      <c r="H281" s="3" t="s">
        <v>5</v>
      </c>
      <c r="J281" s="37" t="s">
        <v>1055</v>
      </c>
      <c r="K281" s="38" t="s">
        <v>1070</v>
      </c>
      <c r="L281" s="37" t="s">
        <v>148</v>
      </c>
    </row>
    <row r="282" spans="6:18">
      <c r="F282" s="1">
        <v>280</v>
      </c>
      <c r="G282" s="76" t="s">
        <v>1096</v>
      </c>
      <c r="H282" s="3" t="s">
        <v>5</v>
      </c>
      <c r="J282" s="37" t="s">
        <v>1056</v>
      </c>
      <c r="K282" s="38" t="s">
        <v>1071</v>
      </c>
      <c r="L282" s="37" t="s">
        <v>16</v>
      </c>
    </row>
    <row r="283" spans="6:18">
      <c r="F283" s="1">
        <v>281</v>
      </c>
      <c r="G283" s="76" t="s">
        <v>1097</v>
      </c>
      <c r="H283" s="3" t="s">
        <v>21</v>
      </c>
      <c r="J283" s="37" t="s">
        <v>1057</v>
      </c>
      <c r="K283" s="38" t="s">
        <v>1072</v>
      </c>
      <c r="L283" s="37" t="s">
        <v>29</v>
      </c>
    </row>
    <row r="284" spans="6:18">
      <c r="F284" s="1">
        <v>282</v>
      </c>
      <c r="G284" s="76" t="s">
        <v>1098</v>
      </c>
      <c r="H284" s="3" t="s">
        <v>5</v>
      </c>
      <c r="J284" s="37" t="s">
        <v>1058</v>
      </c>
      <c r="K284" s="38" t="s">
        <v>1073</v>
      </c>
      <c r="L284" s="37" t="s">
        <v>29</v>
      </c>
    </row>
    <row r="285" spans="6:18">
      <c r="F285" s="1">
        <v>283</v>
      </c>
      <c r="G285" s="76" t="s">
        <v>1099</v>
      </c>
      <c r="H285" s="3" t="s">
        <v>5</v>
      </c>
      <c r="J285" s="37" t="s">
        <v>1059</v>
      </c>
      <c r="K285" s="38" t="s">
        <v>1074</v>
      </c>
      <c r="L285" s="37" t="s">
        <v>19</v>
      </c>
    </row>
    <row r="286" spans="6:18">
      <c r="F286" s="1">
        <v>284</v>
      </c>
      <c r="G286" s="76" t="s">
        <v>1100</v>
      </c>
      <c r="H286" s="3" t="s">
        <v>216</v>
      </c>
      <c r="J286" s="37" t="s">
        <v>1060</v>
      </c>
      <c r="K286" s="38" t="s">
        <v>1075</v>
      </c>
      <c r="L286" s="37" t="s">
        <v>29</v>
      </c>
    </row>
    <row r="287" spans="6:18">
      <c r="F287" s="1">
        <v>285</v>
      </c>
      <c r="G287" s="76" t="s">
        <v>1101</v>
      </c>
      <c r="H287" s="3" t="s">
        <v>204</v>
      </c>
      <c r="J287" s="37" t="s">
        <v>1061</v>
      </c>
      <c r="K287" s="38" t="s">
        <v>1076</v>
      </c>
      <c r="L287" s="37" t="s">
        <v>29</v>
      </c>
    </row>
    <row r="288" spans="6:18">
      <c r="F288" s="1">
        <v>286</v>
      </c>
      <c r="G288" s="76" t="s">
        <v>1102</v>
      </c>
      <c r="H288" s="3" t="s">
        <v>545</v>
      </c>
      <c r="J288" s="37" t="s">
        <v>1062</v>
      </c>
      <c r="K288" s="38" t="s">
        <v>1077</v>
      </c>
      <c r="L288" s="37" t="s">
        <v>29</v>
      </c>
    </row>
    <row r="289" spans="6:12">
      <c r="F289" s="1">
        <v>287</v>
      </c>
      <c r="G289" s="76" t="s">
        <v>1103</v>
      </c>
      <c r="H289" s="3" t="s">
        <v>5</v>
      </c>
      <c r="J289" s="37" t="s">
        <v>1063</v>
      </c>
      <c r="K289" s="38" t="s">
        <v>1078</v>
      </c>
      <c r="L289" s="37" t="s">
        <v>29</v>
      </c>
    </row>
    <row r="290" spans="6:12">
      <c r="F290" s="1">
        <v>288</v>
      </c>
      <c r="G290" s="76" t="s">
        <v>1104</v>
      </c>
      <c r="H290" s="3" t="s">
        <v>5</v>
      </c>
      <c r="J290" s="37" t="s">
        <v>1064</v>
      </c>
      <c r="K290" s="38" t="s">
        <v>1079</v>
      </c>
      <c r="L290" s="37" t="s">
        <v>148</v>
      </c>
    </row>
    <row r="291" spans="6:12">
      <c r="F291" s="1">
        <v>289</v>
      </c>
      <c r="G291" s="76" t="s">
        <v>1105</v>
      </c>
      <c r="H291" s="3" t="s">
        <v>480</v>
      </c>
      <c r="J291" s="37" t="s">
        <v>1065</v>
      </c>
      <c r="K291" s="38" t="s">
        <v>1080</v>
      </c>
      <c r="L291" s="37" t="s">
        <v>148</v>
      </c>
    </row>
    <row r="292" spans="6:12">
      <c r="F292" s="1">
        <v>290</v>
      </c>
      <c r="G292" s="76" t="s">
        <v>1106</v>
      </c>
      <c r="H292" s="3" t="s">
        <v>259</v>
      </c>
      <c r="J292" s="37" t="s">
        <v>1066</v>
      </c>
      <c r="K292" s="38" t="s">
        <v>1081</v>
      </c>
      <c r="L292" s="37" t="s">
        <v>148</v>
      </c>
    </row>
    <row r="293" spans="6:12">
      <c r="F293" s="1">
        <v>291</v>
      </c>
      <c r="G293" s="76" t="s">
        <v>1107</v>
      </c>
      <c r="H293" s="1" t="s">
        <v>259</v>
      </c>
      <c r="J293" s="37" t="s">
        <v>826</v>
      </c>
      <c r="K293" s="38" t="s">
        <v>827</v>
      </c>
      <c r="L293" s="8" t="s">
        <v>5</v>
      </c>
    </row>
    <row r="294" spans="6:12">
      <c r="F294" s="1">
        <v>292</v>
      </c>
      <c r="G294" s="76" t="s">
        <v>1108</v>
      </c>
      <c r="H294" s="1" t="s">
        <v>480</v>
      </c>
      <c r="J294" s="37" t="s">
        <v>828</v>
      </c>
      <c r="K294" s="38" t="s">
        <v>829</v>
      </c>
      <c r="L294" s="8" t="s">
        <v>5</v>
      </c>
    </row>
    <row r="295" spans="6:12">
      <c r="F295" s="1">
        <v>293</v>
      </c>
      <c r="G295" s="76" t="s">
        <v>1109</v>
      </c>
      <c r="H295" s="1" t="s">
        <v>259</v>
      </c>
      <c r="J295" s="37" t="s">
        <v>1029</v>
      </c>
      <c r="K295" s="38" t="s">
        <v>1037</v>
      </c>
      <c r="L295" s="8" t="s">
        <v>5</v>
      </c>
    </row>
    <row r="296" spans="6:12">
      <c r="F296" s="1">
        <v>294</v>
      </c>
      <c r="G296" s="76" t="s">
        <v>1110</v>
      </c>
      <c r="H296" s="1" t="s">
        <v>480</v>
      </c>
      <c r="J296" s="37" t="s">
        <v>1030</v>
      </c>
      <c r="K296" s="38" t="s">
        <v>1039</v>
      </c>
      <c r="L296" s="37" t="s">
        <v>148</v>
      </c>
    </row>
    <row r="297" spans="6:12">
      <c r="F297" s="1">
        <v>295</v>
      </c>
      <c r="G297" s="76" t="s">
        <v>1111</v>
      </c>
      <c r="H297" s="1" t="s">
        <v>19</v>
      </c>
      <c r="J297" s="37" t="s">
        <v>1031</v>
      </c>
      <c r="K297" s="38" t="s">
        <v>1040</v>
      </c>
      <c r="L297" s="37" t="s">
        <v>29</v>
      </c>
    </row>
    <row r="298" spans="6:12">
      <c r="F298" s="1">
        <v>296</v>
      </c>
      <c r="G298" s="76" t="s">
        <v>1112</v>
      </c>
      <c r="H298" s="1" t="s">
        <v>19</v>
      </c>
      <c r="J298" s="37" t="s">
        <v>1032</v>
      </c>
      <c r="K298" s="38" t="s">
        <v>1041</v>
      </c>
      <c r="L298" s="37" t="s">
        <v>123</v>
      </c>
    </row>
    <row r="299" spans="6:12">
      <c r="F299" s="1">
        <v>297</v>
      </c>
      <c r="G299" s="76" t="s">
        <v>1113</v>
      </c>
      <c r="H299" s="1" t="s">
        <v>5</v>
      </c>
      <c r="J299" s="37" t="s">
        <v>1033</v>
      </c>
      <c r="K299" s="38" t="s">
        <v>1042</v>
      </c>
      <c r="L299" s="37" t="s">
        <v>29</v>
      </c>
    </row>
    <row r="300" spans="6:12">
      <c r="F300" s="1">
        <v>298</v>
      </c>
      <c r="G300" s="76" t="s">
        <v>1114</v>
      </c>
      <c r="H300" s="1" t="s">
        <v>5</v>
      </c>
      <c r="J300" s="37" t="s">
        <v>1034</v>
      </c>
      <c r="K300" s="38" t="s">
        <v>1043</v>
      </c>
      <c r="L300" s="37" t="s">
        <v>29</v>
      </c>
    </row>
    <row r="301" spans="6:12">
      <c r="F301" s="1">
        <v>299</v>
      </c>
      <c r="G301" s="76" t="s">
        <v>1115</v>
      </c>
      <c r="H301" s="1" t="s">
        <v>5</v>
      </c>
      <c r="J301" s="37" t="s">
        <v>1035</v>
      </c>
      <c r="K301" s="38" t="s">
        <v>1044</v>
      </c>
      <c r="L301" s="37" t="s">
        <v>29</v>
      </c>
    </row>
    <row r="302" spans="6:12">
      <c r="F302" s="1">
        <v>300</v>
      </c>
      <c r="G302" s="76" t="s">
        <v>1116</v>
      </c>
      <c r="H302" s="1" t="s">
        <v>5</v>
      </c>
      <c r="J302" s="37" t="s">
        <v>1036</v>
      </c>
      <c r="K302" s="38" t="s">
        <v>1045</v>
      </c>
      <c r="L302" s="37" t="s">
        <v>29</v>
      </c>
    </row>
    <row r="303" spans="6:12">
      <c r="F303" s="1">
        <v>301</v>
      </c>
      <c r="G303" s="76" t="s">
        <v>1117</v>
      </c>
      <c r="H303" s="1" t="s">
        <v>38</v>
      </c>
      <c r="J303" s="37" t="s">
        <v>1210</v>
      </c>
      <c r="K303" s="38" t="s">
        <v>1350</v>
      </c>
      <c r="L303" s="8" t="s">
        <v>5</v>
      </c>
    </row>
    <row r="304" spans="6:12">
      <c r="F304" s="1">
        <v>302</v>
      </c>
      <c r="G304" s="76" t="s">
        <v>1118</v>
      </c>
      <c r="H304" s="1" t="s">
        <v>38</v>
      </c>
      <c r="J304" s="37" t="s">
        <v>1211</v>
      </c>
      <c r="K304" s="38" t="s">
        <v>1351</v>
      </c>
      <c r="L304" s="37" t="s">
        <v>29</v>
      </c>
    </row>
    <row r="305" spans="6:12">
      <c r="F305" s="1">
        <v>303</v>
      </c>
      <c r="G305" s="76" t="s">
        <v>1119</v>
      </c>
      <c r="H305" s="1" t="s">
        <v>5</v>
      </c>
      <c r="J305" s="37" t="s">
        <v>1212</v>
      </c>
      <c r="K305" s="38" t="s">
        <v>1352</v>
      </c>
      <c r="L305" s="37" t="s">
        <v>463</v>
      </c>
    </row>
    <row r="306" spans="6:12">
      <c r="F306" s="1">
        <v>304</v>
      </c>
      <c r="G306" s="76" t="s">
        <v>1120</v>
      </c>
      <c r="H306" s="1" t="s">
        <v>38</v>
      </c>
      <c r="J306" s="37" t="s">
        <v>1213</v>
      </c>
      <c r="K306" s="38" t="s">
        <v>1353</v>
      </c>
      <c r="L306" s="37" t="s">
        <v>948</v>
      </c>
    </row>
    <row r="307" spans="6:12">
      <c r="F307" s="1">
        <v>305</v>
      </c>
      <c r="G307" s="76" t="s">
        <v>1121</v>
      </c>
      <c r="H307" s="1" t="s">
        <v>38</v>
      </c>
      <c r="J307" s="37" t="s">
        <v>1214</v>
      </c>
      <c r="K307" s="38" t="s">
        <v>1354</v>
      </c>
      <c r="L307" s="8" t="s">
        <v>5</v>
      </c>
    </row>
    <row r="308" spans="6:12">
      <c r="F308" s="1">
        <v>306</v>
      </c>
      <c r="G308" s="76" t="s">
        <v>1122</v>
      </c>
      <c r="H308" s="1" t="s">
        <v>38</v>
      </c>
      <c r="J308" s="37" t="s">
        <v>1215</v>
      </c>
      <c r="K308" s="38" t="s">
        <v>1355</v>
      </c>
      <c r="L308" s="37" t="s">
        <v>34</v>
      </c>
    </row>
    <row r="309" spans="6:12">
      <c r="F309" s="1">
        <v>307</v>
      </c>
      <c r="G309" s="76" t="s">
        <v>1123</v>
      </c>
      <c r="H309" s="1" t="s">
        <v>38</v>
      </c>
      <c r="J309" s="37" t="s">
        <v>1216</v>
      </c>
      <c r="K309" s="38" t="s">
        <v>1356</v>
      </c>
      <c r="L309" s="37" t="s">
        <v>29</v>
      </c>
    </row>
    <row r="310" spans="6:12">
      <c r="F310" s="1">
        <v>308</v>
      </c>
      <c r="G310" s="76" t="s">
        <v>1124</v>
      </c>
      <c r="H310" s="1" t="s">
        <v>307</v>
      </c>
      <c r="J310" s="37" t="s">
        <v>1217</v>
      </c>
      <c r="K310" s="38" t="s">
        <v>1357</v>
      </c>
      <c r="L310" s="8" t="s">
        <v>5</v>
      </c>
    </row>
    <row r="311" spans="6:12">
      <c r="F311" s="1">
        <v>309</v>
      </c>
      <c r="G311" s="76" t="s">
        <v>1125</v>
      </c>
      <c r="H311" s="1" t="s">
        <v>38</v>
      </c>
      <c r="J311" s="37" t="s">
        <v>1218</v>
      </c>
      <c r="K311" s="38" t="s">
        <v>1358</v>
      </c>
      <c r="L311" s="8" t="s">
        <v>5</v>
      </c>
    </row>
    <row r="312" spans="6:12">
      <c r="F312" s="1">
        <v>310</v>
      </c>
      <c r="G312" s="76" t="s">
        <v>1126</v>
      </c>
      <c r="H312" s="1" t="s">
        <v>38</v>
      </c>
      <c r="J312" s="37" t="s">
        <v>1219</v>
      </c>
      <c r="K312" s="38" t="s">
        <v>1359</v>
      </c>
      <c r="L312" s="8" t="s">
        <v>5</v>
      </c>
    </row>
    <row r="313" spans="6:12">
      <c r="F313" s="1">
        <v>311</v>
      </c>
      <c r="G313" s="76" t="s">
        <v>1127</v>
      </c>
      <c r="H313" s="1" t="s">
        <v>38</v>
      </c>
      <c r="J313" s="37" t="s">
        <v>1347</v>
      </c>
      <c r="K313" s="38" t="s">
        <v>1360</v>
      </c>
      <c r="L313" s="8" t="s">
        <v>5</v>
      </c>
    </row>
    <row r="314" spans="6:12">
      <c r="F314" s="1">
        <v>312</v>
      </c>
      <c r="G314" s="76" t="s">
        <v>1128</v>
      </c>
      <c r="H314" s="1" t="s">
        <v>307</v>
      </c>
      <c r="J314" s="123" t="s">
        <v>1425</v>
      </c>
      <c r="K314" s="173" t="s">
        <v>1527</v>
      </c>
      <c r="L314" s="8" t="s">
        <v>5</v>
      </c>
    </row>
    <row r="315" spans="6:12">
      <c r="F315" s="1">
        <v>313</v>
      </c>
      <c r="G315" s="76" t="s">
        <v>1129</v>
      </c>
      <c r="H315" s="1" t="s">
        <v>463</v>
      </c>
      <c r="J315" s="123" t="s">
        <v>1426</v>
      </c>
      <c r="K315" s="173" t="s">
        <v>1528</v>
      </c>
      <c r="L315" s="123" t="s">
        <v>58</v>
      </c>
    </row>
    <row r="316" spans="6:12">
      <c r="F316" s="1">
        <v>314</v>
      </c>
      <c r="G316" s="76" t="s">
        <v>1130</v>
      </c>
      <c r="H316" s="1" t="s">
        <v>36</v>
      </c>
      <c r="J316" s="123" t="s">
        <v>1427</v>
      </c>
      <c r="K316" s="173" t="s">
        <v>1529</v>
      </c>
      <c r="L316" s="123" t="s">
        <v>23</v>
      </c>
    </row>
    <row r="317" spans="6:12">
      <c r="F317" s="1">
        <v>315</v>
      </c>
      <c r="G317" s="76" t="s">
        <v>1131</v>
      </c>
      <c r="H317" s="1" t="s">
        <v>125</v>
      </c>
      <c r="J317" s="123" t="s">
        <v>1428</v>
      </c>
      <c r="K317" s="173" t="s">
        <v>1530</v>
      </c>
      <c r="L317" s="123" t="s">
        <v>222</v>
      </c>
    </row>
    <row r="318" spans="6:12">
      <c r="F318" s="1">
        <v>316</v>
      </c>
      <c r="G318" s="76" t="s">
        <v>1132</v>
      </c>
      <c r="H318" s="1" t="s">
        <v>125</v>
      </c>
      <c r="J318" s="123" t="s">
        <v>1429</v>
      </c>
      <c r="K318" s="173" t="s">
        <v>1531</v>
      </c>
      <c r="L318" s="123" t="s">
        <v>23</v>
      </c>
    </row>
    <row r="319" spans="6:12">
      <c r="F319" s="1">
        <v>317</v>
      </c>
      <c r="G319" s="76" t="s">
        <v>1133</v>
      </c>
      <c r="H319" s="1" t="s">
        <v>125</v>
      </c>
      <c r="J319" s="123" t="s">
        <v>1430</v>
      </c>
      <c r="K319" s="173" t="s">
        <v>1532</v>
      </c>
      <c r="L319" s="8" t="s">
        <v>5</v>
      </c>
    </row>
    <row r="320" spans="6:12">
      <c r="F320" s="1">
        <v>318</v>
      </c>
      <c r="G320" s="76" t="s">
        <v>1134</v>
      </c>
      <c r="H320" s="1" t="s">
        <v>307</v>
      </c>
      <c r="J320" s="123" t="s">
        <v>1431</v>
      </c>
      <c r="K320" s="173" t="s">
        <v>1533</v>
      </c>
      <c r="L320" s="8" t="s">
        <v>5</v>
      </c>
    </row>
    <row r="321" spans="6:12">
      <c r="F321" s="1">
        <v>319</v>
      </c>
      <c r="G321" s="76" t="s">
        <v>1135</v>
      </c>
      <c r="H321" s="1" t="s">
        <v>38</v>
      </c>
      <c r="J321" s="123" t="s">
        <v>1432</v>
      </c>
      <c r="K321" s="173" t="s">
        <v>1534</v>
      </c>
      <c r="L321" s="123" t="s">
        <v>552</v>
      </c>
    </row>
    <row r="322" spans="6:12">
      <c r="F322" s="1">
        <v>320</v>
      </c>
      <c r="G322" s="76" t="s">
        <v>1136</v>
      </c>
      <c r="H322" s="1" t="s">
        <v>307</v>
      </c>
      <c r="J322" s="123" t="s">
        <v>1433</v>
      </c>
      <c r="K322" s="173" t="s">
        <v>1535</v>
      </c>
      <c r="L322" s="123" t="s">
        <v>501</v>
      </c>
    </row>
    <row r="323" spans="6:12">
      <c r="F323" s="1">
        <v>321</v>
      </c>
      <c r="G323" s="76" t="s">
        <v>1137</v>
      </c>
      <c r="H323" s="1" t="s">
        <v>463</v>
      </c>
      <c r="J323" s="123" t="s">
        <v>1434</v>
      </c>
      <c r="K323" s="173" t="s">
        <v>1485</v>
      </c>
      <c r="L323" s="123" t="s">
        <v>501</v>
      </c>
    </row>
    <row r="324" spans="6:12">
      <c r="F324" s="1">
        <v>322</v>
      </c>
      <c r="G324" s="76" t="s">
        <v>1138</v>
      </c>
      <c r="H324" s="1" t="s">
        <v>515</v>
      </c>
      <c r="J324" s="123" t="s">
        <v>1435</v>
      </c>
      <c r="K324" s="205" t="s">
        <v>1486</v>
      </c>
      <c r="L324" s="176" t="s">
        <v>552</v>
      </c>
    </row>
    <row r="325" spans="6:12">
      <c r="F325" s="1">
        <v>323</v>
      </c>
      <c r="G325" s="76" t="s">
        <v>1139</v>
      </c>
      <c r="H325" s="1" t="s">
        <v>307</v>
      </c>
      <c r="J325" s="123" t="s">
        <v>1436</v>
      </c>
      <c r="K325" s="205" t="s">
        <v>1931</v>
      </c>
      <c r="L325" s="176" t="s">
        <v>207</v>
      </c>
    </row>
    <row r="326" spans="6:12">
      <c r="F326" s="1">
        <v>324</v>
      </c>
      <c r="G326" s="76" t="s">
        <v>1140</v>
      </c>
      <c r="H326" s="1" t="s">
        <v>5</v>
      </c>
      <c r="J326" s="123" t="s">
        <v>1437</v>
      </c>
      <c r="K326" s="205" t="s">
        <v>1487</v>
      </c>
      <c r="L326" s="8" t="s">
        <v>5</v>
      </c>
    </row>
    <row r="327" spans="6:12">
      <c r="F327" s="1">
        <v>325</v>
      </c>
      <c r="G327" s="76" t="s">
        <v>1141</v>
      </c>
      <c r="H327" s="1" t="s">
        <v>307</v>
      </c>
      <c r="J327" s="123" t="s">
        <v>1438</v>
      </c>
      <c r="K327" s="173" t="s">
        <v>1488</v>
      </c>
      <c r="L327" s="123" t="s">
        <v>222</v>
      </c>
    </row>
    <row r="328" spans="6:12">
      <c r="F328" s="1">
        <v>326</v>
      </c>
      <c r="G328" s="76" t="s">
        <v>1142</v>
      </c>
      <c r="H328" s="1" t="s">
        <v>307</v>
      </c>
      <c r="J328" s="123" t="s">
        <v>1439</v>
      </c>
      <c r="K328" s="173" t="s">
        <v>1489</v>
      </c>
      <c r="L328" s="123" t="s">
        <v>313</v>
      </c>
    </row>
    <row r="329" spans="6:12">
      <c r="F329" s="1">
        <v>327</v>
      </c>
      <c r="G329" s="76" t="s">
        <v>1143</v>
      </c>
      <c r="H329" s="1" t="s">
        <v>36</v>
      </c>
      <c r="J329" s="123" t="s">
        <v>1440</v>
      </c>
      <c r="K329" s="173" t="s">
        <v>1490</v>
      </c>
      <c r="L329" s="123" t="s">
        <v>310</v>
      </c>
    </row>
    <row r="330" spans="6:12">
      <c r="F330" s="1">
        <v>328</v>
      </c>
      <c r="G330" s="76" t="s">
        <v>1144</v>
      </c>
      <c r="H330" s="1" t="s">
        <v>34</v>
      </c>
      <c r="J330" s="123" t="s">
        <v>1441</v>
      </c>
      <c r="K330" s="173" t="s">
        <v>1491</v>
      </c>
      <c r="L330" s="123" t="s">
        <v>123</v>
      </c>
    </row>
    <row r="331" spans="6:12">
      <c r="F331" s="1">
        <v>329</v>
      </c>
      <c r="G331" s="76" t="s">
        <v>1145</v>
      </c>
      <c r="H331" s="1" t="s">
        <v>637</v>
      </c>
      <c r="J331" s="123" t="s">
        <v>1442</v>
      </c>
      <c r="K331" s="173" t="s">
        <v>1492</v>
      </c>
      <c r="L331" s="123" t="s">
        <v>313</v>
      </c>
    </row>
    <row r="332" spans="6:12">
      <c r="F332" s="1">
        <v>330</v>
      </c>
      <c r="G332" s="76" t="s">
        <v>1146</v>
      </c>
      <c r="H332" s="1" t="s">
        <v>34</v>
      </c>
      <c r="J332" s="123" t="s">
        <v>1443</v>
      </c>
      <c r="K332" s="173" t="s">
        <v>1493</v>
      </c>
      <c r="L332" s="123" t="s">
        <v>313</v>
      </c>
    </row>
    <row r="333" spans="6:12">
      <c r="F333" s="1">
        <v>331</v>
      </c>
      <c r="G333" s="76" t="s">
        <v>1147</v>
      </c>
      <c r="H333" s="1" t="s">
        <v>932</v>
      </c>
      <c r="J333" s="123" t="s">
        <v>1444</v>
      </c>
      <c r="K333" s="173" t="s">
        <v>1494</v>
      </c>
      <c r="L333" s="8" t="s">
        <v>5</v>
      </c>
    </row>
    <row r="334" spans="6:12">
      <c r="F334" s="1">
        <v>332</v>
      </c>
      <c r="G334" s="76" t="s">
        <v>1148</v>
      </c>
      <c r="H334" s="1" t="s">
        <v>34</v>
      </c>
      <c r="J334" s="123" t="s">
        <v>1445</v>
      </c>
      <c r="K334" s="173" t="s">
        <v>1495</v>
      </c>
      <c r="L334" s="8" t="s">
        <v>5</v>
      </c>
    </row>
    <row r="335" spans="6:12">
      <c r="F335" s="1">
        <v>333</v>
      </c>
      <c r="G335" s="76" t="s">
        <v>1149</v>
      </c>
      <c r="H335" s="1" t="s">
        <v>372</v>
      </c>
      <c r="J335" s="123" t="s">
        <v>1446</v>
      </c>
      <c r="K335" s="173" t="s">
        <v>1496</v>
      </c>
      <c r="L335" s="8" t="s">
        <v>5</v>
      </c>
    </row>
    <row r="336" spans="6:12">
      <c r="F336" s="1">
        <v>334</v>
      </c>
      <c r="G336" s="76" t="s">
        <v>1150</v>
      </c>
      <c r="H336" s="1" t="s">
        <v>932</v>
      </c>
      <c r="J336" s="123" t="s">
        <v>1447</v>
      </c>
      <c r="K336" s="173" t="s">
        <v>1497</v>
      </c>
      <c r="L336" s="8" t="s">
        <v>5</v>
      </c>
    </row>
    <row r="337" spans="6:12">
      <c r="F337" s="1">
        <v>335</v>
      </c>
      <c r="G337" s="76" t="s">
        <v>1151</v>
      </c>
      <c r="H337" s="1" t="s">
        <v>310</v>
      </c>
      <c r="J337" s="123" t="s">
        <v>1448</v>
      </c>
      <c r="K337" s="173" t="s">
        <v>1498</v>
      </c>
      <c r="L337" s="8" t="s">
        <v>5</v>
      </c>
    </row>
    <row r="338" spans="6:12">
      <c r="F338" s="1">
        <v>336</v>
      </c>
      <c r="G338" s="76" t="s">
        <v>1152</v>
      </c>
      <c r="H338" s="1" t="s">
        <v>932</v>
      </c>
      <c r="J338" s="123" t="s">
        <v>1449</v>
      </c>
      <c r="K338" s="173" t="s">
        <v>1499</v>
      </c>
      <c r="L338" s="123" t="s">
        <v>16</v>
      </c>
    </row>
    <row r="339" spans="6:12">
      <c r="F339" s="1">
        <v>337</v>
      </c>
      <c r="G339" s="76" t="s">
        <v>1153</v>
      </c>
      <c r="H339" s="1" t="s">
        <v>602</v>
      </c>
      <c r="J339" s="123" t="s">
        <v>1450</v>
      </c>
      <c r="K339" s="173" t="s">
        <v>1500</v>
      </c>
      <c r="L339" s="123" t="s">
        <v>23</v>
      </c>
    </row>
    <row r="340" spans="6:12">
      <c r="F340" s="1">
        <v>338</v>
      </c>
      <c r="G340" s="76" t="s">
        <v>1154</v>
      </c>
      <c r="H340" s="1" t="s">
        <v>932</v>
      </c>
      <c r="J340" s="123" t="s">
        <v>1451</v>
      </c>
      <c r="K340" s="173" t="s">
        <v>1501</v>
      </c>
      <c r="L340" s="123" t="s">
        <v>23</v>
      </c>
    </row>
    <row r="341" spans="6:12">
      <c r="F341" s="1">
        <v>339</v>
      </c>
      <c r="G341" s="76" t="s">
        <v>1155</v>
      </c>
      <c r="H341" s="1" t="s">
        <v>637</v>
      </c>
      <c r="J341" s="123" t="s">
        <v>1452</v>
      </c>
      <c r="K341" s="173" t="s">
        <v>1502</v>
      </c>
      <c r="L341" s="8" t="s">
        <v>5</v>
      </c>
    </row>
    <row r="342" spans="6:12">
      <c r="F342" s="1">
        <v>340</v>
      </c>
      <c r="G342" s="76" t="s">
        <v>1156</v>
      </c>
      <c r="H342" s="1" t="s">
        <v>5</v>
      </c>
      <c r="J342" s="123" t="s">
        <v>1453</v>
      </c>
      <c r="K342" s="174"/>
      <c r="L342" s="175"/>
    </row>
    <row r="343" spans="6:12">
      <c r="F343" s="1">
        <v>341</v>
      </c>
      <c r="G343" s="76" t="s">
        <v>1157</v>
      </c>
      <c r="H343" s="3" t="s">
        <v>125</v>
      </c>
      <c r="J343" s="123" t="s">
        <v>1454</v>
      </c>
      <c r="K343" s="173" t="s">
        <v>1503</v>
      </c>
      <c r="L343" s="123" t="s">
        <v>16</v>
      </c>
    </row>
    <row r="344" spans="6:12">
      <c r="F344" s="1">
        <v>342</v>
      </c>
      <c r="G344" s="76" t="s">
        <v>1158</v>
      </c>
      <c r="H344" s="3" t="s">
        <v>125</v>
      </c>
      <c r="J344" s="123" t="s">
        <v>1455</v>
      </c>
      <c r="K344" s="173" t="s">
        <v>1504</v>
      </c>
      <c r="L344" s="8" t="s">
        <v>5</v>
      </c>
    </row>
    <row r="345" spans="6:12">
      <c r="F345" s="1">
        <v>343</v>
      </c>
      <c r="G345" s="76" t="s">
        <v>1159</v>
      </c>
      <c r="H345" s="1" t="s">
        <v>313</v>
      </c>
      <c r="J345" s="123" t="s">
        <v>1456</v>
      </c>
      <c r="K345" s="173" t="s">
        <v>1505</v>
      </c>
      <c r="L345" s="8" t="s">
        <v>5</v>
      </c>
    </row>
    <row r="346" spans="6:12">
      <c r="F346" s="1">
        <v>344</v>
      </c>
      <c r="G346" s="76" t="s">
        <v>1160</v>
      </c>
      <c r="H346" s="1" t="s">
        <v>313</v>
      </c>
      <c r="J346" s="123" t="s">
        <v>1457</v>
      </c>
      <c r="K346" s="173" t="s">
        <v>1506</v>
      </c>
      <c r="L346" s="8" t="s">
        <v>5</v>
      </c>
    </row>
    <row r="347" spans="6:12">
      <c r="F347" s="1">
        <v>345</v>
      </c>
      <c r="G347" s="76" t="s">
        <v>1161</v>
      </c>
      <c r="H347" s="1" t="s">
        <v>313</v>
      </c>
      <c r="J347" s="123" t="s">
        <v>1458</v>
      </c>
      <c r="K347" s="173" t="s">
        <v>1507</v>
      </c>
      <c r="L347" s="8" t="s">
        <v>5</v>
      </c>
    </row>
    <row r="348" spans="6:12">
      <c r="F348" s="1">
        <v>346</v>
      </c>
      <c r="G348" s="76" t="s">
        <v>1162</v>
      </c>
      <c r="H348" s="3" t="s">
        <v>43</v>
      </c>
      <c r="J348" s="123" t="s">
        <v>1459</v>
      </c>
      <c r="K348" s="173" t="s">
        <v>1508</v>
      </c>
      <c r="L348" s="8" t="s">
        <v>5</v>
      </c>
    </row>
    <row r="349" spans="6:12">
      <c r="F349" s="1">
        <v>347</v>
      </c>
      <c r="G349" s="172" t="s">
        <v>1366</v>
      </c>
      <c r="H349" s="37" t="s">
        <v>5</v>
      </c>
      <c r="J349" s="123" t="s">
        <v>1460</v>
      </c>
      <c r="K349" s="173" t="s">
        <v>1509</v>
      </c>
      <c r="L349" s="8" t="s">
        <v>5</v>
      </c>
    </row>
    <row r="350" spans="6:12">
      <c r="F350" s="1">
        <v>348</v>
      </c>
      <c r="G350" s="172" t="s">
        <v>1367</v>
      </c>
      <c r="H350" s="37" t="s">
        <v>310</v>
      </c>
      <c r="J350" s="123" t="s">
        <v>1461</v>
      </c>
      <c r="K350" s="205" t="s">
        <v>1932</v>
      </c>
      <c r="L350" s="8" t="s">
        <v>5</v>
      </c>
    </row>
    <row r="351" spans="6:12">
      <c r="F351" s="1">
        <v>349</v>
      </c>
      <c r="G351" s="172" t="s">
        <v>1368</v>
      </c>
      <c r="H351" s="3" t="s">
        <v>310</v>
      </c>
      <c r="J351" s="123" t="s">
        <v>1462</v>
      </c>
      <c r="K351" s="173" t="s">
        <v>1510</v>
      </c>
      <c r="L351" s="123" t="s">
        <v>130</v>
      </c>
    </row>
    <row r="352" spans="6:12">
      <c r="F352" s="1">
        <v>350</v>
      </c>
      <c r="G352" s="172" t="s">
        <v>1369</v>
      </c>
      <c r="H352" s="3" t="s">
        <v>34</v>
      </c>
      <c r="J352" s="123" t="s">
        <v>1463</v>
      </c>
      <c r="K352" s="173" t="s">
        <v>1511</v>
      </c>
      <c r="L352" s="123" t="s">
        <v>43</v>
      </c>
    </row>
    <row r="353" spans="6:12">
      <c r="F353" s="1">
        <v>351</v>
      </c>
      <c r="G353" s="172" t="s">
        <v>1370</v>
      </c>
      <c r="H353" s="3" t="s">
        <v>512</v>
      </c>
      <c r="J353" s="123" t="s">
        <v>1464</v>
      </c>
      <c r="K353" s="173" t="s">
        <v>1512</v>
      </c>
      <c r="L353" s="123" t="s">
        <v>207</v>
      </c>
    </row>
    <row r="354" spans="6:12">
      <c r="F354" s="1">
        <v>352</v>
      </c>
      <c r="G354" s="172" t="s">
        <v>1371</v>
      </c>
      <c r="H354" s="3" t="s">
        <v>512</v>
      </c>
      <c r="J354" s="123" t="s">
        <v>1465</v>
      </c>
      <c r="K354" s="173" t="s">
        <v>1513</v>
      </c>
      <c r="L354" s="123" t="s">
        <v>207</v>
      </c>
    </row>
    <row r="355" spans="6:12">
      <c r="F355" s="1">
        <v>353</v>
      </c>
      <c r="G355" s="172" t="s">
        <v>1372</v>
      </c>
      <c r="H355" s="3" t="s">
        <v>310</v>
      </c>
      <c r="J355" s="123" t="s">
        <v>1466</v>
      </c>
      <c r="K355" s="173" t="s">
        <v>1514</v>
      </c>
      <c r="L355" s="8" t="s">
        <v>5</v>
      </c>
    </row>
    <row r="356" spans="6:12">
      <c r="F356" s="1">
        <v>354</v>
      </c>
      <c r="G356" s="172" t="s">
        <v>1373</v>
      </c>
      <c r="H356" s="3" t="s">
        <v>5</v>
      </c>
      <c r="J356" s="123" t="s">
        <v>1467</v>
      </c>
      <c r="K356" s="174"/>
      <c r="L356" s="175"/>
    </row>
    <row r="357" spans="6:12">
      <c r="F357" s="1">
        <v>355</v>
      </c>
      <c r="G357" s="172" t="s">
        <v>1374</v>
      </c>
      <c r="H357" s="3" t="s">
        <v>25</v>
      </c>
      <c r="J357" s="123" t="s">
        <v>1468</v>
      </c>
      <c r="K357" s="174"/>
      <c r="L357" s="175"/>
    </row>
    <row r="358" spans="6:12">
      <c r="F358" s="1">
        <v>356</v>
      </c>
      <c r="G358" s="172" t="s">
        <v>1375</v>
      </c>
      <c r="H358" s="3" t="s">
        <v>284</v>
      </c>
      <c r="J358" s="123" t="s">
        <v>1469</v>
      </c>
      <c r="K358" s="173" t="s">
        <v>1536</v>
      </c>
      <c r="L358" s="8" t="s">
        <v>5</v>
      </c>
    </row>
    <row r="359" spans="6:12">
      <c r="F359" s="1">
        <v>357</v>
      </c>
      <c r="G359" s="172" t="s">
        <v>1376</v>
      </c>
      <c r="H359" s="3" t="s">
        <v>501</v>
      </c>
      <c r="J359" s="123" t="s">
        <v>1470</v>
      </c>
      <c r="K359" s="173" t="s">
        <v>1537</v>
      </c>
      <c r="L359" s="8" t="s">
        <v>5</v>
      </c>
    </row>
    <row r="360" spans="6:12">
      <c r="F360" s="1">
        <v>358</v>
      </c>
      <c r="G360" s="172" t="s">
        <v>1377</v>
      </c>
      <c r="H360" s="3" t="s">
        <v>545</v>
      </c>
      <c r="J360" s="123" t="s">
        <v>1471</v>
      </c>
      <c r="K360" s="173" t="s">
        <v>1515</v>
      </c>
      <c r="L360" s="123" t="s">
        <v>3</v>
      </c>
    </row>
    <row r="361" spans="6:12">
      <c r="F361" s="1">
        <v>359</v>
      </c>
      <c r="G361" s="172" t="s">
        <v>1378</v>
      </c>
      <c r="H361" s="3" t="s">
        <v>5</v>
      </c>
      <c r="J361" s="123" t="s">
        <v>1472</v>
      </c>
      <c r="K361" s="173" t="s">
        <v>1538</v>
      </c>
      <c r="L361" s="123" t="s">
        <v>216</v>
      </c>
    </row>
    <row r="362" spans="6:12">
      <c r="F362" s="1">
        <v>360</v>
      </c>
      <c r="G362" s="172" t="s">
        <v>1379</v>
      </c>
      <c r="H362" s="3" t="s">
        <v>545</v>
      </c>
      <c r="J362" s="123" t="s">
        <v>1473</v>
      </c>
      <c r="K362" s="173" t="s">
        <v>1539</v>
      </c>
      <c r="L362" s="123" t="s">
        <v>222</v>
      </c>
    </row>
    <row r="363" spans="6:12">
      <c r="F363" s="1">
        <v>361</v>
      </c>
      <c r="G363" s="172" t="s">
        <v>1380</v>
      </c>
      <c r="H363" s="3" t="s">
        <v>297</v>
      </c>
      <c r="J363" s="123" t="s">
        <v>1474</v>
      </c>
      <c r="K363" s="173" t="s">
        <v>1516</v>
      </c>
      <c r="L363" s="123" t="s">
        <v>66</v>
      </c>
    </row>
    <row r="364" spans="6:12">
      <c r="F364" s="1">
        <v>362</v>
      </c>
      <c r="G364" s="172" t="s">
        <v>1381</v>
      </c>
      <c r="H364" s="3" t="s">
        <v>5</v>
      </c>
      <c r="J364" s="123" t="s">
        <v>1475</v>
      </c>
      <c r="K364" s="173" t="s">
        <v>1517</v>
      </c>
      <c r="L364" s="123" t="s">
        <v>637</v>
      </c>
    </row>
    <row r="365" spans="6:12">
      <c r="F365" s="1">
        <v>363</v>
      </c>
      <c r="G365" s="172" t="s">
        <v>1382</v>
      </c>
      <c r="H365" s="3" t="s">
        <v>545</v>
      </c>
      <c r="J365" s="123" t="s">
        <v>1476</v>
      </c>
      <c r="K365" s="173" t="s">
        <v>1518</v>
      </c>
      <c r="L365" s="8" t="s">
        <v>5</v>
      </c>
    </row>
    <row r="366" spans="6:12">
      <c r="F366" s="1">
        <v>364</v>
      </c>
      <c r="G366" s="172" t="s">
        <v>1383</v>
      </c>
      <c r="H366" s="3" t="s">
        <v>5</v>
      </c>
      <c r="J366" s="123" t="s">
        <v>1477</v>
      </c>
      <c r="K366" s="173" t="s">
        <v>1519</v>
      </c>
      <c r="L366" s="8" t="s">
        <v>5</v>
      </c>
    </row>
    <row r="367" spans="6:12">
      <c r="F367" s="1">
        <v>365</v>
      </c>
      <c r="G367" s="172" t="s">
        <v>1384</v>
      </c>
      <c r="H367" s="3" t="s">
        <v>5</v>
      </c>
      <c r="J367" s="123" t="s">
        <v>1478</v>
      </c>
      <c r="K367" s="173" t="s">
        <v>1520</v>
      </c>
      <c r="L367" s="123" t="s">
        <v>19</v>
      </c>
    </row>
    <row r="368" spans="6:12">
      <c r="F368" s="1">
        <v>366</v>
      </c>
      <c r="G368" s="172" t="s">
        <v>1385</v>
      </c>
      <c r="H368" s="3" t="s">
        <v>5</v>
      </c>
      <c r="J368" s="123" t="s">
        <v>1479</v>
      </c>
      <c r="K368" s="173" t="s">
        <v>1521</v>
      </c>
      <c r="L368" s="123" t="s">
        <v>3</v>
      </c>
    </row>
    <row r="369" spans="6:12">
      <c r="F369" s="1">
        <v>367</v>
      </c>
      <c r="G369" s="172" t="s">
        <v>1386</v>
      </c>
      <c r="H369" s="3" t="s">
        <v>552</v>
      </c>
      <c r="J369" s="123" t="s">
        <v>1480</v>
      </c>
      <c r="K369" s="173" t="s">
        <v>1522</v>
      </c>
      <c r="L369" s="8" t="s">
        <v>5</v>
      </c>
    </row>
    <row r="370" spans="6:12">
      <c r="F370" s="1">
        <v>368</v>
      </c>
      <c r="G370" s="172" t="s">
        <v>1387</v>
      </c>
      <c r="H370" s="3" t="s">
        <v>12</v>
      </c>
      <c r="J370" s="123" t="s">
        <v>1481</v>
      </c>
      <c r="K370" s="173" t="s">
        <v>1523</v>
      </c>
      <c r="L370" s="8" t="s">
        <v>5</v>
      </c>
    </row>
    <row r="371" spans="6:12">
      <c r="F371" s="1">
        <v>369</v>
      </c>
      <c r="G371" s="172" t="s">
        <v>1388</v>
      </c>
      <c r="H371" s="3" t="s">
        <v>5</v>
      </c>
      <c r="J371" s="123" t="s">
        <v>1482</v>
      </c>
      <c r="K371" s="173" t="s">
        <v>1524</v>
      </c>
      <c r="L371" s="8" t="s">
        <v>5</v>
      </c>
    </row>
    <row r="372" spans="6:12">
      <c r="F372" s="1">
        <v>370</v>
      </c>
      <c r="G372" s="172" t="s">
        <v>1389</v>
      </c>
      <c r="H372" s="3" t="s">
        <v>284</v>
      </c>
      <c r="J372" s="123" t="s">
        <v>1483</v>
      </c>
      <c r="K372" s="173" t="s">
        <v>1525</v>
      </c>
      <c r="L372" s="8" t="s">
        <v>5</v>
      </c>
    </row>
    <row r="373" spans="6:12">
      <c r="F373" s="1">
        <v>371</v>
      </c>
      <c r="G373" s="172" t="s">
        <v>1390</v>
      </c>
      <c r="H373" s="3" t="s">
        <v>390</v>
      </c>
      <c r="J373" s="123" t="s">
        <v>1484</v>
      </c>
      <c r="K373" s="173" t="s">
        <v>1526</v>
      </c>
      <c r="L373" s="37" t="s">
        <v>19</v>
      </c>
    </row>
    <row r="374" spans="6:12">
      <c r="F374" s="1">
        <v>372</v>
      </c>
      <c r="G374" s="172" t="s">
        <v>1391</v>
      </c>
      <c r="H374" s="3" t="s">
        <v>5</v>
      </c>
      <c r="J374" s="123" t="s">
        <v>1685</v>
      </c>
      <c r="K374" s="173" t="s">
        <v>1691</v>
      </c>
      <c r="L374" s="37" t="s">
        <v>341</v>
      </c>
    </row>
    <row r="375" spans="6:12">
      <c r="F375" s="1">
        <v>373</v>
      </c>
      <c r="G375" s="172" t="s">
        <v>1392</v>
      </c>
      <c r="H375" s="3" t="s">
        <v>284</v>
      </c>
      <c r="J375" s="123" t="s">
        <v>1686</v>
      </c>
      <c r="K375" s="173" t="s">
        <v>1692</v>
      </c>
      <c r="L375" s="37" t="s">
        <v>36</v>
      </c>
    </row>
    <row r="376" spans="6:12">
      <c r="F376" s="1">
        <v>374</v>
      </c>
      <c r="G376" s="172" t="s">
        <v>1393</v>
      </c>
      <c r="H376" s="3" t="s">
        <v>284</v>
      </c>
      <c r="J376" s="123" t="s">
        <v>1687</v>
      </c>
      <c r="K376" s="173" t="s">
        <v>1693</v>
      </c>
      <c r="L376" s="8" t="s">
        <v>5</v>
      </c>
    </row>
    <row r="377" spans="6:12">
      <c r="F377" s="1">
        <v>375</v>
      </c>
      <c r="G377" s="172" t="s">
        <v>1394</v>
      </c>
      <c r="H377" s="3" t="s">
        <v>12</v>
      </c>
      <c r="J377" s="123" t="s">
        <v>1688</v>
      </c>
      <c r="K377" s="173" t="s">
        <v>1694</v>
      </c>
      <c r="L377" s="37" t="s">
        <v>284</v>
      </c>
    </row>
    <row r="378" spans="6:12">
      <c r="F378" s="1">
        <v>376</v>
      </c>
      <c r="G378" s="172" t="s">
        <v>1395</v>
      </c>
      <c r="H378" s="3" t="s">
        <v>12</v>
      </c>
      <c r="J378" s="123" t="s">
        <v>1689</v>
      </c>
      <c r="K378" s="173" t="s">
        <v>1695</v>
      </c>
      <c r="L378" s="37" t="s">
        <v>501</v>
      </c>
    </row>
    <row r="379" spans="6:12">
      <c r="F379" s="1">
        <v>377</v>
      </c>
      <c r="G379" s="172" t="s">
        <v>1396</v>
      </c>
      <c r="H379" s="3" t="s">
        <v>12</v>
      </c>
      <c r="J379" s="123" t="s">
        <v>1690</v>
      </c>
      <c r="K379" s="173" t="s">
        <v>1696</v>
      </c>
      <c r="L379" s="8" t="s">
        <v>5</v>
      </c>
    </row>
    <row r="380" spans="6:12">
      <c r="F380" s="1">
        <v>378</v>
      </c>
      <c r="G380" s="172" t="s">
        <v>1397</v>
      </c>
      <c r="H380" s="3" t="s">
        <v>5</v>
      </c>
      <c r="J380" s="24" t="s">
        <v>1763</v>
      </c>
      <c r="K380" s="19" t="s">
        <v>1847</v>
      </c>
      <c r="L380" s="123" t="s">
        <v>23</v>
      </c>
    </row>
    <row r="381" spans="6:12">
      <c r="F381" s="1">
        <v>379</v>
      </c>
      <c r="G381" s="172" t="s">
        <v>1398</v>
      </c>
      <c r="H381" s="3" t="s">
        <v>5</v>
      </c>
      <c r="J381" s="24" t="s">
        <v>1764</v>
      </c>
      <c r="K381" s="19" t="s">
        <v>1848</v>
      </c>
      <c r="L381" s="123" t="s">
        <v>12</v>
      </c>
    </row>
    <row r="382" spans="6:12">
      <c r="F382" s="1">
        <v>380</v>
      </c>
      <c r="G382" s="172" t="s">
        <v>1399</v>
      </c>
      <c r="H382" s="3" t="s">
        <v>66</v>
      </c>
      <c r="J382" s="24" t="s">
        <v>1765</v>
      </c>
      <c r="K382" s="19" t="s">
        <v>1849</v>
      </c>
      <c r="L382" s="123" t="s">
        <v>3</v>
      </c>
    </row>
    <row r="383" spans="6:12">
      <c r="F383" s="1">
        <v>381</v>
      </c>
      <c r="G383" s="172" t="s">
        <v>1400</v>
      </c>
      <c r="H383" s="3" t="s">
        <v>5</v>
      </c>
      <c r="J383" s="24" t="s">
        <v>1766</v>
      </c>
      <c r="K383" s="19" t="s">
        <v>1850</v>
      </c>
      <c r="L383" s="123" t="s">
        <v>341</v>
      </c>
    </row>
    <row r="384" spans="6:12">
      <c r="F384" s="1">
        <v>382</v>
      </c>
      <c r="G384" s="172" t="s">
        <v>1401</v>
      </c>
      <c r="H384" s="3" t="s">
        <v>501</v>
      </c>
      <c r="J384" s="24" t="s">
        <v>1767</v>
      </c>
      <c r="K384" s="19" t="s">
        <v>1851</v>
      </c>
      <c r="L384" s="123" t="s">
        <v>25</v>
      </c>
    </row>
    <row r="385" spans="6:12">
      <c r="F385" s="1">
        <v>383</v>
      </c>
      <c r="G385" s="172" t="s">
        <v>1402</v>
      </c>
      <c r="H385" s="3" t="s">
        <v>501</v>
      </c>
      <c r="J385" s="24" t="s">
        <v>1768</v>
      </c>
      <c r="K385" s="19" t="s">
        <v>1852</v>
      </c>
      <c r="L385" s="8" t="s">
        <v>5</v>
      </c>
    </row>
    <row r="386" spans="6:12">
      <c r="F386" s="1">
        <v>384</v>
      </c>
      <c r="G386" s="172" t="s">
        <v>1403</v>
      </c>
      <c r="H386" s="3" t="s">
        <v>5</v>
      </c>
      <c r="J386" s="24" t="s">
        <v>1769</v>
      </c>
      <c r="K386" s="19" t="s">
        <v>1853</v>
      </c>
      <c r="L386" s="123" t="s">
        <v>222</v>
      </c>
    </row>
    <row r="387" spans="6:12">
      <c r="F387" s="1">
        <v>385</v>
      </c>
      <c r="G387" s="172" t="s">
        <v>1404</v>
      </c>
      <c r="H387" s="3" t="s">
        <v>297</v>
      </c>
      <c r="J387" s="24" t="s">
        <v>1770</v>
      </c>
      <c r="K387" s="19" t="s">
        <v>1854</v>
      </c>
      <c r="L387" s="123" t="s">
        <v>207</v>
      </c>
    </row>
    <row r="388" spans="6:12">
      <c r="F388" s="1">
        <v>386</v>
      </c>
      <c r="G388" s="172" t="s">
        <v>1405</v>
      </c>
      <c r="H388" s="3" t="s">
        <v>297</v>
      </c>
      <c r="J388" s="24" t="s">
        <v>1771</v>
      </c>
      <c r="K388" s="19" t="s">
        <v>1855</v>
      </c>
      <c r="L388" s="8" t="s">
        <v>5</v>
      </c>
    </row>
    <row r="389" spans="6:12">
      <c r="F389" s="1">
        <v>387</v>
      </c>
      <c r="G389" s="172" t="s">
        <v>1406</v>
      </c>
      <c r="H389" s="3" t="s">
        <v>5</v>
      </c>
      <c r="J389" s="24" t="s">
        <v>1772</v>
      </c>
      <c r="K389" s="19" t="s">
        <v>1856</v>
      </c>
      <c r="L389" s="123" t="s">
        <v>16</v>
      </c>
    </row>
    <row r="390" spans="6:12">
      <c r="F390" s="1">
        <v>388</v>
      </c>
      <c r="G390" s="172" t="s">
        <v>1407</v>
      </c>
      <c r="H390" s="3" t="s">
        <v>552</v>
      </c>
      <c r="J390" s="24" t="s">
        <v>1773</v>
      </c>
      <c r="K390" s="19" t="s">
        <v>1857</v>
      </c>
      <c r="L390" s="8" t="s">
        <v>5</v>
      </c>
    </row>
    <row r="391" spans="6:12">
      <c r="F391" s="1">
        <v>389</v>
      </c>
      <c r="G391" s="172" t="s">
        <v>1408</v>
      </c>
      <c r="H391" s="3" t="s">
        <v>501</v>
      </c>
      <c r="J391" s="24" t="s">
        <v>1774</v>
      </c>
      <c r="K391" s="19" t="s">
        <v>1858</v>
      </c>
      <c r="L391" s="123" t="s">
        <v>297</v>
      </c>
    </row>
    <row r="392" spans="6:12">
      <c r="F392" s="1">
        <v>390</v>
      </c>
      <c r="G392" s="172" t="s">
        <v>1409</v>
      </c>
      <c r="H392" s="3" t="s">
        <v>284</v>
      </c>
      <c r="J392" s="24" t="s">
        <v>1775</v>
      </c>
      <c r="K392" s="19" t="s">
        <v>1859</v>
      </c>
      <c r="L392" s="123" t="s">
        <v>204</v>
      </c>
    </row>
    <row r="393" spans="6:12">
      <c r="F393" s="1">
        <v>391</v>
      </c>
      <c r="G393" s="172" t="s">
        <v>1410</v>
      </c>
      <c r="H393" s="3" t="s">
        <v>284</v>
      </c>
      <c r="J393" s="24" t="s">
        <v>1776</v>
      </c>
      <c r="K393" s="19" t="s">
        <v>1860</v>
      </c>
      <c r="L393" s="123" t="s">
        <v>23</v>
      </c>
    </row>
    <row r="394" spans="6:12">
      <c r="F394" s="1">
        <v>392</v>
      </c>
      <c r="G394" s="172" t="s">
        <v>1411</v>
      </c>
      <c r="H394" s="3" t="s">
        <v>284</v>
      </c>
      <c r="J394" s="24" t="s">
        <v>1777</v>
      </c>
      <c r="K394" s="19" t="s">
        <v>1861</v>
      </c>
      <c r="L394" s="8" t="s">
        <v>5</v>
      </c>
    </row>
    <row r="395" spans="6:12">
      <c r="F395" s="1">
        <v>393</v>
      </c>
      <c r="G395" s="172" t="s">
        <v>1412</v>
      </c>
      <c r="H395" s="3" t="s">
        <v>25</v>
      </c>
      <c r="J395" s="24" t="s">
        <v>1778</v>
      </c>
      <c r="K395" s="19" t="s">
        <v>1862</v>
      </c>
      <c r="L395" s="123" t="s">
        <v>222</v>
      </c>
    </row>
    <row r="396" spans="6:12">
      <c r="F396" s="1">
        <v>394</v>
      </c>
      <c r="G396" s="172" t="s">
        <v>1413</v>
      </c>
      <c r="H396" s="3" t="s">
        <v>284</v>
      </c>
      <c r="J396" s="24" t="s">
        <v>1779</v>
      </c>
      <c r="K396" s="19" t="s">
        <v>1863</v>
      </c>
      <c r="L396" s="123" t="s">
        <v>390</v>
      </c>
    </row>
    <row r="397" spans="6:12">
      <c r="F397" s="1">
        <v>395</v>
      </c>
      <c r="G397" s="172" t="s">
        <v>1414</v>
      </c>
      <c r="H397" s="3" t="s">
        <v>390</v>
      </c>
      <c r="J397" s="24" t="s">
        <v>1780</v>
      </c>
      <c r="K397" s="19" t="s">
        <v>1864</v>
      </c>
      <c r="L397" s="123" t="s">
        <v>16</v>
      </c>
    </row>
    <row r="398" spans="6:12">
      <c r="F398" s="1">
        <v>396</v>
      </c>
      <c r="G398" s="172" t="s">
        <v>1415</v>
      </c>
      <c r="H398" s="3" t="s">
        <v>390</v>
      </c>
      <c r="J398" s="24" t="s">
        <v>1781</v>
      </c>
      <c r="K398" s="19" t="s">
        <v>1865</v>
      </c>
      <c r="L398" s="123" t="s">
        <v>390</v>
      </c>
    </row>
    <row r="399" spans="6:12">
      <c r="F399" s="1">
        <v>397</v>
      </c>
      <c r="G399" s="172" t="s">
        <v>1416</v>
      </c>
      <c r="H399" s="1" t="s">
        <v>390</v>
      </c>
      <c r="J399" s="24" t="s">
        <v>1782</v>
      </c>
      <c r="K399" s="19" t="s">
        <v>1866</v>
      </c>
      <c r="L399" s="123" t="s">
        <v>23</v>
      </c>
    </row>
    <row r="400" spans="6:12">
      <c r="F400" s="1">
        <v>398</v>
      </c>
      <c r="G400" s="172" t="s">
        <v>1365</v>
      </c>
      <c r="H400" s="1" t="s">
        <v>5</v>
      </c>
      <c r="J400" s="24" t="s">
        <v>1783</v>
      </c>
      <c r="K400" s="19" t="s">
        <v>1867</v>
      </c>
      <c r="L400" s="3" t="s">
        <v>5</v>
      </c>
    </row>
    <row r="401" spans="6:12">
      <c r="F401" s="1">
        <v>399</v>
      </c>
      <c r="G401" s="22" t="s">
        <v>1560</v>
      </c>
      <c r="H401" s="176" t="s">
        <v>23</v>
      </c>
      <c r="J401" s="24" t="s">
        <v>1784</v>
      </c>
      <c r="K401" s="19" t="s">
        <v>1868</v>
      </c>
      <c r="L401" s="123" t="s">
        <v>307</v>
      </c>
    </row>
    <row r="402" spans="6:12">
      <c r="F402" s="1">
        <v>400</v>
      </c>
      <c r="G402" s="193" t="s">
        <v>1756</v>
      </c>
      <c r="H402" s="1" t="s">
        <v>5</v>
      </c>
      <c r="J402" s="24" t="s">
        <v>1785</v>
      </c>
      <c r="K402" s="19" t="s">
        <v>1869</v>
      </c>
      <c r="L402" s="8" t="s">
        <v>5</v>
      </c>
    </row>
    <row r="403" spans="6:12">
      <c r="F403" s="1">
        <v>401</v>
      </c>
      <c r="G403" s="193" t="s">
        <v>1757</v>
      </c>
      <c r="H403" s="1" t="s">
        <v>5</v>
      </c>
      <c r="J403" s="24" t="s">
        <v>1786</v>
      </c>
      <c r="K403" s="19" t="s">
        <v>1870</v>
      </c>
      <c r="L403" s="8" t="s">
        <v>5</v>
      </c>
    </row>
    <row r="404" spans="6:12">
      <c r="J404" s="24" t="s">
        <v>1787</v>
      </c>
      <c r="K404" s="19" t="s">
        <v>1871</v>
      </c>
      <c r="L404" s="123" t="s">
        <v>84</v>
      </c>
    </row>
    <row r="405" spans="6:12">
      <c r="J405" s="24" t="s">
        <v>1788</v>
      </c>
      <c r="K405" s="19" t="s">
        <v>1872</v>
      </c>
      <c r="L405" s="123" t="s">
        <v>284</v>
      </c>
    </row>
    <row r="406" spans="6:12">
      <c r="J406" s="24" t="s">
        <v>1789</v>
      </c>
      <c r="K406" s="19" t="s">
        <v>1873</v>
      </c>
      <c r="L406" s="8" t="s">
        <v>5</v>
      </c>
    </row>
    <row r="407" spans="6:12">
      <c r="J407" s="24" t="s">
        <v>1790</v>
      </c>
      <c r="K407" s="19" t="s">
        <v>1874</v>
      </c>
      <c r="L407" s="8" t="s">
        <v>5</v>
      </c>
    </row>
    <row r="408" spans="6:12">
      <c r="J408" s="24" t="s">
        <v>1791</v>
      </c>
      <c r="K408" s="19" t="s">
        <v>1875</v>
      </c>
      <c r="L408" s="123" t="s">
        <v>84</v>
      </c>
    </row>
    <row r="409" spans="6:12">
      <c r="J409" s="24" t="s">
        <v>1792</v>
      </c>
      <c r="K409" s="19" t="s">
        <v>1876</v>
      </c>
      <c r="L409" s="123" t="s">
        <v>84</v>
      </c>
    </row>
    <row r="410" spans="6:12">
      <c r="J410" s="24" t="s">
        <v>1793</v>
      </c>
      <c r="K410" s="19" t="s">
        <v>1877</v>
      </c>
      <c r="L410" s="123" t="s">
        <v>552</v>
      </c>
    </row>
    <row r="411" spans="6:12">
      <c r="J411" s="24" t="s">
        <v>1794</v>
      </c>
      <c r="K411" s="19" t="s">
        <v>1878</v>
      </c>
      <c r="L411" s="123" t="s">
        <v>501</v>
      </c>
    </row>
    <row r="412" spans="6:12">
      <c r="J412" s="24" t="s">
        <v>1795</v>
      </c>
      <c r="K412" s="19" t="s">
        <v>1879</v>
      </c>
      <c r="L412" s="123" t="s">
        <v>390</v>
      </c>
    </row>
    <row r="413" spans="6:12">
      <c r="J413" s="24" t="s">
        <v>1796</v>
      </c>
      <c r="K413" s="19" t="s">
        <v>1880</v>
      </c>
      <c r="L413" s="123" t="s">
        <v>29</v>
      </c>
    </row>
    <row r="414" spans="6:12">
      <c r="J414" s="24" t="s">
        <v>1797</v>
      </c>
      <c r="K414" s="19" t="s">
        <v>1881</v>
      </c>
      <c r="L414" s="123" t="s">
        <v>29</v>
      </c>
    </row>
    <row r="415" spans="6:12">
      <c r="J415" s="24" t="s">
        <v>1798</v>
      </c>
      <c r="K415" s="19" t="s">
        <v>1882</v>
      </c>
      <c r="L415" s="123" t="s">
        <v>29</v>
      </c>
    </row>
    <row r="416" spans="6:12">
      <c r="J416" s="24" t="s">
        <v>1799</v>
      </c>
      <c r="K416" s="19" t="s">
        <v>1883</v>
      </c>
      <c r="L416" s="8" t="s">
        <v>5</v>
      </c>
    </row>
    <row r="417" spans="10:12">
      <c r="J417" s="24" t="s">
        <v>1800</v>
      </c>
      <c r="K417" s="19" t="s">
        <v>1884</v>
      </c>
      <c r="L417" s="123" t="s">
        <v>130</v>
      </c>
    </row>
    <row r="418" spans="10:12">
      <c r="J418" s="24" t="s">
        <v>1801</v>
      </c>
      <c r="K418" s="19" t="s">
        <v>1885</v>
      </c>
      <c r="L418" s="123" t="s">
        <v>310</v>
      </c>
    </row>
    <row r="419" spans="10:12">
      <c r="J419" s="24" t="s">
        <v>1802</v>
      </c>
      <c r="K419" s="19" t="s">
        <v>1886</v>
      </c>
      <c r="L419" s="8" t="s">
        <v>5</v>
      </c>
    </row>
    <row r="420" spans="10:12">
      <c r="J420" s="24" t="s">
        <v>1803</v>
      </c>
      <c r="K420" s="19" t="s">
        <v>1887</v>
      </c>
      <c r="L420" s="123" t="s">
        <v>125</v>
      </c>
    </row>
    <row r="421" spans="10:12">
      <c r="J421" s="24" t="s">
        <v>1804</v>
      </c>
      <c r="K421" s="19" t="s">
        <v>1888</v>
      </c>
      <c r="L421" s="123" t="s">
        <v>341</v>
      </c>
    </row>
    <row r="422" spans="10:12">
      <c r="J422" s="24" t="s">
        <v>1805</v>
      </c>
      <c r="K422" s="19" t="s">
        <v>1889</v>
      </c>
      <c r="L422" s="123" t="s">
        <v>14</v>
      </c>
    </row>
    <row r="423" spans="10:12">
      <c r="J423" s="24" t="s">
        <v>1806</v>
      </c>
      <c r="K423" s="19" t="s">
        <v>1890</v>
      </c>
      <c r="L423" s="123" t="s">
        <v>43</v>
      </c>
    </row>
    <row r="424" spans="10:12">
      <c r="J424" s="24" t="s">
        <v>1807</v>
      </c>
      <c r="K424" s="19" t="s">
        <v>1891</v>
      </c>
      <c r="L424" s="123" t="s">
        <v>932</v>
      </c>
    </row>
    <row r="425" spans="10:12">
      <c r="J425" s="24" t="s">
        <v>1808</v>
      </c>
      <c r="K425" s="19" t="s">
        <v>1892</v>
      </c>
      <c r="L425" s="123" t="s">
        <v>34</v>
      </c>
    </row>
    <row r="426" spans="10:12">
      <c r="J426" s="24" t="s">
        <v>1809</v>
      </c>
      <c r="K426" s="19" t="s">
        <v>1893</v>
      </c>
      <c r="L426" s="123" t="s">
        <v>38</v>
      </c>
    </row>
    <row r="427" spans="10:12">
      <c r="J427" s="24" t="s">
        <v>1810</v>
      </c>
      <c r="K427" s="19" t="s">
        <v>1894</v>
      </c>
      <c r="L427" s="123" t="s">
        <v>16</v>
      </c>
    </row>
    <row r="428" spans="10:12">
      <c r="J428" s="24" t="s">
        <v>1811</v>
      </c>
      <c r="K428" s="19" t="s">
        <v>1895</v>
      </c>
      <c r="L428" s="8" t="s">
        <v>5</v>
      </c>
    </row>
    <row r="429" spans="10:12">
      <c r="J429" s="24" t="s">
        <v>1812</v>
      </c>
      <c r="K429" s="19" t="s">
        <v>1896</v>
      </c>
      <c r="L429" s="123" t="s">
        <v>14</v>
      </c>
    </row>
    <row r="430" spans="10:12">
      <c r="J430" s="24" t="s">
        <v>1813</v>
      </c>
      <c r="K430" s="19" t="s">
        <v>1897</v>
      </c>
      <c r="L430" s="123" t="s">
        <v>3</v>
      </c>
    </row>
    <row r="431" spans="10:12">
      <c r="J431" s="24" t="s">
        <v>1814</v>
      </c>
      <c r="K431" s="19" t="s">
        <v>1898</v>
      </c>
      <c r="L431" s="123" t="s">
        <v>259</v>
      </c>
    </row>
    <row r="432" spans="10:12">
      <c r="J432" s="24" t="s">
        <v>1815</v>
      </c>
      <c r="K432" s="19" t="s">
        <v>1899</v>
      </c>
      <c r="L432" s="123" t="s">
        <v>341</v>
      </c>
    </row>
    <row r="433" spans="10:12">
      <c r="J433" s="24" t="s">
        <v>1816</v>
      </c>
      <c r="K433" s="19" t="s">
        <v>1900</v>
      </c>
      <c r="L433" s="123" t="s">
        <v>125</v>
      </c>
    </row>
    <row r="434" spans="10:12">
      <c r="J434" s="24" t="s">
        <v>1817</v>
      </c>
      <c r="K434" s="19" t="s">
        <v>1901</v>
      </c>
      <c r="L434" s="8" t="s">
        <v>5</v>
      </c>
    </row>
    <row r="435" spans="10:12">
      <c r="J435" s="24" t="s">
        <v>1818</v>
      </c>
      <c r="K435" s="19" t="s">
        <v>1902</v>
      </c>
      <c r="L435" s="8" t="s">
        <v>5</v>
      </c>
    </row>
    <row r="436" spans="10:12">
      <c r="J436" s="24" t="s">
        <v>1819</v>
      </c>
      <c r="K436" s="19" t="s">
        <v>1903</v>
      </c>
      <c r="L436" s="123" t="s">
        <v>14</v>
      </c>
    </row>
    <row r="437" spans="10:12">
      <c r="J437" s="24" t="s">
        <v>1820</v>
      </c>
      <c r="K437" s="19" t="s">
        <v>1904</v>
      </c>
      <c r="L437" s="123" t="s">
        <v>259</v>
      </c>
    </row>
    <row r="438" spans="10:12">
      <c r="J438" s="24" t="s">
        <v>1821</v>
      </c>
      <c r="K438" s="19" t="s">
        <v>1905</v>
      </c>
      <c r="L438" s="123" t="s">
        <v>259</v>
      </c>
    </row>
    <row r="439" spans="10:12">
      <c r="J439" s="24" t="s">
        <v>1822</v>
      </c>
      <c r="K439" s="19" t="s">
        <v>1906</v>
      </c>
      <c r="L439" s="123" t="s">
        <v>259</v>
      </c>
    </row>
    <row r="440" spans="10:12">
      <c r="J440" s="24" t="s">
        <v>1823</v>
      </c>
      <c r="K440" s="19" t="s">
        <v>1907</v>
      </c>
      <c r="L440" s="123" t="s">
        <v>148</v>
      </c>
    </row>
    <row r="441" spans="10:12">
      <c r="J441" s="24" t="s">
        <v>1824</v>
      </c>
      <c r="K441" s="19" t="s">
        <v>1908</v>
      </c>
      <c r="L441" s="8" t="s">
        <v>5</v>
      </c>
    </row>
    <row r="442" spans="10:12">
      <c r="J442" s="24" t="s">
        <v>1825</v>
      </c>
      <c r="K442" s="19" t="s">
        <v>1909</v>
      </c>
      <c r="L442" s="8" t="s">
        <v>5</v>
      </c>
    </row>
    <row r="443" spans="10:12">
      <c r="J443" s="24" t="s">
        <v>1826</v>
      </c>
      <c r="K443" s="19" t="s">
        <v>1910</v>
      </c>
      <c r="L443" s="123" t="s">
        <v>307</v>
      </c>
    </row>
    <row r="444" spans="10:12">
      <c r="J444" s="24" t="s">
        <v>1827</v>
      </c>
      <c r="K444" s="19" t="s">
        <v>1911</v>
      </c>
      <c r="L444" s="8" t="s">
        <v>5</v>
      </c>
    </row>
    <row r="445" spans="10:12">
      <c r="J445" s="24" t="s">
        <v>1828</v>
      </c>
      <c r="K445" s="19" t="s">
        <v>1912</v>
      </c>
      <c r="L445" s="8" t="s">
        <v>5</v>
      </c>
    </row>
    <row r="446" spans="10:12">
      <c r="J446" s="24" t="s">
        <v>1829</v>
      </c>
      <c r="K446" s="19" t="s">
        <v>1913</v>
      </c>
      <c r="L446" s="8" t="s">
        <v>5</v>
      </c>
    </row>
    <row r="447" spans="10:12">
      <c r="J447" s="24" t="s">
        <v>1830</v>
      </c>
      <c r="K447" s="19" t="s">
        <v>1914</v>
      </c>
      <c r="L447" s="8" t="s">
        <v>5</v>
      </c>
    </row>
    <row r="448" spans="10:12">
      <c r="J448" s="24" t="s">
        <v>1831</v>
      </c>
      <c r="K448" s="19" t="s">
        <v>1915</v>
      </c>
      <c r="L448" s="123" t="s">
        <v>16</v>
      </c>
    </row>
    <row r="449" spans="10:12">
      <c r="J449" s="24" t="s">
        <v>1832</v>
      </c>
      <c r="K449" s="19" t="s">
        <v>1916</v>
      </c>
      <c r="L449" s="8" t="s">
        <v>5</v>
      </c>
    </row>
    <row r="450" spans="10:12">
      <c r="J450" s="24" t="s">
        <v>1833</v>
      </c>
      <c r="K450" s="19" t="s">
        <v>1917</v>
      </c>
      <c r="L450" s="123" t="s">
        <v>23</v>
      </c>
    </row>
    <row r="451" spans="10:12">
      <c r="J451" s="24" t="s">
        <v>1834</v>
      </c>
      <c r="K451" s="19" t="s">
        <v>1918</v>
      </c>
      <c r="L451" s="123" t="s">
        <v>23</v>
      </c>
    </row>
    <row r="452" spans="10:12">
      <c r="J452" s="24" t="s">
        <v>1835</v>
      </c>
      <c r="K452" s="19" t="s">
        <v>1919</v>
      </c>
      <c r="L452" s="8" t="s">
        <v>5</v>
      </c>
    </row>
    <row r="453" spans="10:12">
      <c r="J453" s="24" t="s">
        <v>1836</v>
      </c>
      <c r="K453" s="19" t="s">
        <v>1920</v>
      </c>
      <c r="L453" s="123" t="s">
        <v>23</v>
      </c>
    </row>
    <row r="454" spans="10:12">
      <c r="J454" s="24" t="s">
        <v>1837</v>
      </c>
      <c r="K454" s="19" t="s">
        <v>1921</v>
      </c>
      <c r="L454" s="123" t="s">
        <v>23</v>
      </c>
    </row>
    <row r="455" spans="10:12">
      <c r="J455" s="24" t="s">
        <v>1838</v>
      </c>
      <c r="K455" s="19" t="s">
        <v>1922</v>
      </c>
      <c r="L455" s="8" t="s">
        <v>5</v>
      </c>
    </row>
    <row r="456" spans="10:12">
      <c r="J456" s="24" t="s">
        <v>1839</v>
      </c>
      <c r="K456" s="19" t="s">
        <v>1923</v>
      </c>
      <c r="L456" s="123" t="s">
        <v>383</v>
      </c>
    </row>
    <row r="457" spans="10:12">
      <c r="J457" s="24" t="s">
        <v>1840</v>
      </c>
      <c r="K457" s="19" t="s">
        <v>1924</v>
      </c>
      <c r="L457" s="8" t="s">
        <v>5</v>
      </c>
    </row>
    <row r="458" spans="10:12">
      <c r="J458" s="24" t="s">
        <v>1841</v>
      </c>
      <c r="K458" s="19" t="s">
        <v>1925</v>
      </c>
      <c r="L458" s="123" t="s">
        <v>148</v>
      </c>
    </row>
    <row r="459" spans="10:12">
      <c r="J459" s="24" t="s">
        <v>1842</v>
      </c>
      <c r="K459" s="19" t="s">
        <v>1926</v>
      </c>
      <c r="L459" s="8" t="s">
        <v>5</v>
      </c>
    </row>
    <row r="460" spans="10:12">
      <c r="J460" s="24" t="s">
        <v>1843</v>
      </c>
      <c r="K460" s="19" t="s">
        <v>1927</v>
      </c>
      <c r="L460" s="123" t="s">
        <v>123</v>
      </c>
    </row>
    <row r="461" spans="10:12">
      <c r="J461" s="24" t="s">
        <v>1844</v>
      </c>
      <c r="K461" s="19" t="s">
        <v>1928</v>
      </c>
      <c r="L461" s="8" t="s">
        <v>5</v>
      </c>
    </row>
    <row r="462" spans="10:12">
      <c r="J462" s="24" t="s">
        <v>1845</v>
      </c>
      <c r="K462" s="19" t="s">
        <v>1929</v>
      </c>
      <c r="L462" s="123" t="s">
        <v>148</v>
      </c>
    </row>
    <row r="463" spans="10:12">
      <c r="J463" s="24" t="s">
        <v>1846</v>
      </c>
      <c r="K463" s="19" t="s">
        <v>1930</v>
      </c>
      <c r="L463" s="123" t="s">
        <v>23</v>
      </c>
    </row>
  </sheetData>
  <autoFilter ref="J2:L373" xr:uid="{00000000-0009-0000-0000-000008000000}"/>
  <pageMargins left="0.7" right="0.7" top="0.75" bottom="0.75" header="0.3" footer="0.3"/>
  <pageSetup paperSize="260" orientation="portrait" horizontalDpi="203" verticalDpi="20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B2:I165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54" customWidth="1"/>
    <col min="2" max="2" width="7.28515625" style="53" customWidth="1"/>
    <col min="3" max="3" width="11.140625" style="53" customWidth="1"/>
    <col min="4" max="4" width="14.28515625" style="55" customWidth="1"/>
    <col min="5" max="6" width="14.28515625" style="54" customWidth="1"/>
    <col min="7" max="7" width="17.42578125" style="55" customWidth="1"/>
    <col min="8" max="8" width="17.5703125" style="54" customWidth="1"/>
    <col min="9" max="9" width="18.140625" style="54" customWidth="1"/>
    <col min="10" max="16384" width="9.140625" style="54"/>
  </cols>
  <sheetData>
    <row r="2" spans="2:9" ht="15" customHeight="1">
      <c r="B2" s="52" t="s">
        <v>1027</v>
      </c>
      <c r="D2" s="50"/>
      <c r="E2" s="47"/>
      <c r="F2" s="47"/>
      <c r="G2" s="50"/>
      <c r="H2" s="46"/>
      <c r="I2" s="46"/>
    </row>
    <row r="3" spans="2:9" ht="15" customHeight="1">
      <c r="B3" s="487" t="s">
        <v>1026</v>
      </c>
      <c r="C3" s="487" t="s">
        <v>926</v>
      </c>
      <c r="D3" s="51" t="s">
        <v>45</v>
      </c>
      <c r="E3" s="48" t="s">
        <v>262</v>
      </c>
      <c r="F3" s="48" t="s">
        <v>921</v>
      </c>
      <c r="G3" s="488" t="s">
        <v>1092</v>
      </c>
      <c r="H3" s="490" t="s">
        <v>928</v>
      </c>
      <c r="I3" s="485" t="s">
        <v>925</v>
      </c>
    </row>
    <row r="4" spans="2:9" ht="15" customHeight="1">
      <c r="B4" s="487"/>
      <c r="C4" s="487"/>
      <c r="D4" s="51" t="s">
        <v>927</v>
      </c>
      <c r="E4" s="33" t="s">
        <v>927</v>
      </c>
      <c r="F4" s="33" t="s">
        <v>927</v>
      </c>
      <c r="G4" s="489"/>
      <c r="H4" s="491"/>
      <c r="I4" s="486"/>
    </row>
    <row r="5" spans="2:9" ht="15" customHeight="1">
      <c r="B5" s="483" t="s">
        <v>1028</v>
      </c>
      <c r="C5" s="484"/>
      <c r="D5" s="49">
        <f>SUM(D6:D165)</f>
        <v>302244.25</v>
      </c>
      <c r="E5" s="49">
        <f t="shared" ref="E5:F5" si="0">SUM(E6:E165)</f>
        <v>281169</v>
      </c>
      <c r="F5" s="49">
        <f t="shared" si="0"/>
        <v>20440</v>
      </c>
      <c r="G5" s="49">
        <f>SUM(G6:G165)</f>
        <v>603853.25</v>
      </c>
      <c r="H5" s="49">
        <f>SUM(H6:H165)</f>
        <v>501759.25</v>
      </c>
      <c r="I5" s="49">
        <f>SUM(I6:I165)</f>
        <v>1105612.5</v>
      </c>
    </row>
    <row r="6" spans="2:9" ht="15" customHeight="1">
      <c r="B6" s="69">
        <v>0</v>
      </c>
      <c r="C6" s="69" t="s">
        <v>5</v>
      </c>
      <c r="D6" s="70">
        <f>SUMIFS(OFM!AD:AD,OFM!C:C,C6)</f>
        <v>127063.75</v>
      </c>
      <c r="E6" s="70">
        <f>SUMIFS(FAM!AF:AF,FAM!E:E,C6)</f>
        <v>85174.5</v>
      </c>
      <c r="F6" s="71">
        <f>SUMIFS(B2S!F:F,B2S!C:C,C6)</f>
        <v>16943</v>
      </c>
      <c r="G6" s="72">
        <f>SUM(D6:F6)</f>
        <v>229181.25</v>
      </c>
      <c r="H6" s="73">
        <f>SUMIFS(PSP!S:S,PSP!D:D,C6)</f>
        <v>181418.75</v>
      </c>
      <c r="I6" s="72">
        <f>SUM(G6:H6)</f>
        <v>410600</v>
      </c>
    </row>
    <row r="7" spans="2:9" ht="15" customHeight="1">
      <c r="B7" s="69">
        <v>0</v>
      </c>
      <c r="C7" s="69" t="s">
        <v>244</v>
      </c>
      <c r="D7" s="70">
        <f>SUMIFS(OFM!AD:AD,OFM!C:C,C7)</f>
        <v>0</v>
      </c>
      <c r="E7" s="70">
        <f>SUMIFS(FAM!AF:AF,FAM!E:E,C7)</f>
        <v>0</v>
      </c>
      <c r="F7" s="71">
        <f>SUMIFS(B2S!F:F,B2S!C:C,C7)</f>
        <v>0</v>
      </c>
      <c r="G7" s="72">
        <f t="shared" ref="G7:G8" si="1">SUM(D7:F7)</f>
        <v>0</v>
      </c>
      <c r="H7" s="73">
        <f>SUMIFS(PSP!S:S,PSP!D:D,C7)</f>
        <v>0</v>
      </c>
      <c r="I7" s="72">
        <f t="shared" ref="I7:I8" si="2">SUM(G7:H7)</f>
        <v>0</v>
      </c>
    </row>
    <row r="8" spans="2:9" ht="15" customHeight="1">
      <c r="B8" s="69">
        <v>0</v>
      </c>
      <c r="C8" s="69" t="s">
        <v>218</v>
      </c>
      <c r="D8" s="70">
        <f>SUMIFS(OFM!AD:AD,OFM!C:C,C8)</f>
        <v>0</v>
      </c>
      <c r="E8" s="70">
        <f>SUMIFS(FAM!AF:AF,FAM!E:E,C8)</f>
        <v>0</v>
      </c>
      <c r="F8" s="71">
        <f>SUMIFS(B2S!F:F,B2S!C:C,C8)</f>
        <v>0</v>
      </c>
      <c r="G8" s="72">
        <f t="shared" si="1"/>
        <v>0</v>
      </c>
      <c r="H8" s="73">
        <f>SUMIFS(PSP!S:S,PSP!D:D,C8)</f>
        <v>0</v>
      </c>
      <c r="I8" s="72">
        <f t="shared" si="2"/>
        <v>0</v>
      </c>
    </row>
    <row r="9" spans="2:9" ht="15" hidden="1" customHeight="1">
      <c r="B9" s="37">
        <v>1</v>
      </c>
      <c r="C9" s="37" t="s">
        <v>929</v>
      </c>
      <c r="D9" s="63">
        <f>SUMIFS(OFM!AD:AD,OFM!C:C,C9)</f>
        <v>0</v>
      </c>
      <c r="E9" s="63">
        <f>SUMIFS(FAM!AF:AF,FAM!E:E,C9)</f>
        <v>0</v>
      </c>
      <c r="F9" s="66">
        <f>SUMIFS(B2S!F:F,B2S!C:C,C9)</f>
        <v>0</v>
      </c>
      <c r="G9" s="64">
        <f>SUM(D9:F9)</f>
        <v>0</v>
      </c>
      <c r="H9" s="65">
        <f>SUMIFS(PSP!S:S,PSP!D:D,C9)</f>
        <v>0</v>
      </c>
      <c r="I9" s="64">
        <f>SUM(G9:H9)</f>
        <v>0</v>
      </c>
    </row>
    <row r="10" spans="2:9" ht="15" hidden="1" customHeight="1">
      <c r="B10" s="37">
        <v>2</v>
      </c>
      <c r="C10" s="37" t="s">
        <v>930</v>
      </c>
      <c r="D10" s="63">
        <f>SUMIFS(OFM!AD:AD,OFM!C:C,C10)</f>
        <v>0</v>
      </c>
      <c r="E10" s="63">
        <f>SUMIFS(FAM!AF:AF,FAM!E:E,C10)</f>
        <v>0</v>
      </c>
      <c r="F10" s="66">
        <f>SUMIFS(B2S!F:F,B2S!C:C,C10)</f>
        <v>0</v>
      </c>
      <c r="G10" s="64">
        <f t="shared" ref="G10:G73" si="3">SUM(D10:F10)</f>
        <v>0</v>
      </c>
      <c r="H10" s="65">
        <f>SUMIFS(PSP!S:S,PSP!D:D,C10)</f>
        <v>0</v>
      </c>
      <c r="I10" s="64">
        <f>SUM(G10:H10)</f>
        <v>0</v>
      </c>
    </row>
    <row r="11" spans="2:9" ht="15" customHeight="1">
      <c r="B11" s="74">
        <v>3</v>
      </c>
      <c r="C11" s="74" t="s">
        <v>265</v>
      </c>
      <c r="D11" s="70">
        <f>SUMIFS(OFM!AD:AD,OFM!C:C,C11)</f>
        <v>0</v>
      </c>
      <c r="E11" s="70">
        <f>SUMIFS(FAM!AF:AF,FAM!E:E,C11)</f>
        <v>0</v>
      </c>
      <c r="F11" s="71">
        <f>SUMIFS(B2S!F:F,B2S!C:C,C11)</f>
        <v>0</v>
      </c>
      <c r="G11" s="72">
        <f t="shared" si="3"/>
        <v>0</v>
      </c>
      <c r="H11" s="73">
        <f>SUMIFS(PSP!S:S,PSP!D:D,C11)</f>
        <v>0</v>
      </c>
      <c r="I11" s="72">
        <f>SUM(G11:H11)</f>
        <v>0</v>
      </c>
    </row>
    <row r="12" spans="2:9" ht="15" customHeight="1">
      <c r="B12" s="37">
        <v>5</v>
      </c>
      <c r="C12" s="37" t="s">
        <v>307</v>
      </c>
      <c r="D12" s="63">
        <f>SUMIFS(OFM!AD:AD,OFM!C:C,C12)</f>
        <v>13792.25</v>
      </c>
      <c r="E12" s="63">
        <f>SUMIFS(FAM!AF:AF,FAM!E:E,C12)</f>
        <v>0</v>
      </c>
      <c r="F12" s="66">
        <f>SUMIFS(B2S!F:F,B2S!C:C,C12)</f>
        <v>0</v>
      </c>
      <c r="G12" s="64">
        <f t="shared" si="3"/>
        <v>13792.25</v>
      </c>
      <c r="H12" s="65">
        <f>SUMIFS(PSP!S:S,PSP!D:D,C12)</f>
        <v>11345</v>
      </c>
      <c r="I12" s="64">
        <f t="shared" ref="I12:I73" si="4">SUM(G12:H12)</f>
        <v>25137.25</v>
      </c>
    </row>
    <row r="13" spans="2:9" ht="15" customHeight="1">
      <c r="B13" s="37">
        <v>6</v>
      </c>
      <c r="C13" s="37" t="s">
        <v>310</v>
      </c>
      <c r="D13" s="63">
        <f>SUMIFS(OFM!AD:AD,OFM!C:C,C13)</f>
        <v>0</v>
      </c>
      <c r="E13" s="63">
        <f>SUMIFS(FAM!AF:AF,FAM!E:E,C13)</f>
        <v>0</v>
      </c>
      <c r="F13" s="66">
        <f>SUMIFS(B2S!F:F,B2S!C:C,C13)</f>
        <v>0</v>
      </c>
      <c r="G13" s="64">
        <f t="shared" si="3"/>
        <v>0</v>
      </c>
      <c r="H13" s="65">
        <f>SUMIFS(PSP!S:S,PSP!D:D,C13)</f>
        <v>950</v>
      </c>
      <c r="I13" s="64">
        <f>SUM(G13:H13)</f>
        <v>950</v>
      </c>
    </row>
    <row r="14" spans="2:9" ht="15" customHeight="1">
      <c r="B14" s="37">
        <v>7</v>
      </c>
      <c r="C14" s="37" t="s">
        <v>545</v>
      </c>
      <c r="D14" s="63">
        <f>SUMIFS(OFM!AD:AD,OFM!C:C,C14)</f>
        <v>0</v>
      </c>
      <c r="E14" s="63">
        <f>SUMIFS(FAM!AF:AF,FAM!E:E,C14)</f>
        <v>0</v>
      </c>
      <c r="F14" s="66">
        <f>SUMIFS(B2S!F:F,B2S!C:C,C14)</f>
        <v>0</v>
      </c>
      <c r="G14" s="64">
        <f t="shared" si="3"/>
        <v>0</v>
      </c>
      <c r="H14" s="65">
        <f>SUMIFS(PSP!S:S,PSP!D:D,C14)</f>
        <v>1786.25</v>
      </c>
      <c r="I14" s="64">
        <f t="shared" si="4"/>
        <v>1786.25</v>
      </c>
    </row>
    <row r="15" spans="2:9" ht="15" customHeight="1">
      <c r="B15" s="37">
        <v>8</v>
      </c>
      <c r="C15" s="37" t="s">
        <v>125</v>
      </c>
      <c r="D15" s="63">
        <f>SUMIFS(OFM!AD:AD,OFM!C:C,C15)</f>
        <v>8995.25</v>
      </c>
      <c r="E15" s="63">
        <f>SUMIFS(FAM!AF:AF,FAM!E:E,C15)</f>
        <v>17825.75</v>
      </c>
      <c r="F15" s="66">
        <f>SUMIFS(B2S!F:F,B2S!C:C,C15)</f>
        <v>0</v>
      </c>
      <c r="G15" s="64">
        <f>SUM(D15:F15)</f>
        <v>26821</v>
      </c>
      <c r="H15" s="65">
        <f>SUMIFS(PSP!S:S,PSP!D:D,C15)</f>
        <v>8295</v>
      </c>
      <c r="I15" s="64">
        <f t="shared" si="4"/>
        <v>35116</v>
      </c>
    </row>
    <row r="16" spans="2:9" ht="15" customHeight="1">
      <c r="B16" s="37">
        <v>9</v>
      </c>
      <c r="C16" s="37" t="s">
        <v>364</v>
      </c>
      <c r="D16" s="63">
        <f>SUMIFS(OFM!AD:AD,OFM!C:C,C16)</f>
        <v>194.75</v>
      </c>
      <c r="E16" s="63">
        <f>SUMIFS(FAM!AF:AF,FAM!E:E,C16)</f>
        <v>0</v>
      </c>
      <c r="F16" s="66">
        <f>SUMIFS(B2S!F:F,B2S!C:C,C16)</f>
        <v>0</v>
      </c>
      <c r="G16" s="64">
        <f t="shared" si="3"/>
        <v>194.75</v>
      </c>
      <c r="H16" s="65">
        <f>SUMIFS(PSP!S:S,PSP!D:D,C16)</f>
        <v>1461.25</v>
      </c>
      <c r="I16" s="64">
        <f t="shared" si="4"/>
        <v>1656</v>
      </c>
    </row>
    <row r="17" spans="2:9" ht="15" customHeight="1">
      <c r="B17" s="37">
        <v>10</v>
      </c>
      <c r="C17" s="37" t="s">
        <v>43</v>
      </c>
      <c r="D17" s="63">
        <f>SUMIFS(OFM!AD:AD,OFM!C:C,C17)</f>
        <v>5813.25</v>
      </c>
      <c r="E17" s="63">
        <f>SUMIFS(FAM!AF:AF,FAM!E:E,C17)</f>
        <v>0</v>
      </c>
      <c r="F17" s="66">
        <f>SUMIFS(B2S!F:F,B2S!C:C,C17)</f>
        <v>0</v>
      </c>
      <c r="G17" s="64">
        <f t="shared" si="3"/>
        <v>5813.25</v>
      </c>
      <c r="H17" s="65">
        <f>SUMIFS(PSP!S:S,PSP!D:D,C17)</f>
        <v>2727.5</v>
      </c>
      <c r="I17" s="64">
        <f t="shared" si="4"/>
        <v>8540.75</v>
      </c>
    </row>
    <row r="18" spans="2:9" ht="15" customHeight="1">
      <c r="B18" s="37">
        <v>11</v>
      </c>
      <c r="C18" s="37" t="s">
        <v>204</v>
      </c>
      <c r="D18" s="63">
        <f>SUMIFS(OFM!AD:AD,OFM!C:C,C18)</f>
        <v>0</v>
      </c>
      <c r="E18" s="63">
        <f>SUMIFS(FAM!AF:AF,FAM!E:E,C18)</f>
        <v>0</v>
      </c>
      <c r="F18" s="66">
        <f>SUMIFS(B2S!F:F,B2S!C:C,C18)</f>
        <v>0</v>
      </c>
      <c r="G18" s="64">
        <f t="shared" si="3"/>
        <v>0</v>
      </c>
      <c r="H18" s="65">
        <f>SUMIFS(PSP!S:S,PSP!D:D,C18)</f>
        <v>2462.5</v>
      </c>
      <c r="I18" s="64">
        <f t="shared" si="4"/>
        <v>2462.5</v>
      </c>
    </row>
    <row r="19" spans="2:9" ht="15" customHeight="1">
      <c r="B19" s="37">
        <v>12</v>
      </c>
      <c r="C19" s="37" t="s">
        <v>14</v>
      </c>
      <c r="D19" s="63">
        <f>SUMIFS(OFM!AD:AD,OFM!C:C,C19)</f>
        <v>3107.5</v>
      </c>
      <c r="E19" s="63">
        <f>SUMIFS(FAM!AF:AF,FAM!E:E,C19)</f>
        <v>0</v>
      </c>
      <c r="F19" s="66">
        <f>SUMIFS(B2S!F:F,B2S!C:C,C19)</f>
        <v>0</v>
      </c>
      <c r="G19" s="64">
        <f t="shared" si="3"/>
        <v>3107.5</v>
      </c>
      <c r="H19" s="65">
        <f>SUMIFS(PSP!S:S,PSP!D:D,C19)</f>
        <v>7313.75</v>
      </c>
      <c r="I19" s="64">
        <f t="shared" si="4"/>
        <v>10421.25</v>
      </c>
    </row>
    <row r="20" spans="2:9" ht="15" customHeight="1">
      <c r="B20" s="37">
        <v>13</v>
      </c>
      <c r="C20" s="37" t="s">
        <v>36</v>
      </c>
      <c r="D20" s="63">
        <f>SUMIFS(OFM!AD:AD,OFM!C:C,C20)</f>
        <v>0</v>
      </c>
      <c r="E20" s="63">
        <f>SUMIFS(FAM!AF:AF,FAM!E:E,C20)</f>
        <v>0</v>
      </c>
      <c r="F20" s="66">
        <f>SUMIFS(B2S!F:F,B2S!C:C,C20)</f>
        <v>0</v>
      </c>
      <c r="G20" s="64">
        <f t="shared" si="3"/>
        <v>0</v>
      </c>
      <c r="H20" s="65">
        <f>SUMIFS(PSP!S:S,PSP!D:D,C20)</f>
        <v>8022.5</v>
      </c>
      <c r="I20" s="64">
        <f t="shared" si="4"/>
        <v>8022.5</v>
      </c>
    </row>
    <row r="21" spans="2:9" ht="15" customHeight="1">
      <c r="B21" s="37">
        <v>14</v>
      </c>
      <c r="C21" s="37" t="s">
        <v>23</v>
      </c>
      <c r="D21" s="63">
        <f>SUMIFS(OFM!AD:AD,OFM!C:C,C21)</f>
        <v>24633.5</v>
      </c>
      <c r="E21" s="63">
        <f>SUMIFS(FAM!AF:AF,FAM!E:E,C21)</f>
        <v>17229.5</v>
      </c>
      <c r="F21" s="66">
        <f>SUMIFS(B2S!F:F,B2S!C:C,C21)</f>
        <v>0</v>
      </c>
      <c r="G21" s="64">
        <f t="shared" si="3"/>
        <v>41863</v>
      </c>
      <c r="H21" s="65">
        <f>SUMIFS(PSP!S:S,PSP!D:D,C21)</f>
        <v>32813.75</v>
      </c>
      <c r="I21" s="64">
        <f t="shared" si="4"/>
        <v>74676.75</v>
      </c>
    </row>
    <row r="22" spans="2:9" ht="15" customHeight="1">
      <c r="B22" s="37">
        <v>15</v>
      </c>
      <c r="C22" s="37" t="s">
        <v>38</v>
      </c>
      <c r="D22" s="63">
        <f>SUMIFS(OFM!AD:AD,OFM!C:C,C22)</f>
        <v>0</v>
      </c>
      <c r="E22" s="63">
        <f>SUMIFS(FAM!AF:AF,FAM!E:E,C22)</f>
        <v>0</v>
      </c>
      <c r="F22" s="66">
        <f>SUMIFS(B2S!F:F,B2S!C:C,C22)</f>
        <v>0</v>
      </c>
      <c r="G22" s="64">
        <f t="shared" si="3"/>
        <v>0</v>
      </c>
      <c r="H22" s="65">
        <f>SUMIFS(PSP!S:S,PSP!D:D,C22)</f>
        <v>13167.5</v>
      </c>
      <c r="I22" s="64">
        <f t="shared" si="4"/>
        <v>13167.5</v>
      </c>
    </row>
    <row r="23" spans="2:9" ht="15" hidden="1" customHeight="1">
      <c r="B23" s="37">
        <v>16</v>
      </c>
      <c r="C23" s="37" t="s">
        <v>931</v>
      </c>
      <c r="D23" s="63">
        <f>SUMIFS(OFM!AD:AD,OFM!C:C,C23)</f>
        <v>0</v>
      </c>
      <c r="E23" s="63">
        <f>SUMIFS(FAM!AF:AF,FAM!E:E,C23)</f>
        <v>0</v>
      </c>
      <c r="F23" s="66">
        <f>SUMIFS(B2S!F:F,B2S!C:C,C23)</f>
        <v>0</v>
      </c>
      <c r="G23" s="64">
        <f t="shared" si="3"/>
        <v>0</v>
      </c>
      <c r="H23" s="65">
        <f>SUMIFS(PSP!S:S,PSP!D:D,C23)</f>
        <v>0</v>
      </c>
      <c r="I23" s="64">
        <f t="shared" si="4"/>
        <v>0</v>
      </c>
    </row>
    <row r="24" spans="2:9" ht="15" customHeight="1">
      <c r="B24" s="74">
        <v>17</v>
      </c>
      <c r="C24" s="74" t="s">
        <v>32</v>
      </c>
      <c r="D24" s="70">
        <f>SUMIFS(OFM!AD:AD,OFM!C:C,C24)</f>
        <v>0</v>
      </c>
      <c r="E24" s="70">
        <f>SUMIFS(FAM!AF:AF,FAM!E:E,C24)</f>
        <v>0</v>
      </c>
      <c r="F24" s="71">
        <f>SUMIFS(B2S!F:F,B2S!C:C,C24)</f>
        <v>0</v>
      </c>
      <c r="G24" s="72">
        <f t="shared" si="3"/>
        <v>0</v>
      </c>
      <c r="H24" s="73">
        <f>SUMIFS(PSP!S:S,PSP!D:D,C24)</f>
        <v>0</v>
      </c>
      <c r="I24" s="72">
        <f t="shared" si="4"/>
        <v>0</v>
      </c>
    </row>
    <row r="25" spans="2:9" ht="15" customHeight="1">
      <c r="B25" s="37">
        <v>18</v>
      </c>
      <c r="C25" s="37" t="s">
        <v>148</v>
      </c>
      <c r="D25" s="63">
        <f>SUMIFS(OFM!AD:AD,OFM!C:C,C25)</f>
        <v>0</v>
      </c>
      <c r="E25" s="63">
        <f>SUMIFS(FAM!AF:AF,FAM!E:E,C25)</f>
        <v>3496</v>
      </c>
      <c r="F25" s="66">
        <f>SUMIFS(B2S!F:F,B2S!C:C,C25)</f>
        <v>0</v>
      </c>
      <c r="G25" s="64">
        <f t="shared" si="3"/>
        <v>3496</v>
      </c>
      <c r="H25" s="65">
        <f>SUMIFS(PSP!S:S,PSP!D:D,C25)</f>
        <v>24895.5</v>
      </c>
      <c r="I25" s="64">
        <f t="shared" si="4"/>
        <v>28391.5</v>
      </c>
    </row>
    <row r="26" spans="2:9" ht="15" customHeight="1">
      <c r="B26" s="37">
        <v>19</v>
      </c>
      <c r="C26" s="37" t="s">
        <v>19</v>
      </c>
      <c r="D26" s="63">
        <f>SUMIFS(OFM!AD:AD,OFM!C:C,C26)</f>
        <v>0</v>
      </c>
      <c r="E26" s="63">
        <f>SUMIFS(FAM!AF:AF,FAM!E:E,C26)</f>
        <v>20564.5</v>
      </c>
      <c r="F26" s="66">
        <f>SUMIFS(B2S!F:F,B2S!C:C,C26)</f>
        <v>0</v>
      </c>
      <c r="G26" s="64">
        <f t="shared" si="3"/>
        <v>20564.5</v>
      </c>
      <c r="H26" s="65">
        <f>SUMIFS(PSP!S:S,PSP!D:D,C26)</f>
        <v>13606.25</v>
      </c>
      <c r="I26" s="64">
        <f t="shared" si="4"/>
        <v>34170.75</v>
      </c>
    </row>
    <row r="27" spans="2:9" ht="15" customHeight="1">
      <c r="B27" s="37">
        <v>20</v>
      </c>
      <c r="C27" s="37" t="s">
        <v>29</v>
      </c>
      <c r="D27" s="63">
        <f>SUMIFS(OFM!AD:AD,OFM!C:C,C27)</f>
        <v>15728.75</v>
      </c>
      <c r="E27" s="63">
        <f>SUMIFS(FAM!AF:AF,FAM!E:E,C27)</f>
        <v>4011.5</v>
      </c>
      <c r="F27" s="66">
        <f>SUMIFS(B2S!F:F,B2S!C:C,C27)</f>
        <v>0</v>
      </c>
      <c r="G27" s="64">
        <f t="shared" si="3"/>
        <v>19740.25</v>
      </c>
      <c r="H27" s="65">
        <f>SUMIFS(PSP!S:S,PSP!D:D,C27)</f>
        <v>12915</v>
      </c>
      <c r="I27" s="64">
        <f t="shared" si="4"/>
        <v>32655.25</v>
      </c>
    </row>
    <row r="28" spans="2:9" ht="15" customHeight="1">
      <c r="B28" s="37">
        <v>21</v>
      </c>
      <c r="C28" s="37" t="s">
        <v>3</v>
      </c>
      <c r="D28" s="63">
        <f>SUMIFS(OFM!AD:AD,OFM!C:C,C28)</f>
        <v>39431.75</v>
      </c>
      <c r="E28" s="63">
        <f>SUMIFS(FAM!AF:AF,FAM!E:E,C28)</f>
        <v>8857.5</v>
      </c>
      <c r="F28" s="66">
        <f>SUMIFS(B2S!F:F,B2S!C:C,C28)</f>
        <v>0</v>
      </c>
      <c r="G28" s="64">
        <f t="shared" si="3"/>
        <v>48289.25</v>
      </c>
      <c r="H28" s="65">
        <f>SUMIFS(PSP!S:S,PSP!D:D,C28)</f>
        <v>1631.25</v>
      </c>
      <c r="I28" s="64">
        <f t="shared" si="4"/>
        <v>49920.5</v>
      </c>
    </row>
    <row r="29" spans="2:9" ht="15" customHeight="1">
      <c r="B29" s="37">
        <v>22</v>
      </c>
      <c r="C29" s="37" t="s">
        <v>383</v>
      </c>
      <c r="D29" s="63">
        <f>SUMIFS(OFM!AD:AD,OFM!C:C,C29)</f>
        <v>0</v>
      </c>
      <c r="E29" s="63">
        <f>SUMIFS(FAM!AF:AF,FAM!E:E,C29)</f>
        <v>0</v>
      </c>
      <c r="F29" s="66">
        <f>SUMIFS(B2S!F:F,B2S!C:C,C29)</f>
        <v>0</v>
      </c>
      <c r="G29" s="64">
        <f t="shared" si="3"/>
        <v>0</v>
      </c>
      <c r="H29" s="65">
        <f>SUMIFS(PSP!S:S,PSP!D:D,C29)</f>
        <v>5183.75</v>
      </c>
      <c r="I29" s="64">
        <f t="shared" si="4"/>
        <v>5183.75</v>
      </c>
    </row>
    <row r="30" spans="2:9" ht="15" customHeight="1">
      <c r="B30" s="37">
        <v>23</v>
      </c>
      <c r="C30" s="37" t="s">
        <v>341</v>
      </c>
      <c r="D30" s="63">
        <f>SUMIFS(OFM!AD:AD,OFM!C:C,C30)</f>
        <v>0</v>
      </c>
      <c r="E30" s="63">
        <f>SUMIFS(FAM!AF:AF,FAM!E:E,C30)</f>
        <v>0</v>
      </c>
      <c r="F30" s="66">
        <f>SUMIFS(B2S!F:F,B2S!C:C,C30)</f>
        <v>0</v>
      </c>
      <c r="G30" s="64">
        <f t="shared" si="3"/>
        <v>0</v>
      </c>
      <c r="H30" s="65">
        <f>SUMIFS(PSP!S:S,PSP!D:D,C30)</f>
        <v>2853.75</v>
      </c>
      <c r="I30" s="64">
        <f t="shared" si="4"/>
        <v>2853.75</v>
      </c>
    </row>
    <row r="31" spans="2:9" ht="15" customHeight="1">
      <c r="B31" s="37">
        <v>24</v>
      </c>
      <c r="C31" s="37" t="s">
        <v>34</v>
      </c>
      <c r="D31" s="63">
        <f>SUMIFS(OFM!AD:AD,OFM!C:C,C31)</f>
        <v>2993.5</v>
      </c>
      <c r="E31" s="63">
        <f>SUMIFS(FAM!AF:AF,FAM!E:E,C31)</f>
        <v>0</v>
      </c>
      <c r="F31" s="66">
        <f>SUMIFS(B2S!F:F,B2S!C:C,C31)</f>
        <v>0</v>
      </c>
      <c r="G31" s="64">
        <f t="shared" si="3"/>
        <v>2993.5</v>
      </c>
      <c r="H31" s="65">
        <f>SUMIFS(PSP!S:S,PSP!D:D,C31)</f>
        <v>13743.75</v>
      </c>
      <c r="I31" s="64">
        <f t="shared" si="4"/>
        <v>16737.25</v>
      </c>
    </row>
    <row r="32" spans="2:9" ht="15" customHeight="1">
      <c r="B32" s="37">
        <v>25</v>
      </c>
      <c r="C32" s="37" t="s">
        <v>12</v>
      </c>
      <c r="D32" s="63">
        <f>SUMIFS(OFM!AD:AD,OFM!C:C,C32)</f>
        <v>7522.75</v>
      </c>
      <c r="E32" s="63">
        <f>SUMIFS(FAM!AF:AF,FAM!E:E,C32)</f>
        <v>6168.75</v>
      </c>
      <c r="F32" s="66">
        <f>SUMIFS(B2S!F:F,B2S!C:C,C32)</f>
        <v>0</v>
      </c>
      <c r="G32" s="64">
        <f t="shared" si="3"/>
        <v>13691.5</v>
      </c>
      <c r="H32" s="65">
        <f>SUMIFS(PSP!S:S,PSP!D:D,C32)</f>
        <v>15550</v>
      </c>
      <c r="I32" s="64">
        <f t="shared" si="4"/>
        <v>29241.5</v>
      </c>
    </row>
    <row r="33" spans="2:9" ht="15" customHeight="1">
      <c r="B33" s="37">
        <v>26</v>
      </c>
      <c r="C33" s="37" t="s">
        <v>130</v>
      </c>
      <c r="D33" s="63">
        <f>SUMIFS(OFM!AD:AD,OFM!C:C,C33)</f>
        <v>635</v>
      </c>
      <c r="E33" s="63">
        <f>SUMIFS(FAM!AF:AF,FAM!E:E,C33)</f>
        <v>5401</v>
      </c>
      <c r="F33" s="66">
        <f>SUMIFS(B2S!F:F,B2S!C:C,C33)</f>
        <v>0</v>
      </c>
      <c r="G33" s="64">
        <f t="shared" si="3"/>
        <v>6036</v>
      </c>
      <c r="H33" s="65">
        <f>SUMIFS(PSP!S:S,PSP!D:D,C33)</f>
        <v>10438.75</v>
      </c>
      <c r="I33" s="64">
        <f t="shared" si="4"/>
        <v>16474.75</v>
      </c>
    </row>
    <row r="34" spans="2:9" ht="15" hidden="1" customHeight="1">
      <c r="B34" s="37">
        <v>27</v>
      </c>
      <c r="C34" s="37" t="s">
        <v>932</v>
      </c>
      <c r="D34" s="63">
        <f>SUMIFS(OFM!AD:AD,OFM!C:C,C34)</f>
        <v>0</v>
      </c>
      <c r="E34" s="63">
        <f>SUMIFS(FAM!AF:AF,FAM!E:E,C34)</f>
        <v>0</v>
      </c>
      <c r="F34" s="66">
        <f>SUMIFS(B2S!F:F,B2S!C:C,C34)</f>
        <v>0</v>
      </c>
      <c r="G34" s="64">
        <f t="shared" si="3"/>
        <v>0</v>
      </c>
      <c r="H34" s="65">
        <f>SUMIFS(PSP!S:S,PSP!D:D,C34)</f>
        <v>0</v>
      </c>
      <c r="I34" s="64">
        <f t="shared" si="4"/>
        <v>0</v>
      </c>
    </row>
    <row r="35" spans="2:9" ht="15" customHeight="1">
      <c r="B35" s="37">
        <v>28</v>
      </c>
      <c r="C35" s="37" t="s">
        <v>84</v>
      </c>
      <c r="D35" s="63">
        <f>SUMIFS(OFM!AD:AD,OFM!C:C,C35)</f>
        <v>0</v>
      </c>
      <c r="E35" s="63">
        <f>SUMIFS(FAM!AF:AF,FAM!E:E,C35)</f>
        <v>2405</v>
      </c>
      <c r="F35" s="66">
        <f>SUMIFS(B2S!F:F,B2S!C:C,C35)</f>
        <v>0</v>
      </c>
      <c r="G35" s="64">
        <f t="shared" si="3"/>
        <v>2405</v>
      </c>
      <c r="H35" s="65">
        <f>SUMIFS(PSP!S:S,PSP!D:D,C35)</f>
        <v>6342.5</v>
      </c>
      <c r="I35" s="64">
        <f t="shared" si="4"/>
        <v>8747.5</v>
      </c>
    </row>
    <row r="36" spans="2:9" ht="15" customHeight="1">
      <c r="B36" s="37">
        <v>29</v>
      </c>
      <c r="C36" s="37" t="s">
        <v>216</v>
      </c>
      <c r="D36" s="63">
        <f>SUMIFS(OFM!AD:AD,OFM!C:C,C36)</f>
        <v>0</v>
      </c>
      <c r="E36" s="63">
        <f>SUMIFS(FAM!AF:AF,FAM!E:E,C36)</f>
        <v>0</v>
      </c>
      <c r="F36" s="66">
        <f>SUMIFS(B2S!F:F,B2S!C:C,C36)</f>
        <v>0</v>
      </c>
      <c r="G36" s="64">
        <f t="shared" si="3"/>
        <v>0</v>
      </c>
      <c r="H36" s="65">
        <f>SUMIFS(PSP!S:S,PSP!D:D,C36)</f>
        <v>0</v>
      </c>
      <c r="I36" s="64">
        <f t="shared" si="4"/>
        <v>0</v>
      </c>
    </row>
    <row r="37" spans="2:9" ht="15" customHeight="1">
      <c r="B37" s="37">
        <v>30</v>
      </c>
      <c r="C37" s="37" t="s">
        <v>25</v>
      </c>
      <c r="D37" s="63">
        <f>SUMIFS(OFM!AD:AD,OFM!C:C,C37)</f>
        <v>3585.75</v>
      </c>
      <c r="E37" s="63">
        <f>SUMIFS(FAM!AF:AF,FAM!E:E,C37)</f>
        <v>0</v>
      </c>
      <c r="F37" s="66">
        <f>SUMIFS(B2S!F:F,B2S!C:C,C37)</f>
        <v>0</v>
      </c>
      <c r="G37" s="64">
        <f t="shared" si="3"/>
        <v>3585.75</v>
      </c>
      <c r="H37" s="65">
        <f>SUMIFS(PSP!S:S,PSP!D:D,C37)</f>
        <v>9286.25</v>
      </c>
      <c r="I37" s="64">
        <f t="shared" si="4"/>
        <v>12872</v>
      </c>
    </row>
    <row r="38" spans="2:9" ht="15" customHeight="1">
      <c r="B38" s="37">
        <v>31</v>
      </c>
      <c r="C38" s="37" t="s">
        <v>284</v>
      </c>
      <c r="D38" s="63">
        <f>SUMIFS(OFM!AD:AD,OFM!C:C,C38)</f>
        <v>1702.5</v>
      </c>
      <c r="E38" s="63">
        <f>SUMIFS(FAM!AF:AF,FAM!E:E,C38)</f>
        <v>0</v>
      </c>
      <c r="F38" s="66">
        <f>SUMIFS(B2S!F:F,B2S!C:C,C38)</f>
        <v>0</v>
      </c>
      <c r="G38" s="64">
        <f t="shared" si="3"/>
        <v>1702.5</v>
      </c>
      <c r="H38" s="65">
        <f>SUMIFS(PSP!S:S,PSP!D:D,C38)</f>
        <v>9931.25</v>
      </c>
      <c r="I38" s="64">
        <f t="shared" si="4"/>
        <v>11633.75</v>
      </c>
    </row>
    <row r="39" spans="2:9" ht="15" customHeight="1">
      <c r="B39" s="37">
        <v>32</v>
      </c>
      <c r="C39" s="37" t="s">
        <v>501</v>
      </c>
      <c r="D39" s="63">
        <f>SUMIFS(OFM!AD:AD,OFM!C:C,C39)</f>
        <v>2721</v>
      </c>
      <c r="E39" s="63">
        <f>SUMIFS(FAM!AF:AF,FAM!E:E,C39)</f>
        <v>0</v>
      </c>
      <c r="F39" s="66">
        <f>SUMIFS(B2S!F:F,B2S!C:C,C39)</f>
        <v>0</v>
      </c>
      <c r="G39" s="64">
        <f t="shared" si="3"/>
        <v>2721</v>
      </c>
      <c r="H39" s="65">
        <f>SUMIFS(PSP!S:S,PSP!D:D,C39)</f>
        <v>1433.75</v>
      </c>
      <c r="I39" s="64">
        <f t="shared" si="4"/>
        <v>4154.75</v>
      </c>
    </row>
    <row r="40" spans="2:9" ht="15" customHeight="1">
      <c r="B40" s="37">
        <v>33</v>
      </c>
      <c r="C40" s="37" t="s">
        <v>602</v>
      </c>
      <c r="D40" s="63">
        <f>SUMIFS(OFM!AD:AD,OFM!C:C,C40)</f>
        <v>0</v>
      </c>
      <c r="E40" s="63">
        <f>SUMIFS(FAM!AF:AF,FAM!E:E,C40)</f>
        <v>0</v>
      </c>
      <c r="F40" s="66">
        <f>SUMIFS(B2S!F:F,B2S!C:C,C40)</f>
        <v>0</v>
      </c>
      <c r="G40" s="64">
        <f t="shared" si="3"/>
        <v>0</v>
      </c>
      <c r="H40" s="65">
        <f>SUMIFS(PSP!S:S,PSP!D:D,C40)</f>
        <v>1028.75</v>
      </c>
      <c r="I40" s="64">
        <f t="shared" si="4"/>
        <v>1028.75</v>
      </c>
    </row>
    <row r="41" spans="2:9" ht="15" customHeight="1">
      <c r="B41" s="37">
        <v>34</v>
      </c>
      <c r="C41" s="37" t="s">
        <v>463</v>
      </c>
      <c r="D41" s="63">
        <f>SUMIFS(OFM!AD:AD,OFM!C:C,C41)</f>
        <v>0</v>
      </c>
      <c r="E41" s="63">
        <f>SUMIFS(FAM!AF:AF,FAM!E:E,C41)</f>
        <v>0</v>
      </c>
      <c r="F41" s="66">
        <f>SUMIFS(B2S!F:F,B2S!C:C,C41)</f>
        <v>0</v>
      </c>
      <c r="G41" s="64">
        <f t="shared" si="3"/>
        <v>0</v>
      </c>
      <c r="H41" s="65">
        <f>SUMIFS(PSP!S:S,PSP!D:D,C41)</f>
        <v>12915</v>
      </c>
      <c r="I41" s="64">
        <f t="shared" si="4"/>
        <v>12915</v>
      </c>
    </row>
    <row r="42" spans="2:9" ht="15" customHeight="1">
      <c r="B42" s="37">
        <v>35</v>
      </c>
      <c r="C42" s="37" t="s">
        <v>313</v>
      </c>
      <c r="D42" s="63">
        <f>SUMIFS(OFM!AD:AD,OFM!C:C,C42)</f>
        <v>13617.5</v>
      </c>
      <c r="E42" s="63">
        <f>SUMIFS(FAM!AF:AF,FAM!E:E,C42)</f>
        <v>4907.5</v>
      </c>
      <c r="F42" s="66">
        <f>SUMIFS(B2S!F:F,B2S!C:C,C42)</f>
        <v>0</v>
      </c>
      <c r="G42" s="64">
        <f t="shared" si="3"/>
        <v>18525</v>
      </c>
      <c r="H42" s="65">
        <f>SUMIFS(PSP!S:S,PSP!D:D,C42)</f>
        <v>640</v>
      </c>
      <c r="I42" s="64">
        <f t="shared" si="4"/>
        <v>19165</v>
      </c>
    </row>
    <row r="43" spans="2:9" ht="15" customHeight="1">
      <c r="B43" s="37">
        <v>36</v>
      </c>
      <c r="C43" s="37" t="s">
        <v>552</v>
      </c>
      <c r="D43" s="63">
        <f>SUMIFS(OFM!AD:AD,OFM!C:C,C43)</f>
        <v>0</v>
      </c>
      <c r="E43" s="63">
        <f>SUMIFS(FAM!AF:AF,FAM!E:E,C43)</f>
        <v>17533.25</v>
      </c>
      <c r="F43" s="67">
        <f>SUMIFS(B2S!F:F,B2S!C:C,C43)</f>
        <v>3497</v>
      </c>
      <c r="G43" s="64">
        <f t="shared" si="3"/>
        <v>21030.25</v>
      </c>
      <c r="H43" s="65">
        <f>SUMIFS(PSP!S:S,PSP!D:D,C43)</f>
        <v>231.25</v>
      </c>
      <c r="I43" s="64">
        <f t="shared" si="4"/>
        <v>21261.5</v>
      </c>
    </row>
    <row r="44" spans="2:9" ht="15" customHeight="1">
      <c r="B44" s="37">
        <v>37</v>
      </c>
      <c r="C44" s="37" t="s">
        <v>512</v>
      </c>
      <c r="D44" s="63">
        <f>SUMIFS(OFM!AD:AD,OFM!C:C,C44)</f>
        <v>0</v>
      </c>
      <c r="E44" s="63">
        <f>SUMIFS(FAM!AF:AF,FAM!E:E,C44)</f>
        <v>0</v>
      </c>
      <c r="F44" s="66">
        <f>SUMIFS(B2S!F:F,B2S!C:C,C44)</f>
        <v>0</v>
      </c>
      <c r="G44" s="64">
        <f t="shared" si="3"/>
        <v>0</v>
      </c>
      <c r="H44" s="65">
        <f>SUMIFS(PSP!S:S,PSP!D:D,C44)</f>
        <v>518.75</v>
      </c>
      <c r="I44" s="64">
        <f t="shared" si="4"/>
        <v>518.75</v>
      </c>
    </row>
    <row r="45" spans="2:9" ht="15" customHeight="1">
      <c r="B45" s="37">
        <v>38</v>
      </c>
      <c r="C45" s="37" t="s">
        <v>259</v>
      </c>
      <c r="D45" s="63">
        <f>SUMIFS(OFM!AD:AD,OFM!C:C,C45)</f>
        <v>0</v>
      </c>
      <c r="E45" s="63">
        <f>SUMIFS(FAM!AF:AF,FAM!E:E,C45)</f>
        <v>0</v>
      </c>
      <c r="F45" s="66">
        <f>SUMIFS(B2S!F:F,B2S!C:C,C45)</f>
        <v>0</v>
      </c>
      <c r="G45" s="64">
        <f t="shared" si="3"/>
        <v>0</v>
      </c>
      <c r="H45" s="65">
        <f>SUMIFS(PSP!S:S,PSP!D:D,C45)</f>
        <v>4441.25</v>
      </c>
      <c r="I45" s="64">
        <f t="shared" si="4"/>
        <v>4441.25</v>
      </c>
    </row>
    <row r="46" spans="2:9" ht="15" customHeight="1">
      <c r="B46" s="37">
        <v>39</v>
      </c>
      <c r="C46" s="37" t="s">
        <v>367</v>
      </c>
      <c r="D46" s="63">
        <f>SUMIFS(OFM!AD:AD,OFM!C:C,C46)</f>
        <v>0</v>
      </c>
      <c r="E46" s="63">
        <f>SUMIFS(FAM!AF:AF,FAM!E:E,C46)</f>
        <v>0</v>
      </c>
      <c r="F46" s="66">
        <f>SUMIFS(B2S!F:F,B2S!C:C,C46)</f>
        <v>0</v>
      </c>
      <c r="G46" s="64">
        <f t="shared" si="3"/>
        <v>0</v>
      </c>
      <c r="H46" s="65">
        <f>SUMIFS(PSP!S:S,PSP!D:D,C46)</f>
        <v>1986.25</v>
      </c>
      <c r="I46" s="64">
        <f t="shared" si="4"/>
        <v>1986.25</v>
      </c>
    </row>
    <row r="47" spans="2:9" ht="15" hidden="1" customHeight="1">
      <c r="B47" s="37">
        <v>40</v>
      </c>
      <c r="C47" s="37" t="s">
        <v>933</v>
      </c>
      <c r="D47" s="63">
        <f>SUMIFS(OFM!AD:AD,OFM!C:C,C47)</f>
        <v>0</v>
      </c>
      <c r="E47" s="63">
        <f>SUMIFS(FAM!AF:AF,FAM!E:E,C47)</f>
        <v>0</v>
      </c>
      <c r="F47" s="66">
        <f>SUMIFS(B2S!F:F,B2S!C:C,C47)</f>
        <v>0</v>
      </c>
      <c r="G47" s="64">
        <f t="shared" si="3"/>
        <v>0</v>
      </c>
      <c r="H47" s="65">
        <f>SUMIFS(PSP!S:S,PSP!D:D,C47)</f>
        <v>0</v>
      </c>
      <c r="I47" s="64">
        <f t="shared" si="4"/>
        <v>0</v>
      </c>
    </row>
    <row r="48" spans="2:9" ht="15" customHeight="1">
      <c r="B48" s="37">
        <v>41</v>
      </c>
      <c r="C48" s="37" t="s">
        <v>480</v>
      </c>
      <c r="D48" s="63">
        <f>SUMIFS(OFM!AD:AD,OFM!C:C,C48)</f>
        <v>0</v>
      </c>
      <c r="E48" s="63">
        <f>SUMIFS(FAM!AF:AF,FAM!E:E,C48)</f>
        <v>0</v>
      </c>
      <c r="F48" s="66">
        <f>SUMIFS(B2S!F:F,B2S!C:C,C48)</f>
        <v>0</v>
      </c>
      <c r="G48" s="64">
        <f t="shared" si="3"/>
        <v>0</v>
      </c>
      <c r="H48" s="65">
        <f>SUMIFS(PSP!S:S,PSP!D:D,C48)</f>
        <v>3333.75</v>
      </c>
      <c r="I48" s="64">
        <f t="shared" si="4"/>
        <v>3333.75</v>
      </c>
    </row>
    <row r="49" spans="2:9" ht="15" hidden="1" customHeight="1">
      <c r="B49" s="37">
        <v>42</v>
      </c>
      <c r="C49" s="37" t="s">
        <v>934</v>
      </c>
      <c r="D49" s="63">
        <f>SUMIFS(OFM!AD:AD,OFM!C:C,C49)</f>
        <v>0</v>
      </c>
      <c r="E49" s="63">
        <f>SUMIFS(FAM!AF:AF,FAM!E:E,C49)</f>
        <v>0</v>
      </c>
      <c r="F49" s="66">
        <f>SUMIFS(B2S!F:F,B2S!C:C,C49)</f>
        <v>0</v>
      </c>
      <c r="G49" s="64">
        <f t="shared" si="3"/>
        <v>0</v>
      </c>
      <c r="H49" s="65">
        <f>SUMIFS(PSP!S:S,PSP!D:D,C49)</f>
        <v>0</v>
      </c>
      <c r="I49" s="64">
        <f t="shared" si="4"/>
        <v>0</v>
      </c>
    </row>
    <row r="50" spans="2:9" ht="15" customHeight="1">
      <c r="B50" s="37">
        <v>43</v>
      </c>
      <c r="C50" s="37" t="s">
        <v>515</v>
      </c>
      <c r="D50" s="63">
        <f>SUMIFS(OFM!AD:AD,OFM!C:C,C50)</f>
        <v>0</v>
      </c>
      <c r="E50" s="63">
        <f>SUMIFS(FAM!AF:AF,FAM!E:E,C50)</f>
        <v>0</v>
      </c>
      <c r="F50" s="66">
        <f>SUMIFS(B2S!F:F,B2S!C:C,C50)</f>
        <v>0</v>
      </c>
      <c r="G50" s="64">
        <f t="shared" si="3"/>
        <v>0</v>
      </c>
      <c r="H50" s="65">
        <f>SUMIFS(PSP!S:S,PSP!D:D,C50)</f>
        <v>1455</v>
      </c>
      <c r="I50" s="64">
        <f t="shared" si="4"/>
        <v>1455</v>
      </c>
    </row>
    <row r="51" spans="2:9" ht="15" customHeight="1">
      <c r="B51" s="37">
        <v>44</v>
      </c>
      <c r="C51" s="37" t="s">
        <v>238</v>
      </c>
      <c r="D51" s="63">
        <f>SUMIFS(OFM!AD:AD,OFM!C:C,C51)</f>
        <v>0</v>
      </c>
      <c r="E51" s="63">
        <f>SUMIFS(FAM!AF:AF,FAM!E:E,C51)</f>
        <v>0</v>
      </c>
      <c r="F51" s="66">
        <f>SUMIFS(B2S!F:F,B2S!C:C,C51)</f>
        <v>0</v>
      </c>
      <c r="G51" s="64">
        <f t="shared" si="3"/>
        <v>0</v>
      </c>
      <c r="H51" s="65">
        <f>SUMIFS(PSP!S:S,PSP!D:D,C51)</f>
        <v>47.5</v>
      </c>
      <c r="I51" s="64">
        <f t="shared" si="4"/>
        <v>47.5</v>
      </c>
    </row>
    <row r="52" spans="2:9" ht="15" customHeight="1">
      <c r="B52" s="37">
        <v>45</v>
      </c>
      <c r="C52" s="37" t="s">
        <v>297</v>
      </c>
      <c r="D52" s="63">
        <f>SUMIFS(OFM!AD:AD,OFM!C:C,C52)</f>
        <v>0</v>
      </c>
      <c r="E52" s="63">
        <f>SUMIFS(FAM!AF:AF,FAM!E:E,C52)</f>
        <v>0</v>
      </c>
      <c r="F52" s="66">
        <f>SUMIFS(B2S!F:F,B2S!C:C,C52)</f>
        <v>0</v>
      </c>
      <c r="G52" s="64">
        <f t="shared" si="3"/>
        <v>0</v>
      </c>
      <c r="H52" s="65">
        <f>SUMIFS(PSP!S:S,PSP!D:D,C52)</f>
        <v>5880</v>
      </c>
      <c r="I52" s="64">
        <f t="shared" si="4"/>
        <v>5880</v>
      </c>
    </row>
    <row r="53" spans="2:9" ht="15" customHeight="1">
      <c r="B53" s="37">
        <v>46</v>
      </c>
      <c r="C53" s="37" t="s">
        <v>191</v>
      </c>
      <c r="D53" s="63">
        <f>SUMIFS(OFM!AD:AD,OFM!C:C,C53)</f>
        <v>0</v>
      </c>
      <c r="E53" s="63">
        <f>SUMIFS(FAM!AF:AF,FAM!E:E,C53)</f>
        <v>0</v>
      </c>
      <c r="F53" s="66">
        <f>SUMIFS(B2S!F:F,B2S!C:C,C53)</f>
        <v>0</v>
      </c>
      <c r="G53" s="64">
        <f t="shared" si="3"/>
        <v>0</v>
      </c>
      <c r="H53" s="65">
        <f>SUMIFS(PSP!S:S,PSP!D:D,C53)</f>
        <v>10833.75</v>
      </c>
      <c r="I53" s="64">
        <f t="shared" si="4"/>
        <v>10833.75</v>
      </c>
    </row>
    <row r="54" spans="2:9" ht="15" customHeight="1">
      <c r="B54" s="37">
        <v>47</v>
      </c>
      <c r="C54" s="37" t="s">
        <v>302</v>
      </c>
      <c r="D54" s="63">
        <f>SUMIFS(OFM!AD:AD,OFM!C:C,C54)</f>
        <v>0</v>
      </c>
      <c r="E54" s="63">
        <f>SUMIFS(FAM!AF:AF,FAM!E:E,C54)</f>
        <v>0</v>
      </c>
      <c r="F54" s="66">
        <f>SUMIFS(B2S!F:F,B2S!C:C,C54)</f>
        <v>0</v>
      </c>
      <c r="G54" s="64">
        <f t="shared" si="3"/>
        <v>0</v>
      </c>
      <c r="H54" s="65">
        <f>SUMIFS(PSP!S:S,PSP!D:D,C54)</f>
        <v>3082.5</v>
      </c>
      <c r="I54" s="64">
        <f t="shared" si="4"/>
        <v>3082.5</v>
      </c>
    </row>
    <row r="55" spans="2:9" ht="15" customHeight="1">
      <c r="B55" s="37">
        <v>48</v>
      </c>
      <c r="C55" s="37" t="s">
        <v>16</v>
      </c>
      <c r="D55" s="63">
        <f>SUMIFS(OFM!AD:AD,OFM!C:C,C55)</f>
        <v>30705.5</v>
      </c>
      <c r="E55" s="63">
        <f>SUMIFS(FAM!AF:AF,FAM!E:E,C55)</f>
        <v>30323.75</v>
      </c>
      <c r="F55" s="66">
        <f>SUMIFS(B2S!F:F,B2S!C:C,C55)</f>
        <v>0</v>
      </c>
      <c r="G55" s="64">
        <f t="shared" si="3"/>
        <v>61029.25</v>
      </c>
      <c r="H55" s="65">
        <f>SUMIFS(PSP!S:S,PSP!D:D,C55)</f>
        <v>10875</v>
      </c>
      <c r="I55" s="64">
        <f t="shared" si="4"/>
        <v>71904.25</v>
      </c>
    </row>
    <row r="56" spans="2:9" ht="15" hidden="1" customHeight="1">
      <c r="B56" s="37">
        <v>49</v>
      </c>
      <c r="C56" s="37" t="s">
        <v>935</v>
      </c>
      <c r="D56" s="63">
        <f>SUMIFS(OFM!AD:AD,OFM!C:C,C56)</f>
        <v>0</v>
      </c>
      <c r="E56" s="63">
        <f>SUMIFS(FAM!AF:AF,FAM!E:E,C56)</f>
        <v>0</v>
      </c>
      <c r="F56" s="66">
        <f>SUMIFS(B2S!F:F,B2S!C:C,C56)</f>
        <v>0</v>
      </c>
      <c r="G56" s="64">
        <f t="shared" si="3"/>
        <v>0</v>
      </c>
      <c r="H56" s="65">
        <f>SUMIFS(PSP!S:S,PSP!D:D,C56)</f>
        <v>0</v>
      </c>
      <c r="I56" s="64">
        <f t="shared" si="4"/>
        <v>0</v>
      </c>
    </row>
    <row r="57" spans="2:9" ht="15" customHeight="1">
      <c r="B57" s="37">
        <v>50</v>
      </c>
      <c r="C57" s="37" t="s">
        <v>66</v>
      </c>
      <c r="D57" s="63">
        <f>SUMIFS(OFM!AD:AD,OFM!C:C,C57)</f>
        <v>0</v>
      </c>
      <c r="E57" s="63">
        <f>SUMIFS(FAM!AF:AF,FAM!E:E,C57)</f>
        <v>2915</v>
      </c>
      <c r="F57" s="66">
        <f>SUMIFS(B2S!F:F,B2S!C:C,C57)</f>
        <v>0</v>
      </c>
      <c r="G57" s="64">
        <f t="shared" si="3"/>
        <v>2915</v>
      </c>
      <c r="H57" s="65">
        <f>SUMIFS(PSP!S:S,PSP!D:D,C57)</f>
        <v>8832.5</v>
      </c>
      <c r="I57" s="64">
        <f t="shared" si="4"/>
        <v>11747.5</v>
      </c>
    </row>
    <row r="58" spans="2:9" ht="15" customHeight="1">
      <c r="B58" s="37">
        <v>51</v>
      </c>
      <c r="C58" s="37" t="s">
        <v>123</v>
      </c>
      <c r="D58" s="63">
        <f>SUMIFS(OFM!AD:AD,OFM!C:C,C58)</f>
        <v>0</v>
      </c>
      <c r="E58" s="63">
        <f>SUMIFS(FAM!AF:AF,FAM!E:E,C58)</f>
        <v>26647</v>
      </c>
      <c r="F58" s="66">
        <f>SUMIFS(B2S!F:F,B2S!C:C,C58)</f>
        <v>0</v>
      </c>
      <c r="G58" s="64">
        <f t="shared" si="3"/>
        <v>26647</v>
      </c>
      <c r="H58" s="65">
        <f>SUMIFS(PSP!S:S,PSP!D:D,C58)</f>
        <v>8555</v>
      </c>
      <c r="I58" s="64">
        <f t="shared" si="4"/>
        <v>35202</v>
      </c>
    </row>
    <row r="59" spans="2:9" ht="15" customHeight="1">
      <c r="B59" s="37">
        <v>52</v>
      </c>
      <c r="C59" s="37" t="s">
        <v>207</v>
      </c>
      <c r="D59" s="63">
        <f>SUMIFS(OFM!AD:AD,OFM!C:C,C59)</f>
        <v>0</v>
      </c>
      <c r="E59" s="63">
        <f>SUMIFS(FAM!AF:AF,FAM!E:E,C59)</f>
        <v>0</v>
      </c>
      <c r="F59" s="66">
        <f>SUMIFS(B2S!F:F,B2S!C:C,C59)</f>
        <v>0</v>
      </c>
      <c r="G59" s="64">
        <f t="shared" si="3"/>
        <v>0</v>
      </c>
      <c r="H59" s="65">
        <f>SUMIFS(PSP!S:S,PSP!D:D,C59)</f>
        <v>0</v>
      </c>
      <c r="I59" s="64">
        <f t="shared" si="4"/>
        <v>0</v>
      </c>
    </row>
    <row r="60" spans="2:9" ht="15" customHeight="1">
      <c r="B60" s="37">
        <v>53</v>
      </c>
      <c r="C60" s="37" t="s">
        <v>637</v>
      </c>
      <c r="D60" s="63">
        <f>SUMIFS(OFM!AD:AD,OFM!C:C,C60)</f>
        <v>0</v>
      </c>
      <c r="E60" s="63">
        <f>SUMIFS(FAM!AF:AF,FAM!E:E,C60)</f>
        <v>0</v>
      </c>
      <c r="F60" s="66">
        <f>SUMIFS(B2S!F:F,B2S!C:C,C60)</f>
        <v>0</v>
      </c>
      <c r="G60" s="64">
        <f t="shared" si="3"/>
        <v>0</v>
      </c>
      <c r="H60" s="65">
        <f>SUMIFS(PSP!S:S,PSP!D:D,C60)</f>
        <v>961.25</v>
      </c>
      <c r="I60" s="64">
        <f t="shared" si="4"/>
        <v>961.25</v>
      </c>
    </row>
    <row r="61" spans="2:9" ht="15" customHeight="1">
      <c r="B61" s="37">
        <v>54</v>
      </c>
      <c r="C61" s="37" t="s">
        <v>261</v>
      </c>
      <c r="D61" s="63">
        <f>SUMIFS(OFM!AD:AD,OFM!C:C,C61)</f>
        <v>0</v>
      </c>
      <c r="E61" s="63">
        <f>SUMIFS(FAM!AF:AF,FAM!E:E,C61)</f>
        <v>0</v>
      </c>
      <c r="F61" s="66">
        <f>SUMIFS(B2S!F:F,B2S!C:C,C61)</f>
        <v>0</v>
      </c>
      <c r="G61" s="64">
        <f t="shared" si="3"/>
        <v>0</v>
      </c>
      <c r="H61" s="65">
        <f>SUMIFS(PSP!S:S,PSP!D:D,C61)</f>
        <v>2042.5</v>
      </c>
      <c r="I61" s="64">
        <f t="shared" si="4"/>
        <v>2042.5</v>
      </c>
    </row>
    <row r="62" spans="2:9" ht="15" customHeight="1">
      <c r="B62" s="37">
        <v>55</v>
      </c>
      <c r="C62" s="37" t="s">
        <v>58</v>
      </c>
      <c r="D62" s="63">
        <f>SUMIFS(OFM!AD:AD,OFM!C:C,C62)</f>
        <v>0</v>
      </c>
      <c r="E62" s="63">
        <f>SUMIFS(FAM!AF:AF,FAM!E:E,C62)</f>
        <v>10426</v>
      </c>
      <c r="F62" s="66">
        <f>SUMIFS(B2S!F:F,B2S!C:C,C62)</f>
        <v>0</v>
      </c>
      <c r="G62" s="64">
        <f t="shared" si="3"/>
        <v>10426</v>
      </c>
      <c r="H62" s="65">
        <f>SUMIFS(PSP!S:S,PSP!D:D,C62)</f>
        <v>5598.75</v>
      </c>
      <c r="I62" s="64">
        <f t="shared" si="4"/>
        <v>16024.75</v>
      </c>
    </row>
    <row r="63" spans="2:9" ht="15" customHeight="1">
      <c r="B63" s="37">
        <v>56</v>
      </c>
      <c r="C63" s="37" t="s">
        <v>21</v>
      </c>
      <c r="D63" s="63">
        <f>SUMIFS(OFM!AD:AD,OFM!C:C,C63)</f>
        <v>0</v>
      </c>
      <c r="E63" s="63">
        <f>SUMIFS(FAM!AF:AF,FAM!E:E,C63)</f>
        <v>17282.5</v>
      </c>
      <c r="F63" s="66">
        <f>SUMIFS(B2S!F:F,B2S!C:C,C63)</f>
        <v>0</v>
      </c>
      <c r="G63" s="64">
        <f t="shared" si="3"/>
        <v>17282.5</v>
      </c>
      <c r="H63" s="65">
        <f>SUMIFS(PSP!S:S,PSP!D:D,C63)</f>
        <v>0</v>
      </c>
      <c r="I63" s="64">
        <f t="shared" si="4"/>
        <v>17282.5</v>
      </c>
    </row>
    <row r="64" spans="2:9" ht="15" hidden="1" customHeight="1">
      <c r="B64" s="37">
        <v>57</v>
      </c>
      <c r="C64" s="37" t="s">
        <v>936</v>
      </c>
      <c r="D64" s="63">
        <f>SUMIFS(OFM!AD:AD,OFM!C:C,C64)</f>
        <v>0</v>
      </c>
      <c r="E64" s="63">
        <f>SUMIFS(FAM!AF:AF,FAM!E:E,C64)</f>
        <v>0</v>
      </c>
      <c r="F64" s="66">
        <f>SUMIFS(B2S!F:F,B2S!C:C,C64)</f>
        <v>0</v>
      </c>
      <c r="G64" s="64">
        <f t="shared" si="3"/>
        <v>0</v>
      </c>
      <c r="H64" s="65">
        <f>SUMIFS(PSP!S:S,PSP!D:D,C64)</f>
        <v>0</v>
      </c>
      <c r="I64" s="64">
        <f t="shared" si="4"/>
        <v>0</v>
      </c>
    </row>
    <row r="65" spans="2:9" ht="15" hidden="1" customHeight="1">
      <c r="B65" s="37">
        <v>58</v>
      </c>
      <c r="C65" s="37" t="s">
        <v>937</v>
      </c>
      <c r="D65" s="63">
        <f>SUMIFS(OFM!AD:AD,OFM!C:C,C65)</f>
        <v>0</v>
      </c>
      <c r="E65" s="63">
        <f>SUMIFS(FAM!AF:AF,FAM!E:E,C65)</f>
        <v>0</v>
      </c>
      <c r="F65" s="66">
        <f>SUMIFS(B2S!F:F,B2S!C:C,C65)</f>
        <v>0</v>
      </c>
      <c r="G65" s="64">
        <f t="shared" si="3"/>
        <v>0</v>
      </c>
      <c r="H65" s="65">
        <f>SUMIFS(PSP!S:S,PSP!D:D,C65)</f>
        <v>0</v>
      </c>
      <c r="I65" s="64">
        <f t="shared" si="4"/>
        <v>0</v>
      </c>
    </row>
    <row r="66" spans="2:9" ht="15" hidden="1" customHeight="1">
      <c r="B66" s="37">
        <v>59</v>
      </c>
      <c r="C66" s="37" t="s">
        <v>938</v>
      </c>
      <c r="D66" s="63">
        <f>SUMIFS(OFM!AD:AD,OFM!C:C,C66)</f>
        <v>0</v>
      </c>
      <c r="E66" s="63">
        <f>SUMIFS(FAM!AF:AF,FAM!E:E,C66)</f>
        <v>0</v>
      </c>
      <c r="F66" s="66">
        <f>SUMIFS(B2S!F:F,B2S!C:C,C66)</f>
        <v>0</v>
      </c>
      <c r="G66" s="64">
        <f t="shared" si="3"/>
        <v>0</v>
      </c>
      <c r="H66" s="65">
        <f>SUMIFS(PSP!S:S,PSP!D:D,C66)</f>
        <v>0</v>
      </c>
      <c r="I66" s="64">
        <f t="shared" si="4"/>
        <v>0</v>
      </c>
    </row>
    <row r="67" spans="2:9" ht="15" hidden="1" customHeight="1">
      <c r="B67" s="37">
        <v>60</v>
      </c>
      <c r="C67" s="37" t="s">
        <v>939</v>
      </c>
      <c r="D67" s="63">
        <f>SUMIFS(OFM!AD:AD,OFM!C:C,C67)</f>
        <v>0</v>
      </c>
      <c r="E67" s="63">
        <f>SUMIFS(FAM!AF:AF,FAM!E:E,C67)</f>
        <v>0</v>
      </c>
      <c r="F67" s="66">
        <f>SUMIFS(B2S!F:F,B2S!C:C,C67)</f>
        <v>0</v>
      </c>
      <c r="G67" s="64">
        <f t="shared" si="3"/>
        <v>0</v>
      </c>
      <c r="H67" s="65">
        <f>SUMIFS(PSP!S:S,PSP!D:D,C67)</f>
        <v>0</v>
      </c>
      <c r="I67" s="64">
        <f t="shared" si="4"/>
        <v>0</v>
      </c>
    </row>
    <row r="68" spans="2:9" ht="15" hidden="1" customHeight="1">
      <c r="B68" s="37">
        <v>61</v>
      </c>
      <c r="C68" s="37" t="s">
        <v>940</v>
      </c>
      <c r="D68" s="63">
        <f>SUMIFS(OFM!AD:AD,OFM!C:C,C68)</f>
        <v>0</v>
      </c>
      <c r="E68" s="63">
        <f>SUMIFS(FAM!AF:AF,FAM!E:E,C68)</f>
        <v>0</v>
      </c>
      <c r="F68" s="66">
        <f>SUMIFS(B2S!F:F,B2S!C:C,C68)</f>
        <v>0</v>
      </c>
      <c r="G68" s="64">
        <f t="shared" si="3"/>
        <v>0</v>
      </c>
      <c r="H68" s="65">
        <f>SUMIFS(PSP!S:S,PSP!D:D,C68)</f>
        <v>0</v>
      </c>
      <c r="I68" s="64">
        <f t="shared" si="4"/>
        <v>0</v>
      </c>
    </row>
    <row r="69" spans="2:9" ht="15" hidden="1" customHeight="1">
      <c r="B69" s="37">
        <v>62</v>
      </c>
      <c r="C69" s="37" t="s">
        <v>581</v>
      </c>
      <c r="D69" s="63">
        <f>SUMIFS(OFM!AD:AD,OFM!C:C,C69)</f>
        <v>0</v>
      </c>
      <c r="E69" s="63">
        <f>SUMIFS(FAM!AF:AF,FAM!E:E,C69)</f>
        <v>0</v>
      </c>
      <c r="F69" s="66">
        <f>SUMIFS(B2S!F:F,B2S!C:C,C69)</f>
        <v>0</v>
      </c>
      <c r="G69" s="64">
        <f t="shared" si="3"/>
        <v>0</v>
      </c>
      <c r="H69" s="65">
        <f>SUMIFS(PSP!S:S,PSP!D:D,C69)</f>
        <v>0</v>
      </c>
      <c r="I69" s="64">
        <f t="shared" si="4"/>
        <v>0</v>
      </c>
    </row>
    <row r="70" spans="2:9" ht="15" hidden="1" customHeight="1">
      <c r="B70" s="37">
        <v>63</v>
      </c>
      <c r="C70" s="37" t="s">
        <v>941</v>
      </c>
      <c r="D70" s="63">
        <f>SUMIFS(OFM!AD:AD,OFM!C:C,C70)</f>
        <v>0</v>
      </c>
      <c r="E70" s="63">
        <f>SUMIFS(FAM!AF:AF,FAM!E:E,C70)</f>
        <v>0</v>
      </c>
      <c r="F70" s="66">
        <f>SUMIFS(B2S!F:F,B2S!C:C,C70)</f>
        <v>0</v>
      </c>
      <c r="G70" s="64">
        <f t="shared" si="3"/>
        <v>0</v>
      </c>
      <c r="H70" s="65">
        <f>SUMIFS(PSP!S:S,PSP!D:D,C70)</f>
        <v>0</v>
      </c>
      <c r="I70" s="64">
        <f t="shared" si="4"/>
        <v>0</v>
      </c>
    </row>
    <row r="71" spans="2:9" ht="15" hidden="1" customHeight="1">
      <c r="B71" s="37">
        <v>64</v>
      </c>
      <c r="C71" s="37" t="s">
        <v>942</v>
      </c>
      <c r="D71" s="63">
        <f>SUMIFS(OFM!AD:AD,OFM!C:C,C71)</f>
        <v>0</v>
      </c>
      <c r="E71" s="63">
        <f>SUMIFS(FAM!AF:AF,FAM!E:E,C71)</f>
        <v>0</v>
      </c>
      <c r="F71" s="66">
        <f>SUMIFS(B2S!F:F,B2S!C:C,C71)</f>
        <v>0</v>
      </c>
      <c r="G71" s="64">
        <f t="shared" si="3"/>
        <v>0</v>
      </c>
      <c r="H71" s="65">
        <f>SUMIFS(PSP!S:S,PSP!D:D,C71)</f>
        <v>0</v>
      </c>
      <c r="I71" s="64">
        <f t="shared" si="4"/>
        <v>0</v>
      </c>
    </row>
    <row r="72" spans="2:9" ht="15" hidden="1" customHeight="1">
      <c r="B72" s="37">
        <v>65</v>
      </c>
      <c r="C72" s="37" t="s">
        <v>943</v>
      </c>
      <c r="D72" s="63">
        <f>SUMIFS(OFM!AD:AD,OFM!C:C,C72)</f>
        <v>0</v>
      </c>
      <c r="E72" s="63">
        <f>SUMIFS(FAM!AF:AF,FAM!E:E,C72)</f>
        <v>0</v>
      </c>
      <c r="F72" s="66">
        <f>SUMIFS(B2S!F:F,B2S!C:C,C72)</f>
        <v>0</v>
      </c>
      <c r="G72" s="64">
        <f t="shared" si="3"/>
        <v>0</v>
      </c>
      <c r="H72" s="65">
        <f>SUMIFS(PSP!S:S,PSP!D:D,C72)</f>
        <v>0</v>
      </c>
      <c r="I72" s="64">
        <f t="shared" si="4"/>
        <v>0</v>
      </c>
    </row>
    <row r="73" spans="2:9" ht="15" hidden="1" customHeight="1">
      <c r="B73" s="37">
        <v>66</v>
      </c>
      <c r="C73" s="37" t="s">
        <v>944</v>
      </c>
      <c r="D73" s="63">
        <f>SUMIFS(OFM!AD:AD,OFM!C:C,C73)</f>
        <v>0</v>
      </c>
      <c r="E73" s="63">
        <f>SUMIFS(FAM!AF:AF,FAM!E:E,C73)</f>
        <v>0</v>
      </c>
      <c r="F73" s="66">
        <f>SUMIFS(B2S!F:F,B2S!C:C,C73)</f>
        <v>0</v>
      </c>
      <c r="G73" s="64">
        <f t="shared" si="3"/>
        <v>0</v>
      </c>
      <c r="H73" s="65">
        <f>SUMIFS(PSP!S:S,PSP!D:D,C73)</f>
        <v>0</v>
      </c>
      <c r="I73" s="64">
        <f t="shared" si="4"/>
        <v>0</v>
      </c>
    </row>
    <row r="74" spans="2:9" ht="15" hidden="1" customHeight="1">
      <c r="B74" s="37">
        <v>67</v>
      </c>
      <c r="C74" s="37" t="s">
        <v>945</v>
      </c>
      <c r="D74" s="63">
        <f>SUMIFS(OFM!AD:AD,OFM!C:C,C74)</f>
        <v>0</v>
      </c>
      <c r="E74" s="63">
        <f>SUMIFS(FAM!AF:AF,FAM!E:E,C74)</f>
        <v>0</v>
      </c>
      <c r="F74" s="66">
        <f>SUMIFS(B2S!F:F,B2S!C:C,C74)</f>
        <v>0</v>
      </c>
      <c r="G74" s="64">
        <f t="shared" ref="G74:G137" si="5">SUM(D74:F74)</f>
        <v>0</v>
      </c>
      <c r="H74" s="65">
        <f>SUMIFS(PSP!S:S,PSP!D:D,C74)</f>
        <v>0</v>
      </c>
      <c r="I74" s="64">
        <f t="shared" ref="I74:I137" si="6">SUM(G74:H74)</f>
        <v>0</v>
      </c>
    </row>
    <row r="75" spans="2:9" ht="15" hidden="1" customHeight="1">
      <c r="B75" s="37">
        <v>68</v>
      </c>
      <c r="C75" s="37" t="s">
        <v>946</v>
      </c>
      <c r="D75" s="63">
        <f>SUMIFS(OFM!AD:AD,OFM!C:C,C75)</f>
        <v>0</v>
      </c>
      <c r="E75" s="63">
        <f>SUMIFS(FAM!AF:AF,FAM!E:E,C75)</f>
        <v>0</v>
      </c>
      <c r="F75" s="66">
        <f>SUMIFS(B2S!F:F,B2S!C:C,C75)</f>
        <v>0</v>
      </c>
      <c r="G75" s="64">
        <f t="shared" si="5"/>
        <v>0</v>
      </c>
      <c r="H75" s="65">
        <f>SUMIFS(PSP!S:S,PSP!D:D,C75)</f>
        <v>0</v>
      </c>
      <c r="I75" s="64">
        <f t="shared" si="6"/>
        <v>0</v>
      </c>
    </row>
    <row r="76" spans="2:9" ht="15" hidden="1" customHeight="1">
      <c r="B76" s="37">
        <v>69</v>
      </c>
      <c r="C76" s="37" t="s">
        <v>947</v>
      </c>
      <c r="D76" s="63">
        <f>SUMIFS(OFM!AD:AD,OFM!C:C,C76)</f>
        <v>0</v>
      </c>
      <c r="E76" s="63">
        <f>SUMIFS(FAM!AF:AF,FAM!E:E,C76)</f>
        <v>0</v>
      </c>
      <c r="F76" s="66">
        <f>SUMIFS(B2S!F:F,B2S!C:C,C76)</f>
        <v>0</v>
      </c>
      <c r="G76" s="64">
        <f t="shared" si="5"/>
        <v>0</v>
      </c>
      <c r="H76" s="65">
        <f>SUMIFS(PSP!S:S,PSP!D:D,C76)</f>
        <v>0</v>
      </c>
      <c r="I76" s="64">
        <f t="shared" si="6"/>
        <v>0</v>
      </c>
    </row>
    <row r="77" spans="2:9" ht="15" hidden="1" customHeight="1">
      <c r="B77" s="37">
        <v>70</v>
      </c>
      <c r="C77" s="37" t="s">
        <v>948</v>
      </c>
      <c r="D77" s="63">
        <f>SUMIFS(OFM!AD:AD,OFM!C:C,C77)</f>
        <v>0</v>
      </c>
      <c r="E77" s="63">
        <f>SUMIFS(FAM!AF:AF,FAM!E:E,C77)</f>
        <v>0</v>
      </c>
      <c r="F77" s="66">
        <f>SUMIFS(B2S!F:F,B2S!C:C,C77)</f>
        <v>0</v>
      </c>
      <c r="G77" s="64">
        <f t="shared" si="5"/>
        <v>0</v>
      </c>
      <c r="H77" s="65">
        <f>SUMIFS(PSP!S:S,PSP!D:D,C77)</f>
        <v>0</v>
      </c>
      <c r="I77" s="64">
        <f t="shared" si="6"/>
        <v>0</v>
      </c>
    </row>
    <row r="78" spans="2:9" ht="15" hidden="1" customHeight="1">
      <c r="B78" s="37">
        <v>71</v>
      </c>
      <c r="C78" s="37" t="s">
        <v>949</v>
      </c>
      <c r="D78" s="63">
        <f>SUMIFS(OFM!AD:AD,OFM!C:C,C78)</f>
        <v>0</v>
      </c>
      <c r="E78" s="63">
        <f>SUMIFS(FAM!AF:AF,FAM!E:E,C78)</f>
        <v>0</v>
      </c>
      <c r="F78" s="66">
        <f>SUMIFS(B2S!F:F,B2S!C:C,C78)</f>
        <v>0</v>
      </c>
      <c r="G78" s="64">
        <f t="shared" si="5"/>
        <v>0</v>
      </c>
      <c r="H78" s="65">
        <f>SUMIFS(PSP!S:S,PSP!D:D,C78)</f>
        <v>0</v>
      </c>
      <c r="I78" s="64">
        <f t="shared" si="6"/>
        <v>0</v>
      </c>
    </row>
    <row r="79" spans="2:9" ht="15" customHeight="1">
      <c r="B79" s="37">
        <v>72</v>
      </c>
      <c r="C79" s="37" t="s">
        <v>222</v>
      </c>
      <c r="D79" s="63">
        <f>SUMIFS(OFM!AD:AD,OFM!C:C,C79)</f>
        <v>0</v>
      </c>
      <c r="E79" s="63">
        <f>SUMIFS(FAM!AF:AF,FAM!E:E,C79)</f>
        <v>0</v>
      </c>
      <c r="F79" s="66">
        <f>SUMIFS(B2S!F:F,B2S!C:C,C79)</f>
        <v>0</v>
      </c>
      <c r="G79" s="64">
        <f t="shared" si="5"/>
        <v>0</v>
      </c>
      <c r="H79" s="65">
        <f>SUMIFS(PSP!S:S,PSP!D:D,C79)</f>
        <v>1166.25</v>
      </c>
      <c r="I79" s="64">
        <f t="shared" si="6"/>
        <v>1166.25</v>
      </c>
    </row>
    <row r="80" spans="2:9" ht="15" hidden="1" customHeight="1">
      <c r="B80" s="37">
        <v>73</v>
      </c>
      <c r="C80" s="37" t="s">
        <v>950</v>
      </c>
      <c r="D80" s="63">
        <f>SUMIFS(OFM!AD:AD,OFM!C:C,C80)</f>
        <v>0</v>
      </c>
      <c r="E80" s="63">
        <f>SUMIFS(FAM!AF:AF,FAM!E:E,C80)</f>
        <v>0</v>
      </c>
      <c r="F80" s="66">
        <f>SUMIFS(B2S!F:F,B2S!C:C,C80)</f>
        <v>0</v>
      </c>
      <c r="G80" s="64">
        <f t="shared" si="5"/>
        <v>0</v>
      </c>
      <c r="H80" s="65">
        <f>SUMIFS(PSP!S:S,PSP!D:D,C80)</f>
        <v>0</v>
      </c>
      <c r="I80" s="64">
        <f t="shared" si="6"/>
        <v>0</v>
      </c>
    </row>
    <row r="81" spans="2:9" ht="15" hidden="1" customHeight="1">
      <c r="B81" s="37">
        <v>74</v>
      </c>
      <c r="C81" s="37" t="s">
        <v>951</v>
      </c>
      <c r="D81" s="63">
        <f>SUMIFS(OFM!AD:AD,OFM!C:C,C81)</f>
        <v>0</v>
      </c>
      <c r="E81" s="63">
        <f>SUMIFS(FAM!AF:AF,FAM!E:E,C81)</f>
        <v>0</v>
      </c>
      <c r="F81" s="66">
        <f>SUMIFS(B2S!F:F,B2S!C:C,C81)</f>
        <v>0</v>
      </c>
      <c r="G81" s="64">
        <f t="shared" si="5"/>
        <v>0</v>
      </c>
      <c r="H81" s="65">
        <f>SUMIFS(PSP!S:S,PSP!D:D,C81)</f>
        <v>0</v>
      </c>
      <c r="I81" s="64">
        <f t="shared" si="6"/>
        <v>0</v>
      </c>
    </row>
    <row r="82" spans="2:9" ht="15" customHeight="1">
      <c r="B82" s="37">
        <v>75</v>
      </c>
      <c r="C82" s="37" t="s">
        <v>390</v>
      </c>
      <c r="D82" s="63">
        <f>SUMIFS(OFM!AD:AD,OFM!C:C,C82)</f>
        <v>0</v>
      </c>
      <c r="E82" s="63">
        <f>SUMIFS(FAM!AF:AF,FAM!E:E,C82)</f>
        <v>0</v>
      </c>
      <c r="F82" s="66">
        <f>SUMIFS(B2S!F:F,B2S!C:C,C82)</f>
        <v>0</v>
      </c>
      <c r="G82" s="64">
        <f t="shared" si="5"/>
        <v>0</v>
      </c>
      <c r="H82" s="65">
        <f>SUMIFS(PSP!S:S,PSP!D:D,C82)</f>
        <v>8501.25</v>
      </c>
      <c r="I82" s="64">
        <f t="shared" si="6"/>
        <v>8501.25</v>
      </c>
    </row>
    <row r="83" spans="2:9" ht="15" customHeight="1">
      <c r="B83" s="37">
        <v>76</v>
      </c>
      <c r="C83" s="37" t="s">
        <v>322</v>
      </c>
      <c r="D83" s="63">
        <f>SUMIFS(OFM!AD:AD,OFM!C:C,C83)</f>
        <v>0</v>
      </c>
      <c r="E83" s="63">
        <f>SUMIFS(FAM!AF:AF,FAM!E:E,C83)</f>
        <v>0</v>
      </c>
      <c r="F83" s="66">
        <f>SUMIFS(B2S!F:F,B2S!C:C,C83)</f>
        <v>0</v>
      </c>
      <c r="G83" s="64">
        <f t="shared" si="5"/>
        <v>0</v>
      </c>
      <c r="H83" s="65">
        <f>SUMIFS(PSP!S:S,PSP!D:D,C83)</f>
        <v>5312.5</v>
      </c>
      <c r="I83" s="64">
        <f t="shared" si="6"/>
        <v>5312.5</v>
      </c>
    </row>
    <row r="84" spans="2:9" ht="15" hidden="1" customHeight="1">
      <c r="B84" s="37">
        <v>77</v>
      </c>
      <c r="C84" s="37" t="s">
        <v>952</v>
      </c>
      <c r="D84" s="63">
        <f>SUMIFS(OFM!AD:AD,OFM!C:C,C84)</f>
        <v>0</v>
      </c>
      <c r="E84" s="63">
        <f>SUMIFS(FAM!AF:AF,FAM!E:E,C84)</f>
        <v>0</v>
      </c>
      <c r="F84" s="66">
        <f>SUMIFS(B2S!F:F,B2S!C:C,C84)</f>
        <v>0</v>
      </c>
      <c r="G84" s="64">
        <f t="shared" si="5"/>
        <v>0</v>
      </c>
      <c r="H84" s="65">
        <f>SUMIFS(PSP!S:S,PSP!D:D,C84)</f>
        <v>0</v>
      </c>
      <c r="I84" s="64">
        <f t="shared" si="6"/>
        <v>0</v>
      </c>
    </row>
    <row r="85" spans="2:9" ht="15" customHeight="1">
      <c r="B85" s="37">
        <v>78</v>
      </c>
      <c r="C85" s="37" t="s">
        <v>372</v>
      </c>
      <c r="D85" s="63">
        <f>SUMIFS(OFM!AD:AD,OFM!C:C,C85)</f>
        <v>0</v>
      </c>
      <c r="E85" s="63">
        <f>SUMIFS(FAM!AF:AF,FAM!E:E,C85)</f>
        <v>0</v>
      </c>
      <c r="F85" s="66">
        <f>SUMIFS(B2S!F:F,B2S!C:C,C85)</f>
        <v>0</v>
      </c>
      <c r="G85" s="64">
        <f t="shared" si="5"/>
        <v>0</v>
      </c>
      <c r="H85" s="65">
        <f>SUMIFS(PSP!S:S,PSP!D:D,C85)</f>
        <v>3945</v>
      </c>
      <c r="I85" s="64">
        <f t="shared" si="6"/>
        <v>3945</v>
      </c>
    </row>
    <row r="86" spans="2:9" ht="15" hidden="1" customHeight="1">
      <c r="B86" s="37">
        <v>79</v>
      </c>
      <c r="C86" s="37" t="s">
        <v>953</v>
      </c>
      <c r="D86" s="63">
        <f>SUMIFS(OFM!AD:AD,OFM!C:C,C86)</f>
        <v>0</v>
      </c>
      <c r="E86" s="63">
        <f>SUMIFS(FAM!AF:AF,FAM!E:E,C86)</f>
        <v>0</v>
      </c>
      <c r="F86" s="66">
        <f>SUMIFS(B2S!F:F,B2S!C:C,C86)</f>
        <v>0</v>
      </c>
      <c r="G86" s="64">
        <f t="shared" si="5"/>
        <v>0</v>
      </c>
      <c r="H86" s="65">
        <f>SUMIFS(PSP!S:S,PSP!D:D,C86)</f>
        <v>0</v>
      </c>
      <c r="I86" s="64">
        <f t="shared" si="6"/>
        <v>0</v>
      </c>
    </row>
    <row r="87" spans="2:9" ht="15" hidden="1" customHeight="1">
      <c r="B87" s="37">
        <v>80</v>
      </c>
      <c r="C87" s="37" t="s">
        <v>954</v>
      </c>
      <c r="D87" s="63">
        <f>SUMIFS(OFM!AD:AD,OFM!C:C,C87)</f>
        <v>0</v>
      </c>
      <c r="E87" s="63">
        <f>SUMIFS(FAM!AF:AF,FAM!E:E,C87)</f>
        <v>0</v>
      </c>
      <c r="F87" s="66">
        <f>SUMIFS(B2S!F:F,B2S!C:C,C87)</f>
        <v>0</v>
      </c>
      <c r="G87" s="64">
        <f t="shared" si="5"/>
        <v>0</v>
      </c>
      <c r="H87" s="65">
        <f>SUMIFS(PSP!S:S,PSP!D:D,C87)</f>
        <v>0</v>
      </c>
      <c r="I87" s="64">
        <f t="shared" si="6"/>
        <v>0</v>
      </c>
    </row>
    <row r="88" spans="2:9" ht="15" hidden="1" customHeight="1">
      <c r="B88" s="37">
        <v>81</v>
      </c>
      <c r="C88" s="37" t="s">
        <v>955</v>
      </c>
      <c r="D88" s="63">
        <f>SUMIFS(OFM!AD:AD,OFM!C:C,C88)</f>
        <v>0</v>
      </c>
      <c r="E88" s="63">
        <f>SUMIFS(FAM!AF:AF,FAM!E:E,C88)</f>
        <v>0</v>
      </c>
      <c r="F88" s="66">
        <f>SUMIFS(B2S!F:F,B2S!C:C,C88)</f>
        <v>0</v>
      </c>
      <c r="G88" s="64">
        <f t="shared" si="5"/>
        <v>0</v>
      </c>
      <c r="H88" s="65">
        <f>SUMIFS(PSP!S:S,PSP!D:D,C88)</f>
        <v>0</v>
      </c>
      <c r="I88" s="64">
        <f t="shared" si="6"/>
        <v>0</v>
      </c>
    </row>
    <row r="89" spans="2:9" ht="15" hidden="1" customHeight="1">
      <c r="B89" s="37">
        <v>82</v>
      </c>
      <c r="C89" s="37" t="s">
        <v>956</v>
      </c>
      <c r="D89" s="63">
        <f>SUMIFS(OFM!AD:AD,OFM!C:C,C89)</f>
        <v>0</v>
      </c>
      <c r="E89" s="63">
        <f>SUMIFS(FAM!AF:AF,FAM!E:E,C89)</f>
        <v>0</v>
      </c>
      <c r="F89" s="66">
        <f>SUMIFS(B2S!F:F,B2S!C:C,C89)</f>
        <v>0</v>
      </c>
      <c r="G89" s="64">
        <f t="shared" si="5"/>
        <v>0</v>
      </c>
      <c r="H89" s="65">
        <f>SUMIFS(PSP!S:S,PSP!D:D,C89)</f>
        <v>0</v>
      </c>
      <c r="I89" s="64">
        <f t="shared" si="6"/>
        <v>0</v>
      </c>
    </row>
    <row r="90" spans="2:9" ht="15" hidden="1" customHeight="1">
      <c r="B90" s="37">
        <v>83</v>
      </c>
      <c r="C90" s="37" t="s">
        <v>957</v>
      </c>
      <c r="D90" s="63">
        <f>SUMIFS(OFM!AD:AD,OFM!C:C,C90)</f>
        <v>0</v>
      </c>
      <c r="E90" s="63">
        <f>SUMIFS(FAM!AF:AF,FAM!E:E,C90)</f>
        <v>0</v>
      </c>
      <c r="F90" s="66">
        <f>SUMIFS(B2S!F:F,B2S!C:C,C90)</f>
        <v>0</v>
      </c>
      <c r="G90" s="64">
        <f t="shared" si="5"/>
        <v>0</v>
      </c>
      <c r="H90" s="65">
        <f>SUMIFS(PSP!S:S,PSP!D:D,C90)</f>
        <v>0</v>
      </c>
      <c r="I90" s="64">
        <f t="shared" si="6"/>
        <v>0</v>
      </c>
    </row>
    <row r="91" spans="2:9" ht="15" hidden="1" customHeight="1">
      <c r="B91" s="37">
        <v>84</v>
      </c>
      <c r="C91" s="37" t="s">
        <v>958</v>
      </c>
      <c r="D91" s="63">
        <f>SUMIFS(OFM!AD:AD,OFM!C:C,C91)</f>
        <v>0</v>
      </c>
      <c r="E91" s="63">
        <f>SUMIFS(FAM!AF:AF,FAM!E:E,C91)</f>
        <v>0</v>
      </c>
      <c r="F91" s="66">
        <f>SUMIFS(B2S!F:F,B2S!C:C,C91)</f>
        <v>0</v>
      </c>
      <c r="G91" s="64">
        <f t="shared" si="5"/>
        <v>0</v>
      </c>
      <c r="H91" s="65">
        <f>SUMIFS(PSP!S:S,PSP!D:D,C91)</f>
        <v>0</v>
      </c>
      <c r="I91" s="64">
        <f t="shared" si="6"/>
        <v>0</v>
      </c>
    </row>
    <row r="92" spans="2:9" ht="15" hidden="1" customHeight="1">
      <c r="B92" s="37">
        <v>85</v>
      </c>
      <c r="C92" s="37" t="s">
        <v>959</v>
      </c>
      <c r="D92" s="63">
        <f>SUMIFS(OFM!AD:AD,OFM!C:C,C92)</f>
        <v>0</v>
      </c>
      <c r="E92" s="63">
        <f>SUMIFS(FAM!AF:AF,FAM!E:E,C92)</f>
        <v>0</v>
      </c>
      <c r="F92" s="66">
        <f>SUMIFS(B2S!F:F,B2S!C:C,C92)</f>
        <v>0</v>
      </c>
      <c r="G92" s="64">
        <f t="shared" si="5"/>
        <v>0</v>
      </c>
      <c r="H92" s="65">
        <f>SUMIFS(PSP!S:S,PSP!D:D,C92)</f>
        <v>0</v>
      </c>
      <c r="I92" s="64">
        <f t="shared" si="6"/>
        <v>0</v>
      </c>
    </row>
    <row r="93" spans="2:9" ht="15" hidden="1" customHeight="1">
      <c r="B93" s="37">
        <v>86</v>
      </c>
      <c r="C93" s="37" t="s">
        <v>960</v>
      </c>
      <c r="D93" s="63">
        <f>SUMIFS(OFM!AD:AD,OFM!C:C,C93)</f>
        <v>0</v>
      </c>
      <c r="E93" s="63">
        <f>SUMIFS(FAM!AF:AF,FAM!E:E,C93)</f>
        <v>0</v>
      </c>
      <c r="F93" s="66">
        <f>SUMIFS(B2S!F:F,B2S!C:C,C93)</f>
        <v>0</v>
      </c>
      <c r="G93" s="64">
        <f t="shared" si="5"/>
        <v>0</v>
      </c>
      <c r="H93" s="65">
        <f>SUMIFS(PSP!S:S,PSP!D:D,C93)</f>
        <v>0</v>
      </c>
      <c r="I93" s="64">
        <f t="shared" si="6"/>
        <v>0</v>
      </c>
    </row>
    <row r="94" spans="2:9" ht="15" hidden="1" customHeight="1">
      <c r="B94" s="37">
        <v>87</v>
      </c>
      <c r="C94" s="37" t="s">
        <v>961</v>
      </c>
      <c r="D94" s="63">
        <f>SUMIFS(OFM!AD:AD,OFM!C:C,C94)</f>
        <v>0</v>
      </c>
      <c r="E94" s="63">
        <f>SUMIFS(FAM!AF:AF,FAM!E:E,C94)</f>
        <v>0</v>
      </c>
      <c r="F94" s="66">
        <f>SUMIFS(B2S!F:F,B2S!C:C,C94)</f>
        <v>0</v>
      </c>
      <c r="G94" s="64">
        <f t="shared" si="5"/>
        <v>0</v>
      </c>
      <c r="H94" s="65">
        <f>SUMIFS(PSP!S:S,PSP!D:D,C94)</f>
        <v>0</v>
      </c>
      <c r="I94" s="64">
        <f t="shared" si="6"/>
        <v>0</v>
      </c>
    </row>
    <row r="95" spans="2:9" ht="15" hidden="1" customHeight="1">
      <c r="B95" s="37">
        <v>88</v>
      </c>
      <c r="C95" s="37" t="s">
        <v>962</v>
      </c>
      <c r="D95" s="63">
        <f>SUMIFS(OFM!AD:AD,OFM!C:C,C95)</f>
        <v>0</v>
      </c>
      <c r="E95" s="63">
        <f>SUMIFS(FAM!AF:AF,FAM!E:E,C95)</f>
        <v>0</v>
      </c>
      <c r="F95" s="66">
        <f>SUMIFS(B2S!F:F,B2S!C:C,C95)</f>
        <v>0</v>
      </c>
      <c r="G95" s="64">
        <f t="shared" si="5"/>
        <v>0</v>
      </c>
      <c r="H95" s="65">
        <f>SUMIFS(PSP!S:S,PSP!D:D,C95)</f>
        <v>0</v>
      </c>
      <c r="I95" s="64">
        <f t="shared" si="6"/>
        <v>0</v>
      </c>
    </row>
    <row r="96" spans="2:9" ht="15" hidden="1" customHeight="1">
      <c r="B96" s="37">
        <v>89</v>
      </c>
      <c r="C96" s="37" t="s">
        <v>963</v>
      </c>
      <c r="D96" s="63">
        <f>SUMIFS(OFM!AD:AD,OFM!C:C,C96)</f>
        <v>0</v>
      </c>
      <c r="E96" s="63">
        <f>SUMIFS(FAM!AF:AF,FAM!E:E,C96)</f>
        <v>0</v>
      </c>
      <c r="F96" s="66">
        <f>SUMIFS(B2S!F:F,B2S!C:C,C96)</f>
        <v>0</v>
      </c>
      <c r="G96" s="64">
        <f t="shared" si="5"/>
        <v>0</v>
      </c>
      <c r="H96" s="65">
        <f>SUMIFS(PSP!S:S,PSP!D:D,C96)</f>
        <v>0</v>
      </c>
      <c r="I96" s="64">
        <f t="shared" si="6"/>
        <v>0</v>
      </c>
    </row>
    <row r="97" spans="2:9" ht="15" hidden="1" customHeight="1">
      <c r="B97" s="37">
        <v>90</v>
      </c>
      <c r="C97" s="37" t="s">
        <v>964</v>
      </c>
      <c r="D97" s="63">
        <f>SUMIFS(OFM!AD:AD,OFM!C:C,C97)</f>
        <v>0</v>
      </c>
      <c r="E97" s="63">
        <f>SUMIFS(FAM!AF:AF,FAM!E:E,C97)</f>
        <v>0</v>
      </c>
      <c r="F97" s="66">
        <f>SUMIFS(B2S!F:F,B2S!C:C,C97)</f>
        <v>0</v>
      </c>
      <c r="G97" s="64">
        <f t="shared" si="5"/>
        <v>0</v>
      </c>
      <c r="H97" s="65">
        <f>SUMIFS(PSP!S:S,PSP!D:D,C97)</f>
        <v>0</v>
      </c>
      <c r="I97" s="64">
        <f t="shared" si="6"/>
        <v>0</v>
      </c>
    </row>
    <row r="98" spans="2:9" ht="15" customHeight="1">
      <c r="B98" s="74">
        <v>91</v>
      </c>
      <c r="C98" s="74" t="s">
        <v>40</v>
      </c>
      <c r="D98" s="70">
        <f>SUMIFS(OFM!AD:AD,OFM!C:C,C98)</f>
        <v>0</v>
      </c>
      <c r="E98" s="70">
        <f>SUMIFS(FAM!AF:AF,FAM!E:E,C98)</f>
        <v>0</v>
      </c>
      <c r="F98" s="71">
        <f>SUMIFS(B2S!F:F,B2S!C:C,C98)</f>
        <v>0</v>
      </c>
      <c r="G98" s="72">
        <f t="shared" si="5"/>
        <v>0</v>
      </c>
      <c r="H98" s="73">
        <f>SUMIFS(PSP!S:S,PSP!D:D,C98)</f>
        <v>0</v>
      </c>
      <c r="I98" s="72">
        <f t="shared" si="6"/>
        <v>0</v>
      </c>
    </row>
    <row r="99" spans="2:9" ht="15" hidden="1" customHeight="1">
      <c r="B99" s="37">
        <v>92</v>
      </c>
      <c r="C99" s="37" t="s">
        <v>965</v>
      </c>
      <c r="D99" s="63">
        <f>SUMIFS(OFM!AD:AD,OFM!C:C,C99)</f>
        <v>0</v>
      </c>
      <c r="E99" s="63">
        <f>SUMIFS(FAM!AF:AF,FAM!E:E,C99)</f>
        <v>0</v>
      </c>
      <c r="F99" s="66">
        <f>SUMIFS(B2S!F:F,B2S!C:C,C99)</f>
        <v>0</v>
      </c>
      <c r="G99" s="64">
        <f t="shared" si="5"/>
        <v>0</v>
      </c>
      <c r="H99" s="65">
        <f>SUMIFS(PSP!S:S,PSP!D:D,C99)</f>
        <v>0</v>
      </c>
      <c r="I99" s="64">
        <f t="shared" si="6"/>
        <v>0</v>
      </c>
    </row>
    <row r="100" spans="2:9" ht="15" hidden="1" customHeight="1">
      <c r="B100" s="37">
        <v>93</v>
      </c>
      <c r="C100" s="37" t="s">
        <v>966</v>
      </c>
      <c r="D100" s="63">
        <f>SUMIFS(OFM!AD:AD,OFM!C:C,C100)</f>
        <v>0</v>
      </c>
      <c r="E100" s="63">
        <f>SUMIFS(FAM!AF:AF,FAM!E:E,C100)</f>
        <v>0</v>
      </c>
      <c r="F100" s="66">
        <f>SUMIFS(B2S!F:F,B2S!C:C,C100)</f>
        <v>0</v>
      </c>
      <c r="G100" s="64">
        <f t="shared" si="5"/>
        <v>0</v>
      </c>
      <c r="H100" s="65">
        <f>SUMIFS(PSP!S:S,PSP!D:D,C100)</f>
        <v>0</v>
      </c>
      <c r="I100" s="64">
        <f t="shared" si="6"/>
        <v>0</v>
      </c>
    </row>
    <row r="101" spans="2:9" ht="15" hidden="1" customHeight="1">
      <c r="B101" s="37">
        <v>94</v>
      </c>
      <c r="C101" s="37" t="s">
        <v>967</v>
      </c>
      <c r="D101" s="63">
        <f>SUMIFS(OFM!AD:AD,OFM!C:C,C101)</f>
        <v>0</v>
      </c>
      <c r="E101" s="63">
        <f>SUMIFS(FAM!AF:AF,FAM!E:E,C101)</f>
        <v>0</v>
      </c>
      <c r="F101" s="66">
        <f>SUMIFS(B2S!F:F,B2S!C:C,C101)</f>
        <v>0</v>
      </c>
      <c r="G101" s="64">
        <f t="shared" si="5"/>
        <v>0</v>
      </c>
      <c r="H101" s="65">
        <f>SUMIFS(PSP!S:S,PSP!D:D,C101)</f>
        <v>0</v>
      </c>
      <c r="I101" s="64">
        <f t="shared" si="6"/>
        <v>0</v>
      </c>
    </row>
    <row r="102" spans="2:9" ht="15" hidden="1" customHeight="1">
      <c r="B102" s="37">
        <v>95</v>
      </c>
      <c r="C102" s="37" t="s">
        <v>968</v>
      </c>
      <c r="D102" s="63">
        <f>SUMIFS(OFM!AD:AD,OFM!C:C,C102)</f>
        <v>0</v>
      </c>
      <c r="E102" s="63">
        <f>SUMIFS(FAM!AF:AF,FAM!E:E,C102)</f>
        <v>0</v>
      </c>
      <c r="F102" s="66">
        <f>SUMIFS(B2S!F:F,B2S!C:C,C102)</f>
        <v>0</v>
      </c>
      <c r="G102" s="64">
        <f t="shared" si="5"/>
        <v>0</v>
      </c>
      <c r="H102" s="65">
        <f>SUMIFS(PSP!S:S,PSP!D:D,C102)</f>
        <v>0</v>
      </c>
      <c r="I102" s="64">
        <f t="shared" si="6"/>
        <v>0</v>
      </c>
    </row>
    <row r="103" spans="2:9" ht="15" hidden="1" customHeight="1">
      <c r="B103" s="37">
        <v>96</v>
      </c>
      <c r="C103" s="37" t="s">
        <v>969</v>
      </c>
      <c r="D103" s="63">
        <f>SUMIFS(OFM!AD:AD,OFM!C:C,C103)</f>
        <v>0</v>
      </c>
      <c r="E103" s="63">
        <f>SUMIFS(FAM!AF:AF,FAM!E:E,C103)</f>
        <v>0</v>
      </c>
      <c r="F103" s="66">
        <f>SUMIFS(B2S!F:F,B2S!C:C,C103)</f>
        <v>0</v>
      </c>
      <c r="G103" s="64">
        <f t="shared" si="5"/>
        <v>0</v>
      </c>
      <c r="H103" s="65">
        <f>SUMIFS(PSP!S:S,PSP!D:D,C103)</f>
        <v>0</v>
      </c>
      <c r="I103" s="64">
        <f t="shared" si="6"/>
        <v>0</v>
      </c>
    </row>
    <row r="104" spans="2:9" ht="15" hidden="1" customHeight="1">
      <c r="B104" s="37">
        <v>97</v>
      </c>
      <c r="C104" s="37" t="s">
        <v>970</v>
      </c>
      <c r="D104" s="63">
        <f>SUMIFS(OFM!AD:AD,OFM!C:C,C104)</f>
        <v>0</v>
      </c>
      <c r="E104" s="63">
        <f>SUMIFS(FAM!AF:AF,FAM!E:E,C104)</f>
        <v>0</v>
      </c>
      <c r="F104" s="66">
        <f>SUMIFS(B2S!F:F,B2S!C:C,C104)</f>
        <v>0</v>
      </c>
      <c r="G104" s="64">
        <f t="shared" si="5"/>
        <v>0</v>
      </c>
      <c r="H104" s="65">
        <f>SUMIFS(PSP!S:S,PSP!D:D,C104)</f>
        <v>0</v>
      </c>
      <c r="I104" s="64">
        <f t="shared" si="6"/>
        <v>0</v>
      </c>
    </row>
    <row r="105" spans="2:9" ht="15" hidden="1" customHeight="1">
      <c r="B105" s="37">
        <v>98</v>
      </c>
      <c r="C105" s="37" t="s">
        <v>971</v>
      </c>
      <c r="D105" s="63">
        <f>SUMIFS(OFM!AD:AD,OFM!C:C,C105)</f>
        <v>0</v>
      </c>
      <c r="E105" s="63">
        <f>SUMIFS(FAM!AF:AF,FAM!E:E,C105)</f>
        <v>0</v>
      </c>
      <c r="F105" s="66">
        <f>SUMIFS(B2S!F:F,B2S!C:C,C105)</f>
        <v>0</v>
      </c>
      <c r="G105" s="64">
        <f t="shared" si="5"/>
        <v>0</v>
      </c>
      <c r="H105" s="65">
        <f>SUMIFS(PSP!S:S,PSP!D:D,C105)</f>
        <v>0</v>
      </c>
      <c r="I105" s="64">
        <f t="shared" si="6"/>
        <v>0</v>
      </c>
    </row>
    <row r="106" spans="2:9" ht="15" hidden="1" customHeight="1">
      <c r="B106" s="37">
        <v>99</v>
      </c>
      <c r="C106" s="37" t="s">
        <v>972</v>
      </c>
      <c r="D106" s="63">
        <f>SUMIFS(OFM!AD:AD,OFM!C:C,C106)</f>
        <v>0</v>
      </c>
      <c r="E106" s="63">
        <f>SUMIFS(FAM!AF:AF,FAM!E:E,C106)</f>
        <v>0</v>
      </c>
      <c r="F106" s="66">
        <f>SUMIFS(B2S!F:F,B2S!C:C,C106)</f>
        <v>0</v>
      </c>
      <c r="G106" s="64">
        <f t="shared" si="5"/>
        <v>0</v>
      </c>
      <c r="H106" s="65">
        <f>SUMIFS(PSP!S:S,PSP!D:D,C106)</f>
        <v>0</v>
      </c>
      <c r="I106" s="64">
        <f t="shared" si="6"/>
        <v>0</v>
      </c>
    </row>
    <row r="107" spans="2:9" ht="15" hidden="1" customHeight="1">
      <c r="B107" s="37">
        <v>100</v>
      </c>
      <c r="C107" s="37" t="s">
        <v>973</v>
      </c>
      <c r="D107" s="63">
        <f>SUMIFS(OFM!AD:AD,OFM!C:C,C107)</f>
        <v>0</v>
      </c>
      <c r="E107" s="63">
        <f>SUMIFS(FAM!AF:AF,FAM!E:E,C107)</f>
        <v>0</v>
      </c>
      <c r="F107" s="66">
        <f>SUMIFS(B2S!F:F,B2S!C:C,C107)</f>
        <v>0</v>
      </c>
      <c r="G107" s="64">
        <f t="shared" si="5"/>
        <v>0</v>
      </c>
      <c r="H107" s="65">
        <f>SUMIFS(PSP!S:S,PSP!D:D,C107)</f>
        <v>0</v>
      </c>
      <c r="I107" s="64">
        <f t="shared" si="6"/>
        <v>0</v>
      </c>
    </row>
    <row r="108" spans="2:9" ht="15" hidden="1" customHeight="1">
      <c r="B108" s="37">
        <v>101</v>
      </c>
      <c r="C108" s="37" t="s">
        <v>974</v>
      </c>
      <c r="D108" s="63">
        <f>SUMIFS(OFM!AD:AD,OFM!C:C,C108)</f>
        <v>0</v>
      </c>
      <c r="E108" s="63">
        <f>SUMIFS(FAM!AF:AF,FAM!E:E,C108)</f>
        <v>0</v>
      </c>
      <c r="F108" s="66">
        <f>SUMIFS(B2S!F:F,B2S!C:C,C108)</f>
        <v>0</v>
      </c>
      <c r="G108" s="64">
        <f t="shared" si="5"/>
        <v>0</v>
      </c>
      <c r="H108" s="65">
        <f>SUMIFS(PSP!S:S,PSP!D:D,C108)</f>
        <v>0</v>
      </c>
      <c r="I108" s="64">
        <f t="shared" si="6"/>
        <v>0</v>
      </c>
    </row>
    <row r="109" spans="2:9" ht="15" hidden="1" customHeight="1">
      <c r="B109" s="37">
        <v>102</v>
      </c>
      <c r="C109" s="37" t="s">
        <v>975</v>
      </c>
      <c r="D109" s="63">
        <f>SUMIFS(OFM!AD:AD,OFM!C:C,C109)</f>
        <v>0</v>
      </c>
      <c r="E109" s="63">
        <f>SUMIFS(FAM!AF:AF,FAM!E:E,C109)</f>
        <v>0</v>
      </c>
      <c r="F109" s="66">
        <f>SUMIFS(B2S!F:F,B2S!C:C,C109)</f>
        <v>0</v>
      </c>
      <c r="G109" s="64">
        <f t="shared" si="5"/>
        <v>0</v>
      </c>
      <c r="H109" s="65">
        <f>SUMIFS(PSP!S:S,PSP!D:D,C109)</f>
        <v>0</v>
      </c>
      <c r="I109" s="64">
        <f t="shared" si="6"/>
        <v>0</v>
      </c>
    </row>
    <row r="110" spans="2:9" ht="15" hidden="1" customHeight="1">
      <c r="B110" s="37">
        <v>103</v>
      </c>
      <c r="C110" s="37" t="s">
        <v>976</v>
      </c>
      <c r="D110" s="63">
        <f>SUMIFS(OFM!AD:AD,OFM!C:C,C110)</f>
        <v>0</v>
      </c>
      <c r="E110" s="63">
        <f>SUMIFS(FAM!AF:AF,FAM!E:E,C110)</f>
        <v>0</v>
      </c>
      <c r="F110" s="66">
        <f>SUMIFS(B2S!F:F,B2S!C:C,C110)</f>
        <v>0</v>
      </c>
      <c r="G110" s="64">
        <f t="shared" si="5"/>
        <v>0</v>
      </c>
      <c r="H110" s="65">
        <f>SUMIFS(PSP!S:S,PSP!D:D,C110)</f>
        <v>0</v>
      </c>
      <c r="I110" s="64">
        <f t="shared" si="6"/>
        <v>0</v>
      </c>
    </row>
    <row r="111" spans="2:9" ht="15" hidden="1" customHeight="1">
      <c r="B111" s="37">
        <v>104</v>
      </c>
      <c r="C111" s="37" t="s">
        <v>977</v>
      </c>
      <c r="D111" s="63">
        <f>SUMIFS(OFM!AD:AD,OFM!C:C,C111)</f>
        <v>0</v>
      </c>
      <c r="E111" s="63">
        <f>SUMIFS(FAM!AF:AF,FAM!E:E,C111)</f>
        <v>0</v>
      </c>
      <c r="F111" s="66">
        <f>SUMIFS(B2S!F:F,B2S!C:C,C111)</f>
        <v>0</v>
      </c>
      <c r="G111" s="64">
        <f t="shared" si="5"/>
        <v>0</v>
      </c>
      <c r="H111" s="65">
        <f>SUMIFS(PSP!S:S,PSP!D:D,C111)</f>
        <v>0</v>
      </c>
      <c r="I111" s="64">
        <f t="shared" si="6"/>
        <v>0</v>
      </c>
    </row>
    <row r="112" spans="2:9" ht="15" hidden="1" customHeight="1">
      <c r="B112" s="37">
        <v>105</v>
      </c>
      <c r="C112" s="37" t="s">
        <v>978</v>
      </c>
      <c r="D112" s="63">
        <f>SUMIFS(OFM!AD:AD,OFM!C:C,C112)</f>
        <v>0</v>
      </c>
      <c r="E112" s="63">
        <f>SUMIFS(FAM!AF:AF,FAM!E:E,C112)</f>
        <v>0</v>
      </c>
      <c r="F112" s="66">
        <f>SUMIFS(B2S!F:F,B2S!C:C,C112)</f>
        <v>0</v>
      </c>
      <c r="G112" s="64">
        <f t="shared" si="5"/>
        <v>0</v>
      </c>
      <c r="H112" s="65">
        <f>SUMIFS(PSP!S:S,PSP!D:D,C112)</f>
        <v>0</v>
      </c>
      <c r="I112" s="64">
        <f t="shared" si="6"/>
        <v>0</v>
      </c>
    </row>
    <row r="113" spans="2:9" ht="15" hidden="1" customHeight="1">
      <c r="B113" s="37">
        <v>106</v>
      </c>
      <c r="C113" s="37" t="s">
        <v>979</v>
      </c>
      <c r="D113" s="63">
        <f>SUMIFS(OFM!AD:AD,OFM!C:C,C113)</f>
        <v>0</v>
      </c>
      <c r="E113" s="63">
        <f>SUMIFS(FAM!AF:AF,FAM!E:E,C113)</f>
        <v>0</v>
      </c>
      <c r="F113" s="66">
        <f>SUMIFS(B2S!F:F,B2S!C:C,C113)</f>
        <v>0</v>
      </c>
      <c r="G113" s="64">
        <f t="shared" si="5"/>
        <v>0</v>
      </c>
      <c r="H113" s="65">
        <f>SUMIFS(PSP!S:S,PSP!D:D,C113)</f>
        <v>0</v>
      </c>
      <c r="I113" s="64">
        <f t="shared" si="6"/>
        <v>0</v>
      </c>
    </row>
    <row r="114" spans="2:9" ht="15" hidden="1" customHeight="1">
      <c r="B114" s="37">
        <v>107</v>
      </c>
      <c r="C114" s="37" t="s">
        <v>980</v>
      </c>
      <c r="D114" s="63">
        <f>SUMIFS(OFM!AD:AD,OFM!C:C,C114)</f>
        <v>0</v>
      </c>
      <c r="E114" s="63">
        <f>SUMIFS(FAM!AF:AF,FAM!E:E,C114)</f>
        <v>0</v>
      </c>
      <c r="F114" s="66">
        <f>SUMIFS(B2S!F:F,B2S!C:C,C114)</f>
        <v>0</v>
      </c>
      <c r="G114" s="64">
        <f t="shared" si="5"/>
        <v>0</v>
      </c>
      <c r="H114" s="65">
        <f>SUMIFS(PSP!S:S,PSP!D:D,C114)</f>
        <v>0</v>
      </c>
      <c r="I114" s="64">
        <f t="shared" si="6"/>
        <v>0</v>
      </c>
    </row>
    <row r="115" spans="2:9" ht="15" hidden="1" customHeight="1">
      <c r="B115" s="37">
        <v>108</v>
      </c>
      <c r="C115" s="37" t="s">
        <v>981</v>
      </c>
      <c r="D115" s="63">
        <f>SUMIFS(OFM!AD:AD,OFM!C:C,C115)</f>
        <v>0</v>
      </c>
      <c r="E115" s="63">
        <f>SUMIFS(FAM!AF:AF,FAM!E:E,C115)</f>
        <v>0</v>
      </c>
      <c r="F115" s="66">
        <f>SUMIFS(B2S!F:F,B2S!C:C,C115)</f>
        <v>0</v>
      </c>
      <c r="G115" s="64">
        <f t="shared" si="5"/>
        <v>0</v>
      </c>
      <c r="H115" s="65">
        <f>SUMIFS(PSP!S:S,PSP!D:D,C115)</f>
        <v>0</v>
      </c>
      <c r="I115" s="64">
        <f t="shared" si="6"/>
        <v>0</v>
      </c>
    </row>
    <row r="116" spans="2:9" ht="15" hidden="1" customHeight="1">
      <c r="B116" s="37">
        <v>109</v>
      </c>
      <c r="C116" s="37" t="s">
        <v>982</v>
      </c>
      <c r="D116" s="63">
        <f>SUMIFS(OFM!AD:AD,OFM!C:C,C116)</f>
        <v>0</v>
      </c>
      <c r="E116" s="63">
        <f>SUMIFS(FAM!AF:AF,FAM!E:E,C116)</f>
        <v>0</v>
      </c>
      <c r="F116" s="66">
        <f>SUMIFS(B2S!F:F,B2S!C:C,C116)</f>
        <v>0</v>
      </c>
      <c r="G116" s="64">
        <f t="shared" si="5"/>
        <v>0</v>
      </c>
      <c r="H116" s="65">
        <f>SUMIFS(PSP!S:S,PSP!D:D,C116)</f>
        <v>0</v>
      </c>
      <c r="I116" s="64">
        <f t="shared" si="6"/>
        <v>0</v>
      </c>
    </row>
    <row r="117" spans="2:9" ht="15" hidden="1" customHeight="1">
      <c r="B117" s="37">
        <v>110</v>
      </c>
      <c r="C117" s="37" t="s">
        <v>983</v>
      </c>
      <c r="D117" s="63">
        <f>SUMIFS(OFM!AD:AD,OFM!C:C,C117)</f>
        <v>0</v>
      </c>
      <c r="E117" s="63">
        <f>SUMIFS(FAM!AF:AF,FAM!E:E,C117)</f>
        <v>0</v>
      </c>
      <c r="F117" s="66">
        <f>SUMIFS(B2S!F:F,B2S!C:C,C117)</f>
        <v>0</v>
      </c>
      <c r="G117" s="64">
        <f t="shared" si="5"/>
        <v>0</v>
      </c>
      <c r="H117" s="65">
        <f>SUMIFS(PSP!S:S,PSP!D:D,C117)</f>
        <v>0</v>
      </c>
      <c r="I117" s="64">
        <f t="shared" si="6"/>
        <v>0</v>
      </c>
    </row>
    <row r="118" spans="2:9" ht="15" hidden="1" customHeight="1">
      <c r="B118" s="37">
        <v>111</v>
      </c>
      <c r="C118" s="37" t="s">
        <v>984</v>
      </c>
      <c r="D118" s="63">
        <f>SUMIFS(OFM!AD:AD,OFM!C:C,C118)</f>
        <v>0</v>
      </c>
      <c r="E118" s="63">
        <f>SUMIFS(FAM!AF:AF,FAM!E:E,C118)</f>
        <v>0</v>
      </c>
      <c r="F118" s="66">
        <f>SUMIFS(B2S!F:F,B2S!C:C,C118)</f>
        <v>0</v>
      </c>
      <c r="G118" s="64">
        <f t="shared" si="5"/>
        <v>0</v>
      </c>
      <c r="H118" s="65">
        <f>SUMIFS(PSP!S:S,PSP!D:D,C118)</f>
        <v>0</v>
      </c>
      <c r="I118" s="64">
        <f t="shared" si="6"/>
        <v>0</v>
      </c>
    </row>
    <row r="119" spans="2:9" ht="15" hidden="1" customHeight="1">
      <c r="B119" s="37">
        <v>112</v>
      </c>
      <c r="C119" s="37" t="s">
        <v>985</v>
      </c>
      <c r="D119" s="63">
        <f>SUMIFS(OFM!AD:AD,OFM!C:C,C119)</f>
        <v>0</v>
      </c>
      <c r="E119" s="63">
        <f>SUMIFS(FAM!AF:AF,FAM!E:E,C119)</f>
        <v>0</v>
      </c>
      <c r="F119" s="66">
        <f>SUMIFS(B2S!F:F,B2S!C:C,C119)</f>
        <v>0</v>
      </c>
      <c r="G119" s="64">
        <f t="shared" si="5"/>
        <v>0</v>
      </c>
      <c r="H119" s="65">
        <f>SUMIFS(PSP!S:S,PSP!D:D,C119)</f>
        <v>0</v>
      </c>
      <c r="I119" s="64">
        <f t="shared" si="6"/>
        <v>0</v>
      </c>
    </row>
    <row r="120" spans="2:9" ht="15" hidden="1" customHeight="1">
      <c r="B120" s="37">
        <v>113</v>
      </c>
      <c r="C120" s="37" t="s">
        <v>986</v>
      </c>
      <c r="D120" s="63">
        <f>SUMIFS(OFM!AD:AD,OFM!C:C,C120)</f>
        <v>0</v>
      </c>
      <c r="E120" s="63">
        <f>SUMIFS(FAM!AF:AF,FAM!E:E,C120)</f>
        <v>0</v>
      </c>
      <c r="F120" s="66">
        <f>SUMIFS(B2S!F:F,B2S!C:C,C120)</f>
        <v>0</v>
      </c>
      <c r="G120" s="64">
        <f t="shared" si="5"/>
        <v>0</v>
      </c>
      <c r="H120" s="65">
        <f>SUMIFS(PSP!S:S,PSP!D:D,C120)</f>
        <v>0</v>
      </c>
      <c r="I120" s="64">
        <f t="shared" si="6"/>
        <v>0</v>
      </c>
    </row>
    <row r="121" spans="2:9" ht="15" hidden="1" customHeight="1">
      <c r="B121" s="37">
        <v>114</v>
      </c>
      <c r="C121" s="37" t="s">
        <v>987</v>
      </c>
      <c r="D121" s="63">
        <f>SUMIFS(OFM!AD:AD,OFM!C:C,C121)</f>
        <v>0</v>
      </c>
      <c r="E121" s="63">
        <f>SUMIFS(FAM!AF:AF,FAM!E:E,C121)</f>
        <v>0</v>
      </c>
      <c r="F121" s="66">
        <f>SUMIFS(B2S!F:F,B2S!C:C,C121)</f>
        <v>0</v>
      </c>
      <c r="G121" s="64">
        <f t="shared" si="5"/>
        <v>0</v>
      </c>
      <c r="H121" s="65">
        <f>SUMIFS(PSP!S:S,PSP!D:D,C121)</f>
        <v>0</v>
      </c>
      <c r="I121" s="64">
        <f t="shared" si="6"/>
        <v>0</v>
      </c>
    </row>
    <row r="122" spans="2:9" ht="15" hidden="1" customHeight="1">
      <c r="B122" s="37">
        <v>115</v>
      </c>
      <c r="C122" s="37" t="s">
        <v>988</v>
      </c>
      <c r="D122" s="63">
        <f>SUMIFS(OFM!AD:AD,OFM!C:C,C122)</f>
        <v>0</v>
      </c>
      <c r="E122" s="63">
        <f>SUMIFS(FAM!AF:AF,FAM!E:E,C122)</f>
        <v>0</v>
      </c>
      <c r="F122" s="66">
        <f>SUMIFS(B2S!F:F,B2S!C:C,C122)</f>
        <v>0</v>
      </c>
      <c r="G122" s="64">
        <f t="shared" si="5"/>
        <v>0</v>
      </c>
      <c r="H122" s="65">
        <f>SUMIFS(PSP!S:S,PSP!D:D,C122)</f>
        <v>0</v>
      </c>
      <c r="I122" s="64">
        <f t="shared" si="6"/>
        <v>0</v>
      </c>
    </row>
    <row r="123" spans="2:9" ht="15" hidden="1" customHeight="1">
      <c r="B123" s="37">
        <v>116</v>
      </c>
      <c r="C123" s="37" t="s">
        <v>989</v>
      </c>
      <c r="D123" s="63">
        <f>SUMIFS(OFM!AD:AD,OFM!C:C,C123)</f>
        <v>0</v>
      </c>
      <c r="E123" s="63">
        <f>SUMIFS(FAM!AF:AF,FAM!E:E,C123)</f>
        <v>0</v>
      </c>
      <c r="F123" s="66">
        <f>SUMIFS(B2S!F:F,B2S!C:C,C123)</f>
        <v>0</v>
      </c>
      <c r="G123" s="64">
        <f t="shared" si="5"/>
        <v>0</v>
      </c>
      <c r="H123" s="65">
        <f>SUMIFS(PSP!S:S,PSP!D:D,C123)</f>
        <v>0</v>
      </c>
      <c r="I123" s="64">
        <f t="shared" si="6"/>
        <v>0</v>
      </c>
    </row>
    <row r="124" spans="2:9" ht="15" hidden="1" customHeight="1">
      <c r="B124" s="37">
        <v>117</v>
      </c>
      <c r="C124" s="37" t="s">
        <v>990</v>
      </c>
      <c r="D124" s="63">
        <f>SUMIFS(OFM!AD:AD,OFM!C:C,C124)</f>
        <v>0</v>
      </c>
      <c r="E124" s="63">
        <f>SUMIFS(FAM!AF:AF,FAM!E:E,C124)</f>
        <v>0</v>
      </c>
      <c r="F124" s="66">
        <f>SUMIFS(B2S!F:F,B2S!C:C,C124)</f>
        <v>0</v>
      </c>
      <c r="G124" s="64">
        <f t="shared" si="5"/>
        <v>0</v>
      </c>
      <c r="H124" s="65">
        <f>SUMIFS(PSP!S:S,PSP!D:D,C124)</f>
        <v>0</v>
      </c>
      <c r="I124" s="64">
        <f t="shared" si="6"/>
        <v>0</v>
      </c>
    </row>
    <row r="125" spans="2:9" ht="15" hidden="1" customHeight="1">
      <c r="B125" s="37">
        <v>118</v>
      </c>
      <c r="C125" s="37" t="s">
        <v>991</v>
      </c>
      <c r="D125" s="63">
        <f>SUMIFS(OFM!AD:AD,OFM!C:C,C125)</f>
        <v>0</v>
      </c>
      <c r="E125" s="63">
        <f>SUMIFS(FAM!AF:AF,FAM!E:E,C125)</f>
        <v>0</v>
      </c>
      <c r="F125" s="66">
        <f>SUMIFS(B2S!F:F,B2S!C:C,C125)</f>
        <v>0</v>
      </c>
      <c r="G125" s="64">
        <f t="shared" si="5"/>
        <v>0</v>
      </c>
      <c r="H125" s="65">
        <f>SUMIFS(PSP!S:S,PSP!D:D,C125)</f>
        <v>0</v>
      </c>
      <c r="I125" s="64">
        <f t="shared" si="6"/>
        <v>0</v>
      </c>
    </row>
    <row r="126" spans="2:9" ht="15" hidden="1" customHeight="1">
      <c r="B126" s="37">
        <v>119</v>
      </c>
      <c r="C126" s="37" t="s">
        <v>992</v>
      </c>
      <c r="D126" s="63">
        <f>SUMIFS(OFM!AD:AD,OFM!C:C,C126)</f>
        <v>0</v>
      </c>
      <c r="E126" s="63">
        <f>SUMIFS(FAM!AF:AF,FAM!E:E,C126)</f>
        <v>0</v>
      </c>
      <c r="F126" s="66">
        <f>SUMIFS(B2S!F:F,B2S!C:C,C126)</f>
        <v>0</v>
      </c>
      <c r="G126" s="64">
        <f t="shared" si="5"/>
        <v>0</v>
      </c>
      <c r="H126" s="65">
        <f>SUMIFS(PSP!S:S,PSP!D:D,C126)</f>
        <v>0</v>
      </c>
      <c r="I126" s="64">
        <f t="shared" si="6"/>
        <v>0</v>
      </c>
    </row>
    <row r="127" spans="2:9" ht="15" hidden="1" customHeight="1">
      <c r="B127" s="37">
        <v>120</v>
      </c>
      <c r="C127" s="37" t="s">
        <v>993</v>
      </c>
      <c r="D127" s="63">
        <f>SUMIFS(OFM!AD:AD,OFM!C:C,C127)</f>
        <v>0</v>
      </c>
      <c r="E127" s="63">
        <f>SUMIFS(FAM!AF:AF,FAM!E:E,C127)</f>
        <v>0</v>
      </c>
      <c r="F127" s="66">
        <f>SUMIFS(B2S!F:F,B2S!C:C,C127)</f>
        <v>0</v>
      </c>
      <c r="G127" s="64">
        <f t="shared" si="5"/>
        <v>0</v>
      </c>
      <c r="H127" s="65">
        <f>SUMIFS(PSP!S:S,PSP!D:D,C127)</f>
        <v>0</v>
      </c>
      <c r="I127" s="64">
        <f t="shared" si="6"/>
        <v>0</v>
      </c>
    </row>
    <row r="128" spans="2:9" ht="15" hidden="1" customHeight="1">
      <c r="B128" s="37">
        <v>121</v>
      </c>
      <c r="C128" s="37" t="s">
        <v>994</v>
      </c>
      <c r="D128" s="63">
        <f>SUMIFS(OFM!AD:AD,OFM!C:C,C128)</f>
        <v>0</v>
      </c>
      <c r="E128" s="63">
        <f>SUMIFS(FAM!AF:AF,FAM!E:E,C128)</f>
        <v>0</v>
      </c>
      <c r="F128" s="66">
        <f>SUMIFS(B2S!F:F,B2S!C:C,C128)</f>
        <v>0</v>
      </c>
      <c r="G128" s="64">
        <f t="shared" si="5"/>
        <v>0</v>
      </c>
      <c r="H128" s="65">
        <f>SUMIFS(PSP!S:S,PSP!D:D,C128)</f>
        <v>0</v>
      </c>
      <c r="I128" s="64">
        <f t="shared" si="6"/>
        <v>0</v>
      </c>
    </row>
    <row r="129" spans="2:9" ht="15" hidden="1" customHeight="1">
      <c r="B129" s="37">
        <v>122</v>
      </c>
      <c r="C129" s="37" t="s">
        <v>995</v>
      </c>
      <c r="D129" s="63">
        <f>SUMIFS(OFM!AD:AD,OFM!C:C,C129)</f>
        <v>0</v>
      </c>
      <c r="E129" s="63">
        <f>SUMIFS(FAM!AF:AF,FAM!E:E,C129)</f>
        <v>0</v>
      </c>
      <c r="F129" s="66">
        <f>SUMIFS(B2S!F:F,B2S!C:C,C129)</f>
        <v>0</v>
      </c>
      <c r="G129" s="64">
        <f t="shared" si="5"/>
        <v>0</v>
      </c>
      <c r="H129" s="65">
        <f>SUMIFS(PSP!S:S,PSP!D:D,C129)</f>
        <v>0</v>
      </c>
      <c r="I129" s="64">
        <f t="shared" si="6"/>
        <v>0</v>
      </c>
    </row>
    <row r="130" spans="2:9" ht="15" hidden="1" customHeight="1">
      <c r="B130" s="37">
        <v>123</v>
      </c>
      <c r="C130" s="37" t="s">
        <v>996</v>
      </c>
      <c r="D130" s="63">
        <f>SUMIFS(OFM!AD:AD,OFM!C:C,C130)</f>
        <v>0</v>
      </c>
      <c r="E130" s="63">
        <f>SUMIFS(FAM!AF:AF,FAM!E:E,C130)</f>
        <v>0</v>
      </c>
      <c r="F130" s="66">
        <f>SUMIFS(B2S!F:F,B2S!C:C,C130)</f>
        <v>0</v>
      </c>
      <c r="G130" s="64">
        <f t="shared" si="5"/>
        <v>0</v>
      </c>
      <c r="H130" s="65">
        <f>SUMIFS(PSP!S:S,PSP!D:D,C130)</f>
        <v>0</v>
      </c>
      <c r="I130" s="64">
        <f t="shared" si="6"/>
        <v>0</v>
      </c>
    </row>
    <row r="131" spans="2:9" ht="15" hidden="1" customHeight="1">
      <c r="B131" s="37">
        <v>124</v>
      </c>
      <c r="C131" s="37" t="s">
        <v>997</v>
      </c>
      <c r="D131" s="63">
        <f>SUMIFS(OFM!AD:AD,OFM!C:C,C131)</f>
        <v>0</v>
      </c>
      <c r="E131" s="63">
        <f>SUMIFS(FAM!AF:AF,FAM!E:E,C131)</f>
        <v>0</v>
      </c>
      <c r="F131" s="66">
        <f>SUMIFS(B2S!F:F,B2S!C:C,C131)</f>
        <v>0</v>
      </c>
      <c r="G131" s="64">
        <f t="shared" si="5"/>
        <v>0</v>
      </c>
      <c r="H131" s="65">
        <f>SUMIFS(PSP!S:S,PSP!D:D,C131)</f>
        <v>0</v>
      </c>
      <c r="I131" s="64">
        <f t="shared" si="6"/>
        <v>0</v>
      </c>
    </row>
    <row r="132" spans="2:9" ht="15" hidden="1" customHeight="1">
      <c r="B132" s="37">
        <v>125</v>
      </c>
      <c r="C132" s="37" t="s">
        <v>998</v>
      </c>
      <c r="D132" s="63">
        <f>SUMIFS(OFM!AD:AD,OFM!C:C,C132)</f>
        <v>0</v>
      </c>
      <c r="E132" s="63">
        <f>SUMIFS(FAM!AF:AF,FAM!E:E,C132)</f>
        <v>0</v>
      </c>
      <c r="F132" s="66">
        <f>SUMIFS(B2S!F:F,B2S!C:C,C132)</f>
        <v>0</v>
      </c>
      <c r="G132" s="64">
        <f t="shared" si="5"/>
        <v>0</v>
      </c>
      <c r="H132" s="65">
        <f>SUMIFS(PSP!S:S,PSP!D:D,C132)</f>
        <v>0</v>
      </c>
      <c r="I132" s="64">
        <f t="shared" si="6"/>
        <v>0</v>
      </c>
    </row>
    <row r="133" spans="2:9" ht="15" hidden="1" customHeight="1">
      <c r="B133" s="37">
        <v>126</v>
      </c>
      <c r="C133" s="37" t="s">
        <v>999</v>
      </c>
      <c r="D133" s="63">
        <f>SUMIFS(OFM!AD:AD,OFM!C:C,C133)</f>
        <v>0</v>
      </c>
      <c r="E133" s="63">
        <f>SUMIFS(FAM!AF:AF,FAM!E:E,C133)</f>
        <v>0</v>
      </c>
      <c r="F133" s="66">
        <f>SUMIFS(B2S!F:F,B2S!C:C,C133)</f>
        <v>0</v>
      </c>
      <c r="G133" s="64">
        <f t="shared" si="5"/>
        <v>0</v>
      </c>
      <c r="H133" s="65">
        <f>SUMIFS(PSP!S:S,PSP!D:D,C133)</f>
        <v>0</v>
      </c>
      <c r="I133" s="64">
        <f t="shared" si="6"/>
        <v>0</v>
      </c>
    </row>
    <row r="134" spans="2:9" ht="15" hidden="1" customHeight="1">
      <c r="B134" s="37">
        <v>127</v>
      </c>
      <c r="C134" s="37" t="s">
        <v>1000</v>
      </c>
      <c r="D134" s="63">
        <f>SUMIFS(OFM!AD:AD,OFM!C:C,C134)</f>
        <v>0</v>
      </c>
      <c r="E134" s="63">
        <f>SUMIFS(FAM!AF:AF,FAM!E:E,C134)</f>
        <v>0</v>
      </c>
      <c r="F134" s="66">
        <f>SUMIFS(B2S!F:F,B2S!C:C,C134)</f>
        <v>0</v>
      </c>
      <c r="G134" s="64">
        <f t="shared" si="5"/>
        <v>0</v>
      </c>
      <c r="H134" s="65">
        <f>SUMIFS(PSP!S:S,PSP!D:D,C134)</f>
        <v>0</v>
      </c>
      <c r="I134" s="64">
        <f t="shared" si="6"/>
        <v>0</v>
      </c>
    </row>
    <row r="135" spans="2:9" ht="15" hidden="1" customHeight="1">
      <c r="B135" s="37">
        <v>128</v>
      </c>
      <c r="C135" s="37" t="s">
        <v>1001</v>
      </c>
      <c r="D135" s="63">
        <f>SUMIFS(OFM!AD:AD,OFM!C:C,C135)</f>
        <v>0</v>
      </c>
      <c r="E135" s="63">
        <f>SUMIFS(FAM!AF:AF,FAM!E:E,C135)</f>
        <v>0</v>
      </c>
      <c r="F135" s="66">
        <f>SUMIFS(B2S!F:F,B2S!C:C,C135)</f>
        <v>0</v>
      </c>
      <c r="G135" s="64">
        <f t="shared" si="5"/>
        <v>0</v>
      </c>
      <c r="H135" s="65">
        <f>SUMIFS(PSP!S:S,PSP!D:D,C135)</f>
        <v>0</v>
      </c>
      <c r="I135" s="64">
        <f t="shared" si="6"/>
        <v>0</v>
      </c>
    </row>
    <row r="136" spans="2:9" ht="15" hidden="1" customHeight="1">
      <c r="B136" s="37">
        <v>129</v>
      </c>
      <c r="C136" s="37" t="s">
        <v>1002</v>
      </c>
      <c r="D136" s="63">
        <f>SUMIFS(OFM!AD:AD,OFM!C:C,C136)</f>
        <v>0</v>
      </c>
      <c r="E136" s="63">
        <f>SUMIFS(FAM!AF:AF,FAM!E:E,C136)</f>
        <v>0</v>
      </c>
      <c r="F136" s="66">
        <f>SUMIFS(B2S!F:F,B2S!C:C,C136)</f>
        <v>0</v>
      </c>
      <c r="G136" s="64">
        <f t="shared" si="5"/>
        <v>0</v>
      </c>
      <c r="H136" s="65">
        <f>SUMIFS(PSP!S:S,PSP!D:D,C136)</f>
        <v>0</v>
      </c>
      <c r="I136" s="64">
        <f t="shared" si="6"/>
        <v>0</v>
      </c>
    </row>
    <row r="137" spans="2:9" ht="15" hidden="1" customHeight="1">
      <c r="B137" s="37">
        <v>130</v>
      </c>
      <c r="C137" s="37" t="s">
        <v>1003</v>
      </c>
      <c r="D137" s="63">
        <f>SUMIFS(OFM!AD:AD,OFM!C:C,C137)</f>
        <v>0</v>
      </c>
      <c r="E137" s="63">
        <f>SUMIFS(FAM!AF:AF,FAM!E:E,C137)</f>
        <v>0</v>
      </c>
      <c r="F137" s="66">
        <f>SUMIFS(B2S!F:F,B2S!C:C,C137)</f>
        <v>0</v>
      </c>
      <c r="G137" s="64">
        <f t="shared" si="5"/>
        <v>0</v>
      </c>
      <c r="H137" s="65">
        <f>SUMIFS(PSP!S:S,PSP!D:D,C137)</f>
        <v>0</v>
      </c>
      <c r="I137" s="64">
        <f t="shared" si="6"/>
        <v>0</v>
      </c>
    </row>
    <row r="138" spans="2:9" ht="15" hidden="1" customHeight="1">
      <c r="B138" s="37">
        <v>131</v>
      </c>
      <c r="C138" s="37" t="s">
        <v>1004</v>
      </c>
      <c r="D138" s="63">
        <f>SUMIFS(OFM!AD:AD,OFM!C:C,C138)</f>
        <v>0</v>
      </c>
      <c r="E138" s="63">
        <f>SUMIFS(FAM!AF:AF,FAM!E:E,C138)</f>
        <v>0</v>
      </c>
      <c r="F138" s="66">
        <f>SUMIFS(B2S!F:F,B2S!C:C,C138)</f>
        <v>0</v>
      </c>
      <c r="G138" s="64">
        <f t="shared" ref="G138:G159" si="7">SUM(D138:F138)</f>
        <v>0</v>
      </c>
      <c r="H138" s="65">
        <f>SUMIFS(PSP!S:S,PSP!D:D,C138)</f>
        <v>0</v>
      </c>
      <c r="I138" s="64">
        <f t="shared" ref="I138:I165" si="8">SUM(G138:H138)</f>
        <v>0</v>
      </c>
    </row>
    <row r="139" spans="2:9" ht="15" hidden="1" customHeight="1">
      <c r="B139" s="37">
        <v>132</v>
      </c>
      <c r="C139" s="37" t="s">
        <v>1005</v>
      </c>
      <c r="D139" s="63">
        <f>SUMIFS(OFM!AD:AD,OFM!C:C,C139)</f>
        <v>0</v>
      </c>
      <c r="E139" s="63">
        <f>SUMIFS(FAM!AF:AF,FAM!E:E,C139)</f>
        <v>0</v>
      </c>
      <c r="F139" s="66">
        <f>SUMIFS(B2S!F:F,B2S!C:C,C139)</f>
        <v>0</v>
      </c>
      <c r="G139" s="64">
        <f t="shared" si="7"/>
        <v>0</v>
      </c>
      <c r="H139" s="65">
        <f>SUMIFS(PSP!S:S,PSP!D:D,C139)</f>
        <v>0</v>
      </c>
      <c r="I139" s="64">
        <f t="shared" si="8"/>
        <v>0</v>
      </c>
    </row>
    <row r="140" spans="2:9" ht="15" hidden="1" customHeight="1">
      <c r="B140" s="37">
        <v>133</v>
      </c>
      <c r="C140" s="37" t="s">
        <v>1006</v>
      </c>
      <c r="D140" s="63">
        <f>SUMIFS(OFM!AD:AD,OFM!C:C,C140)</f>
        <v>0</v>
      </c>
      <c r="E140" s="63">
        <f>SUMIFS(FAM!AF:AF,FAM!E:E,C140)</f>
        <v>0</v>
      </c>
      <c r="F140" s="66">
        <f>SUMIFS(B2S!F:F,B2S!C:C,C140)</f>
        <v>0</v>
      </c>
      <c r="G140" s="64">
        <f t="shared" si="7"/>
        <v>0</v>
      </c>
      <c r="H140" s="65">
        <f>SUMIFS(PSP!S:S,PSP!D:D,C140)</f>
        <v>0</v>
      </c>
      <c r="I140" s="64">
        <f t="shared" si="8"/>
        <v>0</v>
      </c>
    </row>
    <row r="141" spans="2:9" ht="15" hidden="1" customHeight="1">
      <c r="B141" s="37">
        <v>134</v>
      </c>
      <c r="C141" s="37" t="s">
        <v>1007</v>
      </c>
      <c r="D141" s="63">
        <f>SUMIFS(OFM!AD:AD,OFM!C:C,C141)</f>
        <v>0</v>
      </c>
      <c r="E141" s="63">
        <f>SUMIFS(FAM!AF:AF,FAM!E:E,C141)</f>
        <v>0</v>
      </c>
      <c r="F141" s="66">
        <f>SUMIFS(B2S!F:F,B2S!C:C,C141)</f>
        <v>0</v>
      </c>
      <c r="G141" s="64">
        <f t="shared" si="7"/>
        <v>0</v>
      </c>
      <c r="H141" s="65">
        <f>SUMIFS(PSP!S:S,PSP!D:D,C141)</f>
        <v>0</v>
      </c>
      <c r="I141" s="64">
        <f t="shared" si="8"/>
        <v>0</v>
      </c>
    </row>
    <row r="142" spans="2:9" ht="15" hidden="1" customHeight="1">
      <c r="B142" s="37">
        <v>135</v>
      </c>
      <c r="C142" s="37" t="s">
        <v>1008</v>
      </c>
      <c r="D142" s="63">
        <f>SUMIFS(OFM!AD:AD,OFM!C:C,C142)</f>
        <v>0</v>
      </c>
      <c r="E142" s="63">
        <f>SUMIFS(FAM!AF:AF,FAM!E:E,C142)</f>
        <v>0</v>
      </c>
      <c r="F142" s="66">
        <f>SUMIFS(B2S!F:F,B2S!C:C,C142)</f>
        <v>0</v>
      </c>
      <c r="G142" s="64">
        <f t="shared" si="7"/>
        <v>0</v>
      </c>
      <c r="H142" s="65">
        <f>SUMIFS(PSP!S:S,PSP!D:D,C142)</f>
        <v>0</v>
      </c>
      <c r="I142" s="64">
        <f t="shared" si="8"/>
        <v>0</v>
      </c>
    </row>
    <row r="143" spans="2:9" ht="15" hidden="1" customHeight="1">
      <c r="B143" s="37">
        <v>136</v>
      </c>
      <c r="C143" s="37" t="s">
        <v>1009</v>
      </c>
      <c r="D143" s="63">
        <f>SUMIFS(OFM!AD:AD,OFM!C:C,C143)</f>
        <v>0</v>
      </c>
      <c r="E143" s="63">
        <f>SUMIFS(FAM!AF:AF,FAM!E:E,C143)</f>
        <v>0</v>
      </c>
      <c r="F143" s="66">
        <f>SUMIFS(B2S!F:F,B2S!C:C,C143)</f>
        <v>0</v>
      </c>
      <c r="G143" s="64">
        <f t="shared" si="7"/>
        <v>0</v>
      </c>
      <c r="H143" s="65">
        <f>SUMIFS(PSP!S:S,PSP!D:D,C143)</f>
        <v>0</v>
      </c>
      <c r="I143" s="64">
        <f t="shared" si="8"/>
        <v>0</v>
      </c>
    </row>
    <row r="144" spans="2:9" ht="15" hidden="1" customHeight="1">
      <c r="B144" s="37">
        <v>137</v>
      </c>
      <c r="C144" s="37" t="s">
        <v>1010</v>
      </c>
      <c r="D144" s="63">
        <f>SUMIFS(OFM!AD:AD,OFM!C:C,C144)</f>
        <v>0</v>
      </c>
      <c r="E144" s="63">
        <f>SUMIFS(FAM!AF:AF,FAM!E:E,C144)</f>
        <v>0</v>
      </c>
      <c r="F144" s="66">
        <f>SUMIFS(B2S!F:F,B2S!C:C,C144)</f>
        <v>0</v>
      </c>
      <c r="G144" s="64">
        <f t="shared" si="7"/>
        <v>0</v>
      </c>
      <c r="H144" s="65">
        <f>SUMIFS(PSP!S:S,PSP!D:D,C144)</f>
        <v>0</v>
      </c>
      <c r="I144" s="64">
        <f t="shared" si="8"/>
        <v>0</v>
      </c>
    </row>
    <row r="145" spans="2:9" ht="15" hidden="1" customHeight="1">
      <c r="B145" s="37">
        <v>138</v>
      </c>
      <c r="C145" s="37" t="s">
        <v>1011</v>
      </c>
      <c r="D145" s="63">
        <f>SUMIFS(OFM!AD:AD,OFM!C:C,C145)</f>
        <v>0</v>
      </c>
      <c r="E145" s="63">
        <f>SUMIFS(FAM!AF:AF,FAM!E:E,C145)</f>
        <v>0</v>
      </c>
      <c r="F145" s="66">
        <f>SUMIFS(B2S!F:F,B2S!C:C,C145)</f>
        <v>0</v>
      </c>
      <c r="G145" s="64">
        <f t="shared" si="7"/>
        <v>0</v>
      </c>
      <c r="H145" s="65">
        <f>SUMIFS(PSP!S:S,PSP!D:D,C145)</f>
        <v>0</v>
      </c>
      <c r="I145" s="64">
        <f t="shared" si="8"/>
        <v>0</v>
      </c>
    </row>
    <row r="146" spans="2:9" ht="15" hidden="1" customHeight="1">
      <c r="B146" s="37">
        <v>139</v>
      </c>
      <c r="C146" s="37" t="s">
        <v>1012</v>
      </c>
      <c r="D146" s="63">
        <f>SUMIFS(OFM!AD:AD,OFM!C:C,C146)</f>
        <v>0</v>
      </c>
      <c r="E146" s="63">
        <f>SUMIFS(FAM!AF:AF,FAM!E:E,C146)</f>
        <v>0</v>
      </c>
      <c r="F146" s="66">
        <f>SUMIFS(B2S!F:F,B2S!C:C,C146)</f>
        <v>0</v>
      </c>
      <c r="G146" s="64">
        <f t="shared" si="7"/>
        <v>0</v>
      </c>
      <c r="H146" s="65">
        <f>SUMIFS(PSP!S:S,PSP!D:D,C146)</f>
        <v>0</v>
      </c>
      <c r="I146" s="64">
        <f t="shared" si="8"/>
        <v>0</v>
      </c>
    </row>
    <row r="147" spans="2:9" ht="15" hidden="1" customHeight="1">
      <c r="B147" s="37">
        <v>140</v>
      </c>
      <c r="C147" s="37" t="s">
        <v>1013</v>
      </c>
      <c r="D147" s="63">
        <f>SUMIFS(OFM!AD:AD,OFM!C:C,C147)</f>
        <v>0</v>
      </c>
      <c r="E147" s="63">
        <f>SUMIFS(FAM!AF:AF,FAM!E:E,C147)</f>
        <v>0</v>
      </c>
      <c r="F147" s="66">
        <f>SUMIFS(B2S!F:F,B2S!C:C,C147)</f>
        <v>0</v>
      </c>
      <c r="G147" s="64">
        <f t="shared" si="7"/>
        <v>0</v>
      </c>
      <c r="H147" s="65">
        <f>SUMIFS(PSP!S:S,PSP!D:D,C147)</f>
        <v>0</v>
      </c>
      <c r="I147" s="64">
        <f t="shared" si="8"/>
        <v>0</v>
      </c>
    </row>
    <row r="148" spans="2:9" ht="15" hidden="1" customHeight="1">
      <c r="B148" s="37">
        <v>141</v>
      </c>
      <c r="C148" s="37" t="s">
        <v>1014</v>
      </c>
      <c r="D148" s="63">
        <f>SUMIFS(OFM!AD:AD,OFM!C:C,C148)</f>
        <v>0</v>
      </c>
      <c r="E148" s="63">
        <f>SUMIFS(FAM!AF:AF,FAM!E:E,C148)</f>
        <v>0</v>
      </c>
      <c r="F148" s="66">
        <f>SUMIFS(B2S!F:F,B2S!C:C,C148)</f>
        <v>0</v>
      </c>
      <c r="G148" s="64">
        <f t="shared" si="7"/>
        <v>0</v>
      </c>
      <c r="H148" s="65">
        <f>SUMIFS(PSP!S:S,PSP!D:D,C148)</f>
        <v>0</v>
      </c>
      <c r="I148" s="64">
        <f t="shared" si="8"/>
        <v>0</v>
      </c>
    </row>
    <row r="149" spans="2:9" ht="15" hidden="1" customHeight="1">
      <c r="B149" s="37">
        <v>142</v>
      </c>
      <c r="C149" s="37" t="s">
        <v>1015</v>
      </c>
      <c r="D149" s="63">
        <f>SUMIFS(OFM!AD:AD,OFM!C:C,C149)</f>
        <v>0</v>
      </c>
      <c r="E149" s="63">
        <f>SUMIFS(FAM!AF:AF,FAM!E:E,C149)</f>
        <v>0</v>
      </c>
      <c r="F149" s="66">
        <f>SUMIFS(B2S!F:F,B2S!C:C,C149)</f>
        <v>0</v>
      </c>
      <c r="G149" s="64">
        <f t="shared" si="7"/>
        <v>0</v>
      </c>
      <c r="H149" s="65">
        <f>SUMIFS(PSP!S:S,PSP!D:D,C149)</f>
        <v>0</v>
      </c>
      <c r="I149" s="64">
        <f t="shared" si="8"/>
        <v>0</v>
      </c>
    </row>
    <row r="150" spans="2:9" ht="15" hidden="1" customHeight="1">
      <c r="B150" s="37">
        <v>143</v>
      </c>
      <c r="C150" s="37" t="s">
        <v>1016</v>
      </c>
      <c r="D150" s="63">
        <f>SUMIFS(OFM!AD:AD,OFM!C:C,C150)</f>
        <v>0</v>
      </c>
      <c r="E150" s="63">
        <f>SUMIFS(FAM!AF:AF,FAM!E:E,C150)</f>
        <v>0</v>
      </c>
      <c r="F150" s="66">
        <f>SUMIFS(B2S!F:F,B2S!C:C,C150)</f>
        <v>0</v>
      </c>
      <c r="G150" s="64">
        <f t="shared" si="7"/>
        <v>0</v>
      </c>
      <c r="H150" s="65">
        <f>SUMIFS(PSP!S:S,PSP!D:D,C150)</f>
        <v>0</v>
      </c>
      <c r="I150" s="64">
        <f t="shared" si="8"/>
        <v>0</v>
      </c>
    </row>
    <row r="151" spans="2:9" ht="15" hidden="1" customHeight="1">
      <c r="B151" s="37">
        <v>144</v>
      </c>
      <c r="C151" s="37" t="s">
        <v>1017</v>
      </c>
      <c r="D151" s="63">
        <f>SUMIFS(OFM!AD:AD,OFM!C:C,C151)</f>
        <v>0</v>
      </c>
      <c r="E151" s="63">
        <f>SUMIFS(FAM!AF:AF,FAM!E:E,C151)</f>
        <v>0</v>
      </c>
      <c r="F151" s="66">
        <f>SUMIFS(B2S!F:F,B2S!C:C,C151)</f>
        <v>0</v>
      </c>
      <c r="G151" s="64">
        <f t="shared" si="7"/>
        <v>0</v>
      </c>
      <c r="H151" s="65">
        <f>SUMIFS(PSP!S:S,PSP!D:D,C151)</f>
        <v>0</v>
      </c>
      <c r="I151" s="64">
        <f t="shared" si="8"/>
        <v>0</v>
      </c>
    </row>
    <row r="152" spans="2:9" ht="15" hidden="1" customHeight="1">
      <c r="B152" s="37">
        <v>145</v>
      </c>
      <c r="C152" s="37" t="s">
        <v>1018</v>
      </c>
      <c r="D152" s="63">
        <f>SUMIFS(OFM!AD:AD,OFM!C:C,C152)</f>
        <v>0</v>
      </c>
      <c r="E152" s="63">
        <f>SUMIFS(FAM!AF:AF,FAM!E:E,C152)</f>
        <v>0</v>
      </c>
      <c r="F152" s="66">
        <f>SUMIFS(B2S!F:F,B2S!C:C,C152)</f>
        <v>0</v>
      </c>
      <c r="G152" s="64">
        <f t="shared" si="7"/>
        <v>0</v>
      </c>
      <c r="H152" s="65">
        <f>SUMIFS(PSP!S:S,PSP!D:D,C152)</f>
        <v>0</v>
      </c>
      <c r="I152" s="64">
        <f t="shared" si="8"/>
        <v>0</v>
      </c>
    </row>
    <row r="153" spans="2:9" ht="15" hidden="1" customHeight="1">
      <c r="B153" s="37">
        <v>146</v>
      </c>
      <c r="C153" s="37" t="s">
        <v>1019</v>
      </c>
      <c r="D153" s="63">
        <f>SUMIFS(OFM!AD:AD,OFM!C:C,C153)</f>
        <v>0</v>
      </c>
      <c r="E153" s="63">
        <f>SUMIFS(FAM!AF:AF,FAM!E:E,C153)</f>
        <v>0</v>
      </c>
      <c r="F153" s="66">
        <f>SUMIFS(B2S!F:F,B2S!C:C,C153)</f>
        <v>0</v>
      </c>
      <c r="G153" s="64">
        <f t="shared" si="7"/>
        <v>0</v>
      </c>
      <c r="H153" s="65">
        <f>SUMIFS(PSP!S:S,PSP!D:D,C153)</f>
        <v>0</v>
      </c>
      <c r="I153" s="64">
        <f t="shared" si="8"/>
        <v>0</v>
      </c>
    </row>
    <row r="154" spans="2:9" ht="15" hidden="1" customHeight="1">
      <c r="B154" s="37">
        <v>147</v>
      </c>
      <c r="C154" s="37" t="s">
        <v>1020</v>
      </c>
      <c r="D154" s="63">
        <f>SUMIFS(OFM!AD:AD,OFM!C:C,C154)</f>
        <v>0</v>
      </c>
      <c r="E154" s="63">
        <f>SUMIFS(FAM!AF:AF,FAM!E:E,C154)</f>
        <v>0</v>
      </c>
      <c r="F154" s="66">
        <f>SUMIFS(B2S!F:F,B2S!C:C,C154)</f>
        <v>0</v>
      </c>
      <c r="G154" s="64">
        <f t="shared" si="7"/>
        <v>0</v>
      </c>
      <c r="H154" s="65">
        <f>SUMIFS(PSP!S:S,PSP!D:D,C154)</f>
        <v>0</v>
      </c>
      <c r="I154" s="64">
        <f t="shared" si="8"/>
        <v>0</v>
      </c>
    </row>
    <row r="155" spans="2:9" ht="15" hidden="1" customHeight="1">
      <c r="B155" s="37">
        <v>148</v>
      </c>
      <c r="C155" s="37" t="s">
        <v>1021</v>
      </c>
      <c r="D155" s="63">
        <f>SUMIFS(OFM!AD:AD,OFM!C:C,C155)</f>
        <v>0</v>
      </c>
      <c r="E155" s="63">
        <f>SUMIFS(FAM!AF:AF,FAM!E:E,C155)</f>
        <v>0</v>
      </c>
      <c r="F155" s="66">
        <f>SUMIFS(B2S!F:F,B2S!C:C,C155)</f>
        <v>0</v>
      </c>
      <c r="G155" s="64">
        <f t="shared" si="7"/>
        <v>0</v>
      </c>
      <c r="H155" s="65">
        <f>SUMIFS(PSP!S:S,PSP!D:D,C155)</f>
        <v>0</v>
      </c>
      <c r="I155" s="64">
        <f t="shared" si="8"/>
        <v>0</v>
      </c>
    </row>
    <row r="156" spans="2:9" ht="15" hidden="1" customHeight="1">
      <c r="B156" s="37">
        <v>149</v>
      </c>
      <c r="C156" s="37" t="s">
        <v>1022</v>
      </c>
      <c r="D156" s="63">
        <f>SUMIFS(OFM!AD:AD,OFM!C:C,C156)</f>
        <v>0</v>
      </c>
      <c r="E156" s="63">
        <f>SUMIFS(FAM!AF:AF,FAM!E:E,C156)</f>
        <v>0</v>
      </c>
      <c r="F156" s="66">
        <f>SUMIFS(B2S!F:F,B2S!C:C,C156)</f>
        <v>0</v>
      </c>
      <c r="G156" s="64">
        <f t="shared" si="7"/>
        <v>0</v>
      </c>
      <c r="H156" s="65">
        <f>SUMIFS(PSP!S:S,PSP!D:D,C156)</f>
        <v>0</v>
      </c>
      <c r="I156" s="64">
        <f t="shared" si="8"/>
        <v>0</v>
      </c>
    </row>
    <row r="157" spans="2:9" ht="15" hidden="1" customHeight="1">
      <c r="B157" s="37">
        <v>150</v>
      </c>
      <c r="C157" s="37" t="s">
        <v>1023</v>
      </c>
      <c r="D157" s="63">
        <f>SUMIFS(OFM!AD:AD,OFM!C:C,C157)</f>
        <v>0</v>
      </c>
      <c r="E157" s="63">
        <f>SUMIFS(FAM!AF:AF,FAM!E:E,C157)</f>
        <v>0</v>
      </c>
      <c r="F157" s="66">
        <f>SUMIFS(B2S!F:F,B2S!C:C,C157)</f>
        <v>0</v>
      </c>
      <c r="G157" s="64">
        <f t="shared" si="7"/>
        <v>0</v>
      </c>
      <c r="H157" s="65">
        <f>SUMIFS(PSP!S:S,PSP!D:D,C157)</f>
        <v>0</v>
      </c>
      <c r="I157" s="64">
        <f t="shared" si="8"/>
        <v>0</v>
      </c>
    </row>
    <row r="158" spans="2:9" ht="15" hidden="1" customHeight="1">
      <c r="B158" s="37">
        <v>151</v>
      </c>
      <c r="C158" s="37" t="s">
        <v>1024</v>
      </c>
      <c r="D158" s="63">
        <f>SUMIFS(OFM!AD:AD,OFM!C:C,C158)</f>
        <v>0</v>
      </c>
      <c r="E158" s="63">
        <f>SUMIFS(FAM!AF:AF,FAM!E:E,C158)</f>
        <v>0</v>
      </c>
      <c r="F158" s="66">
        <f>SUMIFS(B2S!F:F,B2S!C:C,C158)</f>
        <v>0</v>
      </c>
      <c r="G158" s="64">
        <f t="shared" si="7"/>
        <v>0</v>
      </c>
      <c r="H158" s="65">
        <f>SUMIFS(PSP!S:S,PSP!D:D,C158)</f>
        <v>0</v>
      </c>
      <c r="I158" s="64">
        <f t="shared" si="8"/>
        <v>0</v>
      </c>
    </row>
    <row r="159" spans="2:9" ht="15" hidden="1" customHeight="1">
      <c r="B159" s="37">
        <v>152</v>
      </c>
      <c r="C159" s="37" t="s">
        <v>1025</v>
      </c>
      <c r="D159" s="63">
        <f>SUMIFS(OFM!AD:AD,OFM!C:C,C159)</f>
        <v>0</v>
      </c>
      <c r="E159" s="63">
        <f>SUMIFS(FAM!AF:AF,FAM!E:E,C159)</f>
        <v>0</v>
      </c>
      <c r="F159" s="66">
        <f>SUMIFS(B2S!F:F,B2S!C:C,C159)</f>
        <v>0</v>
      </c>
      <c r="G159" s="64">
        <f t="shared" si="7"/>
        <v>0</v>
      </c>
      <c r="H159" s="65">
        <f>SUMIFS(PSP!S:S,PSP!D:D,C159)</f>
        <v>0</v>
      </c>
      <c r="I159" s="64">
        <f t="shared" si="8"/>
        <v>0</v>
      </c>
    </row>
    <row r="160" spans="2:9" ht="15" hidden="1" customHeight="1">
      <c r="B160" s="37">
        <v>153</v>
      </c>
      <c r="C160" s="37" t="s">
        <v>1086</v>
      </c>
      <c r="D160" s="63">
        <f>SUMIFS(OFM!AD:AD,OFM!C:C,C160)</f>
        <v>0</v>
      </c>
      <c r="E160" s="63">
        <f>SUMIFS(FAM!AF:AF,FAM!E:E,C160)</f>
        <v>0</v>
      </c>
      <c r="F160" s="66">
        <f>SUMIFS(B2S!F:F,B2S!C:C,C160)</f>
        <v>0</v>
      </c>
      <c r="G160" s="64">
        <f t="shared" ref="G160:G165" si="9">SUM(D160:F160)</f>
        <v>0</v>
      </c>
      <c r="H160" s="65">
        <f>SUMIFS(PSP!S:S,PSP!D:D,C160)</f>
        <v>0</v>
      </c>
      <c r="I160" s="64">
        <f t="shared" si="8"/>
        <v>0</v>
      </c>
    </row>
    <row r="161" spans="2:9" ht="15" hidden="1" customHeight="1">
      <c r="B161" s="37">
        <v>154</v>
      </c>
      <c r="C161" s="37" t="s">
        <v>1087</v>
      </c>
      <c r="D161" s="63">
        <f>SUMIFS(OFM!AD:AD,OFM!C:C,C161)</f>
        <v>0</v>
      </c>
      <c r="E161" s="63">
        <f>SUMIFS(FAM!AF:AF,FAM!E:E,C161)</f>
        <v>0</v>
      </c>
      <c r="F161" s="66">
        <f>SUMIFS(B2S!F:F,B2S!C:C,C161)</f>
        <v>0</v>
      </c>
      <c r="G161" s="64">
        <f t="shared" si="9"/>
        <v>0</v>
      </c>
      <c r="H161" s="65">
        <f>SUMIFS(PSP!S:S,PSP!D:D,C161)</f>
        <v>0</v>
      </c>
      <c r="I161" s="64">
        <f t="shared" si="8"/>
        <v>0</v>
      </c>
    </row>
    <row r="162" spans="2:9" ht="15" hidden="1" customHeight="1">
      <c r="B162" s="37">
        <v>155</v>
      </c>
      <c r="C162" s="37" t="s">
        <v>1088</v>
      </c>
      <c r="D162" s="63">
        <f>SUMIFS(OFM!AD:AD,OFM!C:C,C162)</f>
        <v>0</v>
      </c>
      <c r="E162" s="63">
        <f>SUMIFS(FAM!AF:AF,FAM!E:E,C162)</f>
        <v>0</v>
      </c>
      <c r="F162" s="66">
        <f>SUMIFS(B2S!F:F,B2S!C:C,C162)</f>
        <v>0</v>
      </c>
      <c r="G162" s="64">
        <f t="shared" si="9"/>
        <v>0</v>
      </c>
      <c r="H162" s="65">
        <f>SUMIFS(PSP!S:S,PSP!D:D,C162)</f>
        <v>0</v>
      </c>
      <c r="I162" s="64">
        <f t="shared" si="8"/>
        <v>0</v>
      </c>
    </row>
    <row r="163" spans="2:9" ht="15" hidden="1" customHeight="1">
      <c r="B163" s="37">
        <v>156</v>
      </c>
      <c r="C163" s="37" t="s">
        <v>1089</v>
      </c>
      <c r="D163" s="63">
        <f>SUMIFS(OFM!AD:AD,OFM!C:C,C163)</f>
        <v>0</v>
      </c>
      <c r="E163" s="63">
        <f>SUMIFS(FAM!AF:AF,FAM!E:E,C163)</f>
        <v>0</v>
      </c>
      <c r="F163" s="66">
        <f>SUMIFS(B2S!F:F,B2S!C:C,C163)</f>
        <v>0</v>
      </c>
      <c r="G163" s="64">
        <f t="shared" si="9"/>
        <v>0</v>
      </c>
      <c r="H163" s="65">
        <f>SUMIFS(PSP!S:S,PSP!D:D,C163)</f>
        <v>0</v>
      </c>
      <c r="I163" s="64">
        <f t="shared" si="8"/>
        <v>0</v>
      </c>
    </row>
    <row r="164" spans="2:9" ht="15" hidden="1" customHeight="1">
      <c r="B164" s="37">
        <v>157</v>
      </c>
      <c r="C164" s="37" t="s">
        <v>1090</v>
      </c>
      <c r="D164" s="63">
        <f>SUMIFS(OFM!AD:AD,OFM!C:C,C164)</f>
        <v>0</v>
      </c>
      <c r="E164" s="63">
        <f>SUMIFS(FAM!AF:AF,FAM!E:E,C164)</f>
        <v>0</v>
      </c>
      <c r="F164" s="66">
        <f>SUMIFS(B2S!F:F,B2S!C:C,C164)</f>
        <v>0</v>
      </c>
      <c r="G164" s="64">
        <f t="shared" si="9"/>
        <v>0</v>
      </c>
      <c r="H164" s="65">
        <f>SUMIFS(PSP!S:S,PSP!D:D,C164)</f>
        <v>0</v>
      </c>
      <c r="I164" s="64">
        <f t="shared" si="8"/>
        <v>0</v>
      </c>
    </row>
    <row r="165" spans="2:9" ht="15" hidden="1" customHeight="1">
      <c r="B165" s="37">
        <v>158</v>
      </c>
      <c r="C165" s="37" t="s">
        <v>1091</v>
      </c>
      <c r="D165" s="63">
        <f>SUMIFS(OFM!AD:AD,OFM!C:C,C165)</f>
        <v>0</v>
      </c>
      <c r="E165" s="63">
        <f>SUMIFS(FAM!AF:AF,FAM!E:E,C165)</f>
        <v>0</v>
      </c>
      <c r="F165" s="66">
        <f>SUMIFS(B2S!F:F,B2S!C:C,C165)</f>
        <v>0</v>
      </c>
      <c r="G165" s="64">
        <f t="shared" si="9"/>
        <v>0</v>
      </c>
      <c r="H165" s="65">
        <f>SUMIFS(PSP!S:S,PSP!D:D,C165)</f>
        <v>0</v>
      </c>
      <c r="I165" s="64">
        <f t="shared" si="8"/>
        <v>0</v>
      </c>
    </row>
  </sheetData>
  <autoFilter ref="B4:I165" xr:uid="{00000000-0009-0000-0000-000009000000}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B1:K194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54" customWidth="1"/>
    <col min="2" max="2" width="7.28515625" style="53" customWidth="1"/>
    <col min="3" max="3" width="6.5703125" style="53" bestFit="1" customWidth="1"/>
    <col min="4" max="4" width="11.140625" style="53" customWidth="1"/>
    <col min="5" max="5" width="15.7109375" style="55" customWidth="1"/>
    <col min="6" max="7" width="15.7109375" style="54" customWidth="1"/>
    <col min="8" max="8" width="12.42578125" style="54" customWidth="1"/>
    <col min="9" max="9" width="18" style="104" customWidth="1"/>
    <col min="10" max="10" width="19.28515625" style="92" customWidth="1"/>
    <col min="11" max="11" width="18.7109375" style="92" customWidth="1"/>
    <col min="12" max="16384" width="9.140625" style="54"/>
  </cols>
  <sheetData>
    <row r="1" spans="2:11" ht="15" customHeight="1">
      <c r="I1" s="388" t="s">
        <v>1361</v>
      </c>
      <c r="J1" s="388"/>
    </row>
    <row r="2" spans="2:11" ht="15" customHeight="1">
      <c r="B2" s="52" t="s">
        <v>1209</v>
      </c>
      <c r="E2" s="50"/>
      <c r="F2" s="47"/>
      <c r="G2" s="47"/>
      <c r="H2" s="47"/>
      <c r="I2" s="389"/>
      <c r="J2" s="389"/>
      <c r="K2" s="103"/>
    </row>
    <row r="3" spans="2:11" ht="15" customHeight="1">
      <c r="B3" s="390" t="s">
        <v>1026</v>
      </c>
      <c r="C3" s="390" t="s">
        <v>926</v>
      </c>
      <c r="D3" s="391" t="s">
        <v>1348</v>
      </c>
      <c r="E3" s="105" t="s">
        <v>45</v>
      </c>
      <c r="F3" s="106" t="s">
        <v>262</v>
      </c>
      <c r="G3" s="106" t="s">
        <v>921</v>
      </c>
      <c r="H3" s="107" t="s">
        <v>1316</v>
      </c>
      <c r="I3" s="393" t="s">
        <v>1345</v>
      </c>
      <c r="J3" s="395" t="s">
        <v>1346</v>
      </c>
      <c r="K3" s="391" t="s">
        <v>925</v>
      </c>
    </row>
    <row r="4" spans="2:11" ht="15.75" customHeight="1">
      <c r="B4" s="390"/>
      <c r="C4" s="390"/>
      <c r="D4" s="392"/>
      <c r="E4" s="105" t="s">
        <v>1344</v>
      </c>
      <c r="F4" s="105" t="s">
        <v>1344</v>
      </c>
      <c r="G4" s="105" t="s">
        <v>1344</v>
      </c>
      <c r="H4" s="105" t="s">
        <v>1344</v>
      </c>
      <c r="I4" s="394"/>
      <c r="J4" s="396"/>
      <c r="K4" s="392"/>
    </row>
    <row r="5" spans="2:11" ht="17.25" hidden="1" customHeight="1">
      <c r="B5" s="397" t="s">
        <v>1028</v>
      </c>
      <c r="C5" s="398"/>
      <c r="D5" s="109"/>
      <c r="E5" s="108">
        <f>SUM(E8:E194)</f>
        <v>475733.25</v>
      </c>
      <c r="F5" s="108">
        <f>SUM(F8:F194)</f>
        <v>331942.5</v>
      </c>
      <c r="G5" s="108">
        <f>SUM(G8:G194)</f>
        <v>36511.5</v>
      </c>
      <c r="H5" s="108">
        <f>SUM(H8:H194)</f>
        <v>3010</v>
      </c>
      <c r="I5" s="108">
        <f>SUM(I8:I194)</f>
        <v>847197.25</v>
      </c>
      <c r="J5" s="108">
        <f t="shared" ref="J5:K5" si="0">SUM(J8:J194)</f>
        <v>593968.75</v>
      </c>
      <c r="K5" s="108">
        <f t="shared" si="0"/>
        <v>1441166</v>
      </c>
    </row>
    <row r="6" spans="2:11" ht="17.25" customHeight="1">
      <c r="B6" s="397" t="s">
        <v>1362</v>
      </c>
      <c r="C6" s="398"/>
      <c r="D6" s="109"/>
      <c r="E6" s="108">
        <v>285140.5</v>
      </c>
      <c r="F6" s="108">
        <v>466090.5</v>
      </c>
      <c r="G6" s="108">
        <v>9647.75</v>
      </c>
      <c r="H6" s="108">
        <v>1749</v>
      </c>
      <c r="I6" s="108">
        <v>762627.75</v>
      </c>
      <c r="J6" s="108">
        <v>376516.25</v>
      </c>
      <c r="K6" s="108">
        <v>1139144</v>
      </c>
    </row>
    <row r="7" spans="2:11" ht="4.5" customHeight="1">
      <c r="B7" s="110"/>
      <c r="C7" s="109"/>
      <c r="D7" s="109"/>
      <c r="E7" s="108"/>
      <c r="F7" s="108"/>
      <c r="G7" s="108"/>
      <c r="H7" s="108"/>
      <c r="I7" s="108"/>
      <c r="J7" s="111"/>
      <c r="K7" s="108"/>
    </row>
    <row r="8" spans="2:11" s="92" customFormat="1" ht="15" hidden="1" customHeight="1">
      <c r="B8" s="100">
        <v>0</v>
      </c>
      <c r="C8" s="100" t="s">
        <v>5</v>
      </c>
      <c r="D8" s="100" t="s">
        <v>1038</v>
      </c>
      <c r="E8" s="63">
        <f>SUMIFS(OFM!AG:AG,OFM!C:C,C8)</f>
        <v>187690.5</v>
      </c>
      <c r="F8" s="63">
        <f>SUMIFS(FAM!AI:AI,FAM!E:E,C8)</f>
        <v>95780</v>
      </c>
      <c r="G8" s="67">
        <f>SUMIFS(B2S!I:I,B2S!C:C,C8)</f>
        <v>26863.75</v>
      </c>
      <c r="H8" s="67">
        <f>SUMIF(TOP!C:C,'Sum JAN'!C8,TOP!F:F)</f>
        <v>1261</v>
      </c>
      <c r="I8" s="101">
        <f>SUM(E8:H8)</f>
        <v>311595.25</v>
      </c>
      <c r="J8" s="93">
        <f>SUMIFS(PSP!V:V,PSP!D:D,C8)</f>
        <v>216976.25</v>
      </c>
      <c r="K8" s="101">
        <f>SUM(I8:J8)</f>
        <v>528571.5</v>
      </c>
    </row>
    <row r="9" spans="2:11" s="92" customFormat="1" ht="15" hidden="1" customHeight="1">
      <c r="B9" s="100">
        <v>0</v>
      </c>
      <c r="C9" s="100" t="s">
        <v>244</v>
      </c>
      <c r="D9" s="100" t="s">
        <v>1038</v>
      </c>
      <c r="E9" s="63">
        <f>SUMIFS(OFM!AG:AG,OFM!C:C,C9)</f>
        <v>0</v>
      </c>
      <c r="F9" s="63">
        <f>SUMIFS(FAM!AI:AI,FAM!E:E,C9)</f>
        <v>0</v>
      </c>
      <c r="G9" s="67">
        <f>SUMIFS(B2S!I:I,B2S!C:C,C9)</f>
        <v>0</v>
      </c>
      <c r="H9" s="67">
        <f>SUMIF(TOP!C:C,'Sum JAN'!C9,TOP!F:F)</f>
        <v>0</v>
      </c>
      <c r="I9" s="101">
        <f t="shared" ref="I9:I13" si="1">SUM(E9:H9)</f>
        <v>0</v>
      </c>
      <c r="J9" s="93">
        <f>SUMIFS(PSP!V:V,PSP!D:D,C9)</f>
        <v>0</v>
      </c>
      <c r="K9" s="101">
        <f t="shared" ref="K9:K10" si="2">SUM(I9:J9)</f>
        <v>0</v>
      </c>
    </row>
    <row r="10" spans="2:11" s="92" customFormat="1" ht="15" hidden="1" customHeight="1">
      <c r="B10" s="100">
        <v>0</v>
      </c>
      <c r="C10" s="100" t="s">
        <v>218</v>
      </c>
      <c r="D10" s="100" t="s">
        <v>1038</v>
      </c>
      <c r="E10" s="63">
        <f>SUMIFS(OFM!AG:AG,OFM!C:C,C10)</f>
        <v>0</v>
      </c>
      <c r="F10" s="63">
        <f>SUMIFS(FAM!AI:AI,FAM!E:E,C10)</f>
        <v>0</v>
      </c>
      <c r="G10" s="67">
        <f>SUMIFS(B2S!I:I,B2S!C:C,C10)</f>
        <v>0</v>
      </c>
      <c r="H10" s="67">
        <f>SUMIF(TOP!C:C,'Sum JAN'!C10,TOP!F:F)</f>
        <v>0</v>
      </c>
      <c r="I10" s="101">
        <f t="shared" si="1"/>
        <v>0</v>
      </c>
      <c r="J10" s="93">
        <f>SUMIFS(PSP!V:V,PSP!D:D,C10)</f>
        <v>0</v>
      </c>
      <c r="K10" s="101">
        <f t="shared" si="2"/>
        <v>0</v>
      </c>
    </row>
    <row r="11" spans="2:11" s="92" customFormat="1" ht="12.75" hidden="1">
      <c r="B11" s="100">
        <v>1</v>
      </c>
      <c r="C11" s="100" t="s">
        <v>929</v>
      </c>
      <c r="D11" s="100" t="s">
        <v>1038</v>
      </c>
      <c r="E11" s="63">
        <f>SUMIFS(OFM!AD:AD,OFM!C:C,C11)</f>
        <v>0</v>
      </c>
      <c r="F11" s="63">
        <f>SUMIFS(FAM!AF:AF,FAM!E:E,C11)</f>
        <v>0</v>
      </c>
      <c r="G11" s="67">
        <f>SUMIFS(B2S!I:I,B2S!C:C,C11)</f>
        <v>0</v>
      </c>
      <c r="H11" s="67">
        <f>SUMIF(TOP!C:C,'Sum JAN'!C11,TOP!F:F)</f>
        <v>0</v>
      </c>
      <c r="I11" s="101">
        <f t="shared" si="1"/>
        <v>0</v>
      </c>
      <c r="J11" s="93">
        <f>SUMIFS(PSP!V:V,PSP!D:D,C11)</f>
        <v>0</v>
      </c>
      <c r="K11" s="101">
        <f t="shared" ref="K11:K42" si="3">SUM(I11:J11)</f>
        <v>0</v>
      </c>
    </row>
    <row r="12" spans="2:11" s="92" customFormat="1" ht="12.75" hidden="1">
      <c r="B12" s="100">
        <v>2</v>
      </c>
      <c r="C12" s="100" t="s">
        <v>930</v>
      </c>
      <c r="D12" s="100" t="s">
        <v>1038</v>
      </c>
      <c r="E12" s="63">
        <f>SUMIFS(OFM!AD:AD,OFM!C:C,C12)</f>
        <v>0</v>
      </c>
      <c r="F12" s="63">
        <f>SUMIFS(FAM!AF:AF,FAM!E:E,C12)</f>
        <v>0</v>
      </c>
      <c r="G12" s="67">
        <f>SUMIFS(B2S!I:I,B2S!C:C,C12)</f>
        <v>0</v>
      </c>
      <c r="H12" s="67">
        <f>SUMIF(TOP!C:C,'Sum JAN'!C12,TOP!F:F)</f>
        <v>0</v>
      </c>
      <c r="I12" s="101">
        <f t="shared" si="1"/>
        <v>0</v>
      </c>
      <c r="J12" s="93">
        <f>SUMIFS(PSP!V:V,PSP!D:D,C12)</f>
        <v>0</v>
      </c>
      <c r="K12" s="101">
        <f t="shared" si="3"/>
        <v>0</v>
      </c>
    </row>
    <row r="13" spans="2:11" s="92" customFormat="1" ht="15" hidden="1" customHeight="1">
      <c r="B13" s="100">
        <v>3</v>
      </c>
      <c r="C13" s="100" t="s">
        <v>265</v>
      </c>
      <c r="D13" s="100" t="s">
        <v>1038</v>
      </c>
      <c r="E13" s="63">
        <f>SUMIFS(OFM!AG:AG,OFM!C:C,C13)</f>
        <v>0</v>
      </c>
      <c r="F13" s="63">
        <f>SUMIFS(FAM!AI:AI,FAM!E:E,C13)</f>
        <v>0</v>
      </c>
      <c r="G13" s="67">
        <f>SUMIFS(B2S!I:I,B2S!C:C,C13)</f>
        <v>0</v>
      </c>
      <c r="H13" s="67">
        <f>SUMIF(TOP!C:C,'Sum JAN'!C13,TOP!F:F)</f>
        <v>0</v>
      </c>
      <c r="I13" s="101">
        <f t="shared" si="1"/>
        <v>0</v>
      </c>
      <c r="J13" s="93">
        <f>SUMIFS(PSP!V:V,PSP!D:D,C13)</f>
        <v>0</v>
      </c>
      <c r="K13" s="101">
        <f t="shared" si="3"/>
        <v>0</v>
      </c>
    </row>
    <row r="14" spans="2:11" s="97" customFormat="1" ht="15" hidden="1" customHeight="1">
      <c r="B14" s="1">
        <v>77</v>
      </c>
      <c r="C14" s="1" t="s">
        <v>952</v>
      </c>
      <c r="D14" s="1" t="s">
        <v>1349</v>
      </c>
      <c r="E14" s="63">
        <f>SUMIFS(OFM!AD:AD,OFM!C:C,C14)</f>
        <v>0</v>
      </c>
      <c r="F14" s="63">
        <f>SUMIFS(FAM!AI:AI,FAM!E:E,C14)</f>
        <v>0</v>
      </c>
      <c r="G14" s="67">
        <f>SUMIFS(B2S!I:I,B2S!C:C,C14)</f>
        <v>0</v>
      </c>
      <c r="H14" s="67">
        <f>SUMIF(TOP!C:C,'Sum JAN'!C14,TOP!F:F)</f>
        <v>0</v>
      </c>
      <c r="I14" s="101">
        <f t="shared" ref="I14:I45" si="4">SUM(E14:H14)</f>
        <v>0</v>
      </c>
      <c r="J14" s="93">
        <f>SUMIFS(PSP!V:V,PSP!D:D,C14)</f>
        <v>0</v>
      </c>
      <c r="K14" s="101">
        <f t="shared" si="3"/>
        <v>0</v>
      </c>
    </row>
    <row r="15" spans="2:11" s="97" customFormat="1" ht="15" hidden="1" customHeight="1">
      <c r="B15" s="1">
        <v>95</v>
      </c>
      <c r="C15" s="1" t="s">
        <v>968</v>
      </c>
      <c r="D15" s="1" t="s">
        <v>1349</v>
      </c>
      <c r="E15" s="63">
        <f>SUMIFS(OFM!AD:AD,OFM!C:C,C15)</f>
        <v>0</v>
      </c>
      <c r="F15" s="63">
        <f>SUMIFS(FAM!AI:AI,FAM!E:E,C15)</f>
        <v>0</v>
      </c>
      <c r="G15" s="67">
        <f>SUMIFS(B2S!I:I,B2S!C:C,C15)</f>
        <v>0</v>
      </c>
      <c r="H15" s="67">
        <f>SUMIF(TOP!C:C,'Sum JAN'!C15,TOP!F:F)</f>
        <v>0</v>
      </c>
      <c r="I15" s="101">
        <f t="shared" si="4"/>
        <v>0</v>
      </c>
      <c r="J15" s="93">
        <f>SUMIFS(PSP!V:V,PSP!D:D,C15)</f>
        <v>0</v>
      </c>
      <c r="K15" s="101">
        <f t="shared" si="3"/>
        <v>0</v>
      </c>
    </row>
    <row r="16" spans="2:11" s="97" customFormat="1" ht="15" customHeight="1">
      <c r="B16" s="1">
        <v>36</v>
      </c>
      <c r="C16" s="1" t="s">
        <v>552</v>
      </c>
      <c r="D16" s="1" t="s">
        <v>1349</v>
      </c>
      <c r="E16" s="63">
        <f>SUMIFS(OFM!AG:AG,OFM!C:C,C16)</f>
        <v>0</v>
      </c>
      <c r="F16" s="63">
        <f>SUMIFS(FAM!AI:AI,FAM!E:E,C16)</f>
        <v>18406.5</v>
      </c>
      <c r="G16" s="67">
        <f>SUMIFS(B2S!I:I,B2S!C:C,C16)</f>
        <v>9647.75</v>
      </c>
      <c r="H16" s="67">
        <f>SUMIF(TOP!C:C,'Sum JAN'!C16,TOP!F:F)</f>
        <v>0</v>
      </c>
      <c r="I16" s="101">
        <f t="shared" si="4"/>
        <v>28054.25</v>
      </c>
      <c r="J16" s="93">
        <f>SUMIFS(PSP!V:V,PSP!D:D,C16)</f>
        <v>275</v>
      </c>
      <c r="K16" s="101">
        <f t="shared" si="3"/>
        <v>28329.25</v>
      </c>
    </row>
    <row r="17" spans="2:11" s="97" customFormat="1" ht="15" hidden="1" customHeight="1">
      <c r="B17" s="1">
        <v>73</v>
      </c>
      <c r="C17" s="1" t="s">
        <v>950</v>
      </c>
      <c r="D17" s="1" t="s">
        <v>1349</v>
      </c>
      <c r="E17" s="63">
        <f>SUMIFS(OFM!AD:AD,OFM!C:C,C17)</f>
        <v>0</v>
      </c>
      <c r="F17" s="63">
        <f>SUMIFS(FAM!AI:AI,FAM!E:E,C17)</f>
        <v>0</v>
      </c>
      <c r="G17" s="67">
        <f>SUMIFS(B2S!I:I,B2S!C:C,C17)</f>
        <v>0</v>
      </c>
      <c r="H17" s="67">
        <f>SUMIF(TOP!C:C,'Sum JAN'!C17,TOP!F:F)</f>
        <v>0</v>
      </c>
      <c r="I17" s="101">
        <f t="shared" si="4"/>
        <v>0</v>
      </c>
      <c r="J17" s="93">
        <f>SUMIFS(PSP!V:V,PSP!D:D,C17)</f>
        <v>0</v>
      </c>
      <c r="K17" s="101">
        <f t="shared" si="3"/>
        <v>0</v>
      </c>
    </row>
    <row r="18" spans="2:11" s="97" customFormat="1" ht="15" customHeight="1">
      <c r="B18" s="1">
        <v>75</v>
      </c>
      <c r="C18" s="1" t="s">
        <v>390</v>
      </c>
      <c r="D18" s="1" t="s">
        <v>1349</v>
      </c>
      <c r="E18" s="63">
        <f>SUMIFS(OFM!AG:AG,OFM!C:C,C18)</f>
        <v>0</v>
      </c>
      <c r="F18" s="63">
        <f>SUMIFS(FAM!AI:AI,FAM!E:E,C18)</f>
        <v>0</v>
      </c>
      <c r="G18" s="67">
        <f>SUMIFS(B2S!I:I,B2S!C:C,C18)</f>
        <v>0</v>
      </c>
      <c r="H18" s="67">
        <f>SUMIF(TOP!C:C,'Sum JAN'!C18,TOP!F:F)</f>
        <v>0</v>
      </c>
      <c r="I18" s="101">
        <f t="shared" si="4"/>
        <v>0</v>
      </c>
      <c r="J18" s="93">
        <f>SUMIFS(PSP!V:V,PSP!D:D,C18)</f>
        <v>12291.25</v>
      </c>
      <c r="K18" s="101">
        <f t="shared" si="3"/>
        <v>12291.25</v>
      </c>
    </row>
    <row r="19" spans="2:11" s="97" customFormat="1" ht="15" customHeight="1">
      <c r="B19" s="1">
        <v>23</v>
      </c>
      <c r="C19" s="1" t="s">
        <v>341</v>
      </c>
      <c r="D19" s="1" t="s">
        <v>1349</v>
      </c>
      <c r="E19" s="63">
        <f>SUMIFS(OFM!AG:AG,OFM!C:C,C19)</f>
        <v>0</v>
      </c>
      <c r="F19" s="63">
        <f>SUMIFS(FAM!AI:AI,FAM!E:E,C19)</f>
        <v>0</v>
      </c>
      <c r="G19" s="67">
        <f>SUMIFS(B2S!I:I,B2S!C:C,C19)</f>
        <v>0</v>
      </c>
      <c r="H19" s="67">
        <f>SUMIF(TOP!C:C,'Sum JAN'!C19,TOP!F:F)</f>
        <v>0</v>
      </c>
      <c r="I19" s="101">
        <f t="shared" si="4"/>
        <v>0</v>
      </c>
      <c r="J19" s="93">
        <f>SUMIFS(PSP!V:V,PSP!D:D,C19)</f>
        <v>4005</v>
      </c>
      <c r="K19" s="101">
        <f t="shared" si="3"/>
        <v>4005</v>
      </c>
    </row>
    <row r="20" spans="2:11" s="97" customFormat="1" ht="15" customHeight="1">
      <c r="B20" s="1">
        <v>13</v>
      </c>
      <c r="C20" s="1" t="s">
        <v>36</v>
      </c>
      <c r="D20" s="1" t="s">
        <v>1349</v>
      </c>
      <c r="E20" s="63">
        <f>SUMIFS(OFM!AG:AG,OFM!C:C,C20)</f>
        <v>0</v>
      </c>
      <c r="F20" s="63">
        <f>SUMIFS(FAM!AI:AI,FAM!E:E,C20)</f>
        <v>0</v>
      </c>
      <c r="G20" s="67">
        <f>SUMIFS(B2S!I:I,B2S!C:C,C20)</f>
        <v>0</v>
      </c>
      <c r="H20" s="67">
        <f>SUMIF(TOP!C:C,'Sum JAN'!C20,TOP!F:F)</f>
        <v>0</v>
      </c>
      <c r="I20" s="101">
        <f t="shared" si="4"/>
        <v>0</v>
      </c>
      <c r="J20" s="93">
        <f>SUMIFS(PSP!V:V,PSP!D:D,C20)</f>
        <v>8176.25</v>
      </c>
      <c r="K20" s="101">
        <f t="shared" si="3"/>
        <v>8176.25</v>
      </c>
    </row>
    <row r="21" spans="2:11" s="97" customFormat="1" ht="15" hidden="1" customHeight="1">
      <c r="B21" s="1">
        <v>102</v>
      </c>
      <c r="C21" s="1" t="s">
        <v>975</v>
      </c>
      <c r="D21" s="1" t="s">
        <v>1349</v>
      </c>
      <c r="E21" s="63">
        <f>SUMIFS(OFM!AD:AD,OFM!C:C,C21)</f>
        <v>0</v>
      </c>
      <c r="F21" s="63">
        <f>SUMIFS(FAM!AI:AI,FAM!E:E,C21)</f>
        <v>0</v>
      </c>
      <c r="G21" s="67">
        <f>SUMIFS(B2S!I:I,B2S!C:C,C21)</f>
        <v>0</v>
      </c>
      <c r="H21" s="67">
        <f>SUMIF(TOP!C:C,'Sum JAN'!C21,TOP!F:F)</f>
        <v>0</v>
      </c>
      <c r="I21" s="101">
        <f t="shared" si="4"/>
        <v>0</v>
      </c>
      <c r="J21" s="93">
        <f>SUMIFS(PSP!V:V,PSP!D:D,C21)</f>
        <v>0</v>
      </c>
      <c r="K21" s="101">
        <f t="shared" si="3"/>
        <v>0</v>
      </c>
    </row>
    <row r="22" spans="2:11" s="97" customFormat="1" ht="15" customHeight="1">
      <c r="B22" s="1">
        <v>12</v>
      </c>
      <c r="C22" s="1" t="s">
        <v>14</v>
      </c>
      <c r="D22" s="1" t="s">
        <v>1349</v>
      </c>
      <c r="E22" s="63">
        <f>SUMIFS(OFM!AG:AG,OFM!C:C,C22)</f>
        <v>3643.75</v>
      </c>
      <c r="F22" s="63">
        <f>SUMIFS(FAM!AI:AI,FAM!E:E,C22)</f>
        <v>0</v>
      </c>
      <c r="G22" s="67">
        <f>SUMIFS(B2S!I:I,B2S!C:C,C22)</f>
        <v>0</v>
      </c>
      <c r="H22" s="67">
        <f>SUMIF(TOP!C:C,'Sum JAN'!C22,TOP!F:F)</f>
        <v>0</v>
      </c>
      <c r="I22" s="101">
        <f t="shared" si="4"/>
        <v>3643.75</v>
      </c>
      <c r="J22" s="93">
        <f>SUMIFS(PSP!V:V,PSP!D:D,C22)</f>
        <v>6451.25</v>
      </c>
      <c r="K22" s="101">
        <f t="shared" si="3"/>
        <v>10095</v>
      </c>
    </row>
    <row r="23" spans="2:11" s="97" customFormat="1" ht="15" customHeight="1">
      <c r="B23" s="1">
        <v>51</v>
      </c>
      <c r="C23" s="1" t="s">
        <v>123</v>
      </c>
      <c r="D23" s="1" t="s">
        <v>1349</v>
      </c>
      <c r="E23" s="63">
        <f>SUMIFS(OFM!AG:AG,OFM!C:C,C23)</f>
        <v>0</v>
      </c>
      <c r="F23" s="63">
        <f>SUMIFS(FAM!AI:AI,FAM!E:E,C23)</f>
        <v>31378.5</v>
      </c>
      <c r="G23" s="67">
        <f>SUMIFS(B2S!I:I,B2S!C:C,C23)</f>
        <v>0</v>
      </c>
      <c r="H23" s="67">
        <f>SUMIF(TOP!C:C,'Sum JAN'!C23,TOP!F:F)</f>
        <v>0</v>
      </c>
      <c r="I23" s="101">
        <f t="shared" si="4"/>
        <v>31378.5</v>
      </c>
      <c r="J23" s="93">
        <f>SUMIFS(PSP!V:V,PSP!D:D,C23)</f>
        <v>6286.25</v>
      </c>
      <c r="K23" s="101">
        <f t="shared" si="3"/>
        <v>37664.75</v>
      </c>
    </row>
    <row r="24" spans="2:11" s="97" customFormat="1" ht="12.75">
      <c r="B24" s="1">
        <v>32</v>
      </c>
      <c r="C24" s="1" t="s">
        <v>501</v>
      </c>
      <c r="D24" s="1" t="s">
        <v>1349</v>
      </c>
      <c r="E24" s="63">
        <f>SUMIFS(OFM!AG:AG,OFM!C:C,C24)</f>
        <v>7099.75</v>
      </c>
      <c r="F24" s="63">
        <f>SUMIFS(FAM!AI:AI,FAM!E:E,C24)</f>
        <v>0</v>
      </c>
      <c r="G24" s="67">
        <f>SUMIFS(B2S!I:I,B2S!C:C,C24)</f>
        <v>0</v>
      </c>
      <c r="H24" s="67">
        <f>SUMIF(TOP!C:C,'Sum JAN'!C24,TOP!F:F)</f>
        <v>0</v>
      </c>
      <c r="I24" s="101">
        <f t="shared" si="4"/>
        <v>7099.75</v>
      </c>
      <c r="J24" s="93">
        <f>SUMIFS(PSP!V:V,PSP!D:D,C24)</f>
        <v>1371.25</v>
      </c>
      <c r="K24" s="101">
        <f t="shared" si="3"/>
        <v>8471</v>
      </c>
    </row>
    <row r="25" spans="2:11" ht="12.75" hidden="1">
      <c r="B25" s="100">
        <v>16</v>
      </c>
      <c r="C25" s="100" t="s">
        <v>931</v>
      </c>
      <c r="D25" s="100" t="s">
        <v>1038</v>
      </c>
      <c r="E25" s="63">
        <f>SUMIFS(OFM!AD:AD,OFM!C:C,C25)</f>
        <v>0</v>
      </c>
      <c r="F25" s="63">
        <f>SUMIFS(FAM!AF:AF,FAM!E:E,C25)</f>
        <v>0</v>
      </c>
      <c r="G25" s="67">
        <f>SUMIFS(B2S!I:I,B2S!C:C,C25)</f>
        <v>0</v>
      </c>
      <c r="H25" s="67">
        <f>SUMIF(TOP!C:C,'Sum JAN'!C25,TOP!F:F)</f>
        <v>0</v>
      </c>
      <c r="I25" s="101">
        <f t="shared" si="4"/>
        <v>0</v>
      </c>
      <c r="J25" s="93">
        <f>SUMIFS(PSP!V:V,PSP!D:D,C25)</f>
        <v>0</v>
      </c>
      <c r="K25" s="101">
        <f t="shared" si="3"/>
        <v>0</v>
      </c>
    </row>
    <row r="26" spans="2:11" s="92" customFormat="1" ht="15" hidden="1" customHeight="1">
      <c r="B26" s="100">
        <v>17</v>
      </c>
      <c r="C26" s="100" t="s">
        <v>32</v>
      </c>
      <c r="D26" s="100" t="s">
        <v>1038</v>
      </c>
      <c r="E26" s="63">
        <f>SUMIFS(OFM!AG:AG,OFM!C:C,C26)</f>
        <v>0</v>
      </c>
      <c r="F26" s="63">
        <f>SUMIFS(FAM!AI:AI,FAM!E:E,C26)</f>
        <v>0</v>
      </c>
      <c r="G26" s="67">
        <f>SUMIFS(B2S!I:I,B2S!C:C,C26)</f>
        <v>0</v>
      </c>
      <c r="H26" s="67">
        <f>SUMIF(TOP!C:C,'Sum JAN'!C26,TOP!F:F)</f>
        <v>0</v>
      </c>
      <c r="I26" s="101">
        <f t="shared" si="4"/>
        <v>0</v>
      </c>
      <c r="J26" s="93">
        <f>SUMIFS(PSP!V:V,PSP!D:D,C26)</f>
        <v>0</v>
      </c>
      <c r="K26" s="101">
        <f t="shared" si="3"/>
        <v>0</v>
      </c>
    </row>
    <row r="27" spans="2:11" s="97" customFormat="1" ht="15" hidden="1" customHeight="1">
      <c r="B27" s="1">
        <v>120</v>
      </c>
      <c r="C27" s="1" t="s">
        <v>993</v>
      </c>
      <c r="D27" s="1" t="s">
        <v>1349</v>
      </c>
      <c r="E27" s="63">
        <f>SUMIFS(OFM!AD:AD,OFM!C:C,C27)</f>
        <v>0</v>
      </c>
      <c r="F27" s="63">
        <f>SUMIFS(FAM!AI:AI,FAM!E:E,C27)</f>
        <v>0</v>
      </c>
      <c r="G27" s="67">
        <f>SUMIFS(B2S!I:I,B2S!C:C,C27)</f>
        <v>0</v>
      </c>
      <c r="H27" s="67">
        <f>SUMIF(TOP!C:C,'Sum JAN'!C27,TOP!F:F)</f>
        <v>0</v>
      </c>
      <c r="I27" s="101">
        <f t="shared" si="4"/>
        <v>0</v>
      </c>
      <c r="J27" s="93">
        <f>SUMIFS(PSP!V:V,PSP!D:D,C27)</f>
        <v>0</v>
      </c>
      <c r="K27" s="101">
        <f t="shared" si="3"/>
        <v>0</v>
      </c>
    </row>
    <row r="28" spans="2:11" s="97" customFormat="1" ht="15" hidden="1" customHeight="1">
      <c r="B28" s="1">
        <v>132</v>
      </c>
      <c r="C28" s="1" t="s">
        <v>1005</v>
      </c>
      <c r="D28" s="1" t="s">
        <v>1349</v>
      </c>
      <c r="E28" s="63">
        <f>SUMIFS(OFM!AD:AD,OFM!C:C,C28)</f>
        <v>0</v>
      </c>
      <c r="F28" s="63">
        <f>SUMIFS(FAM!AI:AI,FAM!E:E,C28)</f>
        <v>0</v>
      </c>
      <c r="G28" s="67">
        <f>SUMIFS(B2S!I:I,B2S!C:C,C28)</f>
        <v>0</v>
      </c>
      <c r="H28" s="67">
        <f>SUMIF(TOP!C:C,'Sum JAN'!C28,TOP!F:F)</f>
        <v>0</v>
      </c>
      <c r="I28" s="101">
        <f t="shared" si="4"/>
        <v>0</v>
      </c>
      <c r="J28" s="93">
        <f>SUMIFS(PSP!V:V,PSP!D:D,C28)</f>
        <v>0</v>
      </c>
      <c r="K28" s="101">
        <f t="shared" si="3"/>
        <v>0</v>
      </c>
    </row>
    <row r="29" spans="2:11" s="97" customFormat="1" ht="15" customHeight="1">
      <c r="B29" s="1">
        <v>54</v>
      </c>
      <c r="C29" s="1" t="s">
        <v>261</v>
      </c>
      <c r="D29" s="1" t="s">
        <v>1349</v>
      </c>
      <c r="E29" s="63">
        <f>SUMIFS(OFM!AG:AG,OFM!C:C,C29)</f>
        <v>0</v>
      </c>
      <c r="F29" s="63">
        <f>SUMIFS(FAM!AI:AI,FAM!E:E,C29)</f>
        <v>0</v>
      </c>
      <c r="G29" s="67">
        <f>SUMIFS(B2S!I:I,B2S!C:C,C29)</f>
        <v>0</v>
      </c>
      <c r="H29" s="67">
        <f>SUMIF(TOP!C:C,'Sum JAN'!C29,TOP!F:F)</f>
        <v>0</v>
      </c>
      <c r="I29" s="101">
        <f t="shared" si="4"/>
        <v>0</v>
      </c>
      <c r="J29" s="93">
        <f>SUMIFS(PSP!V:V,PSP!D:D,C29)</f>
        <v>2062.5</v>
      </c>
      <c r="K29" s="101">
        <f t="shared" si="3"/>
        <v>2062.5</v>
      </c>
    </row>
    <row r="30" spans="2:11" s="97" customFormat="1" ht="15" hidden="1" customHeight="1">
      <c r="B30" s="1">
        <v>60</v>
      </c>
      <c r="C30" s="1" t="s">
        <v>939</v>
      </c>
      <c r="D30" s="1" t="s">
        <v>1349</v>
      </c>
      <c r="E30" s="63">
        <f>SUMIFS(OFM!AD:AD,OFM!C:C,C30)</f>
        <v>0</v>
      </c>
      <c r="F30" s="63">
        <f>SUMIFS(FAM!AI:AI,FAM!E:E,C30)</f>
        <v>0</v>
      </c>
      <c r="G30" s="67">
        <f>SUMIFS(B2S!I:I,B2S!C:C,C30)</f>
        <v>0</v>
      </c>
      <c r="H30" s="67">
        <f>SUMIF(TOP!C:C,'Sum JAN'!C30,TOP!F:F)</f>
        <v>0</v>
      </c>
      <c r="I30" s="101">
        <f t="shared" si="4"/>
        <v>0</v>
      </c>
      <c r="J30" s="93">
        <f>SUMIFS(PSP!V:V,PSP!D:D,C30)</f>
        <v>0</v>
      </c>
      <c r="K30" s="101">
        <f t="shared" si="3"/>
        <v>0</v>
      </c>
    </row>
    <row r="31" spans="2:11" s="97" customFormat="1" ht="15" customHeight="1">
      <c r="B31" s="1">
        <v>45</v>
      </c>
      <c r="C31" s="1" t="s">
        <v>297</v>
      </c>
      <c r="D31" s="1" t="s">
        <v>1349</v>
      </c>
      <c r="E31" s="63">
        <f>SUMIFS(OFM!AG:AG,OFM!C:C,C31)</f>
        <v>0</v>
      </c>
      <c r="F31" s="63">
        <f>SUMIFS(FAM!AI:AI,FAM!E:E,C31)</f>
        <v>0</v>
      </c>
      <c r="G31" s="67">
        <f>SUMIFS(B2S!I:I,B2S!C:C,C31)</f>
        <v>0</v>
      </c>
      <c r="H31" s="67">
        <f>SUMIF(TOP!C:C,'Sum JAN'!C31,TOP!F:F)</f>
        <v>0</v>
      </c>
      <c r="I31" s="101">
        <f t="shared" si="4"/>
        <v>0</v>
      </c>
      <c r="J31" s="93">
        <f>SUMIFS(PSP!V:V,PSP!D:D,C31)</f>
        <v>3957.5</v>
      </c>
      <c r="K31" s="101">
        <f t="shared" si="3"/>
        <v>3957.5</v>
      </c>
    </row>
    <row r="32" spans="2:11" s="97" customFormat="1" ht="15" hidden="1" customHeight="1">
      <c r="B32" s="1">
        <v>89</v>
      </c>
      <c r="C32" s="1" t="s">
        <v>963</v>
      </c>
      <c r="D32" s="1" t="s">
        <v>1349</v>
      </c>
      <c r="E32" s="63">
        <f>SUMIFS(OFM!AD:AD,OFM!C:C,C32)</f>
        <v>0</v>
      </c>
      <c r="F32" s="63">
        <f>SUMIFS(FAM!AI:AI,FAM!E:E,C32)</f>
        <v>0</v>
      </c>
      <c r="G32" s="67">
        <f>SUMIFS(B2S!I:I,B2S!C:C,C32)</f>
        <v>0</v>
      </c>
      <c r="H32" s="67">
        <f>SUMIF(TOP!C:C,'Sum JAN'!C32,TOP!F:F)</f>
        <v>0</v>
      </c>
      <c r="I32" s="101">
        <f t="shared" si="4"/>
        <v>0</v>
      </c>
      <c r="J32" s="93">
        <f>SUMIFS(PSP!V:V,PSP!D:D,C32)</f>
        <v>0</v>
      </c>
      <c r="K32" s="101">
        <f t="shared" si="3"/>
        <v>0</v>
      </c>
    </row>
    <row r="33" spans="2:11" s="97" customFormat="1" ht="15" hidden="1" customHeight="1">
      <c r="B33" s="1">
        <v>130</v>
      </c>
      <c r="C33" s="1" t="s">
        <v>1003</v>
      </c>
      <c r="D33" s="1" t="s">
        <v>1349</v>
      </c>
      <c r="E33" s="63">
        <f>SUMIFS(OFM!AD:AD,OFM!C:C,C33)</f>
        <v>0</v>
      </c>
      <c r="F33" s="63">
        <f>SUMIFS(FAM!AI:AI,FAM!E:E,C33)</f>
        <v>0</v>
      </c>
      <c r="G33" s="67">
        <f>SUMIFS(B2S!I:I,B2S!C:C,C33)</f>
        <v>0</v>
      </c>
      <c r="H33" s="67">
        <f>SUMIF(TOP!C:C,'Sum JAN'!C33,TOP!F:F)</f>
        <v>0</v>
      </c>
      <c r="I33" s="101">
        <f t="shared" si="4"/>
        <v>0</v>
      </c>
      <c r="J33" s="93">
        <f>SUMIFS(PSP!V:V,PSP!D:D,C33)</f>
        <v>0</v>
      </c>
      <c r="K33" s="101">
        <f t="shared" si="3"/>
        <v>0</v>
      </c>
    </row>
    <row r="34" spans="2:11" s="97" customFormat="1" ht="15" hidden="1" customHeight="1">
      <c r="B34" s="1">
        <v>83</v>
      </c>
      <c r="C34" s="1" t="s">
        <v>957</v>
      </c>
      <c r="D34" s="1" t="s">
        <v>1349</v>
      </c>
      <c r="E34" s="63">
        <f>SUMIFS(OFM!AD:AD,OFM!C:C,C34)</f>
        <v>0</v>
      </c>
      <c r="F34" s="63">
        <f>SUMIFS(FAM!AI:AI,FAM!E:E,C34)</f>
        <v>0</v>
      </c>
      <c r="G34" s="67">
        <f>SUMIFS(B2S!I:I,B2S!C:C,C34)</f>
        <v>0</v>
      </c>
      <c r="H34" s="67">
        <f>SUMIF(TOP!C:C,'Sum JAN'!C34,TOP!F:F)</f>
        <v>0</v>
      </c>
      <c r="I34" s="101">
        <f t="shared" si="4"/>
        <v>0</v>
      </c>
      <c r="J34" s="93">
        <f>SUMIFS(PSP!V:V,PSP!D:D,C34)</f>
        <v>0</v>
      </c>
      <c r="K34" s="101">
        <f t="shared" si="3"/>
        <v>0</v>
      </c>
    </row>
    <row r="35" spans="2:11" s="97" customFormat="1" ht="15" customHeight="1">
      <c r="B35" s="1">
        <v>5</v>
      </c>
      <c r="C35" s="1" t="s">
        <v>307</v>
      </c>
      <c r="D35" s="1" t="s">
        <v>1349</v>
      </c>
      <c r="E35" s="63">
        <f>SUMIFS(OFM!AG:AG,OFM!C:C,C35)</f>
        <v>17253.5</v>
      </c>
      <c r="F35" s="63">
        <f>SUMIFS(FAM!AI:AI,FAM!E:E,C35)</f>
        <v>0</v>
      </c>
      <c r="G35" s="67">
        <f>SUMIFS(B2S!I:I,B2S!C:C,C35)</f>
        <v>0</v>
      </c>
      <c r="H35" s="67">
        <f>SUMIF(TOP!C:C,'Sum JAN'!C35,TOP!F:F)</f>
        <v>0</v>
      </c>
      <c r="I35" s="101">
        <f t="shared" si="4"/>
        <v>17253.5</v>
      </c>
      <c r="J35" s="93">
        <f>SUMIFS(PSP!V:V,PSP!D:D,C35)</f>
        <v>9792.5</v>
      </c>
      <c r="K35" s="101">
        <f t="shared" si="3"/>
        <v>27046</v>
      </c>
    </row>
    <row r="36" spans="2:11" s="97" customFormat="1" ht="15" hidden="1" customHeight="1">
      <c r="B36" s="1">
        <v>156</v>
      </c>
      <c r="C36" s="1" t="s">
        <v>1089</v>
      </c>
      <c r="D36" s="1" t="s">
        <v>1349</v>
      </c>
      <c r="E36" s="63">
        <f>SUMIFS(OFM!AD:AD,OFM!C:C,C36)</f>
        <v>0</v>
      </c>
      <c r="F36" s="63">
        <f>SUMIFS(FAM!AI:AI,FAM!E:E,C36)</f>
        <v>0</v>
      </c>
      <c r="G36" s="67">
        <f>SUMIFS(B2S!I:I,B2S!C:C,C36)</f>
        <v>0</v>
      </c>
      <c r="H36" s="67">
        <f>SUMIF(TOP!C:C,'Sum JAN'!C36,TOP!F:F)</f>
        <v>0</v>
      </c>
      <c r="I36" s="101">
        <f t="shared" si="4"/>
        <v>0</v>
      </c>
      <c r="J36" s="93">
        <f>SUMIFS(PSP!V:V,PSP!D:D,C36)</f>
        <v>0</v>
      </c>
      <c r="K36" s="101">
        <f t="shared" si="3"/>
        <v>0</v>
      </c>
    </row>
    <row r="37" spans="2:11" s="97" customFormat="1" ht="15" customHeight="1">
      <c r="B37" s="1">
        <v>48</v>
      </c>
      <c r="C37" s="1" t="s">
        <v>16</v>
      </c>
      <c r="D37" s="1" t="s">
        <v>1349</v>
      </c>
      <c r="E37" s="63">
        <f>SUMIFS(OFM!AG:AG,OFM!C:C,C37)</f>
        <v>46962.75</v>
      </c>
      <c r="F37" s="63">
        <f>SUMIFS(FAM!AI:AI,FAM!E:E,C37)</f>
        <v>39072</v>
      </c>
      <c r="G37" s="67">
        <f>SUMIFS(B2S!I:I,B2S!C:C,C37)</f>
        <v>0</v>
      </c>
      <c r="H37" s="67">
        <f>SUMIF(TOP!C:C,'Sum JAN'!C37,TOP!F:F)</f>
        <v>0</v>
      </c>
      <c r="I37" s="101">
        <f t="shared" si="4"/>
        <v>86034.75</v>
      </c>
      <c r="J37" s="93">
        <f>SUMIFS(PSP!V:V,PSP!D:D,C37)</f>
        <v>14048.75</v>
      </c>
      <c r="K37" s="101">
        <f t="shared" si="3"/>
        <v>100083.5</v>
      </c>
    </row>
    <row r="38" spans="2:11" s="97" customFormat="1" ht="15" hidden="1" customHeight="1">
      <c r="B38" s="1">
        <v>105</v>
      </c>
      <c r="C38" s="1" t="s">
        <v>978</v>
      </c>
      <c r="D38" s="1" t="s">
        <v>1349</v>
      </c>
      <c r="E38" s="63">
        <f>SUMIFS(OFM!AD:AD,OFM!C:C,C38)</f>
        <v>0</v>
      </c>
      <c r="F38" s="63">
        <f>SUMIFS(FAM!AI:AI,FAM!E:E,C38)</f>
        <v>0</v>
      </c>
      <c r="G38" s="67">
        <f>SUMIFS(B2S!I:I,B2S!C:C,C38)</f>
        <v>0</v>
      </c>
      <c r="H38" s="67">
        <f>SUMIF(TOP!C:C,'Sum JAN'!C38,TOP!F:F)</f>
        <v>0</v>
      </c>
      <c r="I38" s="101">
        <f t="shared" si="4"/>
        <v>0</v>
      </c>
      <c r="J38" s="93">
        <f>SUMIFS(PSP!V:V,PSP!D:D,C38)</f>
        <v>0</v>
      </c>
      <c r="K38" s="101">
        <f t="shared" si="3"/>
        <v>0</v>
      </c>
    </row>
    <row r="39" spans="2:11" s="97" customFormat="1" ht="15" hidden="1" customHeight="1">
      <c r="B39" s="94">
        <v>159</v>
      </c>
      <c r="C39" s="95" t="s">
        <v>1317</v>
      </c>
      <c r="D39" s="1" t="s">
        <v>1349</v>
      </c>
      <c r="E39" s="63">
        <f>SUMIFS(OFM!AD:AD,OFM!C:C,C39)</f>
        <v>0</v>
      </c>
      <c r="F39" s="63">
        <f>SUMIFS(FAM!AI:AI,FAM!E:E,C39)</f>
        <v>0</v>
      </c>
      <c r="G39" s="67">
        <f>SUMIFS(B2S!I:I,B2S!C:C,C39)</f>
        <v>0</v>
      </c>
      <c r="H39" s="67">
        <f>SUMIF(TOP!C:C,'Sum JAN'!C39,TOP!F:F)</f>
        <v>0</v>
      </c>
      <c r="I39" s="101">
        <f t="shared" si="4"/>
        <v>0</v>
      </c>
      <c r="J39" s="93">
        <f>SUMIFS(PSP!V:V,PSP!D:D,C39)</f>
        <v>0</v>
      </c>
      <c r="K39" s="101">
        <f t="shared" si="3"/>
        <v>0</v>
      </c>
    </row>
    <row r="40" spans="2:11" s="97" customFormat="1" ht="15" hidden="1" customHeight="1">
      <c r="B40" s="1">
        <v>63</v>
      </c>
      <c r="C40" s="1" t="s">
        <v>941</v>
      </c>
      <c r="D40" s="1" t="s">
        <v>1349</v>
      </c>
      <c r="E40" s="63">
        <f>SUMIFS(OFM!AD:AD,OFM!C:C,C40)</f>
        <v>0</v>
      </c>
      <c r="F40" s="63">
        <f>SUMIFS(FAM!AI:AI,FAM!E:E,C40)</f>
        <v>0</v>
      </c>
      <c r="G40" s="67">
        <f>SUMIFS(B2S!I:I,B2S!C:C,C40)</f>
        <v>0</v>
      </c>
      <c r="H40" s="67">
        <f>SUMIF(TOP!C:C,'Sum JAN'!C40,TOP!F:F)</f>
        <v>0</v>
      </c>
      <c r="I40" s="101">
        <f t="shared" si="4"/>
        <v>0</v>
      </c>
      <c r="J40" s="93">
        <f>SUMIFS(PSP!V:V,PSP!D:D,C40)</f>
        <v>0</v>
      </c>
      <c r="K40" s="101">
        <f t="shared" si="3"/>
        <v>0</v>
      </c>
    </row>
    <row r="41" spans="2:11" s="97" customFormat="1" ht="15" hidden="1" customHeight="1">
      <c r="B41" s="1">
        <v>114</v>
      </c>
      <c r="C41" s="1" t="s">
        <v>987</v>
      </c>
      <c r="D41" s="1" t="s">
        <v>1349</v>
      </c>
      <c r="E41" s="63">
        <f>SUMIFS(OFM!AD:AD,OFM!C:C,C41)</f>
        <v>0</v>
      </c>
      <c r="F41" s="63">
        <f>SUMIFS(FAM!AI:AI,FAM!E:E,C41)</f>
        <v>0</v>
      </c>
      <c r="G41" s="67">
        <f>SUMIFS(B2S!I:I,B2S!C:C,C41)</f>
        <v>0</v>
      </c>
      <c r="H41" s="67">
        <f>SUMIF(TOP!C:C,'Sum JAN'!C41,TOP!F:F)</f>
        <v>0</v>
      </c>
      <c r="I41" s="101">
        <f t="shared" si="4"/>
        <v>0</v>
      </c>
      <c r="J41" s="93">
        <f>SUMIFS(PSP!V:V,PSP!D:D,C41)</f>
        <v>0</v>
      </c>
      <c r="K41" s="101">
        <f t="shared" si="3"/>
        <v>0</v>
      </c>
    </row>
    <row r="42" spans="2:11" s="97" customFormat="1" ht="15" customHeight="1">
      <c r="B42" s="1">
        <v>26</v>
      </c>
      <c r="C42" s="1" t="s">
        <v>130</v>
      </c>
      <c r="D42" s="1" t="s">
        <v>1349</v>
      </c>
      <c r="E42" s="63">
        <f>SUMIFS(OFM!AG:AG,OFM!C:C,C42)</f>
        <v>2902.25</v>
      </c>
      <c r="F42" s="63">
        <f>SUMIFS(FAM!AI:AI,FAM!E:E,C42)</f>
        <v>5490.75</v>
      </c>
      <c r="G42" s="67">
        <f>SUMIFS(B2S!I:I,B2S!C:C,C42)</f>
        <v>0</v>
      </c>
      <c r="H42" s="67">
        <f>SUMIF(TOP!C:C,'Sum JAN'!C42,TOP!F:F)</f>
        <v>0</v>
      </c>
      <c r="I42" s="101">
        <f t="shared" si="4"/>
        <v>8393</v>
      </c>
      <c r="J42" s="93">
        <f>SUMIFS(PSP!V:V,PSP!D:D,C42)</f>
        <v>12748.75</v>
      </c>
      <c r="K42" s="101">
        <f t="shared" si="3"/>
        <v>21141.75</v>
      </c>
    </row>
    <row r="43" spans="2:11" s="97" customFormat="1" ht="15" hidden="1" customHeight="1">
      <c r="B43" s="1">
        <v>111</v>
      </c>
      <c r="C43" s="1" t="s">
        <v>984</v>
      </c>
      <c r="D43" s="1" t="s">
        <v>1349</v>
      </c>
      <c r="E43" s="63">
        <f>SUMIFS(OFM!AD:AD,OFM!C:C,C43)</f>
        <v>0</v>
      </c>
      <c r="F43" s="63">
        <f>SUMIFS(FAM!AI:AI,FAM!E:E,C43)</f>
        <v>0</v>
      </c>
      <c r="G43" s="67">
        <f>SUMIFS(B2S!I:I,B2S!C:C,C43)</f>
        <v>0</v>
      </c>
      <c r="H43" s="67">
        <f>SUMIF(TOP!C:C,'Sum JAN'!C43,TOP!F:F)</f>
        <v>0</v>
      </c>
      <c r="I43" s="101">
        <f t="shared" si="4"/>
        <v>0</v>
      </c>
      <c r="J43" s="93">
        <f>SUMIFS(PSP!V:V,PSP!D:D,C43)</f>
        <v>0</v>
      </c>
      <c r="K43" s="101">
        <f t="shared" ref="K43:K74" si="5">SUM(I43:J43)</f>
        <v>0</v>
      </c>
    </row>
    <row r="44" spans="2:11" s="97" customFormat="1" ht="15" customHeight="1">
      <c r="B44" s="1">
        <v>41</v>
      </c>
      <c r="C44" s="1" t="s">
        <v>480</v>
      </c>
      <c r="D44" s="1" t="s">
        <v>1349</v>
      </c>
      <c r="E44" s="63">
        <f>SUMIFS(OFM!AG:AG,OFM!C:C,C44)</f>
        <v>0</v>
      </c>
      <c r="F44" s="63">
        <f>SUMIFS(FAM!AI:AI,FAM!E:E,C44)</f>
        <v>0</v>
      </c>
      <c r="G44" s="67">
        <f>SUMIFS(B2S!I:I,B2S!C:C,C44)</f>
        <v>0</v>
      </c>
      <c r="H44" s="67">
        <f>SUMIF(TOP!C:C,'Sum JAN'!C44,TOP!F:F)</f>
        <v>0</v>
      </c>
      <c r="I44" s="101">
        <f t="shared" si="4"/>
        <v>0</v>
      </c>
      <c r="J44" s="93">
        <f>SUMIFS(PSP!V:V,PSP!D:D,C44)</f>
        <v>4358.75</v>
      </c>
      <c r="K44" s="101">
        <f t="shared" si="5"/>
        <v>4358.75</v>
      </c>
    </row>
    <row r="45" spans="2:11" s="97" customFormat="1" ht="15" hidden="1" customHeight="1">
      <c r="B45" s="1">
        <v>92</v>
      </c>
      <c r="C45" s="1" t="s">
        <v>965</v>
      </c>
      <c r="D45" s="1" t="s">
        <v>1349</v>
      </c>
      <c r="E45" s="63">
        <f>SUMIFS(OFM!AD:AD,OFM!C:C,C45)</f>
        <v>0</v>
      </c>
      <c r="F45" s="63">
        <f>SUMIFS(FAM!AI:AI,FAM!E:E,C45)</f>
        <v>0</v>
      </c>
      <c r="G45" s="67">
        <f>SUMIFS(B2S!I:I,B2S!C:C,C45)</f>
        <v>0</v>
      </c>
      <c r="H45" s="67">
        <f>SUMIF(TOP!C:C,'Sum JAN'!C45,TOP!F:F)</f>
        <v>0</v>
      </c>
      <c r="I45" s="101">
        <f t="shared" si="4"/>
        <v>0</v>
      </c>
      <c r="J45" s="93">
        <f>SUMIFS(PSP!V:V,PSP!D:D,C45)</f>
        <v>0</v>
      </c>
      <c r="K45" s="101">
        <f t="shared" si="5"/>
        <v>0</v>
      </c>
    </row>
    <row r="46" spans="2:11" s="97" customFormat="1" ht="15" customHeight="1">
      <c r="B46" s="1">
        <v>14</v>
      </c>
      <c r="C46" s="1" t="s">
        <v>23</v>
      </c>
      <c r="D46" s="1" t="s">
        <v>1349</v>
      </c>
      <c r="E46" s="63">
        <f>SUMIFS(OFM!AG:AG,OFM!C:C,C46)</f>
        <v>30197.5</v>
      </c>
      <c r="F46" s="63">
        <f>SUMIFS(FAM!AI:AI,FAM!E:E,C46)</f>
        <v>21631</v>
      </c>
      <c r="G46" s="67">
        <f>SUMIFS(B2S!I:I,B2S!C:C,C46)</f>
        <v>0</v>
      </c>
      <c r="H46" s="67">
        <f>SUMIF(TOP!C:C,'Sum JAN'!C46,TOP!F:F)</f>
        <v>0</v>
      </c>
      <c r="I46" s="101">
        <f t="shared" ref="I46:I77" si="6">SUM(E46:H46)</f>
        <v>51828.5</v>
      </c>
      <c r="J46" s="93">
        <f>SUMIFS(PSP!V:V,PSP!D:D,C46)</f>
        <v>50190</v>
      </c>
      <c r="K46" s="101">
        <f t="shared" si="5"/>
        <v>102018.5</v>
      </c>
    </row>
    <row r="47" spans="2:11" s="97" customFormat="1" ht="15" hidden="1" customHeight="1">
      <c r="B47" s="1">
        <v>144</v>
      </c>
      <c r="C47" s="1" t="s">
        <v>1017</v>
      </c>
      <c r="D47" s="1" t="s">
        <v>1349</v>
      </c>
      <c r="E47" s="63">
        <f>SUMIFS(OFM!AD:AD,OFM!C:C,C47)</f>
        <v>0</v>
      </c>
      <c r="F47" s="63">
        <f>SUMIFS(FAM!AI:AI,FAM!E:E,C47)</f>
        <v>0</v>
      </c>
      <c r="G47" s="67">
        <f>SUMIFS(B2S!I:I,B2S!C:C,C47)</f>
        <v>0</v>
      </c>
      <c r="H47" s="67">
        <f>SUMIF(TOP!C:C,'Sum JAN'!C47,TOP!F:F)</f>
        <v>0</v>
      </c>
      <c r="I47" s="101">
        <f t="shared" si="6"/>
        <v>0</v>
      </c>
      <c r="J47" s="93">
        <f>SUMIFS(PSP!V:V,PSP!D:D,C47)</f>
        <v>0</v>
      </c>
      <c r="K47" s="101">
        <f t="shared" si="5"/>
        <v>0</v>
      </c>
    </row>
    <row r="48" spans="2:11" s="97" customFormat="1" ht="15" hidden="1" customHeight="1">
      <c r="B48" s="1">
        <v>141</v>
      </c>
      <c r="C48" s="1" t="s">
        <v>1014</v>
      </c>
      <c r="D48" s="1" t="s">
        <v>1349</v>
      </c>
      <c r="E48" s="63">
        <f>SUMIFS(OFM!AD:AD,OFM!C:C,C48)</f>
        <v>0</v>
      </c>
      <c r="F48" s="63">
        <f>SUMIFS(FAM!AI:AI,FAM!E:E,C48)</f>
        <v>0</v>
      </c>
      <c r="G48" s="67">
        <f>SUMIFS(B2S!I:I,B2S!C:C,C48)</f>
        <v>0</v>
      </c>
      <c r="H48" s="67">
        <f>SUMIF(TOP!C:C,'Sum JAN'!C48,TOP!F:F)</f>
        <v>0</v>
      </c>
      <c r="I48" s="101">
        <f t="shared" si="6"/>
        <v>0</v>
      </c>
      <c r="J48" s="93">
        <f>SUMIFS(PSP!V:V,PSP!D:D,C48)</f>
        <v>0</v>
      </c>
      <c r="K48" s="101">
        <f t="shared" si="5"/>
        <v>0</v>
      </c>
    </row>
    <row r="49" spans="2:11" s="97" customFormat="1" ht="15" hidden="1" customHeight="1">
      <c r="B49" s="1">
        <v>133</v>
      </c>
      <c r="C49" s="1" t="s">
        <v>1006</v>
      </c>
      <c r="D49" s="1" t="s">
        <v>1349</v>
      </c>
      <c r="E49" s="63">
        <f>SUMIFS(OFM!AD:AD,OFM!C:C,C49)</f>
        <v>0</v>
      </c>
      <c r="F49" s="63">
        <f>SUMIFS(FAM!AI:AI,FAM!E:E,C49)</f>
        <v>0</v>
      </c>
      <c r="G49" s="67">
        <f>SUMIFS(B2S!I:I,B2S!C:C,C49)</f>
        <v>0</v>
      </c>
      <c r="H49" s="67">
        <f>SUMIF(TOP!C:C,'Sum JAN'!C49,TOP!F:F)</f>
        <v>0</v>
      </c>
      <c r="I49" s="101">
        <f t="shared" si="6"/>
        <v>0</v>
      </c>
      <c r="J49" s="93">
        <f>SUMIFS(PSP!V:V,PSP!D:D,C49)</f>
        <v>0</v>
      </c>
      <c r="K49" s="101">
        <f t="shared" si="5"/>
        <v>0</v>
      </c>
    </row>
    <row r="50" spans="2:11" s="97" customFormat="1" ht="15" hidden="1" customHeight="1">
      <c r="B50" s="1">
        <v>40</v>
      </c>
      <c r="C50" s="1" t="s">
        <v>933</v>
      </c>
      <c r="D50" s="1" t="s">
        <v>1349</v>
      </c>
      <c r="E50" s="63">
        <f>SUMIFS(OFM!AD:AD,OFM!C:C,C50)</f>
        <v>0</v>
      </c>
      <c r="F50" s="63">
        <f>SUMIFS(FAM!AI:AI,FAM!E:E,C50)</f>
        <v>0</v>
      </c>
      <c r="G50" s="67">
        <f>SUMIFS(B2S!I:I,B2S!C:C,C50)</f>
        <v>0</v>
      </c>
      <c r="H50" s="67">
        <f>SUMIF(TOP!C:C,'Sum JAN'!C50,TOP!F:F)</f>
        <v>0</v>
      </c>
      <c r="I50" s="101">
        <f t="shared" si="6"/>
        <v>0</v>
      </c>
      <c r="J50" s="93">
        <f>SUMIFS(PSP!V:V,PSP!D:D,C50)</f>
        <v>0</v>
      </c>
      <c r="K50" s="101">
        <f t="shared" si="5"/>
        <v>0</v>
      </c>
    </row>
    <row r="51" spans="2:11" s="97" customFormat="1" ht="15" customHeight="1">
      <c r="B51" s="1">
        <v>7</v>
      </c>
      <c r="C51" s="1" t="s">
        <v>545</v>
      </c>
      <c r="D51" s="1" t="s">
        <v>1349</v>
      </c>
      <c r="E51" s="63">
        <f>SUMIFS(OFM!AG:AG,OFM!C:C,C51)</f>
        <v>0</v>
      </c>
      <c r="F51" s="63">
        <f>SUMIFS(FAM!AI:AI,FAM!E:E,C51)</f>
        <v>0</v>
      </c>
      <c r="G51" s="67">
        <f>SUMIFS(B2S!I:I,B2S!C:C,C51)</f>
        <v>0</v>
      </c>
      <c r="H51" s="67">
        <f>SUMIF(TOP!C:C,'Sum JAN'!C51,TOP!F:F)</f>
        <v>0</v>
      </c>
      <c r="I51" s="101">
        <f t="shared" si="6"/>
        <v>0</v>
      </c>
      <c r="J51" s="93">
        <f>SUMIFS(PSP!V:V,PSP!D:D,C51)</f>
        <v>1327.5</v>
      </c>
      <c r="K51" s="101">
        <f t="shared" si="5"/>
        <v>1327.5</v>
      </c>
    </row>
    <row r="52" spans="2:11" s="97" customFormat="1" ht="15" hidden="1" customHeight="1">
      <c r="B52" s="1">
        <v>147</v>
      </c>
      <c r="C52" s="1" t="s">
        <v>1020</v>
      </c>
      <c r="D52" s="1" t="s">
        <v>1349</v>
      </c>
      <c r="E52" s="63">
        <f>SUMIFS(OFM!AD:AD,OFM!C:C,C52)</f>
        <v>0</v>
      </c>
      <c r="F52" s="63">
        <f>SUMIFS(FAM!AI:AI,FAM!E:E,C52)</f>
        <v>0</v>
      </c>
      <c r="G52" s="67">
        <f>SUMIFS(B2S!I:I,B2S!C:C,C52)</f>
        <v>0</v>
      </c>
      <c r="H52" s="67">
        <f>SUMIF(TOP!C:C,'Sum JAN'!C52,TOP!F:F)</f>
        <v>0</v>
      </c>
      <c r="I52" s="101">
        <f t="shared" si="6"/>
        <v>0</v>
      </c>
      <c r="J52" s="93">
        <f>SUMIFS(PSP!V:V,PSP!D:D,C52)</f>
        <v>0</v>
      </c>
      <c r="K52" s="101">
        <f t="shared" si="5"/>
        <v>0</v>
      </c>
    </row>
    <row r="53" spans="2:11" s="97" customFormat="1" ht="15" hidden="1" customHeight="1">
      <c r="B53" s="1">
        <v>109</v>
      </c>
      <c r="C53" s="1" t="s">
        <v>982</v>
      </c>
      <c r="D53" s="1" t="s">
        <v>1349</v>
      </c>
      <c r="E53" s="63">
        <f>SUMIFS(OFM!AD:AD,OFM!C:C,C53)</f>
        <v>0</v>
      </c>
      <c r="F53" s="63">
        <f>SUMIFS(FAM!AI:AI,FAM!E:E,C53)</f>
        <v>0</v>
      </c>
      <c r="G53" s="67">
        <f>SUMIFS(B2S!I:I,B2S!C:C,C53)</f>
        <v>0</v>
      </c>
      <c r="H53" s="67">
        <f>SUMIF(TOP!C:C,'Sum JAN'!C53,TOP!F:F)</f>
        <v>0</v>
      </c>
      <c r="I53" s="101">
        <f t="shared" si="6"/>
        <v>0</v>
      </c>
      <c r="J53" s="93">
        <f>SUMIFS(PSP!V:V,PSP!D:D,C53)</f>
        <v>0</v>
      </c>
      <c r="K53" s="101">
        <f t="shared" si="5"/>
        <v>0</v>
      </c>
    </row>
    <row r="54" spans="2:11" s="97" customFormat="1" ht="15" hidden="1" customHeight="1">
      <c r="B54" s="1">
        <v>108</v>
      </c>
      <c r="C54" s="1" t="s">
        <v>981</v>
      </c>
      <c r="D54" s="1" t="s">
        <v>1349</v>
      </c>
      <c r="E54" s="63">
        <f>SUMIFS(OFM!AD:AD,OFM!C:C,C54)</f>
        <v>0</v>
      </c>
      <c r="F54" s="63">
        <f>SUMIFS(FAM!AI:AI,FAM!E:E,C54)</f>
        <v>0</v>
      </c>
      <c r="G54" s="67">
        <f>SUMIFS(B2S!I:I,B2S!C:C,C54)</f>
        <v>0</v>
      </c>
      <c r="H54" s="67">
        <f>SUMIF(TOP!C:C,'Sum JAN'!C54,TOP!F:F)</f>
        <v>0</v>
      </c>
      <c r="I54" s="101">
        <f t="shared" si="6"/>
        <v>0</v>
      </c>
      <c r="J54" s="93">
        <f>SUMIFS(PSP!V:V,PSP!D:D,C54)</f>
        <v>0</v>
      </c>
      <c r="K54" s="101">
        <f t="shared" si="5"/>
        <v>0</v>
      </c>
    </row>
    <row r="55" spans="2:11" s="97" customFormat="1" ht="15" hidden="1" customHeight="1">
      <c r="B55" s="94">
        <v>169</v>
      </c>
      <c r="C55" s="95" t="s">
        <v>1327</v>
      </c>
      <c r="D55" s="1" t="s">
        <v>1349</v>
      </c>
      <c r="E55" s="63">
        <f>SUMIFS(OFM!AD:AD,OFM!C:C,C55)</f>
        <v>0</v>
      </c>
      <c r="F55" s="63">
        <f>SUMIFS(FAM!AI:AI,FAM!E:E,C55)</f>
        <v>0</v>
      </c>
      <c r="G55" s="67">
        <f>SUMIFS(B2S!I:I,B2S!C:C,C55)</f>
        <v>0</v>
      </c>
      <c r="H55" s="67">
        <f>SUMIF(TOP!C:C,'Sum JAN'!C55,TOP!F:F)</f>
        <v>0</v>
      </c>
      <c r="I55" s="101">
        <f t="shared" si="6"/>
        <v>0</v>
      </c>
      <c r="J55" s="93">
        <f>SUMIFS(PSP!V:V,PSP!D:D,C55)</f>
        <v>0</v>
      </c>
      <c r="K55" s="101">
        <f t="shared" si="5"/>
        <v>0</v>
      </c>
    </row>
    <row r="56" spans="2:11" s="97" customFormat="1" ht="15" customHeight="1">
      <c r="B56" s="1">
        <v>76</v>
      </c>
      <c r="C56" s="1" t="s">
        <v>322</v>
      </c>
      <c r="D56" s="1" t="s">
        <v>1349</v>
      </c>
      <c r="E56" s="63">
        <f>SUMIFS(OFM!AG:AG,OFM!C:C,C56)</f>
        <v>0</v>
      </c>
      <c r="F56" s="63">
        <f>SUMIFS(FAM!AI:AI,FAM!E:E,C56)</f>
        <v>0</v>
      </c>
      <c r="G56" s="67">
        <f>SUMIFS(B2S!I:I,B2S!C:C,C56)</f>
        <v>0</v>
      </c>
      <c r="H56" s="67">
        <f>SUMIF(TOP!C:C,'Sum JAN'!C56,TOP!F:F)</f>
        <v>0</v>
      </c>
      <c r="I56" s="101">
        <f t="shared" si="6"/>
        <v>0</v>
      </c>
      <c r="J56" s="93">
        <f>SUMIFS(PSP!V:V,PSP!D:D,C56)</f>
        <v>2326.25</v>
      </c>
      <c r="K56" s="101">
        <f t="shared" si="5"/>
        <v>2326.25</v>
      </c>
    </row>
    <row r="57" spans="2:11" s="97" customFormat="1" ht="15" hidden="1" customHeight="1">
      <c r="B57" s="94">
        <v>176</v>
      </c>
      <c r="C57" s="95" t="s">
        <v>1334</v>
      </c>
      <c r="D57" s="1" t="s">
        <v>1349</v>
      </c>
      <c r="E57" s="63">
        <f>SUMIFS(OFM!AD:AD,OFM!C:C,C57)</f>
        <v>0</v>
      </c>
      <c r="F57" s="63">
        <f>SUMIFS(FAM!AI:AI,FAM!E:E,C57)</f>
        <v>0</v>
      </c>
      <c r="G57" s="67">
        <f>SUMIFS(B2S!I:I,B2S!C:C,C57)</f>
        <v>0</v>
      </c>
      <c r="H57" s="67">
        <f>SUMIF(TOP!C:C,'Sum JAN'!C57,TOP!F:F)</f>
        <v>0</v>
      </c>
      <c r="I57" s="101">
        <f t="shared" si="6"/>
        <v>0</v>
      </c>
      <c r="J57" s="93">
        <f>SUMIFS(PSP!V:V,PSP!D:D,C57)</f>
        <v>0</v>
      </c>
      <c r="K57" s="101">
        <f t="shared" si="5"/>
        <v>0</v>
      </c>
    </row>
    <row r="58" spans="2:11" s="97" customFormat="1" ht="15" hidden="1" customHeight="1">
      <c r="B58" s="1">
        <v>56</v>
      </c>
      <c r="C58" s="1" t="s">
        <v>21</v>
      </c>
      <c r="D58" s="1" t="s">
        <v>1349</v>
      </c>
      <c r="E58" s="63">
        <f>SUMIFS(OFM!AG:AG,OFM!C:C,C58)</f>
        <v>0</v>
      </c>
      <c r="F58" s="63">
        <f>SUMIFS(FAM!AI:AI,FAM!E:E,C58)</f>
        <v>18417</v>
      </c>
      <c r="G58" s="67">
        <f>SUMIFS(B2S!I:I,B2S!C:C,C58)</f>
        <v>0</v>
      </c>
      <c r="H58" s="67">
        <f>SUMIF(TOP!C:C,'Sum JAN'!C58,TOP!F:F)</f>
        <v>0</v>
      </c>
      <c r="I58" s="101">
        <f t="shared" si="6"/>
        <v>18417</v>
      </c>
      <c r="J58" s="93">
        <f>SUMIFS(PSP!V:V,PSP!D:D,C58)</f>
        <v>0</v>
      </c>
      <c r="K58" s="101">
        <f t="shared" si="5"/>
        <v>18417</v>
      </c>
    </row>
    <row r="59" spans="2:11" s="97" customFormat="1" ht="15" hidden="1" customHeight="1">
      <c r="B59" s="1">
        <v>97</v>
      </c>
      <c r="C59" s="1" t="s">
        <v>970</v>
      </c>
      <c r="D59" s="1" t="s">
        <v>1349</v>
      </c>
      <c r="E59" s="63">
        <f>SUMIFS(OFM!AD:AD,OFM!C:C,C59)</f>
        <v>0</v>
      </c>
      <c r="F59" s="63">
        <f>SUMIFS(FAM!AI:AI,FAM!E:E,C59)</f>
        <v>0</v>
      </c>
      <c r="G59" s="67">
        <f>SUMIFS(B2S!I:I,B2S!C:C,C59)</f>
        <v>0</v>
      </c>
      <c r="H59" s="67">
        <f>SUMIF(TOP!C:C,'Sum JAN'!C59,TOP!F:F)</f>
        <v>0</v>
      </c>
      <c r="I59" s="101">
        <f t="shared" si="6"/>
        <v>0</v>
      </c>
      <c r="J59" s="93">
        <f>SUMIFS(PSP!V:V,PSP!D:D,C59)</f>
        <v>0</v>
      </c>
      <c r="K59" s="101">
        <f t="shared" si="5"/>
        <v>0</v>
      </c>
    </row>
    <row r="60" spans="2:11" s="97" customFormat="1" ht="15" hidden="1" customHeight="1">
      <c r="B60" s="1">
        <v>61</v>
      </c>
      <c r="C60" s="1" t="s">
        <v>940</v>
      </c>
      <c r="D60" s="1" t="s">
        <v>1349</v>
      </c>
      <c r="E60" s="63">
        <f>SUMIFS(OFM!AD:AD,OFM!C:C,C60)</f>
        <v>0</v>
      </c>
      <c r="F60" s="63">
        <f>SUMIFS(FAM!AI:AI,FAM!E:E,C60)</f>
        <v>0</v>
      </c>
      <c r="G60" s="67">
        <f>SUMIFS(B2S!I:I,B2S!C:C,C60)</f>
        <v>0</v>
      </c>
      <c r="H60" s="67">
        <f>SUMIF(TOP!C:C,'Sum JAN'!C60,TOP!F:F)</f>
        <v>0</v>
      </c>
      <c r="I60" s="101">
        <f t="shared" si="6"/>
        <v>0</v>
      </c>
      <c r="J60" s="93">
        <f>SUMIFS(PSP!V:V,PSP!D:D,C60)</f>
        <v>0</v>
      </c>
      <c r="K60" s="101">
        <f t="shared" si="5"/>
        <v>0</v>
      </c>
    </row>
    <row r="61" spans="2:11" s="97" customFormat="1" ht="15" hidden="1" customHeight="1">
      <c r="B61" s="1">
        <v>29</v>
      </c>
      <c r="C61" s="1" t="s">
        <v>216</v>
      </c>
      <c r="D61" s="1" t="s">
        <v>1349</v>
      </c>
      <c r="E61" s="63">
        <f>SUMIFS(OFM!AG:AG,OFM!C:C,C61)</f>
        <v>0</v>
      </c>
      <c r="F61" s="63">
        <f>SUMIFS(FAM!AI:AI,FAM!E:E,C61)</f>
        <v>0</v>
      </c>
      <c r="G61" s="67">
        <f>SUMIFS(B2S!I:I,B2S!C:C,C61)</f>
        <v>0</v>
      </c>
      <c r="H61" s="67">
        <f>SUMIF(TOP!C:C,'Sum JAN'!C61,TOP!F:F)</f>
        <v>0</v>
      </c>
      <c r="I61" s="101">
        <f t="shared" si="6"/>
        <v>0</v>
      </c>
      <c r="J61" s="93">
        <f>SUMIFS(PSP!V:V,PSP!D:D,C61)</f>
        <v>0</v>
      </c>
      <c r="K61" s="101">
        <f t="shared" si="5"/>
        <v>0</v>
      </c>
    </row>
    <row r="62" spans="2:11" s="97" customFormat="1" ht="15" customHeight="1">
      <c r="B62" s="1">
        <v>70</v>
      </c>
      <c r="C62" s="1" t="s">
        <v>948</v>
      </c>
      <c r="D62" s="1" t="s">
        <v>1349</v>
      </c>
      <c r="E62" s="63">
        <f>SUMIFS(OFM!AD:AD,OFM!C:C,C62)</f>
        <v>0</v>
      </c>
      <c r="F62" s="63">
        <f>SUMIFS(FAM!AI:AI,FAM!E:E,C62)</f>
        <v>0</v>
      </c>
      <c r="G62" s="67">
        <f>SUMIFS(B2S!I:I,B2S!C:C,C62)</f>
        <v>0</v>
      </c>
      <c r="H62" s="67">
        <f>SUMIF(TOP!C:C,'Sum JAN'!C62,TOP!F:F)</f>
        <v>0</v>
      </c>
      <c r="I62" s="101">
        <f t="shared" si="6"/>
        <v>0</v>
      </c>
      <c r="J62" s="93">
        <f>SUMIFS(PSP!V:V,PSP!D:D,C62)</f>
        <v>407.5</v>
      </c>
      <c r="K62" s="101">
        <f t="shared" si="5"/>
        <v>407.5</v>
      </c>
    </row>
    <row r="63" spans="2:11" s="97" customFormat="1" ht="15" hidden="1" customHeight="1">
      <c r="B63" s="94">
        <v>165</v>
      </c>
      <c r="C63" s="95" t="s">
        <v>1323</v>
      </c>
      <c r="D63" s="1" t="s">
        <v>1349</v>
      </c>
      <c r="E63" s="63">
        <f>SUMIFS(OFM!AD:AD,OFM!C:C,C63)</f>
        <v>0</v>
      </c>
      <c r="F63" s="63">
        <f>SUMIFS(FAM!AI:AI,FAM!E:E,C63)</f>
        <v>0</v>
      </c>
      <c r="G63" s="67">
        <f>SUMIFS(B2S!I:I,B2S!C:C,C63)</f>
        <v>0</v>
      </c>
      <c r="H63" s="67">
        <f>SUMIF(TOP!C:C,'Sum JAN'!C63,TOP!F:F)</f>
        <v>0</v>
      </c>
      <c r="I63" s="101">
        <f t="shared" si="6"/>
        <v>0</v>
      </c>
      <c r="J63" s="93">
        <f>SUMIFS(PSP!V:V,PSP!D:D,C63)</f>
        <v>0</v>
      </c>
      <c r="K63" s="101">
        <f t="shared" si="5"/>
        <v>0</v>
      </c>
    </row>
    <row r="64" spans="2:11" s="97" customFormat="1" ht="15" hidden="1" customHeight="1">
      <c r="B64" s="1">
        <v>57</v>
      </c>
      <c r="C64" s="1" t="s">
        <v>936</v>
      </c>
      <c r="D64" s="1" t="s">
        <v>1349</v>
      </c>
      <c r="E64" s="63">
        <f>SUMIFS(OFM!AD:AD,OFM!C:C,C64)</f>
        <v>0</v>
      </c>
      <c r="F64" s="63">
        <f>SUMIFS(FAM!AI:AI,FAM!E:E,C64)</f>
        <v>0</v>
      </c>
      <c r="G64" s="67">
        <f>SUMIFS(B2S!I:I,B2S!C:C,C64)</f>
        <v>0</v>
      </c>
      <c r="H64" s="67">
        <f>SUMIF(TOP!C:C,'Sum JAN'!C64,TOP!F:F)</f>
        <v>0</v>
      </c>
      <c r="I64" s="101">
        <f t="shared" si="6"/>
        <v>0</v>
      </c>
      <c r="J64" s="93">
        <f>SUMIFS(PSP!V:V,PSP!D:D,C64)</f>
        <v>0</v>
      </c>
      <c r="K64" s="101">
        <f t="shared" si="5"/>
        <v>0</v>
      </c>
    </row>
    <row r="65" spans="2:11" s="97" customFormat="1" ht="15" hidden="1" customHeight="1">
      <c r="B65" s="1">
        <v>125</v>
      </c>
      <c r="C65" s="1" t="s">
        <v>998</v>
      </c>
      <c r="D65" s="1" t="s">
        <v>1349</v>
      </c>
      <c r="E65" s="63">
        <f>SUMIFS(OFM!AD:AD,OFM!C:C,C65)</f>
        <v>0</v>
      </c>
      <c r="F65" s="63">
        <f>SUMIFS(FAM!AI:AI,FAM!E:E,C65)</f>
        <v>0</v>
      </c>
      <c r="G65" s="67">
        <f>SUMIFS(B2S!I:I,B2S!C:C,C65)</f>
        <v>0</v>
      </c>
      <c r="H65" s="67">
        <f>SUMIF(TOP!C:C,'Sum JAN'!C65,TOP!F:F)</f>
        <v>0</v>
      </c>
      <c r="I65" s="101">
        <f t="shared" si="6"/>
        <v>0</v>
      </c>
      <c r="J65" s="93">
        <f>SUMIFS(PSP!V:V,PSP!D:D,C65)</f>
        <v>0</v>
      </c>
      <c r="K65" s="101">
        <f t="shared" si="5"/>
        <v>0</v>
      </c>
    </row>
    <row r="66" spans="2:11" s="97" customFormat="1" ht="15" hidden="1" customHeight="1">
      <c r="B66" s="1">
        <v>106</v>
      </c>
      <c r="C66" s="1" t="s">
        <v>979</v>
      </c>
      <c r="D66" s="1" t="s">
        <v>1349</v>
      </c>
      <c r="E66" s="63">
        <f>SUMIFS(OFM!AD:AD,OFM!C:C,C66)</f>
        <v>0</v>
      </c>
      <c r="F66" s="63">
        <f>SUMIFS(FAM!AI:AI,FAM!E:E,C66)</f>
        <v>0</v>
      </c>
      <c r="G66" s="67">
        <f>SUMIFS(B2S!I:I,B2S!C:C,C66)</f>
        <v>0</v>
      </c>
      <c r="H66" s="67">
        <f>SUMIF(TOP!C:C,'Sum JAN'!C66,TOP!F:F)</f>
        <v>0</v>
      </c>
      <c r="I66" s="101">
        <f t="shared" si="6"/>
        <v>0</v>
      </c>
      <c r="J66" s="93">
        <f>SUMIFS(PSP!V:V,PSP!D:D,C66)</f>
        <v>0</v>
      </c>
      <c r="K66" s="101">
        <f t="shared" si="5"/>
        <v>0</v>
      </c>
    </row>
    <row r="67" spans="2:11" s="97" customFormat="1" ht="15" hidden="1" customHeight="1">
      <c r="B67" s="1">
        <v>67</v>
      </c>
      <c r="C67" s="1" t="s">
        <v>945</v>
      </c>
      <c r="D67" s="1" t="s">
        <v>1349</v>
      </c>
      <c r="E67" s="63">
        <f>SUMIFS(OFM!AD:AD,OFM!C:C,C67)</f>
        <v>0</v>
      </c>
      <c r="F67" s="63">
        <f>SUMIFS(FAM!AI:AI,FAM!E:E,C67)</f>
        <v>0</v>
      </c>
      <c r="G67" s="67">
        <f>SUMIFS(B2S!I:I,B2S!C:C,C67)</f>
        <v>0</v>
      </c>
      <c r="H67" s="67">
        <f>SUMIF(TOP!C:C,'Sum JAN'!C67,TOP!F:F)</f>
        <v>0</v>
      </c>
      <c r="I67" s="101">
        <f t="shared" si="6"/>
        <v>0</v>
      </c>
      <c r="J67" s="93">
        <f>SUMIFS(PSP!V:V,PSP!D:D,C67)</f>
        <v>0</v>
      </c>
      <c r="K67" s="101">
        <f t="shared" si="5"/>
        <v>0</v>
      </c>
    </row>
    <row r="68" spans="2:11" s="97" customFormat="1" ht="15" customHeight="1">
      <c r="B68" s="1">
        <v>9</v>
      </c>
      <c r="C68" s="1" t="s">
        <v>364</v>
      </c>
      <c r="D68" s="1" t="s">
        <v>1349</v>
      </c>
      <c r="E68" s="63">
        <f>SUMIFS(OFM!AG:AG,OFM!C:C,C68)</f>
        <v>3099.75</v>
      </c>
      <c r="F68" s="63">
        <f>SUMIFS(FAM!AI:AI,FAM!E:E,C68)</f>
        <v>0</v>
      </c>
      <c r="G68" s="67">
        <f>SUMIFS(B2S!I:I,B2S!C:C,C68)</f>
        <v>0</v>
      </c>
      <c r="H68" s="67">
        <f>SUMIF(TOP!C:C,'Sum JAN'!C68,TOP!F:F)</f>
        <v>0</v>
      </c>
      <c r="I68" s="101">
        <f t="shared" si="6"/>
        <v>3099.75</v>
      </c>
      <c r="J68" s="93">
        <f>SUMIFS(PSP!V:V,PSP!D:D,C68)</f>
        <v>741.25</v>
      </c>
      <c r="K68" s="101">
        <f t="shared" si="5"/>
        <v>3841</v>
      </c>
    </row>
    <row r="69" spans="2:11" s="97" customFormat="1" ht="15" hidden="1" customHeight="1">
      <c r="B69" s="1">
        <v>74</v>
      </c>
      <c r="C69" s="1" t="s">
        <v>951</v>
      </c>
      <c r="D69" s="1" t="s">
        <v>1349</v>
      </c>
      <c r="E69" s="63">
        <f>SUMIFS(OFM!AD:AD,OFM!C:C,C69)</f>
        <v>0</v>
      </c>
      <c r="F69" s="63">
        <f>SUMIFS(FAM!AI:AI,FAM!E:E,C69)</f>
        <v>0</v>
      </c>
      <c r="G69" s="67">
        <f>SUMIFS(B2S!I:I,B2S!C:C,C69)</f>
        <v>0</v>
      </c>
      <c r="H69" s="67">
        <f>SUMIF(TOP!C:C,'Sum JAN'!C69,TOP!F:F)</f>
        <v>0</v>
      </c>
      <c r="I69" s="101">
        <f t="shared" si="6"/>
        <v>0</v>
      </c>
      <c r="J69" s="93">
        <f>SUMIFS(PSP!V:V,PSP!D:D,C69)</f>
        <v>0</v>
      </c>
      <c r="K69" s="101">
        <f t="shared" si="5"/>
        <v>0</v>
      </c>
    </row>
    <row r="70" spans="2:11" s="97" customFormat="1" ht="15" hidden="1" customHeight="1">
      <c r="B70" s="1">
        <v>145</v>
      </c>
      <c r="C70" s="1" t="s">
        <v>1018</v>
      </c>
      <c r="D70" s="1" t="s">
        <v>1349</v>
      </c>
      <c r="E70" s="63">
        <f>SUMIFS(OFM!AD:AD,OFM!C:C,C70)</f>
        <v>0</v>
      </c>
      <c r="F70" s="63">
        <f>SUMIFS(FAM!AI:AI,FAM!E:E,C70)</f>
        <v>0</v>
      </c>
      <c r="G70" s="67">
        <f>SUMIFS(B2S!I:I,B2S!C:C,C70)</f>
        <v>0</v>
      </c>
      <c r="H70" s="67">
        <f>SUMIF(TOP!C:C,'Sum JAN'!C70,TOP!F:F)</f>
        <v>0</v>
      </c>
      <c r="I70" s="101">
        <f t="shared" si="6"/>
        <v>0</v>
      </c>
      <c r="J70" s="93">
        <f>SUMIFS(PSP!V:V,PSP!D:D,C70)</f>
        <v>0</v>
      </c>
      <c r="K70" s="101">
        <f t="shared" si="5"/>
        <v>0</v>
      </c>
    </row>
    <row r="71" spans="2:11" s="97" customFormat="1" ht="15" hidden="1" customHeight="1">
      <c r="B71" s="1">
        <v>52</v>
      </c>
      <c r="C71" s="1" t="s">
        <v>207</v>
      </c>
      <c r="D71" s="1" t="s">
        <v>1349</v>
      </c>
      <c r="E71" s="63">
        <f>SUMIFS(OFM!AG:AG,OFM!C:C,C71)</f>
        <v>0</v>
      </c>
      <c r="F71" s="63">
        <f>SUMIFS(FAM!AI:AI,FAM!E:E,C71)</f>
        <v>0</v>
      </c>
      <c r="G71" s="67">
        <f>SUMIFS(B2S!I:I,B2S!C:C,C71)</f>
        <v>0</v>
      </c>
      <c r="H71" s="67">
        <f>SUMIF(TOP!C:C,'Sum JAN'!C71,TOP!F:F)</f>
        <v>0</v>
      </c>
      <c r="I71" s="101">
        <f t="shared" si="6"/>
        <v>0</v>
      </c>
      <c r="J71" s="93">
        <f>SUMIFS(PSP!V:V,PSP!D:D,C71)</f>
        <v>0</v>
      </c>
      <c r="K71" s="101">
        <f t="shared" si="5"/>
        <v>0</v>
      </c>
    </row>
    <row r="72" spans="2:11" s="97" customFormat="1" ht="15" hidden="1" customHeight="1">
      <c r="B72" s="1">
        <v>153</v>
      </c>
      <c r="C72" s="1" t="s">
        <v>1086</v>
      </c>
      <c r="D72" s="1" t="s">
        <v>1349</v>
      </c>
      <c r="E72" s="63">
        <f>SUMIFS(OFM!AD:AD,OFM!C:C,C72)</f>
        <v>0</v>
      </c>
      <c r="F72" s="63">
        <f>SUMIFS(FAM!AI:AI,FAM!E:E,C72)</f>
        <v>0</v>
      </c>
      <c r="G72" s="67">
        <f>SUMIFS(B2S!I:I,B2S!C:C,C72)</f>
        <v>0</v>
      </c>
      <c r="H72" s="67">
        <f>SUMIF(TOP!C:C,'Sum JAN'!C72,TOP!F:F)</f>
        <v>0</v>
      </c>
      <c r="I72" s="101">
        <f t="shared" si="6"/>
        <v>0</v>
      </c>
      <c r="J72" s="93">
        <f>SUMIFS(PSP!V:V,PSP!D:D,C72)</f>
        <v>0</v>
      </c>
      <c r="K72" s="101">
        <f t="shared" si="5"/>
        <v>0</v>
      </c>
    </row>
    <row r="73" spans="2:11" s="97" customFormat="1" ht="15" hidden="1" customHeight="1">
      <c r="B73" s="1">
        <v>82</v>
      </c>
      <c r="C73" s="1" t="s">
        <v>956</v>
      </c>
      <c r="D73" s="1" t="s">
        <v>1349</v>
      </c>
      <c r="E73" s="63">
        <f>SUMIFS(OFM!AD:AD,OFM!C:C,C73)</f>
        <v>0</v>
      </c>
      <c r="F73" s="63">
        <f>SUMIFS(FAM!AI:AI,FAM!E:E,C73)</f>
        <v>0</v>
      </c>
      <c r="G73" s="67">
        <f>SUMIFS(B2S!I:I,B2S!C:C,C73)</f>
        <v>0</v>
      </c>
      <c r="H73" s="67">
        <f>SUMIF(TOP!C:C,'Sum JAN'!C73,TOP!F:F)</f>
        <v>0</v>
      </c>
      <c r="I73" s="101">
        <f t="shared" si="6"/>
        <v>0</v>
      </c>
      <c r="J73" s="93">
        <f>SUMIFS(PSP!V:V,PSP!D:D,C73)</f>
        <v>0</v>
      </c>
      <c r="K73" s="101">
        <f t="shared" si="5"/>
        <v>0</v>
      </c>
    </row>
    <row r="74" spans="2:11" s="97" customFormat="1" ht="15" customHeight="1">
      <c r="B74" s="1">
        <v>47</v>
      </c>
      <c r="C74" s="1" t="s">
        <v>302</v>
      </c>
      <c r="D74" s="1" t="s">
        <v>1349</v>
      </c>
      <c r="E74" s="63">
        <f>SUMIFS(OFM!AG:AG,OFM!C:C,C74)</f>
        <v>0</v>
      </c>
      <c r="F74" s="63">
        <f>SUMIFS(FAM!AI:AI,FAM!E:E,C74)</f>
        <v>0</v>
      </c>
      <c r="G74" s="67">
        <f>SUMIFS(B2S!I:I,B2S!C:C,C74)</f>
        <v>0</v>
      </c>
      <c r="H74" s="67">
        <f>SUMIF(TOP!C:C,'Sum JAN'!C74,TOP!F:F)</f>
        <v>0</v>
      </c>
      <c r="I74" s="101">
        <f t="shared" si="6"/>
        <v>0</v>
      </c>
      <c r="J74" s="93">
        <f>SUMIFS(PSP!V:V,PSP!D:D,C74)</f>
        <v>2697.5</v>
      </c>
      <c r="K74" s="101">
        <f t="shared" si="5"/>
        <v>2697.5</v>
      </c>
    </row>
    <row r="75" spans="2:11" s="97" customFormat="1" ht="15" hidden="1" customHeight="1">
      <c r="B75" s="1">
        <v>157</v>
      </c>
      <c r="C75" s="1" t="s">
        <v>1090</v>
      </c>
      <c r="D75" s="1" t="s">
        <v>1349</v>
      </c>
      <c r="E75" s="63">
        <f>SUMIFS(OFM!AD:AD,OFM!C:C,C75)</f>
        <v>0</v>
      </c>
      <c r="F75" s="63">
        <f>SUMIFS(FAM!AI:AI,FAM!E:E,C75)</f>
        <v>0</v>
      </c>
      <c r="G75" s="67">
        <f>SUMIFS(B2S!I:I,B2S!C:C,C75)</f>
        <v>0</v>
      </c>
      <c r="H75" s="67">
        <f>SUMIF(TOP!C:C,'Sum JAN'!C75,TOP!F:F)</f>
        <v>0</v>
      </c>
      <c r="I75" s="101">
        <f t="shared" si="6"/>
        <v>0</v>
      </c>
      <c r="J75" s="93">
        <f>SUMIFS(PSP!V:V,PSP!D:D,C75)</f>
        <v>0</v>
      </c>
      <c r="K75" s="101">
        <f t="shared" ref="K75:K106" si="7">SUM(I75:J75)</f>
        <v>0</v>
      </c>
    </row>
    <row r="76" spans="2:11" s="97" customFormat="1" ht="15" customHeight="1">
      <c r="B76" s="1">
        <v>8</v>
      </c>
      <c r="C76" s="1" t="s">
        <v>125</v>
      </c>
      <c r="D76" s="1" t="s">
        <v>1349</v>
      </c>
      <c r="E76" s="63">
        <f>SUMIFS(OFM!AG:AG,OFM!C:C,C76)</f>
        <v>14047</v>
      </c>
      <c r="F76" s="63">
        <f>SUMIFS(FAM!AI:AI,FAM!E:E,C76)</f>
        <v>25379.5</v>
      </c>
      <c r="G76" s="67">
        <f>SUMIFS(B2S!I:I,B2S!C:C,C76)</f>
        <v>0</v>
      </c>
      <c r="H76" s="67">
        <f>SUMIF(TOP!C:C,'Sum JAN'!C76,TOP!F:F)</f>
        <v>0</v>
      </c>
      <c r="I76" s="101">
        <f t="shared" si="6"/>
        <v>39426.5</v>
      </c>
      <c r="J76" s="93">
        <f>SUMIFS(PSP!V:V,PSP!D:D,C76)</f>
        <v>11737.5</v>
      </c>
      <c r="K76" s="101">
        <f t="shared" si="7"/>
        <v>51164</v>
      </c>
    </row>
    <row r="77" spans="2:11" s="97" customFormat="1" ht="15" hidden="1" customHeight="1">
      <c r="B77" s="1">
        <v>126</v>
      </c>
      <c r="C77" s="1" t="s">
        <v>999</v>
      </c>
      <c r="D77" s="1" t="s">
        <v>1349</v>
      </c>
      <c r="E77" s="63">
        <f>SUMIFS(OFM!AD:AD,OFM!C:C,C77)</f>
        <v>0</v>
      </c>
      <c r="F77" s="63">
        <f>SUMIFS(FAM!AI:AI,FAM!E:E,C77)</f>
        <v>0</v>
      </c>
      <c r="G77" s="67">
        <f>SUMIFS(B2S!I:I,B2S!C:C,C77)</f>
        <v>0</v>
      </c>
      <c r="H77" s="67">
        <f>SUMIF(TOP!C:C,'Sum JAN'!C77,TOP!F:F)</f>
        <v>0</v>
      </c>
      <c r="I77" s="101">
        <f t="shared" si="6"/>
        <v>0</v>
      </c>
      <c r="J77" s="93">
        <f>SUMIFS(PSP!V:V,PSP!D:D,C77)</f>
        <v>0</v>
      </c>
      <c r="K77" s="101">
        <f t="shared" si="7"/>
        <v>0</v>
      </c>
    </row>
    <row r="78" spans="2:11" s="97" customFormat="1" ht="15" customHeight="1">
      <c r="B78" s="1">
        <v>34</v>
      </c>
      <c r="C78" s="1" t="s">
        <v>463</v>
      </c>
      <c r="D78" s="1" t="s">
        <v>1349</v>
      </c>
      <c r="E78" s="63">
        <f>SUMIFS(OFM!AG:AG,OFM!C:C,C78)</f>
        <v>0</v>
      </c>
      <c r="F78" s="63">
        <f>SUMIFS(FAM!AI:AI,FAM!E:E,C78)</f>
        <v>0</v>
      </c>
      <c r="G78" s="67">
        <f>SUMIFS(B2S!I:I,B2S!C:C,C78)</f>
        <v>0</v>
      </c>
      <c r="H78" s="67">
        <f>SUMIF(TOP!C:C,'Sum JAN'!C78,TOP!F:F)</f>
        <v>0</v>
      </c>
      <c r="I78" s="101">
        <f t="shared" ref="I78:I109" si="8">SUM(E78:H78)</f>
        <v>0</v>
      </c>
      <c r="J78" s="93">
        <f>SUMIFS(PSP!V:V,PSP!D:D,C78)</f>
        <v>15571.25</v>
      </c>
      <c r="K78" s="101">
        <f t="shared" si="7"/>
        <v>15571.25</v>
      </c>
    </row>
    <row r="79" spans="2:11" s="97" customFormat="1" ht="15" hidden="1" customHeight="1">
      <c r="B79" s="1">
        <v>27</v>
      </c>
      <c r="C79" s="1" t="s">
        <v>932</v>
      </c>
      <c r="D79" s="1" t="s">
        <v>1349</v>
      </c>
      <c r="E79" s="63">
        <f>SUMIFS(OFM!AD:AD,OFM!C:C,C79)</f>
        <v>0</v>
      </c>
      <c r="F79" s="63">
        <f>SUMIFS(FAM!AI:AI,FAM!E:E,C79)</f>
        <v>0</v>
      </c>
      <c r="G79" s="67">
        <f>SUMIFS(B2S!I:I,B2S!C:C,C79)</f>
        <v>0</v>
      </c>
      <c r="H79" s="67">
        <f>SUMIF(TOP!C:C,'Sum JAN'!C79,TOP!F:F)</f>
        <v>0</v>
      </c>
      <c r="I79" s="101">
        <f t="shared" si="8"/>
        <v>0</v>
      </c>
      <c r="J79" s="93">
        <f>SUMIFS(PSP!V:V,PSP!D:D,C79)</f>
        <v>0</v>
      </c>
      <c r="K79" s="101">
        <f t="shared" si="7"/>
        <v>0</v>
      </c>
    </row>
    <row r="80" spans="2:11" s="97" customFormat="1" ht="15" hidden="1" customHeight="1">
      <c r="B80" s="1">
        <v>103</v>
      </c>
      <c r="C80" s="1" t="s">
        <v>976</v>
      </c>
      <c r="D80" s="1" t="s">
        <v>1349</v>
      </c>
      <c r="E80" s="63">
        <f>SUMIFS(OFM!AD:AD,OFM!C:C,C80)</f>
        <v>0</v>
      </c>
      <c r="F80" s="63">
        <f>SUMIFS(FAM!AI:AI,FAM!E:E,C80)</f>
        <v>0</v>
      </c>
      <c r="G80" s="67">
        <f>SUMIFS(B2S!I:I,B2S!C:C,C80)</f>
        <v>0</v>
      </c>
      <c r="H80" s="67">
        <f>SUMIF(TOP!C:C,'Sum JAN'!C80,TOP!F:F)</f>
        <v>0</v>
      </c>
      <c r="I80" s="101">
        <f t="shared" si="8"/>
        <v>0</v>
      </c>
      <c r="J80" s="93">
        <f>SUMIFS(PSP!V:V,PSP!D:D,C80)</f>
        <v>0</v>
      </c>
      <c r="K80" s="101">
        <f t="shared" si="7"/>
        <v>0</v>
      </c>
    </row>
    <row r="81" spans="2:11" s="97" customFormat="1" ht="15" hidden="1" customHeight="1">
      <c r="B81" s="1">
        <v>44</v>
      </c>
      <c r="C81" s="1" t="s">
        <v>238</v>
      </c>
      <c r="D81" s="1" t="s">
        <v>1349</v>
      </c>
      <c r="E81" s="63">
        <f>SUMIFS(OFM!AG:AG,OFM!C:C,C81)</f>
        <v>0</v>
      </c>
      <c r="F81" s="63">
        <f>SUMIFS(FAM!AI:AI,FAM!E:E,C81)</f>
        <v>0</v>
      </c>
      <c r="G81" s="67">
        <f>SUMIFS(B2S!I:I,B2S!C:C,C81)</f>
        <v>0</v>
      </c>
      <c r="H81" s="67">
        <f>SUMIF(TOP!C:C,'Sum JAN'!C81,TOP!F:F)</f>
        <v>0</v>
      </c>
      <c r="I81" s="101">
        <f t="shared" si="8"/>
        <v>0</v>
      </c>
      <c r="J81" s="93">
        <f>SUMIFS(PSP!V:V,PSP!D:D,C81)</f>
        <v>0</v>
      </c>
      <c r="K81" s="101">
        <f t="shared" si="7"/>
        <v>0</v>
      </c>
    </row>
    <row r="82" spans="2:11" s="97" customFormat="1" ht="15" customHeight="1">
      <c r="B82" s="1">
        <v>38</v>
      </c>
      <c r="C82" s="1" t="s">
        <v>259</v>
      </c>
      <c r="D82" s="1" t="s">
        <v>1349</v>
      </c>
      <c r="E82" s="63">
        <f>SUMIFS(OFM!AG:AG,OFM!C:C,C82)</f>
        <v>0</v>
      </c>
      <c r="F82" s="63">
        <f>SUMIFS(FAM!AI:AI,FAM!E:E,C82)</f>
        <v>0</v>
      </c>
      <c r="G82" s="67">
        <f>SUMIFS(B2S!I:I,B2S!C:C,C82)</f>
        <v>0</v>
      </c>
      <c r="H82" s="67">
        <f>SUMIF(TOP!C:C,'Sum JAN'!C82,TOP!F:F)</f>
        <v>0</v>
      </c>
      <c r="I82" s="101">
        <f t="shared" si="8"/>
        <v>0</v>
      </c>
      <c r="J82" s="93">
        <f>SUMIFS(PSP!V:V,PSP!D:D,C82)</f>
        <v>5767.5</v>
      </c>
      <c r="K82" s="101">
        <f t="shared" si="7"/>
        <v>5767.5</v>
      </c>
    </row>
    <row r="83" spans="2:11" s="97" customFormat="1" ht="15" hidden="1" customHeight="1">
      <c r="B83" s="1">
        <v>80</v>
      </c>
      <c r="C83" s="1" t="s">
        <v>954</v>
      </c>
      <c r="D83" s="1" t="s">
        <v>1349</v>
      </c>
      <c r="E83" s="63">
        <f>SUMIFS(OFM!AD:AD,OFM!C:C,C83)</f>
        <v>0</v>
      </c>
      <c r="F83" s="63">
        <f>SUMIFS(FAM!AI:AI,FAM!E:E,C83)</f>
        <v>0</v>
      </c>
      <c r="G83" s="67">
        <f>SUMIFS(B2S!I:I,B2S!C:C,C83)</f>
        <v>0</v>
      </c>
      <c r="H83" s="67">
        <f>SUMIF(TOP!C:C,'Sum JAN'!C83,TOP!F:F)</f>
        <v>0</v>
      </c>
      <c r="I83" s="101">
        <f t="shared" si="8"/>
        <v>0</v>
      </c>
      <c r="J83" s="93">
        <f>SUMIFS(PSP!V:V,PSP!D:D,C83)</f>
        <v>0</v>
      </c>
      <c r="K83" s="101">
        <f t="shared" si="7"/>
        <v>0</v>
      </c>
    </row>
    <row r="84" spans="2:11" s="97" customFormat="1" ht="15" customHeight="1">
      <c r="B84" s="1">
        <v>55</v>
      </c>
      <c r="C84" s="1" t="s">
        <v>58</v>
      </c>
      <c r="D84" s="1" t="s">
        <v>1349</v>
      </c>
      <c r="E84" s="63">
        <f>SUMIFS(OFM!AG:AG,OFM!C:C,C84)</f>
        <v>0</v>
      </c>
      <c r="F84" s="63">
        <f>SUMIFS(FAM!AI:AI,FAM!E:E,C84)</f>
        <v>12665</v>
      </c>
      <c r="G84" s="67">
        <f>SUMIFS(B2S!I:I,B2S!C:C,C84)</f>
        <v>0</v>
      </c>
      <c r="H84" s="67">
        <f>SUMIF(TOP!C:C,'Sum JAN'!C84,TOP!F:F)</f>
        <v>0</v>
      </c>
      <c r="I84" s="101">
        <f t="shared" si="8"/>
        <v>12665</v>
      </c>
      <c r="J84" s="93">
        <f>SUMIFS(PSP!V:V,PSP!D:D,C84)</f>
        <v>6308.75</v>
      </c>
      <c r="K84" s="101">
        <f t="shared" si="7"/>
        <v>18973.75</v>
      </c>
    </row>
    <row r="85" spans="2:11" s="97" customFormat="1" ht="15" customHeight="1">
      <c r="B85" s="1">
        <v>18</v>
      </c>
      <c r="C85" s="1" t="s">
        <v>148</v>
      </c>
      <c r="D85" s="1" t="s">
        <v>1349</v>
      </c>
      <c r="E85" s="63">
        <f>SUMIFS(OFM!AG:AG,OFM!C:C,C85)</f>
        <v>0</v>
      </c>
      <c r="F85" s="63">
        <f>SUMIFS(FAM!AI:AI,FAM!E:E,C85)</f>
        <v>4136.5</v>
      </c>
      <c r="G85" s="67">
        <f>SUMIFS(B2S!I:I,B2S!C:C,C85)</f>
        <v>0</v>
      </c>
      <c r="H85" s="67">
        <f>SUMIF(TOP!C:C,'Sum JAN'!C85,TOP!F:F)</f>
        <v>0</v>
      </c>
      <c r="I85" s="101">
        <f t="shared" si="8"/>
        <v>4136.5</v>
      </c>
      <c r="J85" s="93">
        <f>SUMIFS(PSP!V:V,PSP!D:D,C85)</f>
        <v>32210</v>
      </c>
      <c r="K85" s="101">
        <f t="shared" si="7"/>
        <v>36346.5</v>
      </c>
    </row>
    <row r="86" spans="2:11" s="97" customFormat="1" ht="12.75" hidden="1">
      <c r="B86" s="1">
        <v>149</v>
      </c>
      <c r="C86" s="1" t="s">
        <v>1022</v>
      </c>
      <c r="D86" s="1" t="s">
        <v>1349</v>
      </c>
      <c r="E86" s="63">
        <f>SUMIFS(OFM!AD:AD,OFM!C:C,C86)</f>
        <v>0</v>
      </c>
      <c r="F86" s="63">
        <f>SUMIFS(FAM!AI:AI,FAM!E:E,C86)</f>
        <v>0</v>
      </c>
      <c r="G86" s="67">
        <f>SUMIFS(B2S!I:I,B2S!C:C,C86)</f>
        <v>0</v>
      </c>
      <c r="H86" s="67">
        <f>SUMIF(TOP!C:C,'Sum JAN'!C86,TOP!F:F)</f>
        <v>0</v>
      </c>
      <c r="I86" s="101">
        <f t="shared" si="8"/>
        <v>0</v>
      </c>
      <c r="J86" s="93">
        <f>SUMIFS(PSP!V:V,PSP!D:D,C86)</f>
        <v>0</v>
      </c>
      <c r="K86" s="101">
        <f t="shared" si="7"/>
        <v>0</v>
      </c>
    </row>
    <row r="87" spans="2:11" s="97" customFormat="1" ht="15" hidden="1" customHeight="1">
      <c r="B87" s="1">
        <v>116</v>
      </c>
      <c r="C87" s="1" t="s">
        <v>989</v>
      </c>
      <c r="D87" s="1" t="s">
        <v>1349</v>
      </c>
      <c r="E87" s="63">
        <f>SUMIFS(OFM!AD:AD,OFM!C:C,C87)</f>
        <v>0</v>
      </c>
      <c r="F87" s="63">
        <f>SUMIFS(FAM!AI:AI,FAM!E:E,C87)</f>
        <v>0</v>
      </c>
      <c r="G87" s="67">
        <f>SUMIFS(B2S!I:I,B2S!C:C,C87)</f>
        <v>0</v>
      </c>
      <c r="H87" s="67">
        <f>SUMIF(TOP!C:C,'Sum JAN'!C87,TOP!F:F)</f>
        <v>0</v>
      </c>
      <c r="I87" s="101">
        <f t="shared" si="8"/>
        <v>0</v>
      </c>
      <c r="J87" s="93">
        <f>SUMIFS(PSP!V:V,PSP!D:D,C87)</f>
        <v>0</v>
      </c>
      <c r="K87" s="101">
        <f t="shared" si="7"/>
        <v>0</v>
      </c>
    </row>
    <row r="88" spans="2:11" s="97" customFormat="1" ht="15" hidden="1" customHeight="1">
      <c r="B88" s="1">
        <v>124</v>
      </c>
      <c r="C88" s="1" t="s">
        <v>997</v>
      </c>
      <c r="D88" s="1" t="s">
        <v>1349</v>
      </c>
      <c r="E88" s="63">
        <f>SUMIFS(OFM!AD:AD,OFM!C:C,C88)</f>
        <v>0</v>
      </c>
      <c r="F88" s="63">
        <f>SUMIFS(FAM!AI:AI,FAM!E:E,C88)</f>
        <v>0</v>
      </c>
      <c r="G88" s="67">
        <f>SUMIFS(B2S!I:I,B2S!C:C,C88)</f>
        <v>0</v>
      </c>
      <c r="H88" s="67">
        <f>SUMIF(TOP!C:C,'Sum JAN'!C88,TOP!F:F)</f>
        <v>0</v>
      </c>
      <c r="I88" s="101">
        <f t="shared" si="8"/>
        <v>0</v>
      </c>
      <c r="J88" s="93">
        <f>SUMIFS(PSP!V:V,PSP!D:D,C88)</f>
        <v>0</v>
      </c>
      <c r="K88" s="101">
        <f t="shared" si="7"/>
        <v>0</v>
      </c>
    </row>
    <row r="89" spans="2:11" s="97" customFormat="1" ht="15" hidden="1" customHeight="1">
      <c r="B89" s="1">
        <v>84</v>
      </c>
      <c r="C89" s="1" t="s">
        <v>958</v>
      </c>
      <c r="D89" s="1" t="s">
        <v>1349</v>
      </c>
      <c r="E89" s="63">
        <f>SUMIFS(OFM!AD:AD,OFM!C:C,C89)</f>
        <v>0</v>
      </c>
      <c r="F89" s="63">
        <f>SUMIFS(FAM!AI:AI,FAM!E:E,C89)</f>
        <v>0</v>
      </c>
      <c r="G89" s="67">
        <f>SUMIFS(B2S!I:I,B2S!C:C,C89)</f>
        <v>0</v>
      </c>
      <c r="H89" s="67">
        <f>SUMIF(TOP!C:C,'Sum JAN'!C89,TOP!F:F)</f>
        <v>0</v>
      </c>
      <c r="I89" s="101">
        <f t="shared" si="8"/>
        <v>0</v>
      </c>
      <c r="J89" s="93">
        <f>SUMIFS(PSP!V:V,PSP!D:D,C89)</f>
        <v>0</v>
      </c>
      <c r="K89" s="101">
        <f t="shared" si="7"/>
        <v>0</v>
      </c>
    </row>
    <row r="90" spans="2:11" s="97" customFormat="1" ht="15" customHeight="1">
      <c r="B90" s="1">
        <v>28</v>
      </c>
      <c r="C90" s="1" t="s">
        <v>84</v>
      </c>
      <c r="D90" s="1" t="s">
        <v>1349</v>
      </c>
      <c r="E90" s="63">
        <f>SUMIFS(OFM!AG:AG,OFM!C:C,C90)</f>
        <v>0</v>
      </c>
      <c r="F90" s="63">
        <f>SUMIFS(FAM!AI:AI,FAM!E:E,C90)</f>
        <v>4017.5</v>
      </c>
      <c r="G90" s="67">
        <f>SUMIFS(B2S!I:I,B2S!C:C,C90)</f>
        <v>0</v>
      </c>
      <c r="H90" s="67">
        <f>SUMIF(TOP!C:C,'Sum JAN'!C90,TOP!F:F)</f>
        <v>418</v>
      </c>
      <c r="I90" s="101">
        <f t="shared" si="8"/>
        <v>4435.5</v>
      </c>
      <c r="J90" s="93">
        <f>SUMIFS(PSP!V:V,PSP!D:D,C90)</f>
        <v>5462.5</v>
      </c>
      <c r="K90" s="101">
        <f t="shared" si="7"/>
        <v>9898</v>
      </c>
    </row>
    <row r="91" spans="2:11" s="97" customFormat="1" ht="15" customHeight="1">
      <c r="B91" s="1">
        <v>39</v>
      </c>
      <c r="C91" s="1" t="s">
        <v>367</v>
      </c>
      <c r="D91" s="1" t="s">
        <v>1349</v>
      </c>
      <c r="E91" s="63">
        <f>SUMIFS(OFM!AG:AG,OFM!C:C,C91)</f>
        <v>0</v>
      </c>
      <c r="F91" s="63">
        <f>SUMIFS(FAM!AI:AI,FAM!E:E,C91)</f>
        <v>0</v>
      </c>
      <c r="G91" s="67">
        <f>SUMIFS(B2S!I:I,B2S!C:C,C91)</f>
        <v>0</v>
      </c>
      <c r="H91" s="67">
        <f>SUMIF(TOP!C:C,'Sum JAN'!C91,TOP!F:F)</f>
        <v>0</v>
      </c>
      <c r="I91" s="101">
        <f t="shared" si="8"/>
        <v>0</v>
      </c>
      <c r="J91" s="93">
        <f>SUMIFS(PSP!V:V,PSP!D:D,C91)</f>
        <v>1738.75</v>
      </c>
      <c r="K91" s="101">
        <f t="shared" si="7"/>
        <v>1738.75</v>
      </c>
    </row>
    <row r="92" spans="2:11" s="97" customFormat="1" ht="15" hidden="1" customHeight="1">
      <c r="B92" s="1">
        <v>138</v>
      </c>
      <c r="C92" s="1" t="s">
        <v>1011</v>
      </c>
      <c r="D92" s="1" t="s">
        <v>1349</v>
      </c>
      <c r="E92" s="63">
        <f>SUMIFS(OFM!AD:AD,OFM!C:C,C92)</f>
        <v>0</v>
      </c>
      <c r="F92" s="63">
        <f>SUMIFS(FAM!AI:AI,FAM!E:E,C92)</f>
        <v>0</v>
      </c>
      <c r="G92" s="67">
        <f>SUMIFS(B2S!I:I,B2S!C:C,C92)</f>
        <v>0</v>
      </c>
      <c r="H92" s="67">
        <f>SUMIF(TOP!C:C,'Sum JAN'!C92,TOP!F:F)</f>
        <v>0</v>
      </c>
      <c r="I92" s="101">
        <f t="shared" si="8"/>
        <v>0</v>
      </c>
      <c r="J92" s="93">
        <f>SUMIFS(PSP!V:V,PSP!D:D,C92)</f>
        <v>0</v>
      </c>
      <c r="K92" s="101">
        <f t="shared" si="7"/>
        <v>0</v>
      </c>
    </row>
    <row r="93" spans="2:11" s="97" customFormat="1" ht="15" hidden="1" customHeight="1">
      <c r="B93" s="1">
        <v>155</v>
      </c>
      <c r="C93" s="1" t="s">
        <v>1088</v>
      </c>
      <c r="D93" s="1" t="s">
        <v>1349</v>
      </c>
      <c r="E93" s="63">
        <f>SUMIFS(OFM!AD:AD,OFM!C:C,C93)</f>
        <v>0</v>
      </c>
      <c r="F93" s="63">
        <f>SUMIFS(FAM!AI:AI,FAM!E:E,C93)</f>
        <v>0</v>
      </c>
      <c r="G93" s="67">
        <f>SUMIFS(B2S!I:I,B2S!C:C,C93)</f>
        <v>0</v>
      </c>
      <c r="H93" s="67">
        <f>SUMIF(TOP!C:C,'Sum JAN'!C93,TOP!F:F)</f>
        <v>0</v>
      </c>
      <c r="I93" s="101">
        <f t="shared" si="8"/>
        <v>0</v>
      </c>
      <c r="J93" s="93">
        <f>SUMIFS(PSP!V:V,PSP!D:D,C93)</f>
        <v>0</v>
      </c>
      <c r="K93" s="101">
        <f t="shared" si="7"/>
        <v>0</v>
      </c>
    </row>
    <row r="94" spans="2:11" s="97" customFormat="1" ht="15" hidden="1" customHeight="1">
      <c r="B94" s="1">
        <v>66</v>
      </c>
      <c r="C94" s="1" t="s">
        <v>944</v>
      </c>
      <c r="D94" s="1" t="s">
        <v>1349</v>
      </c>
      <c r="E94" s="63">
        <f>SUMIFS(OFM!AD:AD,OFM!C:C,C94)</f>
        <v>0</v>
      </c>
      <c r="F94" s="63">
        <f>SUMIFS(FAM!AI:AI,FAM!E:E,C94)</f>
        <v>0</v>
      </c>
      <c r="G94" s="67">
        <f>SUMIFS(B2S!I:I,B2S!C:C,C94)</f>
        <v>0</v>
      </c>
      <c r="H94" s="67">
        <f>SUMIF(TOP!C:C,'Sum JAN'!C94,TOP!F:F)</f>
        <v>0</v>
      </c>
      <c r="I94" s="101">
        <f t="shared" si="8"/>
        <v>0</v>
      </c>
      <c r="J94" s="93">
        <f>SUMIFS(PSP!V:V,PSP!D:D,C94)</f>
        <v>0</v>
      </c>
      <c r="K94" s="101">
        <f t="shared" si="7"/>
        <v>0</v>
      </c>
    </row>
    <row r="95" spans="2:11" s="97" customFormat="1" ht="15" hidden="1" customHeight="1">
      <c r="B95" s="1">
        <v>107</v>
      </c>
      <c r="C95" s="1" t="s">
        <v>980</v>
      </c>
      <c r="D95" s="1" t="s">
        <v>1349</v>
      </c>
      <c r="E95" s="63">
        <f>SUMIFS(OFM!AD:AD,OFM!C:C,C95)</f>
        <v>0</v>
      </c>
      <c r="F95" s="63">
        <f>SUMIFS(FAM!AI:AI,FAM!E:E,C95)</f>
        <v>0</v>
      </c>
      <c r="G95" s="67">
        <f>SUMIFS(B2S!I:I,B2S!C:C,C95)</f>
        <v>0</v>
      </c>
      <c r="H95" s="67">
        <f>SUMIF(TOP!C:C,'Sum JAN'!C95,TOP!F:F)</f>
        <v>0</v>
      </c>
      <c r="I95" s="101">
        <f t="shared" si="8"/>
        <v>0</v>
      </c>
      <c r="J95" s="93">
        <f>SUMIFS(PSP!V:V,PSP!D:D,C95)</f>
        <v>0</v>
      </c>
      <c r="K95" s="101">
        <f t="shared" si="7"/>
        <v>0</v>
      </c>
    </row>
    <row r="96" spans="2:11" s="97" customFormat="1" ht="15" customHeight="1">
      <c r="B96" s="1">
        <v>20</v>
      </c>
      <c r="C96" s="1" t="s">
        <v>29</v>
      </c>
      <c r="D96" s="1" t="s">
        <v>1349</v>
      </c>
      <c r="E96" s="63">
        <f>SUMIFS(OFM!AG:AG,OFM!C:C,C96)</f>
        <v>49079.25</v>
      </c>
      <c r="F96" s="63">
        <f>SUMIFS(FAM!AI:AI,FAM!E:E,C96)</f>
        <v>4991</v>
      </c>
      <c r="G96" s="67">
        <f>SUMIFS(B2S!I:I,B2S!C:C,C96)</f>
        <v>0</v>
      </c>
      <c r="H96" s="67">
        <f>SUMIF(TOP!C:C,'Sum JAN'!C96,TOP!F:F)</f>
        <v>0</v>
      </c>
      <c r="I96" s="101">
        <f t="shared" si="8"/>
        <v>54070.25</v>
      </c>
      <c r="J96" s="93">
        <f>SUMIFS(PSP!V:V,PSP!D:D,C96)</f>
        <v>27395</v>
      </c>
      <c r="K96" s="101">
        <f t="shared" si="7"/>
        <v>81465.25</v>
      </c>
    </row>
    <row r="97" spans="2:11" s="97" customFormat="1" ht="15" hidden="1" customHeight="1">
      <c r="B97" s="1">
        <v>88</v>
      </c>
      <c r="C97" s="100" t="s">
        <v>962</v>
      </c>
      <c r="D97" s="100" t="s">
        <v>1038</v>
      </c>
      <c r="E97" s="63">
        <f>SUMIFS(OFM!AD:AD,OFM!C:C,C97)</f>
        <v>0</v>
      </c>
      <c r="F97" s="63">
        <f>SUMIFS(FAM!AI:AI,FAM!E:E,C97)</f>
        <v>0</v>
      </c>
      <c r="G97" s="67">
        <f>SUMIFS(B2S!I:I,B2S!C:C,C97)</f>
        <v>0</v>
      </c>
      <c r="H97" s="67">
        <f>SUMIF(TOP!C:C,'Sum JAN'!C97,TOP!F:F)</f>
        <v>0</v>
      </c>
      <c r="I97" s="101">
        <f t="shared" si="8"/>
        <v>0</v>
      </c>
      <c r="J97" s="93">
        <f>SUMIFS(PSP!V:V,PSP!D:D,C97)</f>
        <v>0</v>
      </c>
      <c r="K97" s="101">
        <f t="shared" si="7"/>
        <v>0</v>
      </c>
    </row>
    <row r="98" spans="2:11" s="97" customFormat="1" ht="15" customHeight="1">
      <c r="B98" s="1">
        <v>10</v>
      </c>
      <c r="C98" s="1" t="s">
        <v>43</v>
      </c>
      <c r="D98" s="1" t="s">
        <v>1349</v>
      </c>
      <c r="E98" s="63">
        <f>SUMIFS(OFM!AG:AG,OFM!C:C,C98)</f>
        <v>9782.25</v>
      </c>
      <c r="F98" s="63">
        <f>SUMIFS(FAM!AI:AI,FAM!E:E,C98)</f>
        <v>0</v>
      </c>
      <c r="G98" s="67">
        <f>SUMIFS(B2S!I:I,B2S!C:C,C98)</f>
        <v>0</v>
      </c>
      <c r="H98" s="67">
        <f>SUMIF(TOP!C:C,'Sum JAN'!C98,TOP!F:F)</f>
        <v>0</v>
      </c>
      <c r="I98" s="101">
        <f t="shared" si="8"/>
        <v>9782.25</v>
      </c>
      <c r="J98" s="93">
        <f>SUMIFS(PSP!V:V,PSP!D:D,C98)</f>
        <v>1355</v>
      </c>
      <c r="K98" s="101">
        <f t="shared" si="7"/>
        <v>11137.25</v>
      </c>
    </row>
    <row r="99" spans="2:11" s="97" customFormat="1" ht="15" hidden="1" customHeight="1">
      <c r="B99" s="1">
        <v>90</v>
      </c>
      <c r="C99" s="100" t="s">
        <v>964</v>
      </c>
      <c r="D99" s="100" t="s">
        <v>1038</v>
      </c>
      <c r="E99" s="63">
        <f>SUMIFS(OFM!AD:AD,OFM!C:C,C99)</f>
        <v>0</v>
      </c>
      <c r="F99" s="63">
        <f>SUMIFS(FAM!AI:AI,FAM!E:E,C99)</f>
        <v>0</v>
      </c>
      <c r="G99" s="67">
        <f>SUMIFS(B2S!I:I,B2S!C:C,C99)</f>
        <v>0</v>
      </c>
      <c r="H99" s="67">
        <f>SUMIF(TOP!C:C,'Sum JAN'!C99,TOP!F:F)</f>
        <v>0</v>
      </c>
      <c r="I99" s="101">
        <f t="shared" si="8"/>
        <v>0</v>
      </c>
      <c r="J99" s="93">
        <f>SUMIFS(PSP!V:V,PSP!D:D,C99)</f>
        <v>0</v>
      </c>
      <c r="K99" s="101">
        <f t="shared" si="7"/>
        <v>0</v>
      </c>
    </row>
    <row r="100" spans="2:11" s="92" customFormat="1" ht="15" hidden="1" customHeight="1">
      <c r="B100" s="100">
        <v>91</v>
      </c>
      <c r="C100" s="100" t="s">
        <v>40</v>
      </c>
      <c r="D100" s="100" t="s">
        <v>1038</v>
      </c>
      <c r="E100" s="63">
        <f>SUMIFS(OFM!AG:AG,OFM!C:C,C100)</f>
        <v>0</v>
      </c>
      <c r="F100" s="63">
        <f>SUMIFS(FAM!AI:AI,FAM!E:E,C100)</f>
        <v>0</v>
      </c>
      <c r="G100" s="67">
        <f>SUMIFS(B2S!I:I,B2S!C:C,C100)</f>
        <v>0</v>
      </c>
      <c r="H100" s="67">
        <f>SUMIF(TOP!C:C,'Sum JAN'!C100,TOP!F:F)</f>
        <v>0</v>
      </c>
      <c r="I100" s="101">
        <f t="shared" si="8"/>
        <v>0</v>
      </c>
      <c r="J100" s="93">
        <f>SUMIFS(PSP!V:V,PSP!D:D,C100)</f>
        <v>0</v>
      </c>
      <c r="K100" s="101">
        <f t="shared" si="7"/>
        <v>0</v>
      </c>
    </row>
    <row r="101" spans="2:11" s="97" customFormat="1" ht="15" hidden="1" customHeight="1">
      <c r="B101" s="1">
        <v>86</v>
      </c>
      <c r="C101" s="1" t="s">
        <v>960</v>
      </c>
      <c r="D101" s="1" t="s">
        <v>1349</v>
      </c>
      <c r="E101" s="63">
        <f>SUMIFS(OFM!AD:AD,OFM!C:C,C101)</f>
        <v>0</v>
      </c>
      <c r="F101" s="63">
        <f>SUMIFS(FAM!AI:AI,FAM!E:E,C101)</f>
        <v>0</v>
      </c>
      <c r="G101" s="67">
        <f>SUMIFS(B2S!I:I,B2S!C:C,C101)</f>
        <v>0</v>
      </c>
      <c r="H101" s="67">
        <f>SUMIF(TOP!C:C,'Sum JAN'!C101,TOP!F:F)</f>
        <v>0</v>
      </c>
      <c r="I101" s="101">
        <f t="shared" si="8"/>
        <v>0</v>
      </c>
      <c r="J101" s="93">
        <f>SUMIFS(PSP!V:V,PSP!D:D,C101)</f>
        <v>0</v>
      </c>
      <c r="K101" s="101">
        <f t="shared" si="7"/>
        <v>0</v>
      </c>
    </row>
    <row r="102" spans="2:11" s="97" customFormat="1" ht="15" hidden="1" customHeight="1">
      <c r="B102" s="1">
        <v>112</v>
      </c>
      <c r="C102" s="1" t="s">
        <v>985</v>
      </c>
      <c r="D102" s="1" t="s">
        <v>1349</v>
      </c>
      <c r="E102" s="63">
        <f>SUMIFS(OFM!AD:AD,OFM!C:C,C102)</f>
        <v>0</v>
      </c>
      <c r="F102" s="63">
        <f>SUMIFS(FAM!AI:AI,FAM!E:E,C102)</f>
        <v>0</v>
      </c>
      <c r="G102" s="67">
        <f>SUMIFS(B2S!I:I,B2S!C:C,C102)</f>
        <v>0</v>
      </c>
      <c r="H102" s="67">
        <f>SUMIF(TOP!C:C,'Sum JAN'!C102,TOP!F:F)</f>
        <v>0</v>
      </c>
      <c r="I102" s="101">
        <f t="shared" si="8"/>
        <v>0</v>
      </c>
      <c r="J102" s="93">
        <f>SUMIFS(PSP!V:V,PSP!D:D,C102)</f>
        <v>0</v>
      </c>
      <c r="K102" s="101">
        <f t="shared" si="7"/>
        <v>0</v>
      </c>
    </row>
    <row r="103" spans="2:11" s="97" customFormat="1" ht="15" hidden="1" customHeight="1">
      <c r="B103" s="1">
        <v>79</v>
      </c>
      <c r="C103" s="1" t="s">
        <v>953</v>
      </c>
      <c r="D103" s="1" t="s">
        <v>1349</v>
      </c>
      <c r="E103" s="63">
        <f>SUMIFS(OFM!AD:AD,OFM!C:C,C103)</f>
        <v>0</v>
      </c>
      <c r="F103" s="63">
        <f>SUMIFS(FAM!AI:AI,FAM!E:E,C103)</f>
        <v>0</v>
      </c>
      <c r="G103" s="67">
        <f>SUMIFS(B2S!I:I,B2S!C:C,C103)</f>
        <v>0</v>
      </c>
      <c r="H103" s="67">
        <f>SUMIF(TOP!C:C,'Sum JAN'!C103,TOP!F:F)</f>
        <v>0</v>
      </c>
      <c r="I103" s="101">
        <f t="shared" si="8"/>
        <v>0</v>
      </c>
      <c r="J103" s="93">
        <f>SUMIFS(PSP!V:V,PSP!D:D,C103)</f>
        <v>0</v>
      </c>
      <c r="K103" s="101">
        <f t="shared" si="7"/>
        <v>0</v>
      </c>
    </row>
    <row r="104" spans="2:11" s="97" customFormat="1" ht="15" hidden="1" customHeight="1">
      <c r="B104" s="1">
        <v>121</v>
      </c>
      <c r="C104" s="1" t="s">
        <v>994</v>
      </c>
      <c r="D104" s="1" t="s">
        <v>1349</v>
      </c>
      <c r="E104" s="63">
        <f>SUMIFS(OFM!AD:AD,OFM!C:C,C104)</f>
        <v>0</v>
      </c>
      <c r="F104" s="63">
        <f>SUMIFS(FAM!AI:AI,FAM!E:E,C104)</f>
        <v>0</v>
      </c>
      <c r="G104" s="67">
        <f>SUMIFS(B2S!I:I,B2S!C:C,C104)</f>
        <v>0</v>
      </c>
      <c r="H104" s="67">
        <f>SUMIF(TOP!C:C,'Sum JAN'!C104,TOP!F:F)</f>
        <v>0</v>
      </c>
      <c r="I104" s="101">
        <f t="shared" si="8"/>
        <v>0</v>
      </c>
      <c r="J104" s="93">
        <f>SUMIFS(PSP!V:V,PSP!D:D,C104)</f>
        <v>0</v>
      </c>
      <c r="K104" s="101">
        <f t="shared" si="7"/>
        <v>0</v>
      </c>
    </row>
    <row r="105" spans="2:11" s="97" customFormat="1" ht="15" hidden="1" customHeight="1">
      <c r="B105" s="1">
        <v>158</v>
      </c>
      <c r="C105" s="1" t="s">
        <v>1091</v>
      </c>
      <c r="D105" s="1" t="s">
        <v>1349</v>
      </c>
      <c r="E105" s="63">
        <f>SUMIFS(OFM!AD:AD,OFM!C:C,C105)</f>
        <v>0</v>
      </c>
      <c r="F105" s="63">
        <f>SUMIFS(FAM!AI:AI,FAM!E:E,C105)</f>
        <v>0</v>
      </c>
      <c r="G105" s="67">
        <f>SUMIFS(B2S!I:I,B2S!C:C,C105)</f>
        <v>0</v>
      </c>
      <c r="H105" s="67">
        <f>SUMIF(TOP!C:C,'Sum JAN'!C105,TOP!F:F)</f>
        <v>0</v>
      </c>
      <c r="I105" s="101">
        <f t="shared" si="8"/>
        <v>0</v>
      </c>
      <c r="J105" s="93">
        <f>SUMIFS(PSP!V:V,PSP!D:D,C105)</f>
        <v>0</v>
      </c>
      <c r="K105" s="101">
        <f t="shared" si="7"/>
        <v>0</v>
      </c>
    </row>
    <row r="106" spans="2:11" s="97" customFormat="1" ht="15" hidden="1" customHeight="1">
      <c r="B106" s="94">
        <v>171</v>
      </c>
      <c r="C106" s="95" t="s">
        <v>1329</v>
      </c>
      <c r="D106" s="1" t="s">
        <v>1349</v>
      </c>
      <c r="E106" s="63">
        <f>SUMIFS(OFM!AD:AD,OFM!C:C,C106)</f>
        <v>0</v>
      </c>
      <c r="F106" s="63">
        <f>SUMIFS(FAM!AI:AI,FAM!E:E,C106)</f>
        <v>0</v>
      </c>
      <c r="G106" s="67">
        <f>SUMIFS(B2S!I:I,B2S!C:C,C106)</f>
        <v>0</v>
      </c>
      <c r="H106" s="67">
        <f>SUMIF(TOP!C:C,'Sum JAN'!C106,TOP!F:F)</f>
        <v>0</v>
      </c>
      <c r="I106" s="101">
        <f t="shared" si="8"/>
        <v>0</v>
      </c>
      <c r="J106" s="93">
        <f>SUMIFS(PSP!V:V,PSP!D:D,C106)</f>
        <v>0</v>
      </c>
      <c r="K106" s="101">
        <f t="shared" si="7"/>
        <v>0</v>
      </c>
    </row>
    <row r="107" spans="2:11" s="97" customFormat="1" ht="15" hidden="1" customHeight="1">
      <c r="B107" s="1">
        <v>58</v>
      </c>
      <c r="C107" s="1" t="s">
        <v>937</v>
      </c>
      <c r="D107" s="1" t="s">
        <v>1349</v>
      </c>
      <c r="E107" s="63">
        <f>SUMIFS(OFM!AD:AD,OFM!C:C,C107)</f>
        <v>0</v>
      </c>
      <c r="F107" s="63">
        <f>SUMIFS(FAM!AI:AI,FAM!E:E,C107)</f>
        <v>0</v>
      </c>
      <c r="G107" s="67">
        <f>SUMIFS(B2S!I:I,B2S!C:C,C107)</f>
        <v>0</v>
      </c>
      <c r="H107" s="67">
        <f>SUMIF(TOP!C:C,'Sum JAN'!C107,TOP!F:F)</f>
        <v>0</v>
      </c>
      <c r="I107" s="101">
        <f t="shared" si="8"/>
        <v>0</v>
      </c>
      <c r="J107" s="93">
        <f>SUMIFS(PSP!V:V,PSP!D:D,C107)</f>
        <v>0</v>
      </c>
      <c r="K107" s="101">
        <f t="shared" ref="K107:K138" si="9">SUM(I107:J107)</f>
        <v>0</v>
      </c>
    </row>
    <row r="108" spans="2:11" s="97" customFormat="1" ht="15" hidden="1" customHeight="1">
      <c r="B108" s="1">
        <v>123</v>
      </c>
      <c r="C108" s="1" t="s">
        <v>996</v>
      </c>
      <c r="D108" s="1" t="s">
        <v>1349</v>
      </c>
      <c r="E108" s="63">
        <f>SUMIFS(OFM!AD:AD,OFM!C:C,C108)</f>
        <v>0</v>
      </c>
      <c r="F108" s="63">
        <f>SUMIFS(FAM!AI:AI,FAM!E:E,C108)</f>
        <v>0</v>
      </c>
      <c r="G108" s="67">
        <f>SUMIFS(B2S!I:I,B2S!C:C,C108)</f>
        <v>0</v>
      </c>
      <c r="H108" s="67">
        <f>SUMIF(TOP!C:C,'Sum JAN'!C108,TOP!F:F)</f>
        <v>0</v>
      </c>
      <c r="I108" s="101">
        <f t="shared" si="8"/>
        <v>0</v>
      </c>
      <c r="J108" s="93">
        <f>SUMIFS(PSP!V:V,PSP!D:D,C108)</f>
        <v>0</v>
      </c>
      <c r="K108" s="101">
        <f t="shared" si="9"/>
        <v>0</v>
      </c>
    </row>
    <row r="109" spans="2:11" s="97" customFormat="1" ht="15" hidden="1" customHeight="1">
      <c r="B109" s="1">
        <v>100</v>
      </c>
      <c r="C109" s="1" t="s">
        <v>973</v>
      </c>
      <c r="D109" s="1" t="s">
        <v>1349</v>
      </c>
      <c r="E109" s="63">
        <f>SUMIFS(OFM!AD:AD,OFM!C:C,C109)</f>
        <v>0</v>
      </c>
      <c r="F109" s="63">
        <f>SUMIFS(FAM!AI:AI,FAM!E:E,C109)</f>
        <v>0</v>
      </c>
      <c r="G109" s="67">
        <f>SUMIFS(B2S!I:I,B2S!C:C,C109)</f>
        <v>0</v>
      </c>
      <c r="H109" s="67">
        <f>SUMIF(TOP!C:C,'Sum JAN'!C109,TOP!F:F)</f>
        <v>0</v>
      </c>
      <c r="I109" s="101">
        <f t="shared" si="8"/>
        <v>0</v>
      </c>
      <c r="J109" s="93">
        <f>SUMIFS(PSP!V:V,PSP!D:D,C109)</f>
        <v>0</v>
      </c>
      <c r="K109" s="101">
        <f t="shared" si="9"/>
        <v>0</v>
      </c>
    </row>
    <row r="110" spans="2:11" s="97" customFormat="1" ht="15" hidden="1" customHeight="1">
      <c r="B110" s="94">
        <v>160</v>
      </c>
      <c r="C110" s="95" t="s">
        <v>1318</v>
      </c>
      <c r="D110" s="1" t="s">
        <v>1349</v>
      </c>
      <c r="E110" s="63">
        <f>SUMIFS(OFM!AD:AD,OFM!C:C,C110)</f>
        <v>0</v>
      </c>
      <c r="F110" s="63">
        <f>SUMIFS(FAM!AI:AI,FAM!E:E,C110)</f>
        <v>0</v>
      </c>
      <c r="G110" s="67">
        <f>SUMIFS(B2S!I:I,B2S!C:C,C110)</f>
        <v>0</v>
      </c>
      <c r="H110" s="67">
        <f>SUMIF(TOP!C:C,'Sum JAN'!C110,TOP!F:F)</f>
        <v>0</v>
      </c>
      <c r="I110" s="101">
        <f t="shared" ref="I110:I141" si="10">SUM(E110:H110)</f>
        <v>0</v>
      </c>
      <c r="J110" s="93">
        <f>SUMIFS(PSP!V:V,PSP!D:D,C110)</f>
        <v>0</v>
      </c>
      <c r="K110" s="101">
        <f t="shared" si="9"/>
        <v>0</v>
      </c>
    </row>
    <row r="111" spans="2:11" s="97" customFormat="1" ht="15" hidden="1" customHeight="1">
      <c r="B111" s="1">
        <v>110</v>
      </c>
      <c r="C111" s="1" t="s">
        <v>983</v>
      </c>
      <c r="D111" s="1" t="s">
        <v>1349</v>
      </c>
      <c r="E111" s="63">
        <f>SUMIFS(OFM!AD:AD,OFM!C:C,C111)</f>
        <v>0</v>
      </c>
      <c r="F111" s="63">
        <f>SUMIFS(FAM!AI:AI,FAM!E:E,C111)</f>
        <v>0</v>
      </c>
      <c r="G111" s="67">
        <f>SUMIFS(B2S!I:I,B2S!C:C,C111)</f>
        <v>0</v>
      </c>
      <c r="H111" s="67">
        <f>SUMIF(TOP!C:C,'Sum JAN'!C111,TOP!F:F)</f>
        <v>0</v>
      </c>
      <c r="I111" s="101">
        <f t="shared" si="10"/>
        <v>0</v>
      </c>
      <c r="J111" s="93">
        <f>SUMIFS(PSP!V:V,PSP!D:D,C111)</f>
        <v>0</v>
      </c>
      <c r="K111" s="101">
        <f t="shared" si="9"/>
        <v>0</v>
      </c>
    </row>
    <row r="112" spans="2:11" s="97" customFormat="1" ht="15" customHeight="1">
      <c r="B112" s="1">
        <v>46</v>
      </c>
      <c r="C112" s="1" t="s">
        <v>191</v>
      </c>
      <c r="D112" s="1" t="s">
        <v>1349</v>
      </c>
      <c r="E112" s="63">
        <f>SUMIFS(OFM!AG:AG,OFM!C:C,C112)</f>
        <v>0</v>
      </c>
      <c r="F112" s="63">
        <f>SUMIFS(FAM!AI:AI,FAM!E:E,C112)</f>
        <v>0</v>
      </c>
      <c r="G112" s="67">
        <f>SUMIFS(B2S!I:I,B2S!C:C,C112)</f>
        <v>0</v>
      </c>
      <c r="H112" s="67">
        <f>SUMIF(TOP!C:C,'Sum JAN'!C112,TOP!F:F)</f>
        <v>0</v>
      </c>
      <c r="I112" s="101">
        <f t="shared" si="10"/>
        <v>0</v>
      </c>
      <c r="J112" s="93">
        <f>SUMIFS(PSP!V:V,PSP!D:D,C112)</f>
        <v>12916.25</v>
      </c>
      <c r="K112" s="101">
        <f t="shared" si="9"/>
        <v>12916.25</v>
      </c>
    </row>
    <row r="113" spans="2:11" s="97" customFormat="1" ht="15" hidden="1" customHeight="1">
      <c r="B113" s="1">
        <v>146</v>
      </c>
      <c r="C113" s="1" t="s">
        <v>1019</v>
      </c>
      <c r="D113" s="1" t="s">
        <v>1349</v>
      </c>
      <c r="E113" s="63">
        <f>SUMIFS(OFM!AD:AD,OFM!C:C,C113)</f>
        <v>0</v>
      </c>
      <c r="F113" s="63">
        <f>SUMIFS(FAM!AI:AI,FAM!E:E,C113)</f>
        <v>0</v>
      </c>
      <c r="G113" s="67">
        <f>SUMIFS(B2S!I:I,B2S!C:C,C113)</f>
        <v>0</v>
      </c>
      <c r="H113" s="67">
        <f>SUMIF(TOP!C:C,'Sum JAN'!C113,TOP!F:F)</f>
        <v>0</v>
      </c>
      <c r="I113" s="101">
        <f t="shared" si="10"/>
        <v>0</v>
      </c>
      <c r="J113" s="93">
        <f>SUMIFS(PSP!V:V,PSP!D:D,C113)</f>
        <v>0</v>
      </c>
      <c r="K113" s="101">
        <f t="shared" si="9"/>
        <v>0</v>
      </c>
    </row>
    <row r="114" spans="2:11" s="97" customFormat="1" ht="15" hidden="1" customHeight="1">
      <c r="B114" s="94">
        <v>163</v>
      </c>
      <c r="C114" s="95" t="s">
        <v>1321</v>
      </c>
      <c r="D114" s="1" t="s">
        <v>1349</v>
      </c>
      <c r="E114" s="63">
        <f>SUMIFS(OFM!AD:AD,OFM!C:C,C114)</f>
        <v>0</v>
      </c>
      <c r="F114" s="63">
        <f>SUMIFS(FAM!AI:AI,FAM!E:E,C114)</f>
        <v>0</v>
      </c>
      <c r="G114" s="67">
        <f>SUMIFS(B2S!I:I,B2S!C:C,C114)</f>
        <v>0</v>
      </c>
      <c r="H114" s="67">
        <f>SUMIF(TOP!C:C,'Sum JAN'!C114,TOP!F:F)</f>
        <v>0</v>
      </c>
      <c r="I114" s="101">
        <f t="shared" si="10"/>
        <v>0</v>
      </c>
      <c r="J114" s="93">
        <f>SUMIFS(PSP!V:V,PSP!D:D,C114)</f>
        <v>0</v>
      </c>
      <c r="K114" s="101">
        <f t="shared" si="9"/>
        <v>0</v>
      </c>
    </row>
    <row r="115" spans="2:11" s="97" customFormat="1" ht="15" hidden="1" customHeight="1">
      <c r="B115" s="1">
        <v>81</v>
      </c>
      <c r="C115" s="1" t="s">
        <v>955</v>
      </c>
      <c r="D115" s="1" t="s">
        <v>1349</v>
      </c>
      <c r="E115" s="63">
        <f>SUMIFS(OFM!AD:AD,OFM!C:C,C115)</f>
        <v>0</v>
      </c>
      <c r="F115" s="63">
        <f>SUMIFS(FAM!AI:AI,FAM!E:E,C115)</f>
        <v>0</v>
      </c>
      <c r="G115" s="67">
        <f>SUMIFS(B2S!I:I,B2S!C:C,C115)</f>
        <v>0</v>
      </c>
      <c r="H115" s="67">
        <f>SUMIF(TOP!C:C,'Sum JAN'!C115,TOP!F:F)</f>
        <v>0</v>
      </c>
      <c r="I115" s="101">
        <f t="shared" si="10"/>
        <v>0</v>
      </c>
      <c r="J115" s="93">
        <f>SUMIFS(PSP!V:V,PSP!D:D,C115)</f>
        <v>0</v>
      </c>
      <c r="K115" s="101">
        <f t="shared" si="9"/>
        <v>0</v>
      </c>
    </row>
    <row r="116" spans="2:11" s="97" customFormat="1" ht="15" hidden="1" customHeight="1">
      <c r="B116" s="1">
        <v>85</v>
      </c>
      <c r="C116" s="1" t="s">
        <v>959</v>
      </c>
      <c r="D116" s="1" t="s">
        <v>1349</v>
      </c>
      <c r="E116" s="63">
        <f>SUMIFS(OFM!AD:AD,OFM!C:C,C116)</f>
        <v>0</v>
      </c>
      <c r="F116" s="63">
        <f>SUMIFS(FAM!AI:AI,FAM!E:E,C116)</f>
        <v>0</v>
      </c>
      <c r="G116" s="67">
        <f>SUMIFS(B2S!I:I,B2S!C:C,C116)</f>
        <v>0</v>
      </c>
      <c r="H116" s="67">
        <f>SUMIF(TOP!C:C,'Sum JAN'!C116,TOP!F:F)</f>
        <v>0</v>
      </c>
      <c r="I116" s="101">
        <f t="shared" si="10"/>
        <v>0</v>
      </c>
      <c r="J116" s="93">
        <f>SUMIFS(PSP!V:V,PSP!D:D,C116)</f>
        <v>0</v>
      </c>
      <c r="K116" s="101">
        <f t="shared" si="9"/>
        <v>0</v>
      </c>
    </row>
    <row r="117" spans="2:11" s="97" customFormat="1" ht="15" hidden="1" customHeight="1">
      <c r="B117" s="94">
        <v>185</v>
      </c>
      <c r="C117" s="95" t="s">
        <v>1343</v>
      </c>
      <c r="D117" s="1" t="s">
        <v>1349</v>
      </c>
      <c r="E117" s="63">
        <f>SUMIFS(OFM!AD:AD,OFM!C:C,C117)</f>
        <v>0</v>
      </c>
      <c r="F117" s="63">
        <f>SUMIFS(FAM!AI:AI,FAM!E:E,C117)</f>
        <v>0</v>
      </c>
      <c r="G117" s="67">
        <f>SUMIFS(B2S!I:I,B2S!C:C,C117)</f>
        <v>0</v>
      </c>
      <c r="H117" s="67">
        <f>SUMIF(TOP!C:C,'Sum JAN'!C117,TOP!F:F)</f>
        <v>0</v>
      </c>
      <c r="I117" s="101">
        <f t="shared" si="10"/>
        <v>0</v>
      </c>
      <c r="J117" s="93">
        <f>SUMIFS(PSP!V:V,PSP!D:D,C117)</f>
        <v>0</v>
      </c>
      <c r="K117" s="101">
        <f t="shared" si="9"/>
        <v>0</v>
      </c>
    </row>
    <row r="118" spans="2:11" s="97" customFormat="1" ht="15" hidden="1" customHeight="1">
      <c r="B118" s="1">
        <v>87</v>
      </c>
      <c r="C118" s="1" t="s">
        <v>961</v>
      </c>
      <c r="D118" s="1" t="s">
        <v>1349</v>
      </c>
      <c r="E118" s="63">
        <f>SUMIFS(OFM!AD:AD,OFM!C:C,C118)</f>
        <v>0</v>
      </c>
      <c r="F118" s="63">
        <f>SUMIFS(FAM!AI:AI,FAM!E:E,C118)</f>
        <v>0</v>
      </c>
      <c r="G118" s="67">
        <f>SUMIFS(B2S!I:I,B2S!C:C,C118)</f>
        <v>0</v>
      </c>
      <c r="H118" s="67">
        <f>SUMIF(TOP!C:C,'Sum JAN'!C118,TOP!F:F)</f>
        <v>0</v>
      </c>
      <c r="I118" s="101">
        <f t="shared" si="10"/>
        <v>0</v>
      </c>
      <c r="J118" s="93">
        <f>SUMIFS(PSP!V:V,PSP!D:D,C118)</f>
        <v>0</v>
      </c>
      <c r="K118" s="101">
        <f t="shared" si="9"/>
        <v>0</v>
      </c>
    </row>
    <row r="119" spans="2:11" s="97" customFormat="1" ht="15" hidden="1" customHeight="1">
      <c r="B119" s="1">
        <v>69</v>
      </c>
      <c r="C119" s="1" t="s">
        <v>947</v>
      </c>
      <c r="D119" s="1" t="s">
        <v>1349</v>
      </c>
      <c r="E119" s="63">
        <f>SUMIFS(OFM!AD:AD,OFM!C:C,C119)</f>
        <v>0</v>
      </c>
      <c r="F119" s="63">
        <f>SUMIFS(FAM!AI:AI,FAM!E:E,C119)</f>
        <v>0</v>
      </c>
      <c r="G119" s="67">
        <f>SUMIFS(B2S!I:I,B2S!C:C,C119)</f>
        <v>0</v>
      </c>
      <c r="H119" s="67">
        <f>SUMIF(TOP!C:C,'Sum JAN'!C119,TOP!F:F)</f>
        <v>0</v>
      </c>
      <c r="I119" s="101">
        <f t="shared" si="10"/>
        <v>0</v>
      </c>
      <c r="J119" s="93">
        <f>SUMIFS(PSP!V:V,PSP!D:D,C119)</f>
        <v>0</v>
      </c>
      <c r="K119" s="101">
        <f t="shared" si="9"/>
        <v>0</v>
      </c>
    </row>
    <row r="120" spans="2:11" s="97" customFormat="1" ht="15" hidden="1" customHeight="1">
      <c r="B120" s="94">
        <v>170</v>
      </c>
      <c r="C120" s="95" t="s">
        <v>1328</v>
      </c>
      <c r="D120" s="1" t="s">
        <v>1349</v>
      </c>
      <c r="E120" s="63">
        <f>SUMIFS(OFM!AD:AD,OFM!C:C,C120)</f>
        <v>0</v>
      </c>
      <c r="F120" s="63">
        <f>SUMIFS(FAM!AI:AI,FAM!E:E,C120)</f>
        <v>0</v>
      </c>
      <c r="G120" s="67">
        <f>SUMIFS(B2S!I:I,B2S!C:C,C120)</f>
        <v>0</v>
      </c>
      <c r="H120" s="67">
        <f>SUMIF(TOP!C:C,'Sum JAN'!C120,TOP!F:F)</f>
        <v>0</v>
      </c>
      <c r="I120" s="101">
        <f t="shared" si="10"/>
        <v>0</v>
      </c>
      <c r="J120" s="93">
        <f>SUMIFS(PSP!V:V,PSP!D:D,C120)</f>
        <v>0</v>
      </c>
      <c r="K120" s="101">
        <f t="shared" si="9"/>
        <v>0</v>
      </c>
    </row>
    <row r="121" spans="2:11" s="97" customFormat="1" ht="15" hidden="1" customHeight="1">
      <c r="B121" s="1">
        <v>150</v>
      </c>
      <c r="C121" s="1" t="s">
        <v>1023</v>
      </c>
      <c r="D121" s="1" t="s">
        <v>1349</v>
      </c>
      <c r="E121" s="63">
        <f>SUMIFS(OFM!AD:AD,OFM!C:C,C121)</f>
        <v>0</v>
      </c>
      <c r="F121" s="63">
        <f>SUMIFS(FAM!AI:AI,FAM!E:E,C121)</f>
        <v>0</v>
      </c>
      <c r="G121" s="67">
        <f>SUMIFS(B2S!I:I,B2S!C:C,C121)</f>
        <v>0</v>
      </c>
      <c r="H121" s="67">
        <f>SUMIF(TOP!C:C,'Sum JAN'!C121,TOP!F:F)</f>
        <v>0</v>
      </c>
      <c r="I121" s="101">
        <f t="shared" si="10"/>
        <v>0</v>
      </c>
      <c r="J121" s="93">
        <f>SUMIFS(PSP!V:V,PSP!D:D,C121)</f>
        <v>0</v>
      </c>
      <c r="K121" s="101">
        <f t="shared" si="9"/>
        <v>0</v>
      </c>
    </row>
    <row r="122" spans="2:11" s="97" customFormat="1" ht="15" hidden="1" customHeight="1">
      <c r="B122" s="94">
        <v>184</v>
      </c>
      <c r="C122" s="95" t="s">
        <v>1342</v>
      </c>
      <c r="D122" s="1" t="s">
        <v>1349</v>
      </c>
      <c r="E122" s="63">
        <f>SUMIFS(OFM!AD:AD,OFM!C:C,C122)</f>
        <v>0</v>
      </c>
      <c r="F122" s="63">
        <f>SUMIFS(FAM!AI:AI,FAM!E:E,C122)</f>
        <v>0</v>
      </c>
      <c r="G122" s="67">
        <f>SUMIFS(B2S!I:I,B2S!C:C,C122)</f>
        <v>0</v>
      </c>
      <c r="H122" s="67">
        <f>SUMIF(TOP!C:C,'Sum JAN'!C122,TOP!F:F)</f>
        <v>0</v>
      </c>
      <c r="I122" s="101">
        <f t="shared" si="10"/>
        <v>0</v>
      </c>
      <c r="J122" s="93">
        <f>SUMIFS(PSP!V:V,PSP!D:D,C122)</f>
        <v>0</v>
      </c>
      <c r="K122" s="101">
        <f t="shared" si="9"/>
        <v>0</v>
      </c>
    </row>
    <row r="123" spans="2:11" s="97" customFormat="1" ht="15" hidden="1" customHeight="1">
      <c r="B123" s="1">
        <v>139</v>
      </c>
      <c r="C123" s="1" t="s">
        <v>1012</v>
      </c>
      <c r="D123" s="1" t="s">
        <v>1349</v>
      </c>
      <c r="E123" s="63">
        <f>SUMIFS(OFM!AD:AD,OFM!C:C,C123)</f>
        <v>0</v>
      </c>
      <c r="F123" s="63">
        <f>SUMIFS(FAM!AI:AI,FAM!E:E,C123)</f>
        <v>0</v>
      </c>
      <c r="G123" s="67">
        <f>SUMIFS(B2S!I:I,B2S!C:C,C123)</f>
        <v>0</v>
      </c>
      <c r="H123" s="67">
        <f>SUMIF(TOP!C:C,'Sum JAN'!C123,TOP!F:F)</f>
        <v>0</v>
      </c>
      <c r="I123" s="101">
        <f t="shared" si="10"/>
        <v>0</v>
      </c>
      <c r="J123" s="93">
        <f>SUMIFS(PSP!V:V,PSP!D:D,C123)</f>
        <v>0</v>
      </c>
      <c r="K123" s="101">
        <f t="shared" si="9"/>
        <v>0</v>
      </c>
    </row>
    <row r="124" spans="2:11" s="97" customFormat="1" ht="15" hidden="1" customHeight="1">
      <c r="B124" s="94">
        <v>167</v>
      </c>
      <c r="C124" s="95" t="s">
        <v>1325</v>
      </c>
      <c r="D124" s="1" t="s">
        <v>1349</v>
      </c>
      <c r="E124" s="63">
        <f>SUMIFS(OFM!AD:AD,OFM!C:C,C124)</f>
        <v>0</v>
      </c>
      <c r="F124" s="63">
        <f>SUMIFS(FAM!AI:AI,FAM!E:E,C124)</f>
        <v>0</v>
      </c>
      <c r="G124" s="67">
        <f>SUMIFS(B2S!I:I,B2S!C:C,C124)</f>
        <v>0</v>
      </c>
      <c r="H124" s="67">
        <f>SUMIF(TOP!C:C,'Sum JAN'!C124,TOP!F:F)</f>
        <v>0</v>
      </c>
      <c r="I124" s="101">
        <f t="shared" si="10"/>
        <v>0</v>
      </c>
      <c r="J124" s="93">
        <f>SUMIFS(PSP!V:V,PSP!D:D,C124)</f>
        <v>0</v>
      </c>
      <c r="K124" s="101">
        <f t="shared" si="9"/>
        <v>0</v>
      </c>
    </row>
    <row r="125" spans="2:11" s="97" customFormat="1" ht="15" customHeight="1">
      <c r="B125" s="1">
        <v>21</v>
      </c>
      <c r="C125" s="1" t="s">
        <v>3</v>
      </c>
      <c r="D125" s="1" t="s">
        <v>1349</v>
      </c>
      <c r="E125" s="63">
        <f>SUMIFS(OFM!AG:AG,OFM!C:C,C125)</f>
        <v>49165.5</v>
      </c>
      <c r="F125" s="63">
        <f>SUMIFS(FAM!AI:AI,FAM!E:E,C125)</f>
        <v>11094.75</v>
      </c>
      <c r="G125" s="67">
        <f>SUMIFS(B2S!I:I,B2S!C:C,C125)</f>
        <v>0</v>
      </c>
      <c r="H125" s="67">
        <f>SUMIF(TOP!C:C,'Sum JAN'!C125,TOP!F:F)</f>
        <v>0</v>
      </c>
      <c r="I125" s="101">
        <f t="shared" si="10"/>
        <v>60260.25</v>
      </c>
      <c r="J125" s="93">
        <f>SUMIFS(PSP!V:V,PSP!D:D,C125)</f>
        <v>2383.75</v>
      </c>
      <c r="K125" s="101">
        <f t="shared" si="9"/>
        <v>62644</v>
      </c>
    </row>
    <row r="126" spans="2:11" s="97" customFormat="1" ht="15" customHeight="1">
      <c r="B126" s="1">
        <v>72</v>
      </c>
      <c r="C126" s="1" t="s">
        <v>222</v>
      </c>
      <c r="D126" s="1" t="s">
        <v>1349</v>
      </c>
      <c r="E126" s="63">
        <f>SUMIFS(OFM!AG:AG,OFM!C:C,C126)</f>
        <v>0</v>
      </c>
      <c r="F126" s="63">
        <f>SUMIFS(FAM!AI:AI,FAM!E:E,C126)</f>
        <v>0</v>
      </c>
      <c r="G126" s="67">
        <f>SUMIFS(B2S!I:I,B2S!C:C,C126)</f>
        <v>0</v>
      </c>
      <c r="H126" s="67">
        <f>SUMIF(TOP!C:C,'Sum JAN'!C126,TOP!F:F)</f>
        <v>0</v>
      </c>
      <c r="I126" s="101">
        <f t="shared" si="10"/>
        <v>0</v>
      </c>
      <c r="J126" s="93">
        <f>SUMIFS(PSP!V:V,PSP!D:D,C126)</f>
        <v>755</v>
      </c>
      <c r="K126" s="101">
        <f t="shared" si="9"/>
        <v>755</v>
      </c>
    </row>
    <row r="127" spans="2:11" ht="15" hidden="1" customHeight="1">
      <c r="B127" s="100">
        <v>118</v>
      </c>
      <c r="C127" s="100" t="s">
        <v>991</v>
      </c>
      <c r="D127" s="100" t="s">
        <v>1038</v>
      </c>
      <c r="E127" s="63">
        <f>SUMIFS(OFM!AD:AD,OFM!C:C,C127)</f>
        <v>0</v>
      </c>
      <c r="F127" s="63">
        <f>SUMIFS(FAM!AF:AF,FAM!E:E,C127)</f>
        <v>0</v>
      </c>
      <c r="G127" s="67">
        <f>SUMIFS(B2S!I:I,B2S!C:C,C127)</f>
        <v>0</v>
      </c>
      <c r="H127" s="67">
        <f>SUMIF(TOP!C:C,'Sum JAN'!C127,TOP!F:F)</f>
        <v>0</v>
      </c>
      <c r="I127" s="101">
        <f t="shared" si="10"/>
        <v>0</v>
      </c>
      <c r="J127" s="93">
        <f>SUMIFS(PSP!V:V,PSP!D:D,C127)</f>
        <v>0</v>
      </c>
      <c r="K127" s="101">
        <f t="shared" si="9"/>
        <v>0</v>
      </c>
    </row>
    <row r="128" spans="2:11" s="97" customFormat="1" ht="15" hidden="1" customHeight="1">
      <c r="B128" s="94">
        <v>173</v>
      </c>
      <c r="C128" s="95" t="s">
        <v>1331</v>
      </c>
      <c r="D128" s="1" t="s">
        <v>1349</v>
      </c>
      <c r="E128" s="63">
        <f>SUMIFS(OFM!AD:AD,OFM!C:C,C128)</f>
        <v>0</v>
      </c>
      <c r="F128" s="63">
        <f>SUMIFS(FAM!AI:AI,FAM!E:E,C128)</f>
        <v>0</v>
      </c>
      <c r="G128" s="67">
        <f>SUMIFS(B2S!I:I,B2S!C:C,C128)</f>
        <v>0</v>
      </c>
      <c r="H128" s="67">
        <f>SUMIF(TOP!C:C,'Sum JAN'!C128,TOP!F:F)</f>
        <v>0</v>
      </c>
      <c r="I128" s="101">
        <f t="shared" si="10"/>
        <v>0</v>
      </c>
      <c r="J128" s="93">
        <f>SUMIFS(PSP!V:V,PSP!D:D,C128)</f>
        <v>0</v>
      </c>
      <c r="K128" s="101">
        <f t="shared" si="9"/>
        <v>0</v>
      </c>
    </row>
    <row r="129" spans="2:11" s="97" customFormat="1" ht="15" customHeight="1">
      <c r="B129" s="1">
        <v>6</v>
      </c>
      <c r="C129" s="1" t="s">
        <v>310</v>
      </c>
      <c r="D129" s="1" t="s">
        <v>1349</v>
      </c>
      <c r="E129" s="63">
        <f>SUMIFS(OFM!AG:AG,OFM!C:C,C129)</f>
        <v>0</v>
      </c>
      <c r="F129" s="63">
        <f>SUMIFS(FAM!AI:AI,FAM!E:E,C129)</f>
        <v>0</v>
      </c>
      <c r="G129" s="67">
        <f>SUMIFS(B2S!I:I,B2S!C:C,C129)</f>
        <v>0</v>
      </c>
      <c r="H129" s="67">
        <f>SUMIF(TOP!C:C,'Sum JAN'!C129,TOP!F:F)</f>
        <v>0</v>
      </c>
      <c r="I129" s="101">
        <f t="shared" si="10"/>
        <v>0</v>
      </c>
      <c r="J129" s="93">
        <f>SUMIFS(PSP!V:V,PSP!D:D,C129)</f>
        <v>940</v>
      </c>
      <c r="K129" s="101">
        <f t="shared" si="9"/>
        <v>940</v>
      </c>
    </row>
    <row r="130" spans="2:11" s="97" customFormat="1" ht="15" hidden="1" customHeight="1">
      <c r="B130" s="94">
        <v>177</v>
      </c>
      <c r="C130" s="95" t="s">
        <v>1335</v>
      </c>
      <c r="D130" s="1" t="s">
        <v>1349</v>
      </c>
      <c r="E130" s="63">
        <f>SUMIFS(OFM!AD:AD,OFM!C:C,C130)</f>
        <v>0</v>
      </c>
      <c r="F130" s="63">
        <f>SUMIFS(FAM!AI:AI,FAM!E:E,C130)</f>
        <v>0</v>
      </c>
      <c r="G130" s="67">
        <f>SUMIFS(B2S!I:I,B2S!C:C,C130)</f>
        <v>0</v>
      </c>
      <c r="H130" s="67">
        <f>SUMIF(TOP!C:C,'Sum JAN'!C130,TOP!F:F)</f>
        <v>0</v>
      </c>
      <c r="I130" s="101">
        <f t="shared" si="10"/>
        <v>0</v>
      </c>
      <c r="J130" s="93">
        <f>SUMIFS(PSP!V:V,PSP!D:D,C130)</f>
        <v>0</v>
      </c>
      <c r="K130" s="101">
        <f t="shared" si="9"/>
        <v>0</v>
      </c>
    </row>
    <row r="131" spans="2:11" s="97" customFormat="1" ht="15" hidden="1" customHeight="1">
      <c r="B131" s="1">
        <v>93</v>
      </c>
      <c r="C131" s="1" t="s">
        <v>966</v>
      </c>
      <c r="D131" s="1" t="s">
        <v>1349</v>
      </c>
      <c r="E131" s="63">
        <f>SUMIFS(OFM!AD:AD,OFM!C:C,C131)</f>
        <v>0</v>
      </c>
      <c r="F131" s="63">
        <f>SUMIFS(FAM!AI:AI,FAM!E:E,C131)</f>
        <v>0</v>
      </c>
      <c r="G131" s="67">
        <f>SUMIFS(B2S!I:I,B2S!C:C,C131)</f>
        <v>0</v>
      </c>
      <c r="H131" s="67">
        <f>SUMIF(TOP!C:C,'Sum JAN'!C131,TOP!F:F)</f>
        <v>0</v>
      </c>
      <c r="I131" s="101">
        <f t="shared" si="10"/>
        <v>0</v>
      </c>
      <c r="J131" s="93">
        <f>SUMIFS(PSP!V:V,PSP!D:D,C131)</f>
        <v>0</v>
      </c>
      <c r="K131" s="101">
        <f t="shared" si="9"/>
        <v>0</v>
      </c>
    </row>
    <row r="132" spans="2:11" s="97" customFormat="1" ht="15" hidden="1" customHeight="1">
      <c r="B132" s="1">
        <v>143</v>
      </c>
      <c r="C132" s="1" t="s">
        <v>1016</v>
      </c>
      <c r="D132" s="1" t="s">
        <v>1349</v>
      </c>
      <c r="E132" s="63">
        <f>SUMIFS(OFM!AD:AD,OFM!C:C,C132)</f>
        <v>0</v>
      </c>
      <c r="F132" s="63">
        <f>SUMIFS(FAM!AI:AI,FAM!E:E,C132)</f>
        <v>0</v>
      </c>
      <c r="G132" s="67">
        <f>SUMIFS(B2S!I:I,B2S!C:C,C132)</f>
        <v>0</v>
      </c>
      <c r="H132" s="67">
        <f>SUMIF(TOP!C:C,'Sum JAN'!C132,TOP!F:F)</f>
        <v>0</v>
      </c>
      <c r="I132" s="101">
        <f t="shared" si="10"/>
        <v>0</v>
      </c>
      <c r="J132" s="93">
        <f>SUMIFS(PSP!V:V,PSP!D:D,C132)</f>
        <v>0</v>
      </c>
      <c r="K132" s="101">
        <f t="shared" si="9"/>
        <v>0</v>
      </c>
    </row>
    <row r="133" spans="2:11" s="97" customFormat="1" ht="15" hidden="1" customHeight="1">
      <c r="B133" s="1">
        <v>42</v>
      </c>
      <c r="C133" s="1" t="s">
        <v>934</v>
      </c>
      <c r="D133" s="1" t="s">
        <v>1349</v>
      </c>
      <c r="E133" s="63">
        <f>SUMIFS(OFM!AD:AD,OFM!C:C,C133)</f>
        <v>0</v>
      </c>
      <c r="F133" s="63">
        <f>SUMIFS(FAM!AI:AI,FAM!E:E,C133)</f>
        <v>0</v>
      </c>
      <c r="G133" s="67">
        <f>SUMIFS(B2S!I:I,B2S!C:C,C133)</f>
        <v>0</v>
      </c>
      <c r="H133" s="67">
        <f>SUMIF(TOP!C:C,'Sum JAN'!C133,TOP!F:F)</f>
        <v>0</v>
      </c>
      <c r="I133" s="101">
        <f t="shared" si="10"/>
        <v>0</v>
      </c>
      <c r="J133" s="93">
        <f>SUMIFS(PSP!V:V,PSP!D:D,C133)</f>
        <v>0</v>
      </c>
      <c r="K133" s="101">
        <f t="shared" si="9"/>
        <v>0</v>
      </c>
    </row>
    <row r="134" spans="2:11" s="97" customFormat="1" ht="15" hidden="1" customHeight="1">
      <c r="B134" s="1">
        <v>65</v>
      </c>
      <c r="C134" s="1" t="s">
        <v>943</v>
      </c>
      <c r="D134" s="1" t="s">
        <v>1349</v>
      </c>
      <c r="E134" s="63">
        <f>SUMIFS(OFM!AD:AD,OFM!C:C,C134)</f>
        <v>0</v>
      </c>
      <c r="F134" s="63">
        <f>SUMIFS(FAM!AI:AI,FAM!E:E,C134)</f>
        <v>0</v>
      </c>
      <c r="G134" s="67">
        <f>SUMIFS(B2S!I:I,B2S!C:C,C134)</f>
        <v>0</v>
      </c>
      <c r="H134" s="67">
        <f>SUMIF(TOP!C:C,'Sum JAN'!C134,TOP!F:F)</f>
        <v>0</v>
      </c>
      <c r="I134" s="101">
        <f t="shared" si="10"/>
        <v>0</v>
      </c>
      <c r="J134" s="93">
        <f>SUMIFS(PSP!V:V,PSP!D:D,C134)</f>
        <v>0</v>
      </c>
      <c r="K134" s="101">
        <f t="shared" si="9"/>
        <v>0</v>
      </c>
    </row>
    <row r="135" spans="2:11" s="97" customFormat="1" ht="15" hidden="1" customHeight="1">
      <c r="B135" s="1">
        <v>98</v>
      </c>
      <c r="C135" s="1" t="s">
        <v>971</v>
      </c>
      <c r="D135" s="1" t="s">
        <v>1349</v>
      </c>
      <c r="E135" s="63">
        <f>SUMIFS(OFM!AD:AD,OFM!C:C,C135)</f>
        <v>0</v>
      </c>
      <c r="F135" s="63">
        <f>SUMIFS(FAM!AI:AI,FAM!E:E,C135)</f>
        <v>0</v>
      </c>
      <c r="G135" s="67">
        <f>SUMIFS(B2S!I:I,B2S!C:C,C135)</f>
        <v>0</v>
      </c>
      <c r="H135" s="67">
        <f>SUMIF(TOP!C:C,'Sum JAN'!C135,TOP!F:F)</f>
        <v>0</v>
      </c>
      <c r="I135" s="101">
        <f t="shared" si="10"/>
        <v>0</v>
      </c>
      <c r="J135" s="93">
        <f>SUMIFS(PSP!V:V,PSP!D:D,C135)</f>
        <v>0</v>
      </c>
      <c r="K135" s="101">
        <f t="shared" si="9"/>
        <v>0</v>
      </c>
    </row>
    <row r="136" spans="2:11" s="97" customFormat="1" ht="15" hidden="1" customHeight="1">
      <c r="B136" s="1">
        <v>129</v>
      </c>
      <c r="C136" s="1" t="s">
        <v>1002</v>
      </c>
      <c r="D136" s="1" t="s">
        <v>1349</v>
      </c>
      <c r="E136" s="63">
        <f>SUMIFS(OFM!AD:AD,OFM!C:C,C136)</f>
        <v>0</v>
      </c>
      <c r="F136" s="63">
        <f>SUMIFS(FAM!AI:AI,FAM!E:E,C136)</f>
        <v>0</v>
      </c>
      <c r="G136" s="67">
        <f>SUMIFS(B2S!I:I,B2S!C:C,C136)</f>
        <v>0</v>
      </c>
      <c r="H136" s="67">
        <f>SUMIF(TOP!C:C,'Sum JAN'!C136,TOP!F:F)</f>
        <v>0</v>
      </c>
      <c r="I136" s="101">
        <f t="shared" si="10"/>
        <v>0</v>
      </c>
      <c r="J136" s="93">
        <f>SUMIFS(PSP!V:V,PSP!D:D,C136)</f>
        <v>0</v>
      </c>
      <c r="K136" s="101">
        <f t="shared" si="9"/>
        <v>0</v>
      </c>
    </row>
    <row r="137" spans="2:11" s="97" customFormat="1" ht="15" hidden="1" customHeight="1">
      <c r="B137" s="94">
        <v>168</v>
      </c>
      <c r="C137" s="95" t="s">
        <v>1326</v>
      </c>
      <c r="D137" s="1" t="s">
        <v>1349</v>
      </c>
      <c r="E137" s="63">
        <f>SUMIFS(OFM!AD:AD,OFM!C:C,C137)</f>
        <v>0</v>
      </c>
      <c r="F137" s="63">
        <f>SUMIFS(FAM!AI:AI,FAM!E:E,C137)</f>
        <v>0</v>
      </c>
      <c r="G137" s="67">
        <f>SUMIFS(B2S!I:I,B2S!C:C,C137)</f>
        <v>0</v>
      </c>
      <c r="H137" s="67">
        <f>SUMIF(TOP!C:C,'Sum JAN'!C137,TOP!F:F)</f>
        <v>0</v>
      </c>
      <c r="I137" s="101">
        <f t="shared" si="10"/>
        <v>0</v>
      </c>
      <c r="J137" s="93">
        <f>SUMIFS(PSP!V:V,PSP!D:D,C137)</f>
        <v>0</v>
      </c>
      <c r="K137" s="101">
        <f t="shared" si="9"/>
        <v>0</v>
      </c>
    </row>
    <row r="138" spans="2:11" s="97" customFormat="1" ht="15" customHeight="1">
      <c r="B138" s="1">
        <v>11</v>
      </c>
      <c r="C138" s="1" t="s">
        <v>204</v>
      </c>
      <c r="D138" s="1" t="s">
        <v>1349</v>
      </c>
      <c r="E138" s="63">
        <f>SUMIFS(OFM!AG:AG,OFM!C:C,C138)</f>
        <v>0</v>
      </c>
      <c r="F138" s="63">
        <f>SUMIFS(FAM!AI:AI,FAM!E:E,C138)</f>
        <v>0</v>
      </c>
      <c r="G138" s="67">
        <f>SUMIFS(B2S!I:I,B2S!C:C,C138)</f>
        <v>0</v>
      </c>
      <c r="H138" s="67">
        <f>SUMIF(TOP!C:C,'Sum JAN'!C138,TOP!F:F)</f>
        <v>0</v>
      </c>
      <c r="I138" s="101">
        <f t="shared" si="10"/>
        <v>0</v>
      </c>
      <c r="J138" s="93">
        <f>SUMIFS(PSP!V:V,PSP!D:D,C138)</f>
        <v>3636.25</v>
      </c>
      <c r="K138" s="101">
        <f t="shared" si="9"/>
        <v>3636.25</v>
      </c>
    </row>
    <row r="139" spans="2:11" s="97" customFormat="1" ht="15" hidden="1" customHeight="1">
      <c r="B139" s="94">
        <v>179</v>
      </c>
      <c r="C139" s="95" t="s">
        <v>1337</v>
      </c>
      <c r="D139" s="1" t="s">
        <v>1349</v>
      </c>
      <c r="E139" s="63">
        <f>SUMIFS(OFM!AD:AD,OFM!C:C,C139)</f>
        <v>0</v>
      </c>
      <c r="F139" s="63">
        <f>SUMIFS(FAM!AI:AI,FAM!E:E,C139)</f>
        <v>0</v>
      </c>
      <c r="G139" s="67">
        <f>SUMIFS(B2S!I:I,B2S!C:C,C139)</f>
        <v>0</v>
      </c>
      <c r="H139" s="67">
        <f>SUMIF(TOP!C:C,'Sum JAN'!C139,TOP!F:F)</f>
        <v>0</v>
      </c>
      <c r="I139" s="101">
        <f t="shared" si="10"/>
        <v>0</v>
      </c>
      <c r="J139" s="93">
        <f>SUMIFS(PSP!V:V,PSP!D:D,C139)</f>
        <v>0</v>
      </c>
      <c r="K139" s="101">
        <f t="shared" ref="K139:K170" si="11">SUM(I139:J139)</f>
        <v>0</v>
      </c>
    </row>
    <row r="140" spans="2:11" s="97" customFormat="1" ht="15" hidden="1" customHeight="1">
      <c r="B140" s="94">
        <v>182</v>
      </c>
      <c r="C140" s="95" t="s">
        <v>1340</v>
      </c>
      <c r="D140" s="1" t="s">
        <v>1349</v>
      </c>
      <c r="E140" s="63">
        <f>SUMIFS(OFM!AD:AD,OFM!C:C,C140)</f>
        <v>0</v>
      </c>
      <c r="F140" s="63">
        <f>SUMIFS(FAM!AI:AI,FAM!E:E,C140)</f>
        <v>0</v>
      </c>
      <c r="G140" s="67">
        <f>SUMIFS(B2S!I:I,B2S!C:C,C140)</f>
        <v>0</v>
      </c>
      <c r="H140" s="67">
        <f>SUMIF(TOP!C:C,'Sum JAN'!C140,TOP!F:F)</f>
        <v>0</v>
      </c>
      <c r="I140" s="101">
        <f t="shared" si="10"/>
        <v>0</v>
      </c>
      <c r="J140" s="93">
        <f>SUMIFS(PSP!V:V,PSP!D:D,C140)</f>
        <v>0</v>
      </c>
      <c r="K140" s="101">
        <f t="shared" si="11"/>
        <v>0</v>
      </c>
    </row>
    <row r="141" spans="2:11" s="97" customFormat="1" ht="15" hidden="1" customHeight="1">
      <c r="B141" s="1">
        <v>99</v>
      </c>
      <c r="C141" s="1" t="s">
        <v>972</v>
      </c>
      <c r="D141" s="1" t="s">
        <v>1349</v>
      </c>
      <c r="E141" s="63">
        <f>SUMIFS(OFM!AD:AD,OFM!C:C,C141)</f>
        <v>0</v>
      </c>
      <c r="F141" s="63">
        <f>SUMIFS(FAM!AI:AI,FAM!E:E,C141)</f>
        <v>0</v>
      </c>
      <c r="G141" s="67">
        <f>SUMIFS(B2S!I:I,B2S!C:C,C141)</f>
        <v>0</v>
      </c>
      <c r="H141" s="67">
        <f>SUMIF(TOP!C:C,'Sum JAN'!C141,TOP!F:F)</f>
        <v>0</v>
      </c>
      <c r="I141" s="101">
        <f t="shared" si="10"/>
        <v>0</v>
      </c>
      <c r="J141" s="93">
        <f>SUMIFS(PSP!V:V,PSP!D:D,C141)</f>
        <v>0</v>
      </c>
      <c r="K141" s="101">
        <f t="shared" si="11"/>
        <v>0</v>
      </c>
    </row>
    <row r="142" spans="2:11" s="97" customFormat="1" ht="15" hidden="1" customHeight="1">
      <c r="B142" s="94">
        <v>183</v>
      </c>
      <c r="C142" s="95" t="s">
        <v>1341</v>
      </c>
      <c r="D142" s="1" t="s">
        <v>1349</v>
      </c>
      <c r="E142" s="63">
        <f>SUMIFS(OFM!AD:AD,OFM!C:C,C142)</f>
        <v>0</v>
      </c>
      <c r="F142" s="63">
        <f>SUMIFS(FAM!AI:AI,FAM!E:E,C142)</f>
        <v>0</v>
      </c>
      <c r="G142" s="67">
        <f>SUMIFS(B2S!I:I,B2S!C:C,C142)</f>
        <v>0</v>
      </c>
      <c r="H142" s="67">
        <f>SUMIF(TOP!C:C,'Sum JAN'!C142,TOP!F:F)</f>
        <v>0</v>
      </c>
      <c r="I142" s="101">
        <f t="shared" ref="I142:I173" si="12">SUM(E142:H142)</f>
        <v>0</v>
      </c>
      <c r="J142" s="93">
        <f>SUMIFS(PSP!V:V,PSP!D:D,C142)</f>
        <v>0</v>
      </c>
      <c r="K142" s="101">
        <f t="shared" si="11"/>
        <v>0</v>
      </c>
    </row>
    <row r="143" spans="2:11" s="97" customFormat="1" ht="15" hidden="1" customHeight="1">
      <c r="B143" s="1">
        <v>151</v>
      </c>
      <c r="C143" s="1" t="s">
        <v>1024</v>
      </c>
      <c r="D143" s="1" t="s">
        <v>1349</v>
      </c>
      <c r="E143" s="63">
        <f>SUMIFS(OFM!AD:AD,OFM!C:C,C143)</f>
        <v>0</v>
      </c>
      <c r="F143" s="63">
        <f>SUMIFS(FAM!AI:AI,FAM!E:E,C143)</f>
        <v>0</v>
      </c>
      <c r="G143" s="67">
        <f>SUMIFS(B2S!I:I,B2S!C:C,C143)</f>
        <v>0</v>
      </c>
      <c r="H143" s="67">
        <f>SUMIF(TOP!C:C,'Sum JAN'!C143,TOP!F:F)</f>
        <v>0</v>
      </c>
      <c r="I143" s="101">
        <f t="shared" si="12"/>
        <v>0</v>
      </c>
      <c r="J143" s="93">
        <f>SUMIFS(PSP!V:V,PSP!D:D,C143)</f>
        <v>0</v>
      </c>
      <c r="K143" s="101">
        <f t="shared" si="11"/>
        <v>0</v>
      </c>
    </row>
    <row r="144" spans="2:11" ht="15" hidden="1" customHeight="1">
      <c r="B144" s="100">
        <v>135</v>
      </c>
      <c r="C144" s="100" t="s">
        <v>1008</v>
      </c>
      <c r="D144" s="100" t="s">
        <v>1038</v>
      </c>
      <c r="E144" s="63">
        <f>SUMIFS(OFM!AD:AD,OFM!C:C,C144)</f>
        <v>0</v>
      </c>
      <c r="F144" s="63">
        <f>SUMIFS(FAM!AF:AF,FAM!E:E,C144)</f>
        <v>0</v>
      </c>
      <c r="G144" s="67">
        <f>SUMIFS(B2S!I:I,B2S!C:C,C144)</f>
        <v>0</v>
      </c>
      <c r="H144" s="67">
        <f>SUMIF(TOP!C:C,'Sum JAN'!C144,TOP!F:F)</f>
        <v>0</v>
      </c>
      <c r="I144" s="101">
        <f t="shared" si="12"/>
        <v>0</v>
      </c>
      <c r="J144" s="93">
        <f>SUMIFS(PSP!V:V,PSP!D:D,C144)</f>
        <v>0</v>
      </c>
      <c r="K144" s="101">
        <f t="shared" si="11"/>
        <v>0</v>
      </c>
    </row>
    <row r="145" spans="2:11" ht="15" hidden="1" customHeight="1">
      <c r="B145" s="100">
        <v>136</v>
      </c>
      <c r="C145" s="100" t="s">
        <v>1009</v>
      </c>
      <c r="D145" s="100" t="s">
        <v>1038</v>
      </c>
      <c r="E145" s="63">
        <f>SUMIFS(OFM!AD:AD,OFM!C:C,C145)</f>
        <v>0</v>
      </c>
      <c r="F145" s="63">
        <f>SUMIFS(FAM!AF:AF,FAM!E:E,C145)</f>
        <v>0</v>
      </c>
      <c r="G145" s="67">
        <f>SUMIFS(B2S!I:I,B2S!C:C,C145)</f>
        <v>0</v>
      </c>
      <c r="H145" s="67">
        <f>SUMIF(TOP!C:C,'Sum JAN'!C145,TOP!F:F)</f>
        <v>0</v>
      </c>
      <c r="I145" s="101">
        <f t="shared" si="12"/>
        <v>0</v>
      </c>
      <c r="J145" s="93">
        <f>SUMIFS(PSP!V:V,PSP!D:D,C145)</f>
        <v>0</v>
      </c>
      <c r="K145" s="101">
        <f t="shared" si="11"/>
        <v>0</v>
      </c>
    </row>
    <row r="146" spans="2:11" ht="15" hidden="1" customHeight="1">
      <c r="B146" s="100">
        <v>137</v>
      </c>
      <c r="C146" s="100" t="s">
        <v>1010</v>
      </c>
      <c r="D146" s="100" t="s">
        <v>1038</v>
      </c>
      <c r="E146" s="63">
        <f>SUMIFS(OFM!AD:AD,OFM!C:C,C146)</f>
        <v>0</v>
      </c>
      <c r="F146" s="63">
        <f>SUMIFS(FAM!AF:AF,FAM!E:E,C146)</f>
        <v>0</v>
      </c>
      <c r="G146" s="67">
        <f>SUMIFS(B2S!I:I,B2S!C:C,C146)</f>
        <v>0</v>
      </c>
      <c r="H146" s="67">
        <f>SUMIF(TOP!C:C,'Sum JAN'!C146,TOP!F:F)</f>
        <v>0</v>
      </c>
      <c r="I146" s="101">
        <f t="shared" si="12"/>
        <v>0</v>
      </c>
      <c r="J146" s="93">
        <f>SUMIFS(PSP!V:V,PSP!D:D,C146)</f>
        <v>0</v>
      </c>
      <c r="K146" s="101">
        <f t="shared" si="11"/>
        <v>0</v>
      </c>
    </row>
    <row r="147" spans="2:11" s="97" customFormat="1" ht="15" hidden="1" customHeight="1">
      <c r="B147" s="1">
        <v>119</v>
      </c>
      <c r="C147" s="1" t="s">
        <v>992</v>
      </c>
      <c r="D147" s="1" t="s">
        <v>1349</v>
      </c>
      <c r="E147" s="63">
        <f>SUMIFS(OFM!AD:AD,OFM!C:C,C147)</f>
        <v>0</v>
      </c>
      <c r="F147" s="63">
        <f>SUMIFS(FAM!AI:AI,FAM!E:E,C147)</f>
        <v>0</v>
      </c>
      <c r="G147" s="67">
        <f>SUMIFS(B2S!I:I,B2S!C:C,C147)</f>
        <v>0</v>
      </c>
      <c r="H147" s="67">
        <f>SUMIF(TOP!C:C,'Sum JAN'!C147,TOP!F:F)</f>
        <v>0</v>
      </c>
      <c r="I147" s="101">
        <f t="shared" si="12"/>
        <v>0</v>
      </c>
      <c r="J147" s="93">
        <f>SUMIFS(PSP!V:V,PSP!D:D,C147)</f>
        <v>0</v>
      </c>
      <c r="K147" s="101">
        <f t="shared" si="11"/>
        <v>0</v>
      </c>
    </row>
    <row r="148" spans="2:11" s="97" customFormat="1" ht="15" hidden="1" customHeight="1">
      <c r="B148" s="94">
        <v>175</v>
      </c>
      <c r="C148" s="95" t="s">
        <v>1333</v>
      </c>
      <c r="D148" s="1" t="s">
        <v>1349</v>
      </c>
      <c r="E148" s="63">
        <f>SUMIFS(OFM!AD:AD,OFM!C:C,C148)</f>
        <v>0</v>
      </c>
      <c r="F148" s="63">
        <f>SUMIFS(FAM!AI:AI,FAM!E:E,C148)</f>
        <v>0</v>
      </c>
      <c r="G148" s="67">
        <f>SUMIFS(B2S!I:I,B2S!C:C,C148)</f>
        <v>0</v>
      </c>
      <c r="H148" s="67">
        <f>SUMIF(TOP!C:C,'Sum JAN'!C148,TOP!F:F)</f>
        <v>0</v>
      </c>
      <c r="I148" s="101">
        <f t="shared" si="12"/>
        <v>0</v>
      </c>
      <c r="J148" s="93">
        <f>SUMIFS(PSP!V:V,PSP!D:D,C148)</f>
        <v>0</v>
      </c>
      <c r="K148" s="101">
        <f t="shared" si="11"/>
        <v>0</v>
      </c>
    </row>
    <row r="149" spans="2:11" s="97" customFormat="1" ht="15" hidden="1" customHeight="1">
      <c r="B149" s="1">
        <v>113</v>
      </c>
      <c r="C149" s="1" t="s">
        <v>986</v>
      </c>
      <c r="D149" s="1" t="s">
        <v>1349</v>
      </c>
      <c r="E149" s="63">
        <f>SUMIFS(OFM!AD:AD,OFM!C:C,C149)</f>
        <v>0</v>
      </c>
      <c r="F149" s="63">
        <f>SUMIFS(FAM!AI:AI,FAM!E:E,C149)</f>
        <v>0</v>
      </c>
      <c r="G149" s="67">
        <f>SUMIFS(B2S!I:I,B2S!C:C,C149)</f>
        <v>0</v>
      </c>
      <c r="H149" s="67">
        <f>SUMIF(TOP!C:C,'Sum JAN'!C149,TOP!F:F)</f>
        <v>0</v>
      </c>
      <c r="I149" s="101">
        <f t="shared" si="12"/>
        <v>0</v>
      </c>
      <c r="J149" s="93">
        <f>SUMIFS(PSP!V:V,PSP!D:D,C149)</f>
        <v>0</v>
      </c>
      <c r="K149" s="101">
        <f t="shared" si="11"/>
        <v>0</v>
      </c>
    </row>
    <row r="150" spans="2:11" s="97" customFormat="1" ht="15" hidden="1" customHeight="1">
      <c r="B150" s="1">
        <v>96</v>
      </c>
      <c r="C150" s="1" t="s">
        <v>969</v>
      </c>
      <c r="D150" s="1" t="s">
        <v>1349</v>
      </c>
      <c r="E150" s="63">
        <f>SUMIFS(OFM!AD:AD,OFM!C:C,C150)</f>
        <v>0</v>
      </c>
      <c r="F150" s="63">
        <f>SUMIFS(FAM!AI:AI,FAM!E:E,C150)</f>
        <v>0</v>
      </c>
      <c r="G150" s="67">
        <f>SUMIFS(B2S!I:I,B2S!C:C,C150)</f>
        <v>0</v>
      </c>
      <c r="H150" s="67">
        <f>SUMIF(TOP!C:C,'Sum JAN'!C150,TOP!F:F)</f>
        <v>0</v>
      </c>
      <c r="I150" s="101">
        <f t="shared" si="12"/>
        <v>0</v>
      </c>
      <c r="J150" s="93">
        <f>SUMIFS(PSP!V:V,PSP!D:D,C150)</f>
        <v>0</v>
      </c>
      <c r="K150" s="101">
        <f t="shared" si="11"/>
        <v>0</v>
      </c>
    </row>
    <row r="151" spans="2:11" s="97" customFormat="1" ht="15" hidden="1" customHeight="1">
      <c r="B151" s="1">
        <v>49</v>
      </c>
      <c r="C151" s="1" t="s">
        <v>935</v>
      </c>
      <c r="D151" s="1" t="s">
        <v>1349</v>
      </c>
      <c r="E151" s="63">
        <f>SUMIFS(OFM!AD:AD,OFM!C:C,C151)</f>
        <v>0</v>
      </c>
      <c r="F151" s="63">
        <f>SUMIFS(FAM!AI:AI,FAM!E:E,C151)</f>
        <v>0</v>
      </c>
      <c r="G151" s="67">
        <f>SUMIFS(B2S!I:I,B2S!C:C,C151)</f>
        <v>0</v>
      </c>
      <c r="H151" s="67">
        <f>SUMIF(TOP!C:C,'Sum JAN'!C151,TOP!F:F)</f>
        <v>0</v>
      </c>
      <c r="I151" s="101">
        <f t="shared" si="12"/>
        <v>0</v>
      </c>
      <c r="J151" s="93">
        <f>SUMIFS(PSP!V:V,PSP!D:D,C151)</f>
        <v>0</v>
      </c>
      <c r="K151" s="101">
        <f t="shared" si="11"/>
        <v>0</v>
      </c>
    </row>
    <row r="152" spans="2:11" s="97" customFormat="1" ht="15" customHeight="1">
      <c r="B152" s="1">
        <v>22</v>
      </c>
      <c r="C152" s="1" t="s">
        <v>383</v>
      </c>
      <c r="D152" s="1" t="s">
        <v>1349</v>
      </c>
      <c r="E152" s="63">
        <f>SUMIFS(OFM!AG:AG,OFM!C:C,C152)</f>
        <v>0</v>
      </c>
      <c r="F152" s="63">
        <f>SUMIFS(FAM!AI:AI,FAM!E:E,C152)</f>
        <v>0</v>
      </c>
      <c r="G152" s="67">
        <f>SUMIFS(B2S!I:I,B2S!C:C,C152)</f>
        <v>0</v>
      </c>
      <c r="H152" s="67">
        <f>SUMIF(TOP!C:C,'Sum JAN'!C152,TOP!F:F)</f>
        <v>0</v>
      </c>
      <c r="I152" s="101">
        <f t="shared" si="12"/>
        <v>0</v>
      </c>
      <c r="J152" s="93">
        <f>SUMIFS(PSP!V:V,PSP!D:D,C152)</f>
        <v>2123.75</v>
      </c>
      <c r="K152" s="101">
        <f t="shared" si="11"/>
        <v>2123.75</v>
      </c>
    </row>
    <row r="153" spans="2:11" s="97" customFormat="1" ht="15" customHeight="1">
      <c r="B153" s="1">
        <v>30</v>
      </c>
      <c r="C153" s="1" t="s">
        <v>25</v>
      </c>
      <c r="D153" s="1" t="s">
        <v>1349</v>
      </c>
      <c r="E153" s="63">
        <f>SUMIFS(OFM!AG:AG,OFM!C:C,C153)</f>
        <v>5241</v>
      </c>
      <c r="F153" s="63">
        <f>SUMIFS(FAM!AI:AI,FAM!E:E,C153)</f>
        <v>0</v>
      </c>
      <c r="G153" s="67">
        <f>SUMIFS(B2S!I:I,B2S!C:C,C153)</f>
        <v>0</v>
      </c>
      <c r="H153" s="67">
        <f>SUMIF(TOP!C:C,'Sum JAN'!C153,TOP!F:F)</f>
        <v>0</v>
      </c>
      <c r="I153" s="101">
        <f t="shared" si="12"/>
        <v>5241</v>
      </c>
      <c r="J153" s="93">
        <f>SUMIFS(PSP!V:V,PSP!D:D,C153)</f>
        <v>8221.25</v>
      </c>
      <c r="K153" s="101">
        <f t="shared" si="11"/>
        <v>13462.25</v>
      </c>
    </row>
    <row r="154" spans="2:11" s="97" customFormat="1" ht="15" hidden="1" customHeight="1">
      <c r="B154" s="1">
        <v>64</v>
      </c>
      <c r="C154" s="1" t="s">
        <v>942</v>
      </c>
      <c r="D154" s="1" t="s">
        <v>1349</v>
      </c>
      <c r="E154" s="63">
        <f>SUMIFS(OFM!AD:AD,OFM!C:C,C154)</f>
        <v>0</v>
      </c>
      <c r="F154" s="63">
        <f>SUMIFS(FAM!AI:AI,FAM!E:E,C154)</f>
        <v>0</v>
      </c>
      <c r="G154" s="67">
        <f>SUMIFS(B2S!I:I,B2S!C:C,C154)</f>
        <v>0</v>
      </c>
      <c r="H154" s="67">
        <f>SUMIF(TOP!C:C,'Sum JAN'!C154,TOP!F:F)</f>
        <v>0</v>
      </c>
      <c r="I154" s="101">
        <f t="shared" si="12"/>
        <v>0</v>
      </c>
      <c r="J154" s="93">
        <f>SUMIFS(PSP!V:V,PSP!D:D,C154)</f>
        <v>0</v>
      </c>
      <c r="K154" s="101">
        <f t="shared" si="11"/>
        <v>0</v>
      </c>
    </row>
    <row r="155" spans="2:11" s="97" customFormat="1" ht="15" hidden="1" customHeight="1">
      <c r="B155" s="94">
        <v>166</v>
      </c>
      <c r="C155" s="95" t="s">
        <v>1324</v>
      </c>
      <c r="D155" s="1" t="s">
        <v>1349</v>
      </c>
      <c r="E155" s="63">
        <f>SUMIFS(OFM!AD:AD,OFM!C:C,C155)</f>
        <v>0</v>
      </c>
      <c r="F155" s="63">
        <f>SUMIFS(FAM!AI:AI,FAM!E:E,C155)</f>
        <v>0</v>
      </c>
      <c r="G155" s="67">
        <f>SUMIFS(B2S!I:I,B2S!C:C,C155)</f>
        <v>0</v>
      </c>
      <c r="H155" s="67">
        <f>SUMIF(TOP!C:C,'Sum JAN'!C155,TOP!F:F)</f>
        <v>0</v>
      </c>
      <c r="I155" s="101">
        <f t="shared" si="12"/>
        <v>0</v>
      </c>
      <c r="J155" s="93">
        <f>SUMIFS(PSP!V:V,PSP!D:D,C155)</f>
        <v>0</v>
      </c>
      <c r="K155" s="101">
        <f t="shared" si="11"/>
        <v>0</v>
      </c>
    </row>
    <row r="156" spans="2:11" s="97" customFormat="1" ht="15" hidden="1" customHeight="1">
      <c r="B156" s="1">
        <v>68</v>
      </c>
      <c r="C156" s="1" t="s">
        <v>946</v>
      </c>
      <c r="D156" s="1" t="s">
        <v>1349</v>
      </c>
      <c r="E156" s="63">
        <f>SUMIFS(OFM!AD:AD,OFM!C:C,C156)</f>
        <v>0</v>
      </c>
      <c r="F156" s="63">
        <f>SUMIFS(FAM!AI:AI,FAM!E:E,C156)</f>
        <v>0</v>
      </c>
      <c r="G156" s="67">
        <f>SUMIFS(B2S!I:I,B2S!C:C,C156)</f>
        <v>0</v>
      </c>
      <c r="H156" s="67">
        <f>SUMIF(TOP!C:C,'Sum JAN'!C156,TOP!F:F)</f>
        <v>0</v>
      </c>
      <c r="I156" s="101">
        <f t="shared" si="12"/>
        <v>0</v>
      </c>
      <c r="J156" s="93">
        <f>SUMIFS(PSP!V:V,PSP!D:D,C156)</f>
        <v>0</v>
      </c>
      <c r="K156" s="101">
        <f t="shared" si="11"/>
        <v>0</v>
      </c>
    </row>
    <row r="157" spans="2:11" s="97" customFormat="1" ht="15" hidden="1" customHeight="1">
      <c r="B157" s="1">
        <v>62</v>
      </c>
      <c r="C157" s="1" t="s">
        <v>581</v>
      </c>
      <c r="D157" s="1" t="s">
        <v>1349</v>
      </c>
      <c r="E157" s="63">
        <f>SUMIFS(OFM!AD:AD,OFM!C:C,C157)</f>
        <v>0</v>
      </c>
      <c r="F157" s="63">
        <f>SUMIFS(FAM!AI:AI,FAM!E:E,C157)</f>
        <v>0</v>
      </c>
      <c r="G157" s="67">
        <f>SUMIFS(B2S!I:I,B2S!C:C,C157)</f>
        <v>0</v>
      </c>
      <c r="H157" s="67">
        <f>SUMIF(TOP!C:C,'Sum JAN'!C157,TOP!F:F)</f>
        <v>0</v>
      </c>
      <c r="I157" s="101">
        <f t="shared" si="12"/>
        <v>0</v>
      </c>
      <c r="J157" s="93">
        <f>SUMIFS(PSP!V:V,PSP!D:D,C157)</f>
        <v>0</v>
      </c>
      <c r="K157" s="101">
        <f t="shared" si="11"/>
        <v>0</v>
      </c>
    </row>
    <row r="158" spans="2:11" s="97" customFormat="1" ht="15" hidden="1" customHeight="1">
      <c r="B158" s="1">
        <v>101</v>
      </c>
      <c r="C158" s="1" t="s">
        <v>974</v>
      </c>
      <c r="D158" s="1" t="s">
        <v>1349</v>
      </c>
      <c r="E158" s="63">
        <f>SUMIFS(OFM!AD:AD,OFM!C:C,C158)</f>
        <v>0</v>
      </c>
      <c r="F158" s="63">
        <f>SUMIFS(FAM!AI:AI,FAM!E:E,C158)</f>
        <v>0</v>
      </c>
      <c r="G158" s="67">
        <f>SUMIFS(B2S!I:I,B2S!C:C,C158)</f>
        <v>0</v>
      </c>
      <c r="H158" s="67">
        <f>SUMIF(TOP!C:C,'Sum JAN'!C158,TOP!F:F)</f>
        <v>0</v>
      </c>
      <c r="I158" s="101">
        <f t="shared" si="12"/>
        <v>0</v>
      </c>
      <c r="J158" s="93">
        <f>SUMIFS(PSP!V:V,PSP!D:D,C158)</f>
        <v>0</v>
      </c>
      <c r="K158" s="101">
        <f t="shared" si="11"/>
        <v>0</v>
      </c>
    </row>
    <row r="159" spans="2:11" s="97" customFormat="1" ht="15" hidden="1" customHeight="1">
      <c r="B159" s="1">
        <v>71</v>
      </c>
      <c r="C159" s="1" t="s">
        <v>949</v>
      </c>
      <c r="D159" s="1" t="s">
        <v>1349</v>
      </c>
      <c r="E159" s="63">
        <f>SUMIFS(OFM!AD:AD,OFM!C:C,C159)</f>
        <v>0</v>
      </c>
      <c r="F159" s="63">
        <f>SUMIFS(FAM!AI:AI,FAM!E:E,C159)</f>
        <v>0</v>
      </c>
      <c r="G159" s="67">
        <f>SUMIFS(B2S!I:I,B2S!C:C,C159)</f>
        <v>0</v>
      </c>
      <c r="H159" s="67">
        <f>SUMIF(TOP!C:C,'Sum JAN'!C159,TOP!F:F)</f>
        <v>0</v>
      </c>
      <c r="I159" s="101">
        <f t="shared" si="12"/>
        <v>0</v>
      </c>
      <c r="J159" s="93">
        <f>SUMIFS(PSP!V:V,PSP!D:D,C159)</f>
        <v>0</v>
      </c>
      <c r="K159" s="101">
        <f t="shared" si="11"/>
        <v>0</v>
      </c>
    </row>
    <row r="160" spans="2:11" s="97" customFormat="1" ht="15" hidden="1" customHeight="1">
      <c r="B160" s="1">
        <v>115</v>
      </c>
      <c r="C160" s="1" t="s">
        <v>988</v>
      </c>
      <c r="D160" s="1" t="s">
        <v>1349</v>
      </c>
      <c r="E160" s="63">
        <f>SUMIFS(OFM!AD:AD,OFM!C:C,C160)</f>
        <v>0</v>
      </c>
      <c r="F160" s="63">
        <f>SUMIFS(FAM!AI:AI,FAM!E:E,C160)</f>
        <v>0</v>
      </c>
      <c r="G160" s="67">
        <f>SUMIFS(B2S!I:I,B2S!C:C,C160)</f>
        <v>0</v>
      </c>
      <c r="H160" s="67">
        <f>SUMIF(TOP!C:C,'Sum JAN'!C160,TOP!F:F)</f>
        <v>0</v>
      </c>
      <c r="I160" s="101">
        <f t="shared" si="12"/>
        <v>0</v>
      </c>
      <c r="J160" s="93">
        <f>SUMIFS(PSP!V:V,PSP!D:D,C160)</f>
        <v>0</v>
      </c>
      <c r="K160" s="101">
        <f t="shared" si="11"/>
        <v>0</v>
      </c>
    </row>
    <row r="161" spans="2:11" s="97" customFormat="1" ht="15" customHeight="1">
      <c r="B161" s="1">
        <v>25</v>
      </c>
      <c r="C161" s="1" t="s">
        <v>12</v>
      </c>
      <c r="D161" s="1" t="s">
        <v>1349</v>
      </c>
      <c r="E161" s="63">
        <f>SUMIFS(OFM!AG:AG,OFM!C:C,C161)</f>
        <v>9102.5</v>
      </c>
      <c r="F161" s="63">
        <f>SUMIFS(FAM!AI:AI,FAM!E:E,C161)</f>
        <v>7726.5</v>
      </c>
      <c r="G161" s="67">
        <f>SUMIFS(B2S!I:I,B2S!C:C,C161)</f>
        <v>0</v>
      </c>
      <c r="H161" s="67">
        <f>SUMIF(TOP!C:C,'Sum JAN'!C161,TOP!F:F)</f>
        <v>0</v>
      </c>
      <c r="I161" s="101">
        <f t="shared" si="12"/>
        <v>16829</v>
      </c>
      <c r="J161" s="93">
        <f>SUMIFS(PSP!V:V,PSP!D:D,C161)</f>
        <v>19583.75</v>
      </c>
      <c r="K161" s="101">
        <f t="shared" si="11"/>
        <v>36412.75</v>
      </c>
    </row>
    <row r="162" spans="2:11" s="97" customFormat="1" ht="15" hidden="1" customHeight="1">
      <c r="B162" s="1">
        <v>142</v>
      </c>
      <c r="C162" s="1" t="s">
        <v>1015</v>
      </c>
      <c r="D162" s="1" t="s">
        <v>1349</v>
      </c>
      <c r="E162" s="63">
        <f>SUMIFS(OFM!AD:AD,OFM!C:C,C162)</f>
        <v>0</v>
      </c>
      <c r="F162" s="63">
        <f>SUMIFS(FAM!AI:AI,FAM!E:E,C162)</f>
        <v>0</v>
      </c>
      <c r="G162" s="67">
        <f>SUMIFS(B2S!I:I,B2S!C:C,C162)</f>
        <v>0</v>
      </c>
      <c r="H162" s="67">
        <f>SUMIF(TOP!C:C,'Sum JAN'!C162,TOP!F:F)</f>
        <v>0</v>
      </c>
      <c r="I162" s="101">
        <f t="shared" si="12"/>
        <v>0</v>
      </c>
      <c r="J162" s="93">
        <f>SUMIFS(PSP!V:V,PSP!D:D,C162)</f>
        <v>0</v>
      </c>
      <c r="K162" s="101">
        <f t="shared" si="11"/>
        <v>0</v>
      </c>
    </row>
    <row r="163" spans="2:11" ht="15" hidden="1" customHeight="1">
      <c r="B163" s="100">
        <v>154</v>
      </c>
      <c r="C163" s="100" t="s">
        <v>1087</v>
      </c>
      <c r="D163" s="100" t="s">
        <v>1038</v>
      </c>
      <c r="E163" s="63">
        <f>SUMIFS(OFM!AD:AD,OFM!C:C,C163)</f>
        <v>0</v>
      </c>
      <c r="F163" s="63">
        <f>SUMIFS(FAM!AF:AF,FAM!E:E,C163)</f>
        <v>0</v>
      </c>
      <c r="G163" s="67">
        <f>SUMIFS(B2S!I:I,B2S!C:C,C163)</f>
        <v>0</v>
      </c>
      <c r="H163" s="67">
        <f>SUMIF(TOP!C:C,'Sum JAN'!C163,TOP!F:F)</f>
        <v>0</v>
      </c>
      <c r="I163" s="101">
        <f t="shared" si="12"/>
        <v>0</v>
      </c>
      <c r="J163" s="93">
        <f>SUMIFS(PSP!V:V,PSP!D:D,C163)</f>
        <v>0</v>
      </c>
      <c r="K163" s="101">
        <f t="shared" si="11"/>
        <v>0</v>
      </c>
    </row>
    <row r="164" spans="2:11" s="97" customFormat="1" ht="15" hidden="1" customHeight="1">
      <c r="B164" s="1">
        <v>59</v>
      </c>
      <c r="C164" s="1" t="s">
        <v>938</v>
      </c>
      <c r="D164" s="1" t="s">
        <v>1349</v>
      </c>
      <c r="E164" s="63">
        <f>SUMIFS(OFM!AD:AD,OFM!C:C,C164)</f>
        <v>0</v>
      </c>
      <c r="F164" s="63">
        <f>SUMIFS(FAM!AI:AI,FAM!E:E,C164)</f>
        <v>0</v>
      </c>
      <c r="G164" s="67">
        <f>SUMIFS(B2S!I:I,B2S!C:C,C164)</f>
        <v>0</v>
      </c>
      <c r="H164" s="67">
        <f>SUMIF(TOP!C:C,'Sum JAN'!C164,TOP!F:F)</f>
        <v>0</v>
      </c>
      <c r="I164" s="101">
        <f t="shared" si="12"/>
        <v>0</v>
      </c>
      <c r="J164" s="93">
        <f>SUMIFS(PSP!V:V,PSP!D:D,C164)</f>
        <v>0</v>
      </c>
      <c r="K164" s="101">
        <f t="shared" si="11"/>
        <v>0</v>
      </c>
    </row>
    <row r="165" spans="2:11" s="97" customFormat="1" ht="15" customHeight="1">
      <c r="B165" s="1">
        <v>43</v>
      </c>
      <c r="C165" s="1" t="s">
        <v>515</v>
      </c>
      <c r="D165" s="1" t="s">
        <v>1349</v>
      </c>
      <c r="E165" s="63">
        <f>SUMIFS(OFM!AG:AG,OFM!C:C,C165)</f>
        <v>0</v>
      </c>
      <c r="F165" s="63">
        <f>SUMIFS(FAM!AI:AI,FAM!E:E,C165)</f>
        <v>0</v>
      </c>
      <c r="G165" s="67">
        <f>SUMIFS(B2S!I:I,B2S!C:C,C165)</f>
        <v>0</v>
      </c>
      <c r="H165" s="67">
        <f>SUMIF(TOP!C:C,'Sum JAN'!C165,TOP!F:F)</f>
        <v>0</v>
      </c>
      <c r="I165" s="101">
        <f t="shared" si="12"/>
        <v>0</v>
      </c>
      <c r="J165" s="93">
        <f>SUMIFS(PSP!V:V,PSP!D:D,C165)</f>
        <v>1150</v>
      </c>
      <c r="K165" s="101">
        <f t="shared" si="11"/>
        <v>1150</v>
      </c>
    </row>
    <row r="166" spans="2:11" s="97" customFormat="1" ht="15" hidden="1" customHeight="1">
      <c r="B166" s="1">
        <v>127</v>
      </c>
      <c r="C166" s="1" t="s">
        <v>1000</v>
      </c>
      <c r="D166" s="1" t="s">
        <v>1349</v>
      </c>
      <c r="E166" s="63">
        <f>SUMIFS(OFM!AD:AD,OFM!C:C,C166)</f>
        <v>0</v>
      </c>
      <c r="F166" s="63">
        <f>SUMIFS(FAM!AI:AI,FAM!E:E,C166)</f>
        <v>0</v>
      </c>
      <c r="G166" s="67">
        <f>SUMIFS(B2S!I:I,B2S!C:C,C166)</f>
        <v>0</v>
      </c>
      <c r="H166" s="67">
        <f>SUMIF(TOP!C:C,'Sum JAN'!C166,TOP!F:F)</f>
        <v>0</v>
      </c>
      <c r="I166" s="101">
        <f t="shared" si="12"/>
        <v>0</v>
      </c>
      <c r="J166" s="93">
        <f>SUMIFS(PSP!V:V,PSP!D:D,C166)</f>
        <v>0</v>
      </c>
      <c r="K166" s="101">
        <f t="shared" si="11"/>
        <v>0</v>
      </c>
    </row>
    <row r="167" spans="2:11" s="97" customFormat="1" ht="15" hidden="1" customHeight="1">
      <c r="B167" s="94">
        <v>181</v>
      </c>
      <c r="C167" s="95" t="s">
        <v>1339</v>
      </c>
      <c r="D167" s="1" t="s">
        <v>1349</v>
      </c>
      <c r="E167" s="63">
        <f>SUMIFS(OFM!AD:AD,OFM!C:C,C167)</f>
        <v>0</v>
      </c>
      <c r="F167" s="63">
        <f>SUMIFS(FAM!AI:AI,FAM!E:E,C167)</f>
        <v>0</v>
      </c>
      <c r="G167" s="67">
        <f>SUMIFS(B2S!I:I,B2S!C:C,C167)</f>
        <v>0</v>
      </c>
      <c r="H167" s="67">
        <f>SUMIF(TOP!C:C,'Sum JAN'!C167,TOP!F:F)</f>
        <v>0</v>
      </c>
      <c r="I167" s="101">
        <f t="shared" si="12"/>
        <v>0</v>
      </c>
      <c r="J167" s="93">
        <f>SUMIFS(PSP!V:V,PSP!D:D,C167)</f>
        <v>0</v>
      </c>
      <c r="K167" s="101">
        <f t="shared" si="11"/>
        <v>0</v>
      </c>
    </row>
    <row r="168" spans="2:11" s="97" customFormat="1" ht="15" customHeight="1">
      <c r="B168" s="1">
        <v>31</v>
      </c>
      <c r="C168" s="1" t="s">
        <v>284</v>
      </c>
      <c r="D168" s="1" t="s">
        <v>1349</v>
      </c>
      <c r="E168" s="63">
        <f>SUMIFS(OFM!AG:AG,OFM!C:C,C168)</f>
        <v>6059.25</v>
      </c>
      <c r="F168" s="63">
        <f>SUMIFS(FAM!AI:AI,FAM!E:E,C168)</f>
        <v>0</v>
      </c>
      <c r="G168" s="67">
        <f>SUMIFS(B2S!I:I,B2S!C:C,C168)</f>
        <v>0</v>
      </c>
      <c r="H168" s="67">
        <f>SUMIF(TOP!C:C,'Sum JAN'!C168,TOP!F:F)</f>
        <v>0</v>
      </c>
      <c r="I168" s="101">
        <f t="shared" si="12"/>
        <v>6059.25</v>
      </c>
      <c r="J168" s="93">
        <f>SUMIFS(PSP!V:V,PSP!D:D,C168)</f>
        <v>9136.25</v>
      </c>
      <c r="K168" s="101">
        <f t="shared" si="11"/>
        <v>15195.5</v>
      </c>
    </row>
    <row r="169" spans="2:11" s="97" customFormat="1" ht="15" hidden="1" customHeight="1">
      <c r="B169" s="94">
        <v>172</v>
      </c>
      <c r="C169" s="95" t="s">
        <v>1330</v>
      </c>
      <c r="D169" s="1" t="s">
        <v>1349</v>
      </c>
      <c r="E169" s="63">
        <f>SUMIFS(OFM!AD:AD,OFM!C:C,C169)</f>
        <v>0</v>
      </c>
      <c r="F169" s="63">
        <f>SUMIFS(FAM!AI:AI,FAM!E:E,C169)</f>
        <v>0</v>
      </c>
      <c r="G169" s="67">
        <f>SUMIFS(B2S!I:I,B2S!C:C,C169)</f>
        <v>0</v>
      </c>
      <c r="H169" s="67">
        <f>SUMIF(TOP!C:C,'Sum JAN'!C169,TOP!F:F)</f>
        <v>0</v>
      </c>
      <c r="I169" s="101">
        <f t="shared" si="12"/>
        <v>0</v>
      </c>
      <c r="J169" s="93">
        <f>SUMIFS(PSP!V:V,PSP!D:D,C169)</f>
        <v>0</v>
      </c>
      <c r="K169" s="101">
        <f t="shared" si="11"/>
        <v>0</v>
      </c>
    </row>
    <row r="170" spans="2:11" s="97" customFormat="1" ht="15" customHeight="1">
      <c r="B170" s="1">
        <v>50</v>
      </c>
      <c r="C170" s="112" t="s">
        <v>66</v>
      </c>
      <c r="D170" s="1" t="s">
        <v>1349</v>
      </c>
      <c r="E170" s="63">
        <f>SUMIFS(OFM!AG:AG,OFM!C:C,C170)</f>
        <v>0</v>
      </c>
      <c r="F170" s="63">
        <f>SUMIFS(FAM!AI:AI,FAM!E:E,C170)</f>
        <v>2273.75</v>
      </c>
      <c r="G170" s="67">
        <f>SUMIFS(B2S!I:I,B2S!C:C,C170)</f>
        <v>0</v>
      </c>
      <c r="H170" s="67">
        <f>SUMIF(TOP!C:C,'Sum JAN'!C170,TOP!F:F)</f>
        <v>0</v>
      </c>
      <c r="I170" s="101">
        <f t="shared" si="12"/>
        <v>2273.75</v>
      </c>
      <c r="J170" s="93">
        <f>SUMIFS(PSP!V:V,PSP!D:D,C170)</f>
        <v>8601.25</v>
      </c>
      <c r="K170" s="101">
        <f t="shared" si="11"/>
        <v>10875</v>
      </c>
    </row>
    <row r="171" spans="2:11" s="97" customFormat="1" ht="15" hidden="1" customHeight="1">
      <c r="B171" s="1">
        <v>134</v>
      </c>
      <c r="C171" s="112" t="s">
        <v>1007</v>
      </c>
      <c r="D171" s="1" t="s">
        <v>1349</v>
      </c>
      <c r="E171" s="63">
        <f>SUMIFS(OFM!AD:AD,OFM!C:C,C171)</f>
        <v>0</v>
      </c>
      <c r="F171" s="63">
        <f>SUMIFS(FAM!AI:AI,FAM!E:E,C171)</f>
        <v>0</v>
      </c>
      <c r="G171" s="67">
        <f>SUMIFS(B2S!I:I,B2S!C:C,C171)</f>
        <v>0</v>
      </c>
      <c r="H171" s="67">
        <f>SUMIF(TOP!C:C,'Sum JAN'!C171,TOP!F:F)</f>
        <v>0</v>
      </c>
      <c r="I171" s="101">
        <f t="shared" si="12"/>
        <v>0</v>
      </c>
      <c r="J171" s="93">
        <f>SUMIFS(PSP!V:V,PSP!D:D,C171)</f>
        <v>0</v>
      </c>
      <c r="K171" s="101">
        <f t="shared" ref="K171:K194" si="13">SUM(I171:J171)</f>
        <v>0</v>
      </c>
    </row>
    <row r="172" spans="2:11" s="97" customFormat="1" ht="15" hidden="1" customHeight="1">
      <c r="B172" s="1">
        <v>128</v>
      </c>
      <c r="C172" s="112" t="s">
        <v>1001</v>
      </c>
      <c r="D172" s="1" t="s">
        <v>1349</v>
      </c>
      <c r="E172" s="63">
        <f>SUMIFS(OFM!AD:AD,OFM!C:C,C172)</f>
        <v>0</v>
      </c>
      <c r="F172" s="63">
        <f>SUMIFS(FAM!AI:AI,FAM!E:E,C172)</f>
        <v>0</v>
      </c>
      <c r="G172" s="67">
        <f>SUMIFS(B2S!I:I,B2S!C:C,C172)</f>
        <v>0</v>
      </c>
      <c r="H172" s="67">
        <f>SUMIF(TOP!C:C,'Sum JAN'!C172,TOP!F:F)</f>
        <v>0</v>
      </c>
      <c r="I172" s="101">
        <f t="shared" si="12"/>
        <v>0</v>
      </c>
      <c r="J172" s="93">
        <f>SUMIFS(PSP!V:V,PSP!D:D,C172)</f>
        <v>0</v>
      </c>
      <c r="K172" s="101">
        <f t="shared" si="13"/>
        <v>0</v>
      </c>
    </row>
    <row r="173" spans="2:11" s="97" customFormat="1" ht="15" hidden="1" customHeight="1">
      <c r="B173" s="1">
        <v>152</v>
      </c>
      <c r="C173" s="112" t="s">
        <v>1025</v>
      </c>
      <c r="D173" s="1" t="s">
        <v>1349</v>
      </c>
      <c r="E173" s="63">
        <f>SUMIFS(OFM!AD:AD,OFM!C:C,C173)</f>
        <v>0</v>
      </c>
      <c r="F173" s="63">
        <f>SUMIFS(FAM!AI:AI,FAM!E:E,C173)</f>
        <v>0</v>
      </c>
      <c r="G173" s="67">
        <f>SUMIFS(B2S!I:I,B2S!C:C,C173)</f>
        <v>0</v>
      </c>
      <c r="H173" s="67">
        <f>SUMIF(TOP!C:C,'Sum JAN'!C173,TOP!F:F)</f>
        <v>0</v>
      </c>
      <c r="I173" s="101">
        <f t="shared" si="12"/>
        <v>0</v>
      </c>
      <c r="J173" s="93">
        <f>SUMIFS(PSP!V:V,PSP!D:D,C173)</f>
        <v>0</v>
      </c>
      <c r="K173" s="101">
        <f t="shared" si="13"/>
        <v>0</v>
      </c>
    </row>
    <row r="174" spans="2:11" s="97" customFormat="1" ht="15" hidden="1" customHeight="1">
      <c r="B174" s="1">
        <v>148</v>
      </c>
      <c r="C174" s="112" t="s">
        <v>1021</v>
      </c>
      <c r="D174" s="1" t="s">
        <v>1349</v>
      </c>
      <c r="E174" s="63">
        <f>SUMIFS(OFM!AD:AD,OFM!C:C,C174)</f>
        <v>0</v>
      </c>
      <c r="F174" s="63">
        <f>SUMIFS(FAM!AI:AI,FAM!E:E,C174)</f>
        <v>0</v>
      </c>
      <c r="G174" s="67">
        <f>SUMIFS(B2S!I:I,B2S!C:C,C174)</f>
        <v>0</v>
      </c>
      <c r="H174" s="67">
        <f>SUMIF(TOP!C:C,'Sum JAN'!C174,TOP!F:F)</f>
        <v>0</v>
      </c>
      <c r="I174" s="101">
        <f t="shared" ref="I174:I194" si="14">SUM(E174:H174)</f>
        <v>0</v>
      </c>
      <c r="J174" s="93">
        <f>SUMIFS(PSP!V:V,PSP!D:D,C174)</f>
        <v>0</v>
      </c>
      <c r="K174" s="101">
        <f t="shared" si="13"/>
        <v>0</v>
      </c>
    </row>
    <row r="175" spans="2:11" s="97" customFormat="1" ht="15" hidden="1" customHeight="1">
      <c r="B175" s="94">
        <v>162</v>
      </c>
      <c r="C175" s="96" t="s">
        <v>1320</v>
      </c>
      <c r="D175" s="1" t="s">
        <v>1349</v>
      </c>
      <c r="E175" s="63">
        <f>SUMIFS(OFM!AD:AD,OFM!C:C,C175)</f>
        <v>0</v>
      </c>
      <c r="F175" s="63">
        <f>SUMIFS(FAM!AI:AI,FAM!E:E,C175)</f>
        <v>0</v>
      </c>
      <c r="G175" s="67">
        <f>SUMIFS(B2S!I:I,B2S!C:C,C175)</f>
        <v>0</v>
      </c>
      <c r="H175" s="67">
        <f>SUMIF(TOP!C:C,'Sum JAN'!C175,TOP!F:F)</f>
        <v>0</v>
      </c>
      <c r="I175" s="101">
        <f t="shared" si="14"/>
        <v>0</v>
      </c>
      <c r="J175" s="93">
        <f>SUMIFS(PSP!V:V,PSP!D:D,C175)</f>
        <v>0</v>
      </c>
      <c r="K175" s="101">
        <f t="shared" si="13"/>
        <v>0</v>
      </c>
    </row>
    <row r="176" spans="2:11" s="97" customFormat="1" ht="15" hidden="1" customHeight="1">
      <c r="B176" s="1">
        <v>117</v>
      </c>
      <c r="C176" s="112" t="s">
        <v>990</v>
      </c>
      <c r="D176" s="1" t="s">
        <v>1349</v>
      </c>
      <c r="E176" s="63">
        <f>SUMIFS(OFM!AD:AD,OFM!C:C,C176)</f>
        <v>0</v>
      </c>
      <c r="F176" s="63">
        <f>SUMIFS(FAM!AI:AI,FAM!E:E,C176)</f>
        <v>0</v>
      </c>
      <c r="G176" s="67">
        <f>SUMIFS(B2S!I:I,B2S!C:C,C176)</f>
        <v>0</v>
      </c>
      <c r="H176" s="67">
        <f>SUMIF(TOP!C:C,'Sum JAN'!C176,TOP!F:F)</f>
        <v>0</v>
      </c>
      <c r="I176" s="101">
        <f t="shared" si="14"/>
        <v>0</v>
      </c>
      <c r="J176" s="93">
        <f>SUMIFS(PSP!V:V,PSP!D:D,C176)</f>
        <v>0</v>
      </c>
      <c r="K176" s="101">
        <f t="shared" si="13"/>
        <v>0</v>
      </c>
    </row>
    <row r="177" spans="2:11" s="97" customFormat="1" ht="15" hidden="1" customHeight="1">
      <c r="B177" s="1">
        <v>122</v>
      </c>
      <c r="C177" s="1" t="s">
        <v>995</v>
      </c>
      <c r="D177" s="1" t="s">
        <v>1349</v>
      </c>
      <c r="E177" s="63">
        <f>SUMIFS(OFM!AD:AD,OFM!C:C,C177)</f>
        <v>0</v>
      </c>
      <c r="F177" s="63">
        <f>SUMIFS(FAM!AI:AI,FAM!E:E,C177)</f>
        <v>0</v>
      </c>
      <c r="G177" s="67">
        <f>SUMIFS(B2S!I:I,B2S!C:C,C177)</f>
        <v>0</v>
      </c>
      <c r="H177" s="67">
        <f>SUMIF(TOP!C:C,'Sum JAN'!C177,TOP!F:F)</f>
        <v>0</v>
      </c>
      <c r="I177" s="101">
        <f t="shared" si="14"/>
        <v>0</v>
      </c>
      <c r="J177" s="93">
        <f>SUMIFS(PSP!V:V,PSP!D:D,C177)</f>
        <v>0</v>
      </c>
      <c r="K177" s="101">
        <f t="shared" si="13"/>
        <v>0</v>
      </c>
    </row>
    <row r="178" spans="2:11" s="97" customFormat="1" ht="15" customHeight="1">
      <c r="B178" s="1">
        <v>15</v>
      </c>
      <c r="C178" s="1" t="s">
        <v>38</v>
      </c>
      <c r="D178" s="1" t="s">
        <v>1349</v>
      </c>
      <c r="E178" s="63">
        <f>SUMIFS(OFM!AG:AG,OFM!C:C,C178)</f>
        <v>0</v>
      </c>
      <c r="F178" s="63">
        <f>SUMIFS(FAM!AI:AI,FAM!E:E,C178)</f>
        <v>0</v>
      </c>
      <c r="G178" s="67">
        <f>SUMIFS(B2S!I:I,B2S!C:C,C178)</f>
        <v>0</v>
      </c>
      <c r="H178" s="67">
        <f>SUMIF(TOP!C:C,'Sum JAN'!C178,TOP!F:F)</f>
        <v>0</v>
      </c>
      <c r="I178" s="101">
        <f t="shared" si="14"/>
        <v>0</v>
      </c>
      <c r="J178" s="93">
        <f>SUMIFS(PSP!V:V,PSP!D:D,C178)</f>
        <v>13085</v>
      </c>
      <c r="K178" s="101">
        <f t="shared" si="13"/>
        <v>13085</v>
      </c>
    </row>
    <row r="179" spans="2:11" s="97" customFormat="1" ht="15" customHeight="1">
      <c r="B179" s="1">
        <v>33</v>
      </c>
      <c r="C179" s="112" t="s">
        <v>602</v>
      </c>
      <c r="D179" s="1" t="s">
        <v>1349</v>
      </c>
      <c r="E179" s="63">
        <f>SUMIFS(OFM!AG:AG,OFM!C:C,C179)</f>
        <v>0</v>
      </c>
      <c r="F179" s="63">
        <f>SUMIFS(FAM!AI:AI,FAM!E:E,C179)</f>
        <v>0</v>
      </c>
      <c r="G179" s="67">
        <f>SUMIFS(B2S!I:I,B2S!C:C,C179)</f>
        <v>0</v>
      </c>
      <c r="H179" s="67">
        <f>SUMIF(TOP!C:C,'Sum JAN'!C179,TOP!F:F)</f>
        <v>0</v>
      </c>
      <c r="I179" s="101">
        <f t="shared" si="14"/>
        <v>0</v>
      </c>
      <c r="J179" s="93">
        <f>SUMIFS(PSP!V:V,PSP!D:D,C179)</f>
        <v>1055</v>
      </c>
      <c r="K179" s="101">
        <f t="shared" si="13"/>
        <v>1055</v>
      </c>
    </row>
    <row r="180" spans="2:11" s="97" customFormat="1" ht="15" hidden="1" customHeight="1">
      <c r="B180" s="94">
        <v>174</v>
      </c>
      <c r="C180" s="96" t="s">
        <v>1332</v>
      </c>
      <c r="D180" s="1" t="s">
        <v>1349</v>
      </c>
      <c r="E180" s="63">
        <f>SUMIFS(OFM!AD:AD,OFM!C:C,C180)</f>
        <v>0</v>
      </c>
      <c r="F180" s="63">
        <f>SUMIFS(FAM!AI:AI,FAM!E:E,C180)</f>
        <v>0</v>
      </c>
      <c r="G180" s="67">
        <f>SUMIFS(B2S!I:I,B2S!C:C,C180)</f>
        <v>0</v>
      </c>
      <c r="H180" s="67">
        <f>SUMIF(TOP!C:C,'Sum JAN'!C180,TOP!F:F)</f>
        <v>0</v>
      </c>
      <c r="I180" s="101">
        <f t="shared" si="14"/>
        <v>0</v>
      </c>
      <c r="J180" s="93">
        <f>SUMIFS(PSP!V:V,PSP!D:D,C180)</f>
        <v>0</v>
      </c>
      <c r="K180" s="101">
        <f t="shared" si="13"/>
        <v>0</v>
      </c>
    </row>
    <row r="181" spans="2:11" s="97" customFormat="1" ht="15" customHeight="1">
      <c r="B181" s="1">
        <v>19</v>
      </c>
      <c r="C181" s="112" t="s">
        <v>19</v>
      </c>
      <c r="D181" s="1" t="s">
        <v>1349</v>
      </c>
      <c r="E181" s="63">
        <f>SUMIFS(OFM!AG:AG,OFM!C:C,C181)</f>
        <v>0</v>
      </c>
      <c r="F181" s="63">
        <f>SUMIFS(FAM!AI:AI,FAM!E:E,C181)</f>
        <v>22417</v>
      </c>
      <c r="G181" s="67">
        <f>SUMIFS(B2S!I:I,B2S!C:C,C181)</f>
        <v>0</v>
      </c>
      <c r="H181" s="67">
        <f>SUMIF(TOP!C:C,'Sum JAN'!C181,TOP!F:F)</f>
        <v>1331</v>
      </c>
      <c r="I181" s="101">
        <f t="shared" si="14"/>
        <v>23748</v>
      </c>
      <c r="J181" s="93">
        <f>SUMIFS(PSP!V:V,PSP!D:D,C181)</f>
        <v>21412.5</v>
      </c>
      <c r="K181" s="101">
        <f t="shared" si="13"/>
        <v>45160.5</v>
      </c>
    </row>
    <row r="182" spans="2:11" s="97" customFormat="1" ht="15" hidden="1" customHeight="1">
      <c r="B182" s="1">
        <v>104</v>
      </c>
      <c r="C182" s="112" t="s">
        <v>977</v>
      </c>
      <c r="D182" s="1" t="s">
        <v>1349</v>
      </c>
      <c r="E182" s="63">
        <f>SUMIFS(OFM!AD:AD,OFM!C:C,C182)</f>
        <v>0</v>
      </c>
      <c r="F182" s="63">
        <f>SUMIFS(FAM!AI:AI,FAM!E:E,C182)</f>
        <v>0</v>
      </c>
      <c r="G182" s="67">
        <f>SUMIFS(B2S!I:I,B2S!C:C,C182)</f>
        <v>0</v>
      </c>
      <c r="H182" s="67">
        <f>SUMIF(TOP!C:C,'Sum JAN'!C182,TOP!F:F)</f>
        <v>0</v>
      </c>
      <c r="I182" s="101">
        <f t="shared" si="14"/>
        <v>0</v>
      </c>
      <c r="J182" s="93">
        <f>SUMIFS(PSP!V:V,PSP!D:D,C182)</f>
        <v>0</v>
      </c>
      <c r="K182" s="101">
        <f t="shared" si="13"/>
        <v>0</v>
      </c>
    </row>
    <row r="183" spans="2:11" s="97" customFormat="1" ht="15" customHeight="1">
      <c r="B183" s="1">
        <v>24</v>
      </c>
      <c r="C183" s="112" t="s">
        <v>34</v>
      </c>
      <c r="D183" s="1" t="s">
        <v>1349</v>
      </c>
      <c r="E183" s="63">
        <f>SUMIFS(OFM!AG:AG,OFM!C:C,C183)</f>
        <v>4046</v>
      </c>
      <c r="F183" s="63">
        <f>SUMIFS(FAM!AI:AI,FAM!E:E,C183)</f>
        <v>0</v>
      </c>
      <c r="G183" s="67">
        <f>SUMIFS(B2S!I:I,B2S!C:C,C183)</f>
        <v>0</v>
      </c>
      <c r="H183" s="67">
        <f>SUMIF(TOP!C:C,'Sum JAN'!C183,TOP!F:F)</f>
        <v>0</v>
      </c>
      <c r="I183" s="101">
        <f t="shared" si="14"/>
        <v>4046</v>
      </c>
      <c r="J183" s="93">
        <f>SUMIFS(PSP!V:V,PSP!D:D,C183)</f>
        <v>14561.25</v>
      </c>
      <c r="K183" s="101">
        <f t="shared" si="13"/>
        <v>18607.25</v>
      </c>
    </row>
    <row r="184" spans="2:11" s="97" customFormat="1" ht="15" customHeight="1">
      <c r="B184" s="1">
        <v>37</v>
      </c>
      <c r="C184" s="112" t="s">
        <v>512</v>
      </c>
      <c r="D184" s="1" t="s">
        <v>1349</v>
      </c>
      <c r="E184" s="63">
        <f>SUMIFS(OFM!AG:AG,OFM!C:C,C184)</f>
        <v>0</v>
      </c>
      <c r="F184" s="63">
        <f>SUMIFS(FAM!AI:AI,FAM!E:E,C184)</f>
        <v>0</v>
      </c>
      <c r="G184" s="67">
        <f>SUMIFS(B2S!I:I,B2S!C:C,C184)</f>
        <v>0</v>
      </c>
      <c r="H184" s="67">
        <f>SUMIF(TOP!C:C,'Sum JAN'!C184,TOP!F:F)</f>
        <v>0</v>
      </c>
      <c r="I184" s="101">
        <f t="shared" si="14"/>
        <v>0</v>
      </c>
      <c r="J184" s="93">
        <f>SUMIFS(PSP!V:V,PSP!D:D,C184)</f>
        <v>196.25</v>
      </c>
      <c r="K184" s="101">
        <f t="shared" si="13"/>
        <v>196.25</v>
      </c>
    </row>
    <row r="185" spans="2:11" s="97" customFormat="1" ht="15" hidden="1" customHeight="1">
      <c r="B185" s="1">
        <v>94</v>
      </c>
      <c r="C185" s="1" t="s">
        <v>967</v>
      </c>
      <c r="D185" s="1" t="s">
        <v>1349</v>
      </c>
      <c r="E185" s="63">
        <f>SUMIFS(OFM!AD:AD,OFM!C:C,C185)</f>
        <v>0</v>
      </c>
      <c r="F185" s="63">
        <f>SUMIFS(FAM!AI:AI,FAM!E:E,C185)</f>
        <v>0</v>
      </c>
      <c r="G185" s="67">
        <f>SUMIFS(B2S!I:I,B2S!C:C,C185)</f>
        <v>0</v>
      </c>
      <c r="H185" s="67">
        <f>SUMIF(TOP!C:C,'Sum JAN'!C185,TOP!F:F)</f>
        <v>0</v>
      </c>
      <c r="I185" s="101">
        <f t="shared" si="14"/>
        <v>0</v>
      </c>
      <c r="J185" s="93">
        <f>SUMIFS(PSP!V:V,PSP!D:D,C185)</f>
        <v>0</v>
      </c>
      <c r="K185" s="101">
        <f t="shared" si="13"/>
        <v>0</v>
      </c>
    </row>
    <row r="186" spans="2:11" s="97" customFormat="1" ht="15" customHeight="1">
      <c r="B186" s="1">
        <v>35</v>
      </c>
      <c r="C186" s="1" t="s">
        <v>313</v>
      </c>
      <c r="D186" s="1" t="s">
        <v>1349</v>
      </c>
      <c r="E186" s="63">
        <f>SUMIFS(OFM!AG:AG,OFM!C:C,C186)</f>
        <v>30360.75</v>
      </c>
      <c r="F186" s="63">
        <f>SUMIFS(FAM!AI:AI,FAM!E:E,C186)</f>
        <v>7065.25</v>
      </c>
      <c r="G186" s="67">
        <f>SUMIFS(B2S!I:I,B2S!C:C,C186)</f>
        <v>0</v>
      </c>
      <c r="H186" s="67">
        <f>SUMIF(TOP!C:C,'Sum JAN'!C186,TOP!F:F)</f>
        <v>0</v>
      </c>
      <c r="I186" s="101">
        <f t="shared" si="14"/>
        <v>37426</v>
      </c>
      <c r="J186" s="93">
        <f>SUMIFS(PSP!V:V,PSP!D:D,C186)</f>
        <v>911.25</v>
      </c>
      <c r="K186" s="101">
        <f t="shared" si="13"/>
        <v>38337.25</v>
      </c>
    </row>
    <row r="187" spans="2:11" s="97" customFormat="1" ht="15" customHeight="1">
      <c r="B187" s="1">
        <v>53</v>
      </c>
      <c r="C187" s="1" t="s">
        <v>637</v>
      </c>
      <c r="D187" s="1" t="s">
        <v>1349</v>
      </c>
      <c r="E187" s="63">
        <f>SUMIFS(OFM!AG:AG,OFM!C:C,C187)</f>
        <v>0</v>
      </c>
      <c r="F187" s="63">
        <f>SUMIFS(FAM!AI:AI,FAM!E:E,C187)</f>
        <v>0</v>
      </c>
      <c r="G187" s="67">
        <f>SUMIFS(B2S!I:I,B2S!C:C,C187)</f>
        <v>0</v>
      </c>
      <c r="H187" s="67">
        <f>SUMIF(TOP!C:C,'Sum JAN'!C187,TOP!F:F)</f>
        <v>0</v>
      </c>
      <c r="I187" s="101">
        <f t="shared" si="14"/>
        <v>0</v>
      </c>
      <c r="J187" s="93">
        <f>SUMIFS(PSP!V:V,PSP!D:D,C187)</f>
        <v>1151.25</v>
      </c>
      <c r="K187" s="101">
        <f t="shared" si="13"/>
        <v>1151.25</v>
      </c>
    </row>
    <row r="188" spans="2:11" s="97" customFormat="1" ht="15" customHeight="1">
      <c r="B188" s="1">
        <v>78</v>
      </c>
      <c r="C188" s="1" t="s">
        <v>372</v>
      </c>
      <c r="D188" s="1" t="s">
        <v>1349</v>
      </c>
      <c r="E188" s="63">
        <f>SUMIFS(OFM!AG:AG,OFM!C:C,C188)</f>
        <v>0</v>
      </c>
      <c r="F188" s="63">
        <f>SUMIFS(FAM!AI:AI,FAM!E:E,C188)</f>
        <v>0</v>
      </c>
      <c r="G188" s="67">
        <f>SUMIFS(B2S!I:I,B2S!C:C,C188)</f>
        <v>0</v>
      </c>
      <c r="H188" s="67">
        <f>SUMIF(TOP!C:C,'Sum JAN'!C188,TOP!F:F)</f>
        <v>0</v>
      </c>
      <c r="I188" s="101">
        <f t="shared" si="14"/>
        <v>0</v>
      </c>
      <c r="J188" s="93">
        <f>SUMIFS(PSP!V:V,PSP!D:D,C188)</f>
        <v>4111.25</v>
      </c>
      <c r="K188" s="101">
        <f t="shared" si="13"/>
        <v>4111.25</v>
      </c>
    </row>
    <row r="189" spans="2:11" s="97" customFormat="1" ht="15" hidden="1" customHeight="1">
      <c r="B189" s="94">
        <v>178</v>
      </c>
      <c r="C189" s="95" t="s">
        <v>1336</v>
      </c>
      <c r="D189" s="1" t="s">
        <v>1349</v>
      </c>
      <c r="E189" s="63">
        <f>SUMIFS(OFM!AD:AD,OFM!C:C,C189)</f>
        <v>0</v>
      </c>
      <c r="F189" s="63">
        <f>SUMIFS(FAM!AI:AI,FAM!E:E,C189)</f>
        <v>0</v>
      </c>
      <c r="G189" s="67">
        <f>SUMIFS(B2S!I:I,B2S!C:C,C189)</f>
        <v>0</v>
      </c>
      <c r="H189" s="67">
        <f>SUMIF(TOP!C:C,'Sum JAN'!C189,TOP!F:F)</f>
        <v>0</v>
      </c>
      <c r="I189" s="101">
        <f t="shared" si="14"/>
        <v>0</v>
      </c>
      <c r="J189" s="93">
        <f>SUMIFS(PSP!V:V,PSP!D:D,C189)</f>
        <v>0</v>
      </c>
      <c r="K189" s="101">
        <f t="shared" si="13"/>
        <v>0</v>
      </c>
    </row>
    <row r="190" spans="2:11" s="97" customFormat="1" ht="15" hidden="1" customHeight="1">
      <c r="B190" s="94">
        <v>164</v>
      </c>
      <c r="C190" s="95" t="s">
        <v>1322</v>
      </c>
      <c r="D190" s="1" t="s">
        <v>1349</v>
      </c>
      <c r="E190" s="63">
        <f>SUMIFS(OFM!AD:AD,OFM!C:C,C190)</f>
        <v>0</v>
      </c>
      <c r="F190" s="63">
        <f>SUMIFS(FAM!AI:AI,FAM!E:E,C190)</f>
        <v>0</v>
      </c>
      <c r="G190" s="67">
        <f>SUMIFS(B2S!I:I,B2S!C:C,C190)</f>
        <v>0</v>
      </c>
      <c r="H190" s="67">
        <f>SUMIF(TOP!C:C,'Sum JAN'!C190,TOP!F:F)</f>
        <v>0</v>
      </c>
      <c r="I190" s="101">
        <f t="shared" si="14"/>
        <v>0</v>
      </c>
      <c r="J190" s="93">
        <f>SUMIFS(PSP!V:V,PSP!D:D,C190)</f>
        <v>0</v>
      </c>
      <c r="K190" s="101">
        <f t="shared" si="13"/>
        <v>0</v>
      </c>
    </row>
    <row r="191" spans="2:11" s="97" customFormat="1" ht="15" hidden="1" customHeight="1">
      <c r="B191" s="1">
        <v>131</v>
      </c>
      <c r="C191" s="1" t="s">
        <v>1004</v>
      </c>
      <c r="D191" s="1" t="s">
        <v>1349</v>
      </c>
      <c r="E191" s="63">
        <f>SUMIFS(OFM!AD:AD,OFM!C:C,C191)</f>
        <v>0</v>
      </c>
      <c r="F191" s="63">
        <f>SUMIFS(FAM!AI:AI,FAM!E:E,C191)</f>
        <v>0</v>
      </c>
      <c r="G191" s="67">
        <f>SUMIFS(B2S!I:I,B2S!C:C,C191)</f>
        <v>0</v>
      </c>
      <c r="H191" s="67">
        <f>SUMIF(TOP!C:C,'Sum JAN'!C191,TOP!F:F)</f>
        <v>0</v>
      </c>
      <c r="I191" s="101">
        <f t="shared" si="14"/>
        <v>0</v>
      </c>
      <c r="J191" s="93">
        <f>SUMIFS(PSP!V:V,PSP!D:D,C191)</f>
        <v>0</v>
      </c>
      <c r="K191" s="101">
        <f t="shared" si="13"/>
        <v>0</v>
      </c>
    </row>
    <row r="192" spans="2:11" s="97" customFormat="1" ht="15" hidden="1" customHeight="1">
      <c r="B192" s="94">
        <v>180</v>
      </c>
      <c r="C192" s="95" t="s">
        <v>1338</v>
      </c>
      <c r="D192" s="1" t="s">
        <v>1349</v>
      </c>
      <c r="E192" s="63">
        <f>SUMIFS(OFM!AD:AD,OFM!C:C,C192)</f>
        <v>0</v>
      </c>
      <c r="F192" s="63">
        <f>SUMIFS(FAM!AI:AI,FAM!E:E,C192)</f>
        <v>0</v>
      </c>
      <c r="G192" s="67">
        <f>SUMIFS(B2S!I:I,B2S!C:C,C192)</f>
        <v>0</v>
      </c>
      <c r="H192" s="67">
        <f>SUMIF(TOP!C:C,'Sum JAN'!C192,TOP!F:F)</f>
        <v>0</v>
      </c>
      <c r="I192" s="101">
        <f t="shared" si="14"/>
        <v>0</v>
      </c>
      <c r="J192" s="93">
        <f>SUMIFS(PSP!V:V,PSP!D:D,C192)</f>
        <v>0</v>
      </c>
      <c r="K192" s="101">
        <f t="shared" si="13"/>
        <v>0</v>
      </c>
    </row>
    <row r="193" spans="2:11" s="97" customFormat="1" ht="15" hidden="1" customHeight="1">
      <c r="B193" s="94">
        <v>161</v>
      </c>
      <c r="C193" s="95" t="s">
        <v>1319</v>
      </c>
      <c r="D193" s="1" t="s">
        <v>1349</v>
      </c>
      <c r="E193" s="63">
        <f>SUMIFS(OFM!AD:AD,OFM!C:C,C193)</f>
        <v>0</v>
      </c>
      <c r="F193" s="63">
        <f>SUMIFS(FAM!AI:AI,FAM!E:E,C193)</f>
        <v>0</v>
      </c>
      <c r="G193" s="67">
        <f>SUMIFS(B2S!I:I,B2S!C:C,C193)</f>
        <v>0</v>
      </c>
      <c r="H193" s="67">
        <f>SUMIF(TOP!C:C,'Sum JAN'!C193,TOP!F:F)</f>
        <v>0</v>
      </c>
      <c r="I193" s="101">
        <f t="shared" si="14"/>
        <v>0</v>
      </c>
      <c r="J193" s="93">
        <f>SUMIFS(PSP!V:V,PSP!D:D,C193)</f>
        <v>0</v>
      </c>
      <c r="K193" s="101">
        <f t="shared" si="13"/>
        <v>0</v>
      </c>
    </row>
    <row r="194" spans="2:11" ht="12.75" hidden="1">
      <c r="B194" s="1">
        <v>140</v>
      </c>
      <c r="C194" s="1" t="s">
        <v>1013</v>
      </c>
      <c r="D194" s="1" t="s">
        <v>1349</v>
      </c>
      <c r="E194" s="63">
        <f>SUMIFS(OFM!AD:AD,OFM!C:C,C194)</f>
        <v>0</v>
      </c>
      <c r="F194" s="63">
        <f>SUMIFS(FAM!AI:AI,FAM!E:E,C194)</f>
        <v>0</v>
      </c>
      <c r="G194" s="67">
        <f>SUMIFS(B2S!I:I,B2S!C:C,C194)</f>
        <v>0</v>
      </c>
      <c r="H194" s="67">
        <f>SUMIF(TOP!C:C,'Sum JAN'!C194,TOP!F:F)</f>
        <v>0</v>
      </c>
      <c r="I194" s="101">
        <f t="shared" si="14"/>
        <v>0</v>
      </c>
      <c r="J194" s="93">
        <f>SUMIFS(PSP!V:V,PSP!D:D,C194)</f>
        <v>0</v>
      </c>
      <c r="K194" s="101">
        <f t="shared" si="13"/>
        <v>0</v>
      </c>
    </row>
  </sheetData>
  <autoFilter ref="A7:K194" xr:uid="{00000000-0009-0000-0000-00000A000000}">
    <filterColumn colId="3">
      <filters>
        <filter val="FC"/>
      </filters>
    </filterColumn>
    <filterColumn colId="9">
      <filters>
        <filter val="1,055.00"/>
        <filter val="1,150.00"/>
        <filter val="1,151.25"/>
        <filter val="1,327.50"/>
        <filter val="1,355.00"/>
        <filter val="1,371.25"/>
        <filter val="1,445.00"/>
        <filter val="1,738.75"/>
        <filter val="1,843.75"/>
        <filter val="10,160.00"/>
        <filter val="11,045.00"/>
        <filter val="11,737.50"/>
        <filter val="12,045.00"/>
        <filter val="12,291.25"/>
        <filter val="12,916.25"/>
        <filter val="13,085.00"/>
        <filter val="13,448.75"/>
        <filter val="14,561.25"/>
        <filter val="196.25"/>
        <filter val="2,062.50"/>
        <filter val="2,123.75"/>
        <filter val="2,326.25"/>
        <filter val="2,697.50"/>
        <filter val="21,412.50"/>
        <filter val="23,322.50"/>
        <filter val="27,395.00"/>
        <filter val="275.00"/>
        <filter val="3,636.25"/>
        <filter val="3,957.50"/>
        <filter val="4,111.25"/>
        <filter val="4,358.75"/>
        <filter val="4,862.50"/>
        <filter val="407.50"/>
        <filter val="42,988.75"/>
        <filter val="5,723.75"/>
        <filter val="5,767.50"/>
        <filter val="50,190.00"/>
        <filter val="6,286.25"/>
        <filter val="6,308.75"/>
        <filter val="6,501.25"/>
        <filter val="6,547.50"/>
        <filter val="7,558.75"/>
        <filter val="741.25"/>
        <filter val="755.00"/>
        <filter val="8,423.75"/>
        <filter val="911.25"/>
        <filter val="940.00"/>
      </filters>
    </filterColumn>
    <filterColumn colId="10">
      <filters>
        <filter val="1,079.75"/>
        <filter val="1,148.25"/>
        <filter val="1,171.50"/>
        <filter val="1,313.50"/>
        <filter val="1,738.75"/>
        <filter val="1,928.25"/>
        <filter val="10,641.25"/>
        <filter val="103,043.25"/>
        <filter val="11,165.75"/>
        <filter val="112,456.25"/>
        <filter val="12,291.25"/>
        <filter val="15,076.50"/>
        <filter val="16,286.00"/>
        <filter val="16,641.50"/>
        <filter val="17,185.50"/>
        <filter val="17,282.25"/>
        <filter val="179,818.00"/>
        <filter val="18,104.25"/>
        <filter val="18,866.75"/>
        <filter val="18,973.75"/>
        <filter val="19,596.75"/>
        <filter val="19,942.75"/>
        <filter val="196.25"/>
        <filter val="2,123.75"/>
        <filter val="2,278.00"/>
        <filter val="2,326.25"/>
        <filter val="2,444.25"/>
        <filter val="2,697.50"/>
        <filter val="20,602.75"/>
        <filter val="20,627.25"/>
        <filter val="21,707.25"/>
        <filter val="213,987.50"/>
        <filter val="22,339.00"/>
        <filter val="22,992.50"/>
        <filter val="3,307.25"/>
        <filter val="3,879.50"/>
        <filter val="3,957.50"/>
        <filter val="30,017.75"/>
        <filter val="355,129.50"/>
        <filter val="37,664.75"/>
        <filter val="37,897.75"/>
        <filter val="38,589.75"/>
        <filter val="4,584.75"/>
        <filter val="4,622.00"/>
        <filter val="40,151.50"/>
        <filter val="407.50"/>
        <filter val="47,875.50"/>
        <filter val="5,283.25"/>
        <filter val="6,501.25"/>
        <filter val="61,409.25"/>
        <filter val="621.75"/>
        <filter val="66,807.75"/>
        <filter val="7,136.25"/>
        <filter val="7,334.50"/>
        <filter val="8,098.25"/>
        <filter val="8,471.00"/>
        <filter val="9,789.50"/>
        <filter val="9,955.75"/>
      </filters>
    </filterColumn>
  </autoFilter>
  <mergeCells count="9">
    <mergeCell ref="I1:J2"/>
    <mergeCell ref="B6:C6"/>
    <mergeCell ref="K3:K4"/>
    <mergeCell ref="B5:C5"/>
    <mergeCell ref="B3:B4"/>
    <mergeCell ref="C3:C4"/>
    <mergeCell ref="I3:I4"/>
    <mergeCell ref="J3:J4"/>
    <mergeCell ref="D3:D4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0D7-A21B-476F-9BB0-10C9DF106BC2}">
  <sheetPr>
    <tabColor rgb="FFFF0000"/>
  </sheetPr>
  <dimension ref="B1:T180"/>
  <sheetViews>
    <sheetView showGridLines="0" tabSelected="1" topLeftCell="B1" zoomScale="90" zoomScaleNormal="90" workbookViewId="0">
      <pane xSplit="2" ySplit="9" topLeftCell="H10" activePane="bottomRight" state="frozen"/>
      <selection activeCell="B1" sqref="B1"/>
      <selection pane="topRight" activeCell="D1" sqref="D1"/>
      <selection pane="bottomLeft" activeCell="B8" sqref="B8"/>
      <selection pane="bottomRight" activeCell="M19" sqref="M19"/>
    </sheetView>
  </sheetViews>
  <sheetFormatPr defaultColWidth="9.140625" defaultRowHeight="15" customHeight="1"/>
  <cols>
    <col min="1" max="1" width="4" style="54" customWidth="1"/>
    <col min="2" max="2" width="7.28515625" style="53" customWidth="1"/>
    <col min="3" max="3" width="6.5703125" style="53" bestFit="1" customWidth="1"/>
    <col min="4" max="4" width="11.140625" style="53" customWidth="1"/>
    <col min="5" max="5" width="15.7109375" style="55" customWidth="1"/>
    <col min="6" max="6" width="15.7109375" style="54" customWidth="1"/>
    <col min="7" max="7" width="15.7109375" style="238" customWidth="1"/>
    <col min="8" max="8" width="12.42578125" style="54" customWidth="1"/>
    <col min="9" max="9" width="12.42578125" style="54" hidden="1" customWidth="1"/>
    <col min="10" max="17" width="12.42578125" style="54" customWidth="1"/>
    <col min="18" max="18" width="18" style="104" customWidth="1"/>
    <col min="19" max="19" width="19.28515625" style="92" customWidth="1"/>
    <col min="20" max="20" width="18.7109375" style="92" customWidth="1"/>
    <col min="21" max="16384" width="9.140625" style="54"/>
  </cols>
  <sheetData>
    <row r="1" spans="2:20" ht="15" customHeight="1">
      <c r="R1" s="388" t="s">
        <v>1361</v>
      </c>
      <c r="S1" s="388"/>
    </row>
    <row r="2" spans="2:20" ht="15" customHeight="1">
      <c r="B2" s="52" t="s">
        <v>5040</v>
      </c>
      <c r="E2" s="50"/>
      <c r="F2" s="47"/>
      <c r="G2" s="239"/>
      <c r="H2" s="47"/>
      <c r="I2" s="47"/>
      <c r="J2" s="47"/>
      <c r="K2" s="47"/>
      <c r="L2" s="47"/>
      <c r="M2" s="47"/>
      <c r="N2" s="47"/>
      <c r="O2" s="47"/>
      <c r="P2" s="47"/>
      <c r="Q2" s="47"/>
      <c r="R2" s="389"/>
      <c r="S2" s="389"/>
      <c r="T2" s="103"/>
    </row>
    <row r="3" spans="2:20" ht="15" customHeight="1">
      <c r="B3" s="390" t="s">
        <v>1026</v>
      </c>
      <c r="C3" s="390" t="s">
        <v>926</v>
      </c>
      <c r="D3" s="391" t="s">
        <v>1348</v>
      </c>
      <c r="E3" s="105" t="s">
        <v>45</v>
      </c>
      <c r="F3" s="106" t="s">
        <v>262</v>
      </c>
      <c r="G3" s="106" t="s">
        <v>921</v>
      </c>
      <c r="H3" s="107" t="s">
        <v>1316</v>
      </c>
      <c r="I3" s="384" t="s">
        <v>1421</v>
      </c>
      <c r="J3" s="107" t="s">
        <v>1762</v>
      </c>
      <c r="K3" s="107" t="s">
        <v>2550</v>
      </c>
      <c r="L3" s="107" t="s">
        <v>2551</v>
      </c>
      <c r="M3" s="107" t="s">
        <v>2552</v>
      </c>
      <c r="N3" s="107" t="s">
        <v>2553</v>
      </c>
      <c r="O3" s="107" t="s">
        <v>4702</v>
      </c>
      <c r="P3" s="107" t="s">
        <v>5037</v>
      </c>
      <c r="Q3" s="107" t="s">
        <v>5038</v>
      </c>
      <c r="R3" s="401" t="s">
        <v>5039</v>
      </c>
      <c r="S3" s="395" t="s">
        <v>6075</v>
      </c>
      <c r="T3" s="391" t="s">
        <v>925</v>
      </c>
    </row>
    <row r="4" spans="2:20" ht="15.75" customHeight="1">
      <c r="B4" s="390"/>
      <c r="C4" s="390"/>
      <c r="D4" s="392"/>
      <c r="E4" s="105" t="s">
        <v>5036</v>
      </c>
      <c r="F4" s="105" t="s">
        <v>5036</v>
      </c>
      <c r="G4" s="105" t="s">
        <v>5036</v>
      </c>
      <c r="H4" s="105" t="s">
        <v>5036</v>
      </c>
      <c r="I4" s="385" t="s">
        <v>4701</v>
      </c>
      <c r="J4" s="105" t="s">
        <v>5036</v>
      </c>
      <c r="K4" s="105" t="s">
        <v>5036</v>
      </c>
      <c r="L4" s="105" t="s">
        <v>5036</v>
      </c>
      <c r="M4" s="105" t="s">
        <v>5036</v>
      </c>
      <c r="N4" s="105" t="s">
        <v>5036</v>
      </c>
      <c r="O4" s="105" t="s">
        <v>5036</v>
      </c>
      <c r="P4" s="105" t="s">
        <v>5036</v>
      </c>
      <c r="Q4" s="105" t="s">
        <v>5036</v>
      </c>
      <c r="R4" s="402"/>
      <c r="S4" s="396"/>
      <c r="T4" s="392"/>
    </row>
    <row r="5" spans="2:20" ht="17.25" hidden="1" customHeight="1">
      <c r="B5" s="397" t="s">
        <v>1028</v>
      </c>
      <c r="C5" s="398"/>
      <c r="D5" s="184"/>
      <c r="E5" s="108">
        <f>SUM(E10:E180)</f>
        <v>1008222.75</v>
      </c>
      <c r="F5" s="108">
        <f>SUM(F10:F180)</f>
        <v>1976136</v>
      </c>
      <c r="G5" s="289">
        <f>SUM(G10:G180)</f>
        <v>820295.5</v>
      </c>
      <c r="H5" s="108">
        <f>SUM(H10:H180)</f>
        <v>261568.5</v>
      </c>
      <c r="I5" s="108"/>
      <c r="J5" s="108"/>
      <c r="K5" s="108">
        <f t="shared" ref="K5:T5" si="0">SUM(K10:K180)</f>
        <v>26925</v>
      </c>
      <c r="L5" s="108">
        <f t="shared" si="0"/>
        <v>7186.25</v>
      </c>
      <c r="M5" s="108">
        <f t="shared" si="0"/>
        <v>56764.5</v>
      </c>
      <c r="N5" s="108">
        <f t="shared" si="0"/>
        <v>11778</v>
      </c>
      <c r="O5" s="108">
        <f t="shared" ref="O5" si="1">SUM(O10:O180)</f>
        <v>21060.75</v>
      </c>
      <c r="P5" s="108">
        <f t="shared" ref="P5:Q5" si="2">SUM(P10:P180)</f>
        <v>18985.5</v>
      </c>
      <c r="Q5" s="108">
        <f t="shared" si="2"/>
        <v>2315.25</v>
      </c>
      <c r="R5" s="108">
        <f t="shared" si="0"/>
        <v>4857339.75</v>
      </c>
      <c r="S5" s="108">
        <f t="shared" si="0"/>
        <v>2221445</v>
      </c>
      <c r="T5" s="108">
        <f t="shared" si="0"/>
        <v>7078784.75</v>
      </c>
    </row>
    <row r="6" spans="2:20" ht="17.25" customHeight="1">
      <c r="B6" s="399" t="s">
        <v>1541</v>
      </c>
      <c r="C6" s="400"/>
      <c r="D6" s="185"/>
      <c r="E6" s="144">
        <f>SUM(E7:E8)</f>
        <v>1008222.75</v>
      </c>
      <c r="F6" s="144">
        <f t="shared" ref="F6:I6" si="3">SUM(F7:F8)</f>
        <v>1976136</v>
      </c>
      <c r="G6" s="144">
        <f t="shared" si="3"/>
        <v>820295.5</v>
      </c>
      <c r="H6" s="144">
        <f t="shared" si="3"/>
        <v>261568.5</v>
      </c>
      <c r="I6" s="144">
        <f t="shared" si="3"/>
        <v>0</v>
      </c>
      <c r="J6" s="144">
        <f t="shared" ref="J6:K6" si="4">SUM(J7:J8)</f>
        <v>646101.75</v>
      </c>
      <c r="K6" s="144">
        <f t="shared" si="4"/>
        <v>26925</v>
      </c>
      <c r="L6" s="144">
        <f t="shared" ref="L6:M6" si="5">SUM(L7:L8)</f>
        <v>7186.25</v>
      </c>
      <c r="M6" s="144">
        <f t="shared" si="5"/>
        <v>56764.5</v>
      </c>
      <c r="N6" s="144">
        <f t="shared" ref="N6:O6" si="6">SUM(N7:N8)</f>
        <v>11778</v>
      </c>
      <c r="O6" s="144">
        <f t="shared" si="6"/>
        <v>21060.75</v>
      </c>
      <c r="P6" s="144">
        <f t="shared" ref="P6:Q6" si="7">SUM(P7:P8)</f>
        <v>18985.5</v>
      </c>
      <c r="Q6" s="144">
        <f t="shared" si="7"/>
        <v>2315.25</v>
      </c>
      <c r="R6" s="144">
        <f>SUM(R7:R8)</f>
        <v>4857339.75</v>
      </c>
      <c r="S6" s="144">
        <f>SUM(S7:S8)</f>
        <v>2221445</v>
      </c>
      <c r="T6" s="144">
        <f>SUM(T7:T8)</f>
        <v>7078784.75</v>
      </c>
    </row>
    <row r="7" spans="2:20" ht="17.25" customHeight="1">
      <c r="B7" s="397" t="s">
        <v>1362</v>
      </c>
      <c r="C7" s="398"/>
      <c r="D7" s="184"/>
      <c r="E7" s="108">
        <f>SUMIFS(E:E,D:D,"FC")</f>
        <v>484475.75</v>
      </c>
      <c r="F7" s="108">
        <f>SUMIFS(F:F,D:D,"FC")</f>
        <v>1173033.25</v>
      </c>
      <c r="G7" s="108">
        <f>SUMIFS(G:G,D:D,"FC")</f>
        <v>301686</v>
      </c>
      <c r="H7" s="108">
        <f>SUMIFS(H:H,D:D,"FC")</f>
        <v>155769.25</v>
      </c>
      <c r="I7" s="108">
        <f>SUMIFS(I:I,D:D,"FC")</f>
        <v>0</v>
      </c>
      <c r="J7" s="108">
        <f>SUMIFS(J:J,D:D,"FC")</f>
        <v>250031</v>
      </c>
      <c r="K7" s="108">
        <f>SUMIFS(K:K,D:D,"FC")</f>
        <v>6079</v>
      </c>
      <c r="L7" s="108">
        <f>SUMIFS(L:L,D:D,"FC")</f>
        <v>4903.25</v>
      </c>
      <c r="M7" s="108">
        <f>SUMIFS(M:M,D:D,"FC")</f>
        <v>52891</v>
      </c>
      <c r="N7" s="108">
        <f>SUMIFS(N:N,D:D,"FC")</f>
        <v>9178</v>
      </c>
      <c r="O7" s="108">
        <f>SUMIFS(O:O,D:D,"FC")</f>
        <v>0</v>
      </c>
      <c r="P7" s="108">
        <f>SUMIFS(P:P,D:D,"FC")</f>
        <v>14579.75</v>
      </c>
      <c r="Q7" s="108">
        <f>SUMIFS(Q:Q,D:D,"FC")</f>
        <v>0</v>
      </c>
      <c r="R7" s="108">
        <f>SUM(E7:Q7)</f>
        <v>2452626.25</v>
      </c>
      <c r="S7" s="108">
        <f>SUMIFS(S:S,D:D,"FC")</f>
        <v>1280483.75</v>
      </c>
      <c r="T7" s="108">
        <f>SUM(R7:S7)</f>
        <v>3733110</v>
      </c>
    </row>
    <row r="8" spans="2:20" ht="17.25" customHeight="1">
      <c r="B8" s="397" t="s">
        <v>1540</v>
      </c>
      <c r="C8" s="398"/>
      <c r="D8" s="184"/>
      <c r="E8" s="108">
        <f>SUMIFS(E:E,D:D,"KE")</f>
        <v>523747</v>
      </c>
      <c r="F8" s="108">
        <f>SUMIFS(F:F,D:D,"KE")</f>
        <v>803102.75</v>
      </c>
      <c r="G8" s="108">
        <f>SUMIFS(G:G,D:D,"KE")</f>
        <v>518609.5</v>
      </c>
      <c r="H8" s="108">
        <f>SUMIFS(H:H,D:D,"KE")</f>
        <v>105799.25</v>
      </c>
      <c r="I8" s="108">
        <f>SUMIFS(I:I,D:D,"KE")</f>
        <v>0</v>
      </c>
      <c r="J8" s="108">
        <f>SUMIFS(J:J,D:D,"KE")</f>
        <v>396070.75</v>
      </c>
      <c r="K8" s="108">
        <f>SUMIFS(K:K,D:D,"KE")</f>
        <v>20846</v>
      </c>
      <c r="L8" s="108">
        <f>SUMIFS(L:L,D:D,"KE")</f>
        <v>2283</v>
      </c>
      <c r="M8" s="108">
        <f>SUMIFS(M:M,D:D,"KE")</f>
        <v>3873.5</v>
      </c>
      <c r="N8" s="108">
        <f>SUMIFS(N:N,D:D,"KE")</f>
        <v>2600</v>
      </c>
      <c r="O8" s="108">
        <f>SUMIFS(O:O,D:D,"KE")</f>
        <v>21060.75</v>
      </c>
      <c r="P8" s="108">
        <f>SUMIFS(P:P,D:D,"KE")</f>
        <v>4405.75</v>
      </c>
      <c r="Q8" s="108">
        <f>SUMIFS(Q:Q,D:D,"KE")</f>
        <v>2315.25</v>
      </c>
      <c r="R8" s="108">
        <f>SUM(E8:Q8)</f>
        <v>2404713.5</v>
      </c>
      <c r="S8" s="108">
        <f>SUMIFS(S:S,D:D,"KE")</f>
        <v>940961.25</v>
      </c>
      <c r="T8" s="108">
        <f t="shared" ref="T8:T9" si="8">SUM(R8:S8)</f>
        <v>3345674.75</v>
      </c>
    </row>
    <row r="9" spans="2:20" ht="4.5" customHeight="1">
      <c r="B9" s="183"/>
      <c r="C9" s="184"/>
      <c r="D9" s="184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11"/>
      <c r="T9" s="108">
        <f t="shared" si="8"/>
        <v>0</v>
      </c>
    </row>
    <row r="10" spans="2:20" s="92" customFormat="1" ht="15" customHeight="1">
      <c r="B10" s="69">
        <v>0</v>
      </c>
      <c r="C10" s="69" t="s">
        <v>5</v>
      </c>
      <c r="D10" s="69" t="s">
        <v>1038</v>
      </c>
      <c r="E10" s="70">
        <f>SUMIFS(OFM!BK:BK,OFM!C:C,C10)</f>
        <v>523747</v>
      </c>
      <c r="F10" s="70">
        <f>SUMIFS(FAM!BM:BM,FAM!E:E,C10)</f>
        <v>803102.75</v>
      </c>
      <c r="G10" s="180">
        <f>SUMIFS(B2S!AM:AM,B2S!C:C,C10)</f>
        <v>518609.5</v>
      </c>
      <c r="H10" s="180">
        <f>SUMIF(TOP!C:C,C10,TOP!AJ:AJ)</f>
        <v>105799.25</v>
      </c>
      <c r="I10" s="180">
        <f>SUMIF(LEG!C:C,C10,LEG!AG:AG)</f>
        <v>0</v>
      </c>
      <c r="J10" s="180">
        <f>SUMIF(MBC!C:C,C10,MBC!AD:AD)</f>
        <v>396070.75</v>
      </c>
      <c r="K10" s="180">
        <f>SUMIF(JIF!C:C,C10,JIF!AD:AD)</f>
        <v>20846</v>
      </c>
      <c r="L10" s="180">
        <f>SUMIF(INT!C:C,C10,INT!AD:AD)</f>
        <v>2283</v>
      </c>
      <c r="M10" s="180">
        <f>SUMIF(BET!C:C,C10,BET!AD:AD)</f>
        <v>3873.5</v>
      </c>
      <c r="N10" s="180">
        <f>SUMIF(SPA!C:C,C10,SPA!AD:AD)</f>
        <v>2600</v>
      </c>
      <c r="O10" s="180">
        <f>SUMIF(SKT!C:C,C10,SKT!AD:AD)</f>
        <v>21060.75</v>
      </c>
      <c r="P10" s="180">
        <f>SUMIF(FOOD!C:C,C10,FOOD!F:F)</f>
        <v>4405.75</v>
      </c>
      <c r="Q10" s="180">
        <f>SUMIF(Select!C:C,C10,Select!F:F)</f>
        <v>2315.25</v>
      </c>
      <c r="R10" s="181">
        <f>SUM(E10:Q10)</f>
        <v>2404713.5</v>
      </c>
      <c r="S10" s="182">
        <f>SUMIFS(PSP!AW:AW,PSP!D:D,C10)</f>
        <v>940961.25</v>
      </c>
      <c r="T10" s="181">
        <f t="shared" ref="T10:T41" si="9">SUM(R10:S10)</f>
        <v>3345674.75</v>
      </c>
    </row>
    <row r="11" spans="2:20" s="92" customFormat="1" ht="15" customHeight="1">
      <c r="B11" s="69">
        <v>0</v>
      </c>
      <c r="C11" s="69" t="s">
        <v>244</v>
      </c>
      <c r="D11" s="69" t="s">
        <v>1038</v>
      </c>
      <c r="E11" s="70">
        <f>SUMIFS(OFM!BK:BK,OFM!C:C,C11)</f>
        <v>0</v>
      </c>
      <c r="F11" s="70">
        <f>SUMIFS(FAM!BM:BM,FAM!E:E,C11)</f>
        <v>0</v>
      </c>
      <c r="G11" s="180">
        <f>SUMIFS(B2S!AM:AM,B2S!C:C,C11)</f>
        <v>0</v>
      </c>
      <c r="H11" s="180">
        <f>SUMIF(TOP!C:C,C11,TOP!AJ:AJ)</f>
        <v>0</v>
      </c>
      <c r="I11" s="180">
        <f>SUMIF(LEG!C:C,C11,LEG!AG:AG)</f>
        <v>0</v>
      </c>
      <c r="J11" s="180">
        <f>SUMIF(MBC!C:C,C11,MBC!AD:AD)</f>
        <v>0</v>
      </c>
      <c r="K11" s="180">
        <f>SUMIF(JIF!C:C,C11,JIF!AD:AD)</f>
        <v>0</v>
      </c>
      <c r="L11" s="180">
        <f>SUMIF(INT!C:C,C11,INT!AD:AD)</f>
        <v>0</v>
      </c>
      <c r="M11" s="180">
        <f>SUMIF(BET!C:C,C11,BET!AD:AD)</f>
        <v>0</v>
      </c>
      <c r="N11" s="180">
        <f>SUMIF(SPA!C:C,C11,SPA!AD:AD)</f>
        <v>0</v>
      </c>
      <c r="O11" s="180">
        <f>SUMIF(SKT!C:C,C11,SKT!AD:AD)</f>
        <v>0</v>
      </c>
      <c r="P11" s="180">
        <f>SUMIF(FOOD!C:C,C11,FOOD!F:F)</f>
        <v>0</v>
      </c>
      <c r="Q11" s="180">
        <f>SUMIF(Select!C:C,C11,Select!F:F)</f>
        <v>0</v>
      </c>
      <c r="R11" s="181">
        <f t="shared" ref="R11:R15" si="10">SUM(E11:O11)</f>
        <v>0</v>
      </c>
      <c r="S11" s="182">
        <f>SUMIFS(PSP!AW:AW,PSP!D:D,C11)</f>
        <v>0</v>
      </c>
      <c r="T11" s="181">
        <f t="shared" si="9"/>
        <v>0</v>
      </c>
    </row>
    <row r="12" spans="2:20" s="92" customFormat="1" ht="15" customHeight="1">
      <c r="B12" s="69">
        <v>0</v>
      </c>
      <c r="C12" s="69" t="s">
        <v>218</v>
      </c>
      <c r="D12" s="69" t="s">
        <v>1038</v>
      </c>
      <c r="E12" s="70">
        <f>SUMIFS(OFM!BK:BK,OFM!C:C,C12)</f>
        <v>0</v>
      </c>
      <c r="F12" s="70">
        <f>SUMIFS(FAM!BM:BM,FAM!E:E,C12)</f>
        <v>0</v>
      </c>
      <c r="G12" s="180">
        <f>SUMIFS(B2S!AM:AM,B2S!C:C,C12)</f>
        <v>0</v>
      </c>
      <c r="H12" s="180">
        <f>SUMIF(TOP!C:C,C12,TOP!AJ:AJ)</f>
        <v>0</v>
      </c>
      <c r="I12" s="180">
        <f>SUMIF(LEG!C:C,C12,LEG!AG:AG)</f>
        <v>0</v>
      </c>
      <c r="J12" s="180">
        <f>SUMIF(MBC!C:C,C12,MBC!AD:AD)</f>
        <v>0</v>
      </c>
      <c r="K12" s="180">
        <f>SUMIF(JIF!C:C,C12,JIF!AD:AD)</f>
        <v>0</v>
      </c>
      <c r="L12" s="180">
        <f>SUMIF(INT!C:C,C12,INT!AD:AD)</f>
        <v>0</v>
      </c>
      <c r="M12" s="180">
        <f>SUMIF(BET!C:C,C12,BET!AD:AD)</f>
        <v>0</v>
      </c>
      <c r="N12" s="180">
        <f>SUMIF(SPA!C:C,C12,SPA!AD:AD)</f>
        <v>0</v>
      </c>
      <c r="O12" s="180">
        <f>SUMIF(SKT!C:C,C12,SKT!AD:AD)</f>
        <v>0</v>
      </c>
      <c r="P12" s="180">
        <f>SUMIF(FOOD!C:C,C12,FOOD!F:F)</f>
        <v>0</v>
      </c>
      <c r="Q12" s="180">
        <f>SUMIF(Select!C:C,C12,Select!F:F)</f>
        <v>0</v>
      </c>
      <c r="R12" s="181">
        <f t="shared" si="10"/>
        <v>0</v>
      </c>
      <c r="S12" s="182">
        <f>SUMIFS(PSP!AW:AW,PSP!D:D,C12)</f>
        <v>0</v>
      </c>
      <c r="T12" s="181">
        <f t="shared" si="9"/>
        <v>0</v>
      </c>
    </row>
    <row r="13" spans="2:20" s="92" customFormat="1" ht="12.75">
      <c r="B13" s="69">
        <v>1</v>
      </c>
      <c r="C13" s="69" t="s">
        <v>929</v>
      </c>
      <c r="D13" s="69" t="s">
        <v>1038</v>
      </c>
      <c r="E13" s="70">
        <f>SUMIFS(OFM!BK:BK,OFM!C:C,C13)</f>
        <v>0</v>
      </c>
      <c r="F13" s="70">
        <f>SUMIFS(FAM!BM:BM,FAM!E:E,C13)</f>
        <v>0</v>
      </c>
      <c r="G13" s="180">
        <f>SUMIFS(B2S!AM:AM,B2S!C:C,C13)</f>
        <v>0</v>
      </c>
      <c r="H13" s="180">
        <f>SUMIF(TOP!C:C,C13,TOP!AJ:AJ)</f>
        <v>0</v>
      </c>
      <c r="I13" s="180">
        <f>SUMIF(LEG!C:C,C13,LEG!AG:AG)</f>
        <v>0</v>
      </c>
      <c r="J13" s="180">
        <f>SUMIF(MBC!C:C,C13,MBC!AD:AD)</f>
        <v>0</v>
      </c>
      <c r="K13" s="180">
        <f>SUMIF(JIF!C:C,C13,JIF!AD:AD)</f>
        <v>0</v>
      </c>
      <c r="L13" s="180">
        <f>SUMIF(INT!C:C,C13,INT!AD:AD)</f>
        <v>0</v>
      </c>
      <c r="M13" s="180">
        <f>SUMIF(BET!C:C,C13,BET!AD:AD)</f>
        <v>0</v>
      </c>
      <c r="N13" s="180">
        <f>SUMIF(SPA!C:C,C13,SPA!AD:AD)</f>
        <v>0</v>
      </c>
      <c r="O13" s="180">
        <f>SUMIF(SKT!C:C,C13,SKT!AD:AD)</f>
        <v>0</v>
      </c>
      <c r="P13" s="180">
        <f>SUMIF(FOOD!C:C,C13,FOOD!F:F)</f>
        <v>0</v>
      </c>
      <c r="Q13" s="180">
        <f>SUMIF(Select!C:C,C13,Select!F:F)</f>
        <v>0</v>
      </c>
      <c r="R13" s="181">
        <f t="shared" si="10"/>
        <v>0</v>
      </c>
      <c r="S13" s="182">
        <f>SUMIFS(PSP!AW:AW,PSP!D:D,C13)</f>
        <v>0</v>
      </c>
      <c r="T13" s="181">
        <f t="shared" si="9"/>
        <v>0</v>
      </c>
    </row>
    <row r="14" spans="2:20" s="92" customFormat="1" ht="12.75">
      <c r="B14" s="69">
        <v>2</v>
      </c>
      <c r="C14" s="69" t="s">
        <v>930</v>
      </c>
      <c r="D14" s="69" t="s">
        <v>1038</v>
      </c>
      <c r="E14" s="70">
        <f>SUMIFS(OFM!BK:BK,OFM!C:C,C14)</f>
        <v>0</v>
      </c>
      <c r="F14" s="70">
        <f>SUMIFS(FAM!BM:BM,FAM!E:E,C14)</f>
        <v>0</v>
      </c>
      <c r="G14" s="180">
        <f>SUMIFS(B2S!AM:AM,B2S!C:C,C14)</f>
        <v>0</v>
      </c>
      <c r="H14" s="180">
        <f>SUMIF(TOP!C:C,C14,TOP!AJ:AJ)</f>
        <v>0</v>
      </c>
      <c r="I14" s="180">
        <f>SUMIF(LEG!C:C,C14,LEG!AG:AG)</f>
        <v>0</v>
      </c>
      <c r="J14" s="180">
        <f>SUMIF(MBC!C:C,C14,MBC!AD:AD)</f>
        <v>0</v>
      </c>
      <c r="K14" s="180">
        <f>SUMIF(JIF!C:C,C14,JIF!AD:AD)</f>
        <v>0</v>
      </c>
      <c r="L14" s="180">
        <f>SUMIF(INT!C:C,C14,INT!AD:AD)</f>
        <v>0</v>
      </c>
      <c r="M14" s="180">
        <f>SUMIF(BET!C:C,C14,BET!AD:AD)</f>
        <v>0</v>
      </c>
      <c r="N14" s="180">
        <f>SUMIF(SPA!C:C,C14,SPA!AD:AD)</f>
        <v>0</v>
      </c>
      <c r="O14" s="180">
        <f>SUMIF(SKT!C:C,C14,SKT!AD:AD)</f>
        <v>0</v>
      </c>
      <c r="P14" s="180">
        <f>SUMIF(FOOD!C:C,C14,FOOD!F:F)</f>
        <v>0</v>
      </c>
      <c r="Q14" s="180">
        <f>SUMIF(Select!C:C,C14,Select!F:F)</f>
        <v>0</v>
      </c>
      <c r="R14" s="181">
        <f t="shared" si="10"/>
        <v>0</v>
      </c>
      <c r="S14" s="182">
        <f>SUMIFS(PSP!AW:AW,PSP!D:D,C14)</f>
        <v>0</v>
      </c>
      <c r="T14" s="181">
        <f t="shared" si="9"/>
        <v>0</v>
      </c>
    </row>
    <row r="15" spans="2:20" s="92" customFormat="1" ht="15" customHeight="1">
      <c r="B15" s="69">
        <v>3</v>
      </c>
      <c r="C15" s="69" t="s">
        <v>265</v>
      </c>
      <c r="D15" s="69" t="s">
        <v>1038</v>
      </c>
      <c r="E15" s="70">
        <f>SUMIFS(OFM!BK:BK,OFM!C:C,C15)</f>
        <v>0</v>
      </c>
      <c r="F15" s="70">
        <f>SUMIFS(FAM!BM:BM,FAM!E:E,C15)</f>
        <v>0</v>
      </c>
      <c r="G15" s="180">
        <f>SUMIFS(B2S!AM:AM,B2S!C:C,C15)</f>
        <v>0</v>
      </c>
      <c r="H15" s="180">
        <f>SUMIF(TOP!C:C,C15,TOP!AJ:AJ)</f>
        <v>0</v>
      </c>
      <c r="I15" s="180">
        <f>SUMIF(LEG!C:C,C15,LEG!AG:AG)</f>
        <v>0</v>
      </c>
      <c r="J15" s="180">
        <f>SUMIF(MBC!C:C,C15,MBC!AD:AD)</f>
        <v>0</v>
      </c>
      <c r="K15" s="180">
        <f>SUMIF(JIF!C:C,C15,JIF!AD:AD)</f>
        <v>0</v>
      </c>
      <c r="L15" s="180">
        <f>SUMIF(INT!C:C,C15,INT!AD:AD)</f>
        <v>0</v>
      </c>
      <c r="M15" s="180">
        <f>SUMIF(BET!C:C,C15,BET!AD:AD)</f>
        <v>0</v>
      </c>
      <c r="N15" s="180">
        <f>SUMIF(SPA!C:C,C15,SPA!AD:AD)</f>
        <v>0</v>
      </c>
      <c r="O15" s="180">
        <f>SUMIF(SKT!C:C,C15,SKT!AD:AD)</f>
        <v>0</v>
      </c>
      <c r="P15" s="180">
        <f>SUMIF(FOOD!C:C,C15,FOOD!F:F)</f>
        <v>0</v>
      </c>
      <c r="Q15" s="180">
        <f>SUMIF(Select!C:C,C15,Select!F:F)</f>
        <v>0</v>
      </c>
      <c r="R15" s="181">
        <f t="shared" si="10"/>
        <v>0</v>
      </c>
      <c r="S15" s="182">
        <f>SUMIFS(PSP!AW:AW,PSP!D:D,C15)</f>
        <v>0</v>
      </c>
      <c r="T15" s="181">
        <f t="shared" si="9"/>
        <v>0</v>
      </c>
    </row>
    <row r="16" spans="2:20" s="97" customFormat="1" ht="15" customHeight="1">
      <c r="B16" s="343">
        <v>5</v>
      </c>
      <c r="C16" s="343" t="s">
        <v>307</v>
      </c>
      <c r="D16" s="343" t="s">
        <v>1349</v>
      </c>
      <c r="E16" s="319">
        <f>SUMIFS(OFM!BK:BK,OFM!C:C,C16)</f>
        <v>39993.75</v>
      </c>
      <c r="F16" s="319">
        <f>SUMIFS(FAM!BM:BM,FAM!E:E,C16)</f>
        <v>18781.5</v>
      </c>
      <c r="G16" s="320">
        <f>SUMIFS(B2S!AM:AM,B2S!C:C,C16)</f>
        <v>0</v>
      </c>
      <c r="H16" s="320">
        <f>SUMIF(TOP!C:C,C16,TOP!AJ:AJ)</f>
        <v>6216</v>
      </c>
      <c r="I16" s="320">
        <f>SUMIF(LEG!C:C,C16,LEG!AG:AG)</f>
        <v>0</v>
      </c>
      <c r="J16" s="320">
        <f>SUMIF(MBC!C:C,C16,MBC!AD:AD)</f>
        <v>1732.5</v>
      </c>
      <c r="K16" s="320">
        <f>SUMIF(JIF!C:C,C16,JIF!AD:AD)</f>
        <v>0</v>
      </c>
      <c r="L16" s="320">
        <f>SUMIF(INT!C:C,C16,INT!AD:AD)</f>
        <v>0</v>
      </c>
      <c r="M16" s="320">
        <f>SUMIF(BET!C:C,C16,BET!AD:AD)</f>
        <v>0</v>
      </c>
      <c r="N16" s="320">
        <f>SUMIF(SPA!C:C,C16,SPA!AD:AD)</f>
        <v>0</v>
      </c>
      <c r="O16" s="320">
        <f>SUMIF(SKT!C:C,C16,SKT!AD:AD)</f>
        <v>0</v>
      </c>
      <c r="P16" s="320">
        <f>SUMIF(FOOD!C:C,C16,FOOD!F:F)</f>
        <v>0</v>
      </c>
      <c r="Q16" s="320">
        <f>SUMIF(Select!C:C,C16,Select!F:F)</f>
        <v>0</v>
      </c>
      <c r="R16" s="347">
        <f>SUM(E16:Q16)</f>
        <v>66723.75</v>
      </c>
      <c r="S16" s="182">
        <v>20702.5</v>
      </c>
      <c r="T16" s="101">
        <f>SUM(R16:S16)</f>
        <v>87426.25</v>
      </c>
    </row>
    <row r="17" spans="2:20" s="97" customFormat="1" ht="15" customHeight="1">
      <c r="B17" s="343">
        <v>6</v>
      </c>
      <c r="C17" s="343" t="s">
        <v>310</v>
      </c>
      <c r="D17" s="343" t="s">
        <v>1349</v>
      </c>
      <c r="E17" s="319">
        <f>SUMIFS(OFM!BK:BK,OFM!C:C,C17)</f>
        <v>0</v>
      </c>
      <c r="F17" s="319">
        <f>SUMIFS(FAM!BM:BM,FAM!E:E,C17)</f>
        <v>13820</v>
      </c>
      <c r="G17" s="320">
        <f>SUMIFS(B2S!AM:AM,B2S!C:C,C17)</f>
        <v>0</v>
      </c>
      <c r="H17" s="320">
        <f>SUMIF(TOP!C:C,C17,TOP!AJ:AJ)</f>
        <v>6480.75</v>
      </c>
      <c r="I17" s="320">
        <f>SUMIF(LEG!C:C,C17,LEG!AG:AG)</f>
        <v>0</v>
      </c>
      <c r="J17" s="320">
        <f>SUMIF(MBC!C:C,C17,MBC!AD:AD)</f>
        <v>1507.5</v>
      </c>
      <c r="K17" s="320">
        <f>SUMIF(JIF!C:C,C17,JIF!AD:AD)</f>
        <v>1171.5</v>
      </c>
      <c r="L17" s="320">
        <f>SUMIF(INT!C:C,C17,INT!AD:AD)</f>
        <v>0</v>
      </c>
      <c r="M17" s="320">
        <f>SUMIF(BET!C:C,C17,BET!AD:AD)</f>
        <v>0</v>
      </c>
      <c r="N17" s="320">
        <f>SUMIF(SPA!C:C,C17,SPA!AD:AD)</f>
        <v>0</v>
      </c>
      <c r="O17" s="320">
        <f>SUMIF(SKT!C:C,C17,SKT!AD:AD)</f>
        <v>0</v>
      </c>
      <c r="P17" s="320">
        <f>SUMIF(FOOD!C:C,C17,FOOD!F:F)</f>
        <v>0</v>
      </c>
      <c r="Q17" s="320">
        <f>SUMIF(Select!C:C,C17,Select!F:F)</f>
        <v>0</v>
      </c>
      <c r="R17" s="347">
        <f>SUM(E17:Q17)</f>
        <v>22979.75</v>
      </c>
      <c r="S17" s="182">
        <f>SUMIFS(PSP!AW:AW,PSP!D:D,C17)</f>
        <v>5813.75</v>
      </c>
      <c r="T17" s="101">
        <f>SUM(R17:S17)</f>
        <v>28793.5</v>
      </c>
    </row>
    <row r="18" spans="2:20" s="97" customFormat="1" ht="15" customHeight="1">
      <c r="B18" s="343">
        <v>7</v>
      </c>
      <c r="C18" s="343" t="s">
        <v>545</v>
      </c>
      <c r="D18" s="343" t="s">
        <v>1349</v>
      </c>
      <c r="E18" s="319">
        <f>SUMIFS(OFM!BK:BK,OFM!C:C,C18)</f>
        <v>0</v>
      </c>
      <c r="F18" s="319">
        <f>SUMIFS(FAM!BM:BM,FAM!E:E,C18)</f>
        <v>29004.25</v>
      </c>
      <c r="G18" s="320">
        <f>SUMIFS(B2S!AM:AM,B2S!C:C,C18)</f>
        <v>2405</v>
      </c>
      <c r="H18" s="320">
        <f>SUMIF(TOP!C:C,C18,TOP!AJ:AJ)</f>
        <v>4611.5</v>
      </c>
      <c r="I18" s="320">
        <f>SUMIF(LEG!C:C,C18,LEG!AG:AG)</f>
        <v>0</v>
      </c>
      <c r="J18" s="320">
        <f>SUMIF(MBC!C:C,C18,MBC!AD:AD)</f>
        <v>7712.5</v>
      </c>
      <c r="K18" s="320">
        <f>SUMIF(JIF!C:C,C18,JIF!AD:AD)</f>
        <v>0</v>
      </c>
      <c r="L18" s="320">
        <f>SUMIF(INT!C:C,C18,INT!AD:AD)</f>
        <v>0</v>
      </c>
      <c r="M18" s="320">
        <f>SUMIF(BET!C:C,C18,BET!AD:AD)</f>
        <v>0</v>
      </c>
      <c r="N18" s="320">
        <f>SUMIF(SPA!C:C,C18,SPA!AD:AD)</f>
        <v>0</v>
      </c>
      <c r="O18" s="320">
        <f>SUMIF(SKT!C:C,C18,SKT!AD:AD)</f>
        <v>0</v>
      </c>
      <c r="P18" s="320">
        <f>SUMIF(FOOD!C:C,C18,FOOD!F:F)</f>
        <v>0</v>
      </c>
      <c r="Q18" s="320">
        <f>SUMIF(Select!C:C,C18,Select!F:F)</f>
        <v>0</v>
      </c>
      <c r="R18" s="347">
        <f t="shared" ref="R18:R80" si="11">SUM(E18:Q18)</f>
        <v>43733.25</v>
      </c>
      <c r="S18" s="182">
        <f>SUMIFS(PSP!AW:AW,PSP!D:D,C18)</f>
        <v>6216.25</v>
      </c>
      <c r="T18" s="101">
        <f t="shared" si="9"/>
        <v>49949.5</v>
      </c>
    </row>
    <row r="19" spans="2:20" s="97" customFormat="1" ht="15" customHeight="1">
      <c r="B19" s="343">
        <v>8</v>
      </c>
      <c r="C19" s="343" t="s">
        <v>125</v>
      </c>
      <c r="D19" s="343" t="s">
        <v>1349</v>
      </c>
      <c r="E19" s="319">
        <f>SUMIFS(OFM!BK:BK,OFM!C:C,C19)</f>
        <v>22433.5</v>
      </c>
      <c r="F19" s="319">
        <f>SUMIFS(FAM!BM:BM,FAM!E:E,C19)</f>
        <v>22915.25</v>
      </c>
      <c r="G19" s="320">
        <f>SUMIFS(B2S!AM:AM,B2S!C:C,C19)</f>
        <v>16132.25</v>
      </c>
      <c r="H19" s="320">
        <f>SUMIF(TOP!C:C,C19,TOP!AJ:AJ)</f>
        <v>7491</v>
      </c>
      <c r="I19" s="320">
        <f>SUMIF(LEG!C:C,C19,LEG!AG:AG)</f>
        <v>0</v>
      </c>
      <c r="J19" s="320">
        <f>SUMIF(MBC!C:C,C19,MBC!AD:AD)</f>
        <v>1158.75</v>
      </c>
      <c r="K19" s="320">
        <f>SUMIF(JIF!C:C,C19,JIF!AD:AD)</f>
        <v>0</v>
      </c>
      <c r="L19" s="320">
        <f>SUMIF(INT!C:C,C19,INT!AD:AD)</f>
        <v>0</v>
      </c>
      <c r="M19" s="320">
        <f>SUMIF(BET!C:C,C19,BET!AD:AD)</f>
        <v>0</v>
      </c>
      <c r="N19" s="320">
        <f>SUMIF(SPA!C:C,C19,SPA!AD:AD)</f>
        <v>0</v>
      </c>
      <c r="O19" s="320">
        <f>SUMIF(SKT!C:C,C19,SKT!AD:AD)</f>
        <v>0</v>
      </c>
      <c r="P19" s="320">
        <f>SUMIF(FOOD!C:C,C19,FOOD!F:F)</f>
        <v>0</v>
      </c>
      <c r="Q19" s="320">
        <f>SUMIF(Select!C:C,C19,Select!F:F)</f>
        <v>0</v>
      </c>
      <c r="R19" s="347">
        <f t="shared" si="11"/>
        <v>70130.75</v>
      </c>
      <c r="S19" s="182">
        <f>SUMIFS(PSP!AW:AW,PSP!D:D,C19)</f>
        <v>28308.75</v>
      </c>
      <c r="T19" s="101">
        <f t="shared" si="9"/>
        <v>98439.5</v>
      </c>
    </row>
    <row r="20" spans="2:20" s="97" customFormat="1" ht="15" customHeight="1">
      <c r="B20" s="343">
        <v>9</v>
      </c>
      <c r="C20" s="343" t="s">
        <v>364</v>
      </c>
      <c r="D20" s="343" t="s">
        <v>1349</v>
      </c>
      <c r="E20" s="319">
        <f>SUMIFS(OFM!BK:BK,OFM!C:C,C20)</f>
        <v>15783</v>
      </c>
      <c r="F20" s="319">
        <f>SUMIFS(FAM!BM:BM,FAM!E:E,C20)</f>
        <v>3947</v>
      </c>
      <c r="G20" s="320">
        <f>SUMIFS(B2S!AM:AM,B2S!C:C,C20)</f>
        <v>4575.75</v>
      </c>
      <c r="H20" s="320">
        <f>SUMIF(TOP!C:C,C20,TOP!AJ:AJ)</f>
        <v>0</v>
      </c>
      <c r="I20" s="320">
        <f>SUMIF(LEG!C:C,C20,LEG!AG:AG)</f>
        <v>0</v>
      </c>
      <c r="J20" s="320">
        <f>SUMIF(MBC!C:C,C20,MBC!AD:AD)</f>
        <v>773.5</v>
      </c>
      <c r="K20" s="320">
        <f>SUMIF(JIF!C:C,C20,JIF!AD:AD)</f>
        <v>0</v>
      </c>
      <c r="L20" s="320">
        <f>SUMIF(INT!C:C,C20,INT!AD:AD)</f>
        <v>0</v>
      </c>
      <c r="M20" s="320">
        <f>SUMIF(BET!C:C,C20,BET!AD:AD)</f>
        <v>0</v>
      </c>
      <c r="N20" s="320">
        <f>SUMIF(SPA!C:C,C20,SPA!AD:AD)</f>
        <v>0</v>
      </c>
      <c r="O20" s="320">
        <f>SUMIF(SKT!C:C,C20,SKT!AD:AD)</f>
        <v>0</v>
      </c>
      <c r="P20" s="320">
        <f>SUMIF(FOOD!C:C,C20,FOOD!F:F)</f>
        <v>0</v>
      </c>
      <c r="Q20" s="320">
        <f>SUMIF(Select!C:C,C20,Select!F:F)</f>
        <v>0</v>
      </c>
      <c r="R20" s="347">
        <f t="shared" si="11"/>
        <v>25079.25</v>
      </c>
      <c r="S20" s="182">
        <f>SUMIFS(PSP!AW:AW,PSP!D:D,C20)</f>
        <v>267.5</v>
      </c>
      <c r="T20" s="101">
        <f t="shared" si="9"/>
        <v>25346.75</v>
      </c>
    </row>
    <row r="21" spans="2:20" s="97" customFormat="1" ht="15" customHeight="1">
      <c r="B21" s="343">
        <v>10</v>
      </c>
      <c r="C21" s="343" t="s">
        <v>43</v>
      </c>
      <c r="D21" s="343" t="s">
        <v>1349</v>
      </c>
      <c r="E21" s="319">
        <f>SUMIFS(OFM!BK:BK,OFM!C:C,C21)</f>
        <v>18664.5</v>
      </c>
      <c r="F21" s="319">
        <f>SUMIFS(FAM!BM:BM,FAM!E:E,C21)</f>
        <v>13303.25</v>
      </c>
      <c r="G21" s="320">
        <f>SUMIFS(B2S!AM:AM,B2S!C:C,C21)</f>
        <v>17082.25</v>
      </c>
      <c r="H21" s="320">
        <f>SUMIF(TOP!C:C,C21,TOP!AJ:AJ)</f>
        <v>0</v>
      </c>
      <c r="I21" s="320">
        <f>SUMIF(LEG!C:C,C21,LEG!AG:AG)</f>
        <v>0</v>
      </c>
      <c r="J21" s="320">
        <f>SUMIF(MBC!C:C,C21,MBC!AD:AD)</f>
        <v>1562.75</v>
      </c>
      <c r="K21" s="320">
        <f>SUMIF(JIF!C:C,C21,JIF!AD:AD)</f>
        <v>0</v>
      </c>
      <c r="L21" s="320">
        <f>SUMIF(INT!C:C,C21,INT!AD:AD)</f>
        <v>0</v>
      </c>
      <c r="M21" s="320">
        <f>SUMIF(BET!C:C,C21,BET!AD:AD)</f>
        <v>0</v>
      </c>
      <c r="N21" s="320">
        <f>SUMIF(SPA!C:C,C21,SPA!AD:AD)</f>
        <v>0</v>
      </c>
      <c r="O21" s="320">
        <f>SUMIF(SKT!C:C,C21,SKT!AD:AD)</f>
        <v>0</v>
      </c>
      <c r="P21" s="320">
        <f>SUMIF(FOOD!C:C,C21,FOOD!F:F)</f>
        <v>0</v>
      </c>
      <c r="Q21" s="320">
        <f>SUMIF(Select!C:C,C21,Select!F:F)</f>
        <v>0</v>
      </c>
      <c r="R21" s="347">
        <f t="shared" si="11"/>
        <v>50612.75</v>
      </c>
      <c r="S21" s="182">
        <f>SUMIFS(PSP!AW:AW,PSP!D:D,C21)</f>
        <v>9678.75</v>
      </c>
      <c r="T21" s="101">
        <f t="shared" si="9"/>
        <v>60291.5</v>
      </c>
    </row>
    <row r="22" spans="2:20" s="97" customFormat="1" ht="15" customHeight="1">
      <c r="B22" s="343">
        <v>11</v>
      </c>
      <c r="C22" s="343" t="s">
        <v>204</v>
      </c>
      <c r="D22" s="343" t="s">
        <v>1349</v>
      </c>
      <c r="E22" s="319">
        <f>SUMIFS(OFM!BK:BK,OFM!C:C,C22)</f>
        <v>0</v>
      </c>
      <c r="F22" s="319">
        <f>SUMIFS(FAM!BM:BM,FAM!E:E,C22)</f>
        <v>33342.5</v>
      </c>
      <c r="G22" s="320">
        <f>SUMIFS(B2S!AM:AM,B2S!C:C,C22)</f>
        <v>2699.75</v>
      </c>
      <c r="H22" s="320">
        <f>SUMIF(TOP!C:C,C22,TOP!AJ:AJ)</f>
        <v>8644</v>
      </c>
      <c r="I22" s="320">
        <f>SUMIF(LEG!C:C,C22,LEG!AG:AG)</f>
        <v>0</v>
      </c>
      <c r="J22" s="320">
        <f>SUMIF(MBC!C:C,C22,MBC!AD:AD)</f>
        <v>10011.75</v>
      </c>
      <c r="K22" s="320">
        <f>SUMIF(JIF!C:C,C22,JIF!AD:AD)</f>
        <v>0</v>
      </c>
      <c r="L22" s="320">
        <f>SUMIF(INT!C:C,C22,INT!AD:AD)</f>
        <v>0</v>
      </c>
      <c r="M22" s="320">
        <f>SUMIF(BET!C:C,C22,BET!AD:AD)</f>
        <v>0</v>
      </c>
      <c r="N22" s="320">
        <f>SUMIF(SPA!C:C,C22,SPA!AD:AD)</f>
        <v>0</v>
      </c>
      <c r="O22" s="320">
        <f>SUMIF(SKT!C:C,C22,SKT!AD:AD)</f>
        <v>0</v>
      </c>
      <c r="P22" s="320">
        <f>SUMIF(FOOD!C:C,C22,FOOD!F:F)</f>
        <v>0</v>
      </c>
      <c r="Q22" s="320">
        <f>SUMIF(Select!C:C,C22,Select!F:F)</f>
        <v>0</v>
      </c>
      <c r="R22" s="347">
        <f t="shared" si="11"/>
        <v>54698</v>
      </c>
      <c r="S22" s="182">
        <f>SUMIFS(PSP!AW:AW,PSP!D:D,C22)</f>
        <v>11963.75</v>
      </c>
      <c r="T22" s="101">
        <f t="shared" si="9"/>
        <v>66661.75</v>
      </c>
    </row>
    <row r="23" spans="2:20" s="97" customFormat="1" ht="15" customHeight="1">
      <c r="B23" s="343">
        <v>12</v>
      </c>
      <c r="C23" s="343" t="s">
        <v>14</v>
      </c>
      <c r="D23" s="343" t="s">
        <v>1349</v>
      </c>
      <c r="E23" s="319">
        <f>SUMIFS(OFM!BK:BK,OFM!C:C,C23)</f>
        <v>4637</v>
      </c>
      <c r="F23" s="319">
        <f>SUMIFS(FAM!BM:BM,FAM!E:E,C23)</f>
        <v>10353.75</v>
      </c>
      <c r="G23" s="320">
        <f>SUMIFS(B2S!AM:AM,B2S!C:C,C23)</f>
        <v>4384</v>
      </c>
      <c r="H23" s="320">
        <f>SUMIF(TOP!C:C,C23,TOP!AJ:AJ)</f>
        <v>1271</v>
      </c>
      <c r="I23" s="320">
        <f>SUMIF(LEG!C:C,C23,LEG!AG:AG)</f>
        <v>0</v>
      </c>
      <c r="J23" s="320">
        <f>SUMIF(MBC!C:C,C23,MBC!AD:AD)</f>
        <v>2851.75</v>
      </c>
      <c r="K23" s="320">
        <f>SUMIF(JIF!C:C,C23,JIF!AD:AD)</f>
        <v>341.5</v>
      </c>
      <c r="L23" s="320">
        <f>SUMIF(INT!C:C,C23,INT!AD:AD)</f>
        <v>0</v>
      </c>
      <c r="M23" s="320">
        <f>SUMIF(BET!C:C,C23,BET!AD:AD)</f>
        <v>26307.25</v>
      </c>
      <c r="N23" s="320">
        <f>SUMIF(SPA!C:C,C23,SPA!AD:AD)</f>
        <v>0</v>
      </c>
      <c r="O23" s="320">
        <f>SUMIF(SKT!C:C,C23,SKT!AD:AD)</f>
        <v>0</v>
      </c>
      <c r="P23" s="320">
        <f>SUMIF(FOOD!C:C,C23,FOOD!F:F)</f>
        <v>0</v>
      </c>
      <c r="Q23" s="320">
        <f>SUMIF(Select!C:C,C23,Select!F:F)</f>
        <v>0</v>
      </c>
      <c r="R23" s="347">
        <f t="shared" si="11"/>
        <v>50146.25</v>
      </c>
      <c r="S23" s="182">
        <f>SUMIFS(PSP!AW:AW,PSP!D:D,C23)</f>
        <v>25576.25</v>
      </c>
      <c r="T23" s="101">
        <f t="shared" si="9"/>
        <v>75722.5</v>
      </c>
    </row>
    <row r="24" spans="2:20" s="97" customFormat="1" ht="15" customHeight="1">
      <c r="B24" s="343">
        <v>13</v>
      </c>
      <c r="C24" s="343" t="s">
        <v>36</v>
      </c>
      <c r="D24" s="343" t="s">
        <v>1349</v>
      </c>
      <c r="E24" s="319">
        <f>SUMIFS(OFM!BK:BK,OFM!C:C,C24)</f>
        <v>0</v>
      </c>
      <c r="F24" s="319">
        <f>SUMIFS(FAM!BM:BM,FAM!E:E,C24)</f>
        <v>5298.25</v>
      </c>
      <c r="G24" s="320">
        <f>SUMIFS(B2S!AM:AM,B2S!C:C,C24)</f>
        <v>0</v>
      </c>
      <c r="H24" s="320">
        <f>SUMIF(TOP!C:C,C24,TOP!AJ:AJ)</f>
        <v>0</v>
      </c>
      <c r="I24" s="320">
        <f>SUMIF(LEG!C:C,C24,LEG!AG:AG)</f>
        <v>0</v>
      </c>
      <c r="J24" s="320">
        <f>SUMIF(MBC!C:C,C24,MBC!AD:AD)</f>
        <v>4427.25</v>
      </c>
      <c r="K24" s="320">
        <f>SUMIF(JIF!C:C,C24,JIF!AD:AD)</f>
        <v>0</v>
      </c>
      <c r="L24" s="320">
        <f>SUMIF(INT!C:C,C24,INT!AD:AD)</f>
        <v>0</v>
      </c>
      <c r="M24" s="320">
        <f>SUMIF(BET!C:C,C24,BET!AD:AD)</f>
        <v>0</v>
      </c>
      <c r="N24" s="320">
        <f>SUMIF(SPA!C:C,C24,SPA!AD:AD)</f>
        <v>1003.25</v>
      </c>
      <c r="O24" s="320">
        <f>SUMIF(SKT!C:C,C24,SKT!AD:AD)</f>
        <v>0</v>
      </c>
      <c r="P24" s="320">
        <f>SUMIF(FOOD!C:C,C24,FOOD!F:F)</f>
        <v>0</v>
      </c>
      <c r="Q24" s="320">
        <f>SUMIF(Select!C:C,C24,Select!F:F)</f>
        <v>0</v>
      </c>
      <c r="R24" s="347">
        <f t="shared" si="11"/>
        <v>10728.75</v>
      </c>
      <c r="S24" s="182">
        <f>SUMIFS(PSP!AW:AW,PSP!D:D,C24)</f>
        <v>16638.75</v>
      </c>
      <c r="T24" s="101">
        <f t="shared" si="9"/>
        <v>27367.5</v>
      </c>
    </row>
    <row r="25" spans="2:20" s="97" customFormat="1" ht="15" customHeight="1">
      <c r="B25" s="343">
        <v>14</v>
      </c>
      <c r="C25" s="343" t="s">
        <v>23</v>
      </c>
      <c r="D25" s="343" t="s">
        <v>1349</v>
      </c>
      <c r="E25" s="319">
        <f>SUMIFS(OFM!BK:BK,OFM!C:C,C25)</f>
        <v>52945</v>
      </c>
      <c r="F25" s="319">
        <f>SUMIFS(FAM!BM:BM,FAM!E:E,C25)</f>
        <v>221234</v>
      </c>
      <c r="G25" s="320">
        <f>SUMIFS(B2S!AM:AM,B2S!C:C,C25)</f>
        <v>0</v>
      </c>
      <c r="H25" s="320">
        <f>SUMIF(TOP!C:C,C25,TOP!AJ:AJ)</f>
        <v>0</v>
      </c>
      <c r="I25" s="320">
        <f>SUMIF(LEG!C:C,C25,LEG!AG:AG)</f>
        <v>0</v>
      </c>
      <c r="J25" s="320">
        <f>SUMIF(MBC!C:C,C25,MBC!AD:AD)</f>
        <v>30424</v>
      </c>
      <c r="K25" s="320">
        <f>SUMIF(JIF!C:C,C25,JIF!AD:AD)</f>
        <v>0</v>
      </c>
      <c r="L25" s="320">
        <f>SUMIF(INT!C:C,C25,INT!AD:AD)</f>
        <v>1073.75</v>
      </c>
      <c r="M25" s="320">
        <f>SUMIF(BET!C:C,C25,BET!AD:AD)</f>
        <v>11115.25</v>
      </c>
      <c r="N25" s="320">
        <f>SUMIF(SPA!C:C,C25,SPA!AD:AD)</f>
        <v>0</v>
      </c>
      <c r="O25" s="320">
        <f>SUMIF(SKT!C:C,C25,SKT!AD:AD)</f>
        <v>0</v>
      </c>
      <c r="P25" s="320">
        <f>SUMIF(FOOD!C:C,C25,FOOD!F:F)</f>
        <v>0</v>
      </c>
      <c r="Q25" s="320">
        <f>SUMIF(Select!C:C,C25,Select!F:F)</f>
        <v>0</v>
      </c>
      <c r="R25" s="347">
        <f t="shared" si="11"/>
        <v>316792</v>
      </c>
      <c r="S25" s="182">
        <f>SUMIFS(PSP!AW:AW,PSP!D:D,C25)</f>
        <v>203877.5</v>
      </c>
      <c r="T25" s="101">
        <f t="shared" si="9"/>
        <v>520669.5</v>
      </c>
    </row>
    <row r="26" spans="2:20" s="97" customFormat="1" ht="12.75">
      <c r="B26" s="343">
        <v>15</v>
      </c>
      <c r="C26" s="343" t="s">
        <v>38</v>
      </c>
      <c r="D26" s="343" t="s">
        <v>1349</v>
      </c>
      <c r="E26" s="319">
        <f>SUMIFS(OFM!BK:BK,OFM!C:C,C26)</f>
        <v>0</v>
      </c>
      <c r="F26" s="319">
        <f>SUMIFS(FAM!BM:BM,FAM!E:E,C26)</f>
        <v>35239.25</v>
      </c>
      <c r="G26" s="320">
        <f>SUMIFS(B2S!AM:AM,B2S!C:C,C26)</f>
        <v>0</v>
      </c>
      <c r="H26" s="320">
        <f>SUMIF(TOP!C:C,C26,TOP!AJ:AJ)</f>
        <v>0</v>
      </c>
      <c r="I26" s="320">
        <f>SUMIF(LEG!C:C,C26,LEG!AG:AG)</f>
        <v>0</v>
      </c>
      <c r="J26" s="320">
        <f>SUMIF(MBC!C:C,C26,MBC!AD:AD)</f>
        <v>2436.5</v>
      </c>
      <c r="K26" s="320">
        <f>SUMIF(JIF!C:C,C26,JIF!AD:AD)</f>
        <v>14.75</v>
      </c>
      <c r="L26" s="320">
        <f>SUMIF(INT!C:C,C26,INT!AD:AD)</f>
        <v>0</v>
      </c>
      <c r="M26" s="320">
        <f>SUMIF(BET!C:C,C26,BET!AD:AD)</f>
        <v>0</v>
      </c>
      <c r="N26" s="320">
        <f>SUMIF(SPA!C:C,C26,SPA!AD:AD)</f>
        <v>0</v>
      </c>
      <c r="O26" s="320">
        <f>SUMIF(SKT!C:C,C26,SKT!AD:AD)</f>
        <v>0</v>
      </c>
      <c r="P26" s="320">
        <f>SUMIF(FOOD!C:C,C26,FOOD!F:F)</f>
        <v>0</v>
      </c>
      <c r="Q26" s="320">
        <f>SUMIF(Select!C:C,C26,Select!F:F)</f>
        <v>0</v>
      </c>
      <c r="R26" s="347">
        <f>SUM(E26:Q26)</f>
        <v>37690.5</v>
      </c>
      <c r="S26" s="182">
        <f>SUMIFS(PSP!AW:AW,PSP!D:D,C26)</f>
        <v>33280</v>
      </c>
      <c r="T26" s="101">
        <f t="shared" si="9"/>
        <v>70970.5</v>
      </c>
    </row>
    <row r="27" spans="2:20" ht="12.75">
      <c r="B27" s="69">
        <v>16</v>
      </c>
      <c r="C27" s="69" t="s">
        <v>931</v>
      </c>
      <c r="D27" s="69" t="s">
        <v>1038</v>
      </c>
      <c r="E27" s="70">
        <f>SUMIFS(OFM!BK:BK,OFM!C:C,C27)</f>
        <v>0</v>
      </c>
      <c r="F27" s="70">
        <f>SUMIFS(FAM!BM:BM,FAM!E:E,C27)</f>
        <v>0</v>
      </c>
      <c r="G27" s="180">
        <f>SUMIFS(B2S!AM:AM,B2S!C:C,C27)</f>
        <v>0</v>
      </c>
      <c r="H27" s="180">
        <f>SUMIF(TOP!C:C,C27,TOP!AJ:AJ)</f>
        <v>0</v>
      </c>
      <c r="I27" s="180">
        <f>SUMIF(LEG!C:C,C27,LEG!AG:AG)</f>
        <v>0</v>
      </c>
      <c r="J27" s="180">
        <f>SUMIF(MBC!C:C,C27,MBC!AD:AD)</f>
        <v>0</v>
      </c>
      <c r="K27" s="180">
        <f>SUMIF(JIF!C:C,C27,JIF!AD:AD)</f>
        <v>0</v>
      </c>
      <c r="L27" s="180">
        <f>SUMIF(INT!C:C,C27,INT!AD:AD)</f>
        <v>0</v>
      </c>
      <c r="M27" s="180">
        <f>SUMIF(BET!C:C,C27,BET!AD:AD)</f>
        <v>0</v>
      </c>
      <c r="N27" s="180">
        <f>SUMIF(SPA!C:C,C27,SPA!AD:AD)</f>
        <v>0</v>
      </c>
      <c r="O27" s="180">
        <f>SUMIF(SKT!C:C,C27,SKT!AD:AD)</f>
        <v>0</v>
      </c>
      <c r="P27" s="180">
        <f>SUMIF(FOOD!C:C,C27,FOOD!F:F)</f>
        <v>0</v>
      </c>
      <c r="Q27" s="180">
        <f>SUMIF(Select!C:C,C27,Select!F:F)</f>
        <v>0</v>
      </c>
      <c r="R27" s="181">
        <f t="shared" si="11"/>
        <v>0</v>
      </c>
      <c r="S27" s="182">
        <f>SUMIFS(PSP!AW:AW,PSP!D:D,C27)</f>
        <v>0</v>
      </c>
      <c r="T27" s="218">
        <f t="shared" si="9"/>
        <v>0</v>
      </c>
    </row>
    <row r="28" spans="2:20" s="92" customFormat="1" ht="15" customHeight="1">
      <c r="B28" s="69">
        <v>17</v>
      </c>
      <c r="C28" s="69" t="s">
        <v>32</v>
      </c>
      <c r="D28" s="69" t="s">
        <v>1038</v>
      </c>
      <c r="E28" s="70">
        <f>SUMIFS(OFM!BK:BK,OFM!C:C,C28)</f>
        <v>0</v>
      </c>
      <c r="F28" s="70">
        <f>SUMIFS(FAM!BM:BM,FAM!E:E,C28)</f>
        <v>0</v>
      </c>
      <c r="G28" s="180">
        <f>SUMIFS(B2S!AM:AM,B2S!C:C,C28)</f>
        <v>0</v>
      </c>
      <c r="H28" s="180">
        <f>SUMIF(TOP!C:C,C28,TOP!AJ:AJ)</f>
        <v>0</v>
      </c>
      <c r="I28" s="180">
        <f>SUMIF(LEG!C:C,C28,LEG!AG:AG)</f>
        <v>0</v>
      </c>
      <c r="J28" s="180">
        <f>SUMIF(MBC!C:C,C28,MBC!AD:AD)</f>
        <v>0</v>
      </c>
      <c r="K28" s="180">
        <f>SUMIF(JIF!C:C,C28,JIF!AD:AD)</f>
        <v>0</v>
      </c>
      <c r="L28" s="180">
        <f>SUMIF(INT!C:C,C28,INT!AD:AD)</f>
        <v>0</v>
      </c>
      <c r="M28" s="180">
        <f>SUMIF(BET!C:C,C28,BET!AD:AD)</f>
        <v>0</v>
      </c>
      <c r="N28" s="180">
        <f>SUMIF(SPA!C:C,C28,SPA!AD:AD)</f>
        <v>0</v>
      </c>
      <c r="O28" s="180">
        <f>SUMIF(SKT!C:C,C28,SKT!AD:AD)</f>
        <v>0</v>
      </c>
      <c r="P28" s="180">
        <f>SUMIF(FOOD!C:C,C28,FOOD!F:F)</f>
        <v>0</v>
      </c>
      <c r="Q28" s="180">
        <f>SUMIF(Select!C:C,C28,Select!F:F)</f>
        <v>0</v>
      </c>
      <c r="R28" s="181">
        <f t="shared" si="11"/>
        <v>0</v>
      </c>
      <c r="S28" s="182">
        <f>SUMIFS(PSP!AW:AW,PSP!D:D,C28)</f>
        <v>0</v>
      </c>
      <c r="T28" s="218">
        <f t="shared" si="9"/>
        <v>0</v>
      </c>
    </row>
    <row r="29" spans="2:20" s="97" customFormat="1" ht="15" customHeight="1">
      <c r="B29" s="343">
        <v>18</v>
      </c>
      <c r="C29" s="343" t="s">
        <v>148</v>
      </c>
      <c r="D29" s="343" t="s">
        <v>1349</v>
      </c>
      <c r="E29" s="319">
        <f>SUMIFS(OFM!BK:BK,OFM!C:C,C29)</f>
        <v>0</v>
      </c>
      <c r="F29" s="319">
        <f>SUMIFS(FAM!BM:BM,FAM!E:E,C29)</f>
        <v>30051</v>
      </c>
      <c r="G29" s="320">
        <f>SUMIFS(B2S!AM:AM,B2S!C:C,C29)</f>
        <v>8093.75</v>
      </c>
      <c r="H29" s="320">
        <f>SUMIF(TOP!C:C,C29,TOP!AJ:AJ)</f>
        <v>14335.25</v>
      </c>
      <c r="I29" s="320">
        <f>SUMIF(LEG!C:C,C29,LEG!AG:AG)</f>
        <v>0</v>
      </c>
      <c r="J29" s="320">
        <f>SUMIF(MBC!C:C,C29,MBC!AD:AD)</f>
        <v>4508.25</v>
      </c>
      <c r="K29" s="320">
        <f>SUMIF(JIF!C:C,C29,JIF!AD:AD)</f>
        <v>311.5</v>
      </c>
      <c r="L29" s="320">
        <f>SUMIF(INT!C:C,C29,INT!AD:AD)</f>
        <v>0</v>
      </c>
      <c r="M29" s="320">
        <f>SUMIF(BET!C:C,C29,BET!AD:AD)</f>
        <v>0</v>
      </c>
      <c r="N29" s="320">
        <f>SUMIF(SPA!C:C,C29,SPA!AD:AD)</f>
        <v>1430</v>
      </c>
      <c r="O29" s="320">
        <f>SUMIF(SKT!C:C,C29,SKT!AD:AD)</f>
        <v>0</v>
      </c>
      <c r="P29" s="320">
        <f>SUMIF(FOOD!C:C,C29,FOOD!F:F)</f>
        <v>0</v>
      </c>
      <c r="Q29" s="320">
        <f>SUMIF(Select!C:C,C29,Select!F:F)</f>
        <v>0</v>
      </c>
      <c r="R29" s="347">
        <f t="shared" si="11"/>
        <v>58729.75</v>
      </c>
      <c r="S29" s="182">
        <f>SUMIFS(PSP!AW:AW,PSP!D:D,C29)</f>
        <v>117193.75</v>
      </c>
      <c r="T29" s="101">
        <f t="shared" si="9"/>
        <v>175923.5</v>
      </c>
    </row>
    <row r="30" spans="2:20" s="97" customFormat="1" ht="15" customHeight="1">
      <c r="B30" s="343">
        <v>19</v>
      </c>
      <c r="C30" s="343" t="s">
        <v>19</v>
      </c>
      <c r="D30" s="343" t="s">
        <v>1349</v>
      </c>
      <c r="E30" s="319">
        <f>SUMIFS(OFM!BK:BK,OFM!C:C,C30)</f>
        <v>0</v>
      </c>
      <c r="F30" s="319">
        <f>SUMIFS(FAM!BM:BM,FAM!E:E,C30)</f>
        <v>47406</v>
      </c>
      <c r="G30" s="320">
        <f>SUMIFS(B2S!AM:AM,B2S!C:C,C30)</f>
        <v>8157</v>
      </c>
      <c r="H30" s="320">
        <f>SUMIF(TOP!C:C,C30,TOP!AJ:AJ)</f>
        <v>17153.75</v>
      </c>
      <c r="I30" s="320">
        <f>SUMIF(LEG!C:C,C30,LEG!AG:AG)</f>
        <v>0</v>
      </c>
      <c r="J30" s="320">
        <f>SUMIF(MBC!C:C,C30,MBC!AD:AD)</f>
        <v>0</v>
      </c>
      <c r="K30" s="320">
        <f>SUMIF(JIF!C:C,C30,JIF!AD:AD)</f>
        <v>0</v>
      </c>
      <c r="L30" s="320">
        <f>SUMIF(INT!C:C,C30,INT!AD:AD)</f>
        <v>0</v>
      </c>
      <c r="M30" s="320">
        <f>SUMIF(BET!C:C,C30,BET!AD:AD)</f>
        <v>15468.5</v>
      </c>
      <c r="N30" s="320">
        <f>SUMIF(SPA!C:C,C30,SPA!AD:AD)</f>
        <v>0</v>
      </c>
      <c r="O30" s="320">
        <f>SUMIF(SKT!C:C,C30,SKT!AD:AD)</f>
        <v>0</v>
      </c>
      <c r="P30" s="320">
        <f>SUMIF(FOOD!C:C,C30,FOOD!F:F)</f>
        <v>0</v>
      </c>
      <c r="Q30" s="320">
        <f>SUMIF(Select!C:C,C30,Select!F:F)</f>
        <v>0</v>
      </c>
      <c r="R30" s="347">
        <f t="shared" si="11"/>
        <v>88185.25</v>
      </c>
      <c r="S30" s="182">
        <f>SUMIFS(PSP!AW:AW,PSP!D:D,C30)</f>
        <v>94306.25</v>
      </c>
      <c r="T30" s="101">
        <f t="shared" si="9"/>
        <v>182491.5</v>
      </c>
    </row>
    <row r="31" spans="2:20" s="97" customFormat="1" ht="15" customHeight="1">
      <c r="B31" s="343">
        <v>20</v>
      </c>
      <c r="C31" s="343" t="s">
        <v>29</v>
      </c>
      <c r="D31" s="343" t="s">
        <v>1349</v>
      </c>
      <c r="E31" s="319">
        <f>SUMIFS(OFM!BK:BK,OFM!C:C,C31)</f>
        <v>47195.75</v>
      </c>
      <c r="F31" s="319">
        <f>SUMIFS(FAM!BM:BM,FAM!E:E,C31)</f>
        <v>68638.25</v>
      </c>
      <c r="G31" s="320">
        <f>SUMIFS(B2S!AM:AM,B2S!C:C,C31)</f>
        <v>25154.25</v>
      </c>
      <c r="H31" s="320">
        <f>SUMIF(TOP!C:C,C31,TOP!AJ:AJ)</f>
        <v>0</v>
      </c>
      <c r="I31" s="320">
        <f>SUMIF(LEG!C:C,C31,LEG!AG:AG)</f>
        <v>0</v>
      </c>
      <c r="J31" s="320">
        <f>SUMIF(MBC!C:C,C31,MBC!AD:AD)</f>
        <v>10639.25</v>
      </c>
      <c r="K31" s="320">
        <f>SUMIF(JIF!C:C,C31,JIF!AD:AD)</f>
        <v>0</v>
      </c>
      <c r="L31" s="320">
        <f>SUMIF(INT!C:C,C31,INT!AD:AD)</f>
        <v>0</v>
      </c>
      <c r="M31" s="320">
        <f>SUMIF(BET!C:C,C31,BET!AD:AD)</f>
        <v>0</v>
      </c>
      <c r="N31" s="320">
        <f>SUMIF(SPA!C:C,C31,SPA!AD:AD)</f>
        <v>0</v>
      </c>
      <c r="O31" s="320">
        <f>SUMIF(SKT!C:C,C31,SKT!AD:AD)</f>
        <v>0</v>
      </c>
      <c r="P31" s="320">
        <f>SUMIF(FOOD!C:C,C31,FOOD!F:F)</f>
        <v>0</v>
      </c>
      <c r="Q31" s="320">
        <f>SUMIF(Select!C:C,C31,Select!F:F)</f>
        <v>0</v>
      </c>
      <c r="R31" s="347">
        <f t="shared" si="11"/>
        <v>151627.5</v>
      </c>
      <c r="S31" s="182">
        <f>SUMIFS(PSP!AW:AW,PSP!D:D,C31)</f>
        <v>111703.75</v>
      </c>
      <c r="T31" s="101">
        <f t="shared" si="9"/>
        <v>263331.25</v>
      </c>
    </row>
    <row r="32" spans="2:20" s="97" customFormat="1" ht="15" customHeight="1">
      <c r="B32" s="343">
        <v>21</v>
      </c>
      <c r="C32" s="343" t="s">
        <v>3</v>
      </c>
      <c r="D32" s="343" t="s">
        <v>1349</v>
      </c>
      <c r="E32" s="319">
        <f>SUMIFS(OFM!BK:BK,OFM!C:C,C32)</f>
        <v>65442.75</v>
      </c>
      <c r="F32" s="319">
        <f>SUMIFS(FAM!BM:BM,FAM!E:E,C32)</f>
        <v>16292.5</v>
      </c>
      <c r="G32" s="320">
        <f>SUMIFS(B2S!AM:AM,B2S!C:C,C32)</f>
        <v>14028.25</v>
      </c>
      <c r="H32" s="320">
        <f>SUMIF(TOP!C:C,C32,TOP!AJ:AJ)</f>
        <v>1937</v>
      </c>
      <c r="I32" s="320">
        <f>SUMIF(LEG!C:C,C32,LEG!AG:AG)</f>
        <v>0</v>
      </c>
      <c r="J32" s="320">
        <f>SUMIF(MBC!C:C,C32,MBC!AD:AD)</f>
        <v>5439</v>
      </c>
      <c r="K32" s="320">
        <f>SUMIF(JIF!C:C,C32,JIF!AD:AD)</f>
        <v>596.5</v>
      </c>
      <c r="L32" s="320">
        <f>SUMIF(INT!C:C,C32,INT!AD:AD)</f>
        <v>0</v>
      </c>
      <c r="M32" s="320">
        <f>SUMIF(BET!C:C,C32,BET!AD:AD)</f>
        <v>0</v>
      </c>
      <c r="N32" s="320">
        <f>SUMIF(SPA!C:C,C32,SPA!AD:AD)</f>
        <v>0</v>
      </c>
      <c r="O32" s="320">
        <f>SUMIF(SKT!C:C,C32,SKT!AD:AD)</f>
        <v>0</v>
      </c>
      <c r="P32" s="320">
        <f>SUMIF(FOOD!C:C,C32,FOOD!F:F)</f>
        <v>1827.75</v>
      </c>
      <c r="Q32" s="320">
        <f>SUMIF(Select!C:C,C32,Select!F:F)</f>
        <v>0</v>
      </c>
      <c r="R32" s="347">
        <f t="shared" si="11"/>
        <v>105563.75</v>
      </c>
      <c r="S32" s="182">
        <f>SUMIFS(PSP!AW:AW,PSP!D:D,C32)</f>
        <v>31815</v>
      </c>
      <c r="T32" s="101">
        <f t="shared" si="9"/>
        <v>137378.75</v>
      </c>
    </row>
    <row r="33" spans="2:20" s="97" customFormat="1" ht="15" customHeight="1">
      <c r="B33" s="343">
        <v>22</v>
      </c>
      <c r="C33" s="343" t="s">
        <v>383</v>
      </c>
      <c r="D33" s="343" t="s">
        <v>1349</v>
      </c>
      <c r="E33" s="319">
        <f>SUMIFS(OFM!BK:BK,OFM!C:C,C33)</f>
        <v>0</v>
      </c>
      <c r="F33" s="319">
        <f>SUMIFS(FAM!BM:BM,FAM!E:E,C33)</f>
        <v>424.5</v>
      </c>
      <c r="G33" s="320">
        <f>SUMIFS(B2S!AM:AM,B2S!C:C,C33)</f>
        <v>0</v>
      </c>
      <c r="H33" s="320">
        <f>SUMIF(TOP!C:C,C33,TOP!AJ:AJ)</f>
        <v>0</v>
      </c>
      <c r="I33" s="320">
        <f>SUMIF(LEG!C:C,C33,LEG!AG:AG)</f>
        <v>0</v>
      </c>
      <c r="J33" s="320">
        <f>SUMIF(MBC!C:C,C33,MBC!AD:AD)</f>
        <v>414.75</v>
      </c>
      <c r="K33" s="320">
        <f>SUMIF(JIF!C:C,C33,JIF!AD:AD)</f>
        <v>0</v>
      </c>
      <c r="L33" s="320">
        <f>SUMIF(INT!C:C,C33,INT!AD:AD)</f>
        <v>0</v>
      </c>
      <c r="M33" s="320">
        <f>SUMIF(BET!C:C,C33,BET!AD:AD)</f>
        <v>0</v>
      </c>
      <c r="N33" s="320">
        <f>SUMIF(SPA!C:C,C33,SPA!AD:AD)</f>
        <v>0</v>
      </c>
      <c r="O33" s="320">
        <f>SUMIF(SKT!C:C,C33,SKT!AD:AD)</f>
        <v>0</v>
      </c>
      <c r="P33" s="320">
        <f>SUMIF(FOOD!C:C,C33,FOOD!F:F)</f>
        <v>0</v>
      </c>
      <c r="Q33" s="320">
        <f>SUMIF(Select!C:C,C33,Select!F:F)</f>
        <v>0</v>
      </c>
      <c r="R33" s="347">
        <f t="shared" si="11"/>
        <v>839.25</v>
      </c>
      <c r="S33" s="182">
        <f>SUMIFS(PSP!AW:AW,PSP!D:D,C33)</f>
        <v>1551.25</v>
      </c>
      <c r="T33" s="101">
        <f t="shared" si="9"/>
        <v>2390.5</v>
      </c>
    </row>
    <row r="34" spans="2:20" s="97" customFormat="1" ht="15" customHeight="1">
      <c r="B34" s="343">
        <v>23</v>
      </c>
      <c r="C34" s="343" t="s">
        <v>341</v>
      </c>
      <c r="D34" s="343" t="s">
        <v>1349</v>
      </c>
      <c r="E34" s="319">
        <f>SUMIFS(OFM!BK:BK,OFM!C:C,C34)</f>
        <v>0</v>
      </c>
      <c r="F34" s="319">
        <f>SUMIFS(FAM!BM:BM,FAM!E:E,C34)</f>
        <v>0</v>
      </c>
      <c r="G34" s="320">
        <f>SUMIFS(B2S!AM:AM,B2S!C:C,C34)</f>
        <v>0</v>
      </c>
      <c r="H34" s="320">
        <f>SUMIF(TOP!C:C,C34,TOP!AJ:AJ)</f>
        <v>2680</v>
      </c>
      <c r="I34" s="320">
        <f>SUMIF(LEG!C:C,C34,LEG!AG:AG)</f>
        <v>0</v>
      </c>
      <c r="J34" s="320">
        <f>SUMIF(MBC!C:C,C34,MBC!AD:AD)</f>
        <v>2902.75</v>
      </c>
      <c r="K34" s="320">
        <f>SUMIF(JIF!C:C,C34,JIF!AD:AD)</f>
        <v>0</v>
      </c>
      <c r="L34" s="320">
        <f>SUMIF(INT!C:C,C34,INT!AD:AD)</f>
        <v>0</v>
      </c>
      <c r="M34" s="320">
        <f>SUMIF(BET!C:C,C34,BET!AD:AD)</f>
        <v>0</v>
      </c>
      <c r="N34" s="320">
        <f>SUMIF(SPA!C:C,C34,SPA!AD:AD)</f>
        <v>0</v>
      </c>
      <c r="O34" s="320">
        <f>SUMIF(SKT!C:C,C34,SKT!AD:AD)</f>
        <v>0</v>
      </c>
      <c r="P34" s="320">
        <f>SUMIF(FOOD!C:C,C34,FOOD!F:F)</f>
        <v>0</v>
      </c>
      <c r="Q34" s="320">
        <f>SUMIF(Select!C:C,C34,Select!F:F)</f>
        <v>0</v>
      </c>
      <c r="R34" s="347">
        <f t="shared" si="11"/>
        <v>5582.75</v>
      </c>
      <c r="S34" s="182">
        <f>SUMIFS(PSP!AW:AW,PSP!D:D,C34)</f>
        <v>17098.75</v>
      </c>
      <c r="T34" s="101">
        <f t="shared" si="9"/>
        <v>22681.5</v>
      </c>
    </row>
    <row r="35" spans="2:20" s="97" customFormat="1" ht="15" customHeight="1">
      <c r="B35" s="343">
        <v>24</v>
      </c>
      <c r="C35" s="343" t="s">
        <v>34</v>
      </c>
      <c r="D35" s="343" t="s">
        <v>1349</v>
      </c>
      <c r="E35" s="319">
        <f>SUMIFS(OFM!BK:BK,OFM!C:C,C35)</f>
        <v>8787.25</v>
      </c>
      <c r="F35" s="319">
        <f>SUMIFS(FAM!BM:BM,FAM!E:E,C35)</f>
        <v>18080.25</v>
      </c>
      <c r="G35" s="320">
        <f>SUMIFS(B2S!AM:AM,B2S!C:C,C35)</f>
        <v>10006.25</v>
      </c>
      <c r="H35" s="320">
        <f>SUMIF(TOP!C:C,C35,TOP!AJ:AJ)</f>
        <v>0</v>
      </c>
      <c r="I35" s="320">
        <f>SUMIF(LEG!C:C,C35,LEG!AG:AG)</f>
        <v>0</v>
      </c>
      <c r="J35" s="320">
        <f>SUMIF(MBC!C:C,C35,MBC!AD:AD)</f>
        <v>3791.25</v>
      </c>
      <c r="K35" s="320">
        <f>SUMIF(JIF!C:C,C35,JIF!AD:AD)</f>
        <v>0</v>
      </c>
      <c r="L35" s="320">
        <f>SUMIF(INT!C:C,C35,INT!AD:AD)</f>
        <v>0</v>
      </c>
      <c r="M35" s="320">
        <f>SUMIF(BET!C:C,C35,BET!AD:AD)</f>
        <v>0</v>
      </c>
      <c r="N35" s="320">
        <f>SUMIF(SPA!C:C,C35,SPA!AD:AD)</f>
        <v>0</v>
      </c>
      <c r="O35" s="320">
        <f>SUMIF(SKT!C:C,C35,SKT!AD:AD)</f>
        <v>0</v>
      </c>
      <c r="P35" s="320">
        <f>SUMIF(FOOD!C:C,C35,FOOD!F:F)</f>
        <v>0</v>
      </c>
      <c r="Q35" s="320">
        <f>SUMIF(Select!C:C,C35,Select!F:F)</f>
        <v>0</v>
      </c>
      <c r="R35" s="347">
        <f t="shared" si="11"/>
        <v>40665</v>
      </c>
      <c r="S35" s="182">
        <f>SUMIFS(PSP!AW:AW,PSP!D:D,C35)</f>
        <v>27897.5</v>
      </c>
      <c r="T35" s="101">
        <f t="shared" si="9"/>
        <v>68562.5</v>
      </c>
    </row>
    <row r="36" spans="2:20" s="97" customFormat="1" ht="15" customHeight="1">
      <c r="B36" s="343">
        <v>25</v>
      </c>
      <c r="C36" s="343" t="s">
        <v>12</v>
      </c>
      <c r="D36" s="343" t="s">
        <v>1349</v>
      </c>
      <c r="E36" s="319">
        <f>SUMIFS(OFM!BK:BK,OFM!C:C,C36)</f>
        <v>17511.75</v>
      </c>
      <c r="F36" s="319">
        <f>SUMIFS(FAM!BM:BM,FAM!E:E,C36)</f>
        <v>22434.25</v>
      </c>
      <c r="G36" s="320">
        <f>SUMIFS(B2S!AM:AM,B2S!C:C,C36)</f>
        <v>0</v>
      </c>
      <c r="H36" s="320">
        <f>SUMIF(TOP!C:C,C36,TOP!AJ:AJ)</f>
        <v>0</v>
      </c>
      <c r="I36" s="320">
        <f>SUMIF(LEG!C:C,C36,LEG!AG:AG)</f>
        <v>0</v>
      </c>
      <c r="J36" s="320">
        <f>SUMIF(MBC!C:C,C36,MBC!AD:AD)</f>
        <v>2674.25</v>
      </c>
      <c r="K36" s="320">
        <f>SUMIF(JIF!C:C,C36,JIF!AD:AD)</f>
        <v>0</v>
      </c>
      <c r="L36" s="320">
        <f>SUMIF(INT!C:C,C36,INT!AD:AD)</f>
        <v>0</v>
      </c>
      <c r="M36" s="320">
        <f>SUMIF(BET!C:C,C36,BET!AD:AD)</f>
        <v>0</v>
      </c>
      <c r="N36" s="320">
        <f>SUMIF(SPA!C:C,C36,SPA!AD:AD)</f>
        <v>0</v>
      </c>
      <c r="O36" s="320">
        <f>SUMIF(SKT!C:C,C36,SKT!AD:AD)</f>
        <v>0</v>
      </c>
      <c r="P36" s="320">
        <f>SUMIF(FOOD!C:C,C36,FOOD!F:F)</f>
        <v>0</v>
      </c>
      <c r="Q36" s="320">
        <f>SUMIF(Select!C:C,C36,Select!F:F)</f>
        <v>0</v>
      </c>
      <c r="R36" s="347">
        <f t="shared" si="11"/>
        <v>42620.25</v>
      </c>
      <c r="S36" s="182">
        <f>SUMIFS(PSP!AW:AW,PSP!D:D,C36)</f>
        <v>40987.5</v>
      </c>
      <c r="T36" s="101">
        <f t="shared" si="9"/>
        <v>83607.75</v>
      </c>
    </row>
    <row r="37" spans="2:20" s="97" customFormat="1" ht="15" customHeight="1">
      <c r="B37" s="343">
        <v>26</v>
      </c>
      <c r="C37" s="343" t="s">
        <v>130</v>
      </c>
      <c r="D37" s="343" t="s">
        <v>1349</v>
      </c>
      <c r="E37" s="319">
        <f>SUMIFS(OFM!BK:BK,OFM!C:C,C37)</f>
        <v>11582.5</v>
      </c>
      <c r="F37" s="319">
        <f>SUMIFS(FAM!BM:BM,FAM!E:E,C37)</f>
        <v>8685</v>
      </c>
      <c r="G37" s="320">
        <f>SUMIFS(B2S!AM:AM,B2S!C:C,C37)</f>
        <v>1326.25</v>
      </c>
      <c r="H37" s="320">
        <f>SUMIF(TOP!C:C,C37,TOP!AJ:AJ)</f>
        <v>0</v>
      </c>
      <c r="I37" s="320">
        <f>SUMIF(LEG!C:C,C37,LEG!AG:AG)</f>
        <v>0</v>
      </c>
      <c r="J37" s="320">
        <f>SUMIF(MBC!C:C,C37,MBC!AD:AD)</f>
        <v>0</v>
      </c>
      <c r="K37" s="320">
        <f>SUMIF(JIF!C:C,C37,JIF!AD:AD)</f>
        <v>59.25</v>
      </c>
      <c r="L37" s="320">
        <f>SUMIF(INT!C:C,C37,INT!AD:AD)</f>
        <v>0</v>
      </c>
      <c r="M37" s="320">
        <f>SUMIF(BET!C:C,C37,BET!AD:AD)</f>
        <v>0</v>
      </c>
      <c r="N37" s="320">
        <f>SUMIF(SPA!C:C,C37,SPA!AD:AD)</f>
        <v>0</v>
      </c>
      <c r="O37" s="320">
        <f>SUMIF(SKT!C:C,C37,SKT!AD:AD)</f>
        <v>0</v>
      </c>
      <c r="P37" s="320">
        <f>SUMIF(FOOD!C:C,C37,FOOD!F:F)</f>
        <v>0</v>
      </c>
      <c r="Q37" s="320">
        <f>SUMIF(Select!C:C,C37,Select!F:F)</f>
        <v>0</v>
      </c>
      <c r="R37" s="347">
        <f t="shared" si="11"/>
        <v>21653</v>
      </c>
      <c r="S37" s="182">
        <f>SUMIFS(PSP!AW:AW,PSP!D:D,C37)</f>
        <v>25928.75</v>
      </c>
      <c r="T37" s="101">
        <f t="shared" si="9"/>
        <v>47581.75</v>
      </c>
    </row>
    <row r="38" spans="2:20" s="97" customFormat="1" ht="15" customHeight="1">
      <c r="B38" s="343">
        <v>27</v>
      </c>
      <c r="C38" s="343" t="s">
        <v>932</v>
      </c>
      <c r="D38" s="343" t="s">
        <v>1349</v>
      </c>
      <c r="E38" s="319">
        <f>SUMIFS(OFM!BK:BK,OFM!C:C,C38)</f>
        <v>15141.25</v>
      </c>
      <c r="F38" s="319">
        <f>SUMIFS(FAM!BM:BM,FAM!E:E,C38)</f>
        <v>8509</v>
      </c>
      <c r="G38" s="320">
        <f>SUMIFS(B2S!AM:AM,B2S!C:C,C38)</f>
        <v>0</v>
      </c>
      <c r="H38" s="320">
        <f>SUMIF(TOP!C:C,C38,TOP!AJ:AJ)</f>
        <v>0</v>
      </c>
      <c r="I38" s="320">
        <f>SUMIF(LEG!C:C,C38,LEG!AG:AG)</f>
        <v>0</v>
      </c>
      <c r="J38" s="320">
        <f>SUMIF(MBC!C:C,C38,MBC!AD:AD)</f>
        <v>3293.75</v>
      </c>
      <c r="K38" s="320">
        <f>SUMIF(JIF!C:C,C38,JIF!AD:AD)</f>
        <v>0</v>
      </c>
      <c r="L38" s="320">
        <f>SUMIF(INT!C:C,C38,INT!AD:AD)</f>
        <v>0</v>
      </c>
      <c r="M38" s="320">
        <f>SUMIF(BET!C:C,C38,BET!AD:AD)</f>
        <v>0</v>
      </c>
      <c r="N38" s="320">
        <f>SUMIF(SPA!C:C,C38,SPA!AD:AD)</f>
        <v>0</v>
      </c>
      <c r="O38" s="320">
        <f>SUMIF(SKT!C:C,C38,SKT!AD:AD)</f>
        <v>0</v>
      </c>
      <c r="P38" s="320">
        <f>SUMIF(FOOD!C:C,C38,FOOD!F:F)</f>
        <v>0</v>
      </c>
      <c r="Q38" s="320">
        <f>SUMIF(Select!C:C,C38,Select!F:F)</f>
        <v>0</v>
      </c>
      <c r="R38" s="347">
        <f t="shared" si="11"/>
        <v>26944</v>
      </c>
      <c r="S38" s="182">
        <f>SUMIFS(PSP!AW:AW,PSP!D:D,C38)</f>
        <v>12118.75</v>
      </c>
      <c r="T38" s="101">
        <f t="shared" si="9"/>
        <v>39062.75</v>
      </c>
    </row>
    <row r="39" spans="2:20" s="97" customFormat="1" ht="15" customHeight="1">
      <c r="B39" s="343">
        <v>28</v>
      </c>
      <c r="C39" s="343" t="s">
        <v>84</v>
      </c>
      <c r="D39" s="343" t="s">
        <v>1349</v>
      </c>
      <c r="E39" s="319">
        <f>SUMIFS(OFM!BK:BK,OFM!C:C,C39)</f>
        <v>0</v>
      </c>
      <c r="F39" s="319">
        <f>SUMIFS(FAM!BM:BM,FAM!E:E,C39)</f>
        <v>35014.5</v>
      </c>
      <c r="G39" s="320">
        <f>SUMIFS(B2S!AM:AM,B2S!C:C,C39)</f>
        <v>0</v>
      </c>
      <c r="H39" s="320">
        <f>SUMIF(TOP!C:C,C39,TOP!AJ:AJ)</f>
        <v>5695.75</v>
      </c>
      <c r="I39" s="320">
        <f>SUMIF(LEG!C:C,C39,LEG!AG:AG)</f>
        <v>0</v>
      </c>
      <c r="J39" s="320">
        <f>SUMIF(MBC!C:C,C39,MBC!AD:AD)</f>
        <v>11647.75</v>
      </c>
      <c r="K39" s="320">
        <f>SUMIF(JIF!C:C,C39,JIF!AD:AD)</f>
        <v>0</v>
      </c>
      <c r="L39" s="320">
        <f>SUMIF(INT!C:C,C39,INT!AD:AD)</f>
        <v>0</v>
      </c>
      <c r="M39" s="320">
        <f>SUMIF(BET!C:C,C39,BET!AD:AD)</f>
        <v>0</v>
      </c>
      <c r="N39" s="320">
        <f>SUMIF(SPA!C:C,C39,SPA!AD:AD)</f>
        <v>4292.5</v>
      </c>
      <c r="O39" s="320">
        <f>SUMIF(SKT!C:C,C39,SKT!AD:AD)</f>
        <v>0</v>
      </c>
      <c r="P39" s="320">
        <f>SUMIF(FOOD!C:C,C39,FOOD!F:F)</f>
        <v>0</v>
      </c>
      <c r="Q39" s="320">
        <f>SUMIF(Select!C:C,C39,Select!F:F)</f>
        <v>0</v>
      </c>
      <c r="R39" s="347">
        <f t="shared" si="11"/>
        <v>56650.5</v>
      </c>
      <c r="S39" s="182">
        <f>SUMIFS(PSP!AW:AW,PSP!D:D,C39)</f>
        <v>26088.75</v>
      </c>
      <c r="T39" s="101">
        <f t="shared" si="9"/>
        <v>82739.25</v>
      </c>
    </row>
    <row r="40" spans="2:20" s="97" customFormat="1" ht="15" customHeight="1">
      <c r="B40" s="343">
        <v>29</v>
      </c>
      <c r="C40" s="343" t="s">
        <v>216</v>
      </c>
      <c r="D40" s="343" t="s">
        <v>1349</v>
      </c>
      <c r="E40" s="319">
        <f>SUMIFS(OFM!BK:BK,OFM!C:C,C40)</f>
        <v>0</v>
      </c>
      <c r="F40" s="319">
        <f>SUMIFS(FAM!BM:BM,FAM!E:E,C40)</f>
        <v>45142.25</v>
      </c>
      <c r="G40" s="320">
        <f>SUMIFS(B2S!AM:AM,B2S!C:C,C40)</f>
        <v>0</v>
      </c>
      <c r="H40" s="320">
        <f>SUMIF(TOP!C:C,C40,TOP!AJ:AJ)</f>
        <v>8970</v>
      </c>
      <c r="I40" s="320">
        <f>SUMIF(LEG!C:C,C40,LEG!AG:AG)</f>
        <v>0</v>
      </c>
      <c r="J40" s="320">
        <f>SUMIF(MBC!C:C,C40,MBC!AD:AD)</f>
        <v>2916.75</v>
      </c>
      <c r="K40" s="320">
        <f>SUMIF(JIF!C:C,C40,JIF!AD:AD)</f>
        <v>0</v>
      </c>
      <c r="L40" s="320">
        <f>SUMIF(INT!C:C,C40,INT!AD:AD)</f>
        <v>0</v>
      </c>
      <c r="M40" s="320">
        <f>SUMIF(BET!C:C,C40,BET!AD:AD)</f>
        <v>0</v>
      </c>
      <c r="N40" s="320">
        <f>SUMIF(SPA!C:C,C40,SPA!AD:AD)</f>
        <v>0</v>
      </c>
      <c r="O40" s="320">
        <f>SUMIF(SKT!C:C,C40,SKT!AD:AD)</f>
        <v>0</v>
      </c>
      <c r="P40" s="320">
        <f>SUMIF(FOOD!C:C,C40,FOOD!F:F)</f>
        <v>0</v>
      </c>
      <c r="Q40" s="320">
        <f>SUMIF(Select!C:C,C40,Select!F:F)</f>
        <v>0</v>
      </c>
      <c r="R40" s="347">
        <f t="shared" si="11"/>
        <v>57029</v>
      </c>
      <c r="S40" s="182">
        <f>SUMIFS(PSP!AW:AW,PSP!D:D,C40)</f>
        <v>4637.5</v>
      </c>
      <c r="T40" s="101">
        <f t="shared" si="9"/>
        <v>61666.5</v>
      </c>
    </row>
    <row r="41" spans="2:20" s="97" customFormat="1" ht="15" customHeight="1">
      <c r="B41" s="343">
        <v>30</v>
      </c>
      <c r="C41" s="343" t="s">
        <v>25</v>
      </c>
      <c r="D41" s="343" t="s">
        <v>1349</v>
      </c>
      <c r="E41" s="319">
        <f>SUMIFS(OFM!BK:BK,OFM!C:C,C41)</f>
        <v>8279.5</v>
      </c>
      <c r="F41" s="319">
        <f>SUMIFS(FAM!BM:BM,FAM!E:E,C41)</f>
        <v>11644.25</v>
      </c>
      <c r="G41" s="320">
        <f>SUMIFS(B2S!AM:AM,B2S!C:C,C41)</f>
        <v>5550.5</v>
      </c>
      <c r="H41" s="320">
        <f>SUMIF(TOP!C:C,C41,TOP!AJ:AJ)</f>
        <v>0</v>
      </c>
      <c r="I41" s="320">
        <f>SUMIF(LEG!C:C,C41,LEG!AG:AG)</f>
        <v>0</v>
      </c>
      <c r="J41" s="320">
        <f>SUMIF(MBC!C:C,C41,MBC!AD:AD)</f>
        <v>11767.75</v>
      </c>
      <c r="K41" s="320">
        <f>SUMIF(JIF!C:C,C41,JIF!AD:AD)</f>
        <v>574.25</v>
      </c>
      <c r="L41" s="320">
        <f>SUMIF(INT!C:C,C41,INT!AD:AD)</f>
        <v>0</v>
      </c>
      <c r="M41" s="320">
        <f>SUMIF(BET!C:C,C41,BET!AD:AD)</f>
        <v>0</v>
      </c>
      <c r="N41" s="320">
        <f>SUMIF(SPA!C:C,C41,SPA!AD:AD)</f>
        <v>0</v>
      </c>
      <c r="O41" s="320">
        <f>SUMIF(SKT!C:C,C41,SKT!AD:AD)</f>
        <v>0</v>
      </c>
      <c r="P41" s="320">
        <f>SUMIF(FOOD!C:C,C41,FOOD!F:F)</f>
        <v>0</v>
      </c>
      <c r="Q41" s="320">
        <f>SUMIF(Select!C:C,C41,Select!F:F)</f>
        <v>0</v>
      </c>
      <c r="R41" s="347">
        <f t="shared" si="11"/>
        <v>37816.25</v>
      </c>
      <c r="S41" s="182">
        <f>SUMIFS(PSP!AW:AW,PSP!D:D,C41)</f>
        <v>16841.25</v>
      </c>
      <c r="T41" s="101">
        <f t="shared" si="9"/>
        <v>54657.5</v>
      </c>
    </row>
    <row r="42" spans="2:20" s="97" customFormat="1" ht="15" customHeight="1">
      <c r="B42" s="343">
        <v>31</v>
      </c>
      <c r="C42" s="343" t="s">
        <v>284</v>
      </c>
      <c r="D42" s="343" t="s">
        <v>1349</v>
      </c>
      <c r="E42" s="319">
        <f>SUMIFS(OFM!BK:BK,OFM!C:C,C42)</f>
        <v>31960.75</v>
      </c>
      <c r="F42" s="319">
        <f>SUMIFS(FAM!BM:BM,FAM!E:E,C42)</f>
        <v>20243</v>
      </c>
      <c r="G42" s="320">
        <f>SUMIFS(B2S!AM:AM,B2S!C:C,C42)</f>
        <v>509.75</v>
      </c>
      <c r="H42" s="320">
        <f>SUMIF(TOP!C:C,C42,TOP!AJ:AJ)</f>
        <v>0</v>
      </c>
      <c r="I42" s="320">
        <f>SUMIF(LEG!C:C,C42,LEG!AG:AG)</f>
        <v>0</v>
      </c>
      <c r="J42" s="320">
        <f>SUMIF(MBC!C:C,C42,MBC!AD:AD)</f>
        <v>3306</v>
      </c>
      <c r="K42" s="320">
        <f>SUMIF(JIF!C:C,C42,JIF!AD:AD)</f>
        <v>0</v>
      </c>
      <c r="L42" s="320">
        <f>SUMIF(INT!C:C,C42,INT!AD:AD)</f>
        <v>0</v>
      </c>
      <c r="M42" s="320">
        <f>SUMIF(BET!C:C,C42,BET!AD:AD)</f>
        <v>0</v>
      </c>
      <c r="N42" s="320">
        <f>SUMIF(SPA!C:C,C42,SPA!AD:AD)</f>
        <v>0</v>
      </c>
      <c r="O42" s="320">
        <f>SUMIF(SKT!C:C,C42,SKT!AD:AD)</f>
        <v>0</v>
      </c>
      <c r="P42" s="320">
        <f>SUMIF(FOOD!C:C,C42,FOOD!F:F)</f>
        <v>0</v>
      </c>
      <c r="Q42" s="320">
        <f>SUMIF(Select!C:C,C42,Select!F:F)</f>
        <v>0</v>
      </c>
      <c r="R42" s="347">
        <f t="shared" si="11"/>
        <v>56019.5</v>
      </c>
      <c r="S42" s="182">
        <f>SUMIFS(PSP!AW:AW,PSP!D:D,C42)</f>
        <v>23571.25</v>
      </c>
      <c r="T42" s="101">
        <f t="shared" ref="T42:T73" si="12">SUM(R42:S42)</f>
        <v>79590.75</v>
      </c>
    </row>
    <row r="43" spans="2:20" s="97" customFormat="1" ht="15" customHeight="1">
      <c r="B43" s="343">
        <v>32</v>
      </c>
      <c r="C43" s="343" t="s">
        <v>501</v>
      </c>
      <c r="D43" s="343" t="s">
        <v>1349</v>
      </c>
      <c r="E43" s="319">
        <f>SUMIFS(OFM!BK:BK,OFM!C:C,C43)</f>
        <v>20004.75</v>
      </c>
      <c r="F43" s="319">
        <f>SUMIFS(FAM!BM:BM,FAM!E:E,C43)</f>
        <v>28882</v>
      </c>
      <c r="G43" s="320">
        <f>SUMIFS(B2S!AM:AM,B2S!C:C,C43)</f>
        <v>0</v>
      </c>
      <c r="H43" s="320">
        <f>SUMIF(TOP!C:C,C43,TOP!AJ:AJ)</f>
        <v>0</v>
      </c>
      <c r="I43" s="320">
        <f>SUMIF(LEG!C:C,C43,LEG!AG:AG)</f>
        <v>0</v>
      </c>
      <c r="J43" s="320">
        <f>SUMIF(MBC!C:C,C43,MBC!AD:AD)</f>
        <v>13800</v>
      </c>
      <c r="K43" s="320">
        <f>SUMIF(JIF!C:C,C43,JIF!AD:AD)</f>
        <v>200.25</v>
      </c>
      <c r="L43" s="320">
        <f>SUMIF(INT!C:C,C43,INT!AD:AD)</f>
        <v>0</v>
      </c>
      <c r="M43" s="320">
        <f>SUMIF(BET!C:C,C43,BET!AD:AD)</f>
        <v>0</v>
      </c>
      <c r="N43" s="320">
        <f>SUMIF(SPA!C:C,C43,SPA!AD:AD)</f>
        <v>0</v>
      </c>
      <c r="O43" s="320">
        <f>SUMIF(SKT!C:C,C43,SKT!AD:AD)</f>
        <v>0</v>
      </c>
      <c r="P43" s="320">
        <f>SUMIF(FOOD!C:C,C43,FOOD!F:F)</f>
        <v>0</v>
      </c>
      <c r="Q43" s="320">
        <f>SUMIF(Select!C:C,C43,Select!F:F)</f>
        <v>0</v>
      </c>
      <c r="R43" s="347">
        <f t="shared" si="11"/>
        <v>62887</v>
      </c>
      <c r="S43" s="182">
        <f>SUMIFS(PSP!AW:AW,PSP!D:D,C43)</f>
        <v>17998.75</v>
      </c>
      <c r="T43" s="101">
        <f t="shared" si="12"/>
        <v>80885.75</v>
      </c>
    </row>
    <row r="44" spans="2:20" s="97" customFormat="1" ht="15" customHeight="1">
      <c r="B44" s="343">
        <v>33</v>
      </c>
      <c r="C44" s="343" t="s">
        <v>602</v>
      </c>
      <c r="D44" s="343" t="s">
        <v>1349</v>
      </c>
      <c r="E44" s="319">
        <f>SUMIFS(OFM!BK:BK,OFM!C:C,C44)</f>
        <v>0</v>
      </c>
      <c r="F44" s="319">
        <f>SUMIFS(FAM!BM:BM,FAM!E:E,C44)</f>
        <v>3752.25</v>
      </c>
      <c r="G44" s="320">
        <f>SUMIFS(B2S!AM:AM,B2S!C:C,C44)</f>
        <v>0</v>
      </c>
      <c r="H44" s="320">
        <f>SUMIF(TOP!C:C,C44,TOP!AJ:AJ)</f>
        <v>0</v>
      </c>
      <c r="I44" s="320">
        <f>SUMIF(LEG!C:C,C44,LEG!AG:AG)</f>
        <v>0</v>
      </c>
      <c r="J44" s="320">
        <f>SUMIF(MBC!C:C,C44,MBC!AD:AD)</f>
        <v>0</v>
      </c>
      <c r="K44" s="320">
        <f>SUMIF(JIF!C:C,C44,JIF!AD:AD)</f>
        <v>0</v>
      </c>
      <c r="L44" s="320">
        <f>SUMIF(INT!C:C,C44,INT!AD:AD)</f>
        <v>0</v>
      </c>
      <c r="M44" s="320">
        <f>SUMIF(BET!C:C,C44,BET!AD:AD)</f>
        <v>0</v>
      </c>
      <c r="N44" s="320">
        <f>SUMIF(SPA!C:C,C44,SPA!AD:AD)</f>
        <v>0</v>
      </c>
      <c r="O44" s="320">
        <f>SUMIF(SKT!C:C,C44,SKT!AD:AD)</f>
        <v>0</v>
      </c>
      <c r="P44" s="320">
        <f>SUMIF(FOOD!C:C,C44,FOOD!F:F)</f>
        <v>0</v>
      </c>
      <c r="Q44" s="320">
        <f>SUMIF(Select!C:C,C44,Select!F:F)</f>
        <v>0</v>
      </c>
      <c r="R44" s="347">
        <f t="shared" si="11"/>
        <v>3752.25</v>
      </c>
      <c r="S44" s="182">
        <f>SUMIFS(PSP!AW:AW,PSP!D:D,C44)</f>
        <v>1235</v>
      </c>
      <c r="T44" s="101">
        <f t="shared" si="12"/>
        <v>4987.25</v>
      </c>
    </row>
    <row r="45" spans="2:20" s="97" customFormat="1" ht="15" customHeight="1">
      <c r="B45" s="343">
        <v>34</v>
      </c>
      <c r="C45" s="343" t="s">
        <v>463</v>
      </c>
      <c r="D45" s="343" t="s">
        <v>1349</v>
      </c>
      <c r="E45" s="319">
        <f>SUMIFS(OFM!BK:BK,OFM!C:C,C45)</f>
        <v>0</v>
      </c>
      <c r="F45" s="319">
        <f>SUMIFS(FAM!BM:BM,FAM!E:E,C45)</f>
        <v>6769.25</v>
      </c>
      <c r="G45" s="320">
        <f>SUMIFS(B2S!AM:AM,B2S!C:C,C45)</f>
        <v>22259.75</v>
      </c>
      <c r="H45" s="320">
        <f>SUMIF(TOP!C:C,C45,TOP!AJ:AJ)</f>
        <v>0</v>
      </c>
      <c r="I45" s="320">
        <f>SUMIF(LEG!C:C,C45,LEG!AG:AG)</f>
        <v>0</v>
      </c>
      <c r="J45" s="320">
        <f>SUMIF(MBC!C:C,C45,MBC!AD:AD)</f>
        <v>0</v>
      </c>
      <c r="K45" s="320">
        <f>SUMIF(JIF!C:C,C45,JIF!AD:AD)</f>
        <v>0</v>
      </c>
      <c r="L45" s="320">
        <f>SUMIF(INT!C:C,C45,INT!AD:AD)</f>
        <v>0</v>
      </c>
      <c r="M45" s="320">
        <f>SUMIF(BET!C:C,C45,BET!AD:AD)</f>
        <v>0</v>
      </c>
      <c r="N45" s="320">
        <f>SUMIF(SPA!C:C,C45,SPA!AD:AD)</f>
        <v>0</v>
      </c>
      <c r="O45" s="320">
        <f>SUMIF(SKT!C:C,C45,SKT!AD:AD)</f>
        <v>0</v>
      </c>
      <c r="P45" s="320">
        <f>SUMIF(FOOD!C:C,C45,FOOD!F:F)</f>
        <v>0</v>
      </c>
      <c r="Q45" s="320">
        <f>SUMIF(Select!C:C,C45,Select!F:F)</f>
        <v>0</v>
      </c>
      <c r="R45" s="347">
        <f t="shared" si="11"/>
        <v>29029</v>
      </c>
      <c r="S45" s="182">
        <f>SUMIFS(PSP!AW:AW,PSP!D:D,C45)</f>
        <v>25266.25</v>
      </c>
      <c r="T45" s="101">
        <f t="shared" si="12"/>
        <v>54295.25</v>
      </c>
    </row>
    <row r="46" spans="2:20" s="97" customFormat="1" ht="15" customHeight="1">
      <c r="B46" s="343">
        <v>35</v>
      </c>
      <c r="C46" s="343" t="s">
        <v>313</v>
      </c>
      <c r="D46" s="343" t="s">
        <v>1349</v>
      </c>
      <c r="E46" s="319">
        <f>SUMIFS(OFM!BK:BK,OFM!C:C,C46)</f>
        <v>16904.25</v>
      </c>
      <c r="F46" s="319">
        <f>SUMIFS(FAM!BM:BM,FAM!E:E,C46)</f>
        <v>5171.75</v>
      </c>
      <c r="G46" s="320">
        <f>SUMIFS(B2S!AM:AM,B2S!C:C,C46)</f>
        <v>0</v>
      </c>
      <c r="H46" s="320">
        <f>SUMIF(TOP!C:C,C46,TOP!AJ:AJ)</f>
        <v>0</v>
      </c>
      <c r="I46" s="320">
        <f>SUMIF(LEG!C:C,C46,LEG!AG:AG)</f>
        <v>0</v>
      </c>
      <c r="J46" s="320">
        <f>SUMIF(MBC!C:C,C46,MBC!AD:AD)</f>
        <v>1116.5</v>
      </c>
      <c r="K46" s="320">
        <f>SUMIF(JIF!C:C,C46,JIF!AD:AD)</f>
        <v>0</v>
      </c>
      <c r="L46" s="320">
        <f>SUMIF(INT!C:C,C46,INT!AD:AD)</f>
        <v>0</v>
      </c>
      <c r="M46" s="320">
        <f>SUMIF(BET!C:C,C46,BET!AD:AD)</f>
        <v>0</v>
      </c>
      <c r="N46" s="320">
        <f>SUMIF(SPA!C:C,C46,SPA!AD:AD)</f>
        <v>0</v>
      </c>
      <c r="O46" s="320">
        <f>SUMIF(SKT!C:C,C46,SKT!AD:AD)</f>
        <v>0</v>
      </c>
      <c r="P46" s="320">
        <f>SUMIF(FOOD!C:C,C46,FOOD!F:F)</f>
        <v>0</v>
      </c>
      <c r="Q46" s="320">
        <f>SUMIF(Select!C:C,C46,Select!F:F)</f>
        <v>0</v>
      </c>
      <c r="R46" s="347">
        <f t="shared" si="11"/>
        <v>23192.5</v>
      </c>
      <c r="S46" s="182">
        <v>10516.25</v>
      </c>
      <c r="T46" s="101">
        <f t="shared" si="12"/>
        <v>33708.75</v>
      </c>
    </row>
    <row r="47" spans="2:20" s="97" customFormat="1" ht="15" customHeight="1">
      <c r="B47" s="343">
        <v>36</v>
      </c>
      <c r="C47" s="343" t="s">
        <v>552</v>
      </c>
      <c r="D47" s="343" t="s">
        <v>1349</v>
      </c>
      <c r="E47" s="319">
        <f>SUMIFS(OFM!BK:BK,OFM!C:C,C47)</f>
        <v>0</v>
      </c>
      <c r="F47" s="319">
        <f>SUMIFS(FAM!BM:BM,FAM!E:E,C47)</f>
        <v>39363.75</v>
      </c>
      <c r="G47" s="320">
        <f>SUMIFS(B2S!AM:AM,B2S!C:C,C47)</f>
        <v>47043.75</v>
      </c>
      <c r="H47" s="320">
        <f>SUMIF(TOP!C:C,C47,TOP!AJ:AJ)</f>
        <v>6787.5</v>
      </c>
      <c r="I47" s="320">
        <f>SUMIF(LEG!C:C,C47,LEG!AG:AG)</f>
        <v>0</v>
      </c>
      <c r="J47" s="320">
        <f>SUMIF(MBC!C:C,C47,MBC!AD:AD)</f>
        <v>10041.25</v>
      </c>
      <c r="K47" s="320">
        <f>SUMIF(JIF!C:C,C47,JIF!AD:AD)</f>
        <v>175.5</v>
      </c>
      <c r="L47" s="320">
        <f>SUMIF(INT!C:C,C47,INT!AD:AD)</f>
        <v>603.5</v>
      </c>
      <c r="M47" s="320">
        <f>SUMIF(BET!C:C,C47,BET!AD:AD)</f>
        <v>0</v>
      </c>
      <c r="N47" s="320">
        <f>SUMIF(SPA!C:C,C47,SPA!AD:AD)</f>
        <v>2452.25</v>
      </c>
      <c r="O47" s="320">
        <f>SUMIF(SKT!C:C,C47,SKT!AD:AD)</f>
        <v>0</v>
      </c>
      <c r="P47" s="320">
        <f>SUMIF(FOOD!C:C,C47,FOOD!F:F)</f>
        <v>592.75</v>
      </c>
      <c r="Q47" s="320">
        <f>SUMIF(Select!C:C,C47,Select!F:F)</f>
        <v>0</v>
      </c>
      <c r="R47" s="347">
        <f t="shared" si="11"/>
        <v>107060.25</v>
      </c>
      <c r="S47" s="182">
        <f>SUMIFS(PSP!AW:AW,PSP!D:D,C47)</f>
        <v>18850</v>
      </c>
      <c r="T47" s="101">
        <f t="shared" si="12"/>
        <v>125910.25</v>
      </c>
    </row>
    <row r="48" spans="2:20" s="97" customFormat="1" ht="15" customHeight="1">
      <c r="B48" s="343">
        <v>37</v>
      </c>
      <c r="C48" s="343" t="s">
        <v>512</v>
      </c>
      <c r="D48" s="343" t="s">
        <v>1349</v>
      </c>
      <c r="E48" s="319">
        <f>SUMIFS(OFM!BK:BK,OFM!C:C,C48)</f>
        <v>0</v>
      </c>
      <c r="F48" s="319">
        <f>SUMIFS(FAM!BM:BM,FAM!E:E,C48)</f>
        <v>1969.75</v>
      </c>
      <c r="G48" s="320">
        <f>SUMIFS(B2S!AM:AM,B2S!C:C,C48)</f>
        <v>0</v>
      </c>
      <c r="H48" s="320">
        <f>SUMIF(TOP!C:C,C48,TOP!AJ:AJ)</f>
        <v>1035.75</v>
      </c>
      <c r="I48" s="320">
        <f>SUMIF(LEG!C:C,C48,LEG!AG:AG)</f>
        <v>0</v>
      </c>
      <c r="J48" s="320">
        <f>SUMIF(MBC!C:C,C48,MBC!AD:AD)</f>
        <v>672</v>
      </c>
      <c r="K48" s="320">
        <f>SUMIF(JIF!C:C,C48,JIF!AD:AD)</f>
        <v>0</v>
      </c>
      <c r="L48" s="320">
        <f>SUMIF(INT!C:C,C48,INT!AD:AD)</f>
        <v>0</v>
      </c>
      <c r="M48" s="320">
        <f>SUMIF(BET!C:C,C48,BET!AD:AD)</f>
        <v>0</v>
      </c>
      <c r="N48" s="320">
        <f>SUMIF(SPA!C:C,C48,SPA!AD:AD)</f>
        <v>0</v>
      </c>
      <c r="O48" s="320">
        <f>SUMIF(SKT!C:C,C48,SKT!AD:AD)</f>
        <v>0</v>
      </c>
      <c r="P48" s="320">
        <f>SUMIF(FOOD!C:C,C48,FOOD!F:F)</f>
        <v>0</v>
      </c>
      <c r="Q48" s="320">
        <f>SUMIF(Select!C:C,C48,Select!F:F)</f>
        <v>0</v>
      </c>
      <c r="R48" s="347">
        <f t="shared" si="11"/>
        <v>3677.5</v>
      </c>
      <c r="S48" s="182">
        <f>SUMIFS(PSP!AW:AW,PSP!D:D,C48)</f>
        <v>198.75</v>
      </c>
      <c r="T48" s="101">
        <f t="shared" si="12"/>
        <v>3876.25</v>
      </c>
    </row>
    <row r="49" spans="2:20" s="97" customFormat="1" ht="15" customHeight="1">
      <c r="B49" s="343">
        <v>38</v>
      </c>
      <c r="C49" s="343" t="s">
        <v>259</v>
      </c>
      <c r="D49" s="343" t="s">
        <v>1349</v>
      </c>
      <c r="E49" s="319">
        <f>SUMIFS(OFM!BK:BK,OFM!C:C,C49)</f>
        <v>0</v>
      </c>
      <c r="F49" s="319">
        <f>SUMIFS(FAM!BM:BM,FAM!E:E,C49)</f>
        <v>10868</v>
      </c>
      <c r="G49" s="320">
        <f>SUMIFS(B2S!AM:AM,B2S!C:C,C49)</f>
        <v>0</v>
      </c>
      <c r="H49" s="320">
        <f>SUMIF(TOP!C:C,C49,TOP!AJ:AJ)</f>
        <v>0</v>
      </c>
      <c r="I49" s="320">
        <f>SUMIF(LEG!C:C,C49,LEG!AG:AG)</f>
        <v>0</v>
      </c>
      <c r="J49" s="320">
        <f>SUMIF(MBC!C:C,C49,MBC!AD:AD)</f>
        <v>6265</v>
      </c>
      <c r="K49" s="320">
        <f>SUMIF(JIF!C:C,C49,JIF!AD:AD)</f>
        <v>0</v>
      </c>
      <c r="L49" s="320">
        <f>SUMIF(INT!C:C,C49,INT!AD:AD)</f>
        <v>0</v>
      </c>
      <c r="M49" s="320">
        <f>SUMIF(BET!C:C,C49,BET!AD:AD)</f>
        <v>0</v>
      </c>
      <c r="N49" s="320">
        <f>SUMIF(SPA!C:C,C49,SPA!AD:AD)</f>
        <v>0</v>
      </c>
      <c r="O49" s="320">
        <f>SUMIF(SKT!C:C,C49,SKT!AD:AD)</f>
        <v>0</v>
      </c>
      <c r="P49" s="320">
        <f>SUMIF(FOOD!C:C,C49,FOOD!F:F)</f>
        <v>0</v>
      </c>
      <c r="Q49" s="320">
        <f>SUMIF(Select!C:C,C49,Select!F:F)</f>
        <v>0</v>
      </c>
      <c r="R49" s="347">
        <f t="shared" si="11"/>
        <v>17133</v>
      </c>
      <c r="S49" s="182">
        <f>SUMIFS(PSP!AW:AW,PSP!D:D,C49)</f>
        <v>22771.25</v>
      </c>
      <c r="T49" s="101">
        <f t="shared" si="12"/>
        <v>39904.25</v>
      </c>
    </row>
    <row r="50" spans="2:20" s="97" customFormat="1" ht="15" customHeight="1">
      <c r="B50" s="343">
        <v>39</v>
      </c>
      <c r="C50" s="343" t="s">
        <v>367</v>
      </c>
      <c r="D50" s="343" t="s">
        <v>1349</v>
      </c>
      <c r="E50" s="319">
        <f>SUMIFS(OFM!BK:BK,OFM!C:C,C50)</f>
        <v>0</v>
      </c>
      <c r="F50" s="319">
        <f>SUMIFS(FAM!BM:BM,FAM!E:E,C50)</f>
        <v>0</v>
      </c>
      <c r="G50" s="320">
        <f>SUMIFS(B2S!AM:AM,B2S!C:C,C50)</f>
        <v>0</v>
      </c>
      <c r="H50" s="320">
        <f>SUMIF(TOP!C:C,C50,TOP!AJ:AJ)</f>
        <v>0</v>
      </c>
      <c r="I50" s="320">
        <f>SUMIF(LEG!C:C,C50,LEG!AG:AG)</f>
        <v>0</v>
      </c>
      <c r="J50" s="320">
        <f>SUMIF(MBC!C:C,C50,MBC!AD:AD)</f>
        <v>137.25</v>
      </c>
      <c r="K50" s="320">
        <f>SUMIF(JIF!C:C,C50,JIF!AD:AD)</f>
        <v>0</v>
      </c>
      <c r="L50" s="320">
        <f>SUMIF(INT!C:C,C50,INT!AD:AD)</f>
        <v>0</v>
      </c>
      <c r="M50" s="320">
        <f>SUMIF(BET!C:C,C50,BET!AD:AD)</f>
        <v>0</v>
      </c>
      <c r="N50" s="320">
        <f>SUMIF(SPA!C:C,C50,SPA!AD:AD)</f>
        <v>0</v>
      </c>
      <c r="O50" s="320">
        <f>SUMIF(SKT!C:C,C50,SKT!AD:AD)</f>
        <v>0</v>
      </c>
      <c r="P50" s="320">
        <f>SUMIF(FOOD!C:C,C50,FOOD!F:F)</f>
        <v>0</v>
      </c>
      <c r="Q50" s="320">
        <f>SUMIF(Select!C:C,C50,Select!F:F)</f>
        <v>0</v>
      </c>
      <c r="R50" s="347">
        <f t="shared" si="11"/>
        <v>137.25</v>
      </c>
      <c r="S50" s="182">
        <f>SUMIFS(PSP!AW:AW,PSP!D:D,C50)</f>
        <v>3513.75</v>
      </c>
      <c r="T50" s="101">
        <f t="shared" si="12"/>
        <v>3651</v>
      </c>
    </row>
    <row r="51" spans="2:20" s="97" customFormat="1" ht="15" customHeight="1">
      <c r="B51" s="343">
        <v>40</v>
      </c>
      <c r="C51" s="343" t="s">
        <v>933</v>
      </c>
      <c r="D51" s="343" t="s">
        <v>1349</v>
      </c>
      <c r="E51" s="319">
        <f>SUMIFS(OFM!BK:BK,OFM!C:C,C51)</f>
        <v>0</v>
      </c>
      <c r="F51" s="319">
        <f>SUMIFS(FAM!BM:BM,FAM!E:E,C51)</f>
        <v>0</v>
      </c>
      <c r="G51" s="320">
        <f>SUMIFS(B2S!AM:AM,B2S!C:C,C51)</f>
        <v>0</v>
      </c>
      <c r="H51" s="320">
        <f>SUMIF(TOP!C:C,C51,TOP!AJ:AJ)</f>
        <v>0</v>
      </c>
      <c r="I51" s="320">
        <f>SUMIF(LEG!C:C,C51,LEG!AG:AG)</f>
        <v>0</v>
      </c>
      <c r="J51" s="320">
        <f>SUMIF(MBC!C:C,C51,MBC!AD:AD)</f>
        <v>933.25</v>
      </c>
      <c r="K51" s="320">
        <f>SUMIF(JIF!C:C,C51,JIF!AD:AD)</f>
        <v>0</v>
      </c>
      <c r="L51" s="320">
        <f>SUMIF(INT!C:C,C51,INT!AD:AD)</f>
        <v>0</v>
      </c>
      <c r="M51" s="320">
        <f>SUMIF(BET!C:C,C51,BET!AD:AD)</f>
        <v>0</v>
      </c>
      <c r="N51" s="320">
        <f>SUMIF(SPA!C:C,C51,SPA!AD:AD)</f>
        <v>0</v>
      </c>
      <c r="O51" s="320">
        <f>SUMIF(SKT!C:C,C51,SKT!AD:AD)</f>
        <v>0</v>
      </c>
      <c r="P51" s="320">
        <f>SUMIF(FOOD!C:C,C51,FOOD!F:F)</f>
        <v>0</v>
      </c>
      <c r="Q51" s="320">
        <f>SUMIF(Select!C:C,C51,Select!F:F)</f>
        <v>0</v>
      </c>
      <c r="R51" s="347">
        <f t="shared" si="11"/>
        <v>933.25</v>
      </c>
      <c r="S51" s="182">
        <f>SUMIFS(PSP!AW:AW,PSP!D:D,C51)</f>
        <v>0</v>
      </c>
      <c r="T51" s="101">
        <f t="shared" si="12"/>
        <v>933.25</v>
      </c>
    </row>
    <row r="52" spans="2:20" s="97" customFormat="1" ht="15" customHeight="1">
      <c r="B52" s="343">
        <v>41</v>
      </c>
      <c r="C52" s="343" t="s">
        <v>480</v>
      </c>
      <c r="D52" s="343" t="s">
        <v>1349</v>
      </c>
      <c r="E52" s="319">
        <f>SUMIFS(OFM!BK:BK,OFM!C:C,C52)</f>
        <v>0</v>
      </c>
      <c r="F52" s="319">
        <f>SUMIFS(FAM!BM:BM,FAM!E:E,C52)</f>
        <v>4998.25</v>
      </c>
      <c r="G52" s="320">
        <f>SUMIFS(B2S!AM:AM,B2S!C:C,C52)</f>
        <v>0</v>
      </c>
      <c r="H52" s="320">
        <f>SUMIF(TOP!C:C,C52,TOP!AJ:AJ)</f>
        <v>0</v>
      </c>
      <c r="I52" s="320">
        <f>SUMIF(LEG!C:C,C52,LEG!AG:AG)</f>
        <v>0</v>
      </c>
      <c r="J52" s="320">
        <f>SUMIF(MBC!C:C,C52,MBC!AD:AD)</f>
        <v>7454.75</v>
      </c>
      <c r="K52" s="320">
        <f>SUMIF(JIF!C:C,C52,JIF!AD:AD)</f>
        <v>0</v>
      </c>
      <c r="L52" s="320">
        <f>SUMIF(INT!C:C,C52,INT!AD:AD)</f>
        <v>0</v>
      </c>
      <c r="M52" s="320">
        <f>SUMIF(BET!C:C,C52,BET!AD:AD)</f>
        <v>0</v>
      </c>
      <c r="N52" s="320">
        <f>SUMIF(SPA!C:C,C52,SPA!AD:AD)</f>
        <v>0</v>
      </c>
      <c r="O52" s="320">
        <f>SUMIF(SKT!C:C,C52,SKT!AD:AD)</f>
        <v>0</v>
      </c>
      <c r="P52" s="320">
        <f>SUMIF(FOOD!C:C,C52,FOOD!F:F)</f>
        <v>0</v>
      </c>
      <c r="Q52" s="320">
        <f>SUMIF(Select!C:C,C52,Select!F:F)</f>
        <v>0</v>
      </c>
      <c r="R52" s="347">
        <f t="shared" si="11"/>
        <v>12453</v>
      </c>
      <c r="S52" s="182">
        <f>SUMIFS(PSP!AW:AW,PSP!D:D,C52)</f>
        <v>21938.75</v>
      </c>
      <c r="T52" s="101">
        <f t="shared" si="12"/>
        <v>34391.75</v>
      </c>
    </row>
    <row r="53" spans="2:20" s="97" customFormat="1" ht="15" customHeight="1">
      <c r="B53" s="343">
        <v>42</v>
      </c>
      <c r="C53" s="343" t="s">
        <v>934</v>
      </c>
      <c r="D53" s="343" t="s">
        <v>1349</v>
      </c>
      <c r="E53" s="319">
        <f>SUMIFS(OFM!BK:BK,OFM!C:C,C53)</f>
        <v>0</v>
      </c>
      <c r="F53" s="319">
        <f>SUMIFS(FAM!BM:BM,FAM!E:E,C53)</f>
        <v>0</v>
      </c>
      <c r="G53" s="320">
        <f>SUMIFS(B2S!AM:AM,B2S!C:C,C53)</f>
        <v>0</v>
      </c>
      <c r="H53" s="320">
        <f>SUMIF(TOP!C:C,C53,TOP!AJ:AJ)</f>
        <v>0</v>
      </c>
      <c r="I53" s="320">
        <f>SUMIF(LEG!C:C,C53,LEG!AG:AG)</f>
        <v>0</v>
      </c>
      <c r="J53" s="320">
        <f>SUMIF(MBC!C:C,C53,MBC!AD:AD)</f>
        <v>0</v>
      </c>
      <c r="K53" s="320">
        <f>SUMIF(JIF!C:C,C53,JIF!AD:AD)</f>
        <v>73.25</v>
      </c>
      <c r="L53" s="320">
        <f>SUMIF(INT!C:C,C53,INT!AD:AD)</f>
        <v>0</v>
      </c>
      <c r="M53" s="320">
        <f>SUMIF(BET!C:C,C53,BET!AD:AD)</f>
        <v>0</v>
      </c>
      <c r="N53" s="320">
        <f>SUMIF(SPA!C:C,C53,SPA!AD:AD)</f>
        <v>0</v>
      </c>
      <c r="O53" s="320">
        <f>SUMIF(SKT!C:C,C53,SKT!AD:AD)</f>
        <v>0</v>
      </c>
      <c r="P53" s="320">
        <f>SUMIF(FOOD!C:C,C53,FOOD!F:F)</f>
        <v>0</v>
      </c>
      <c r="Q53" s="320">
        <f>SUMIF(Select!C:C,C53,Select!F:F)</f>
        <v>0</v>
      </c>
      <c r="R53" s="347">
        <f t="shared" si="11"/>
        <v>73.25</v>
      </c>
      <c r="S53" s="182">
        <f>SUMIFS(PSP!AW:AW,PSP!D:D,C53)</f>
        <v>0</v>
      </c>
      <c r="T53" s="101">
        <f t="shared" si="12"/>
        <v>73.25</v>
      </c>
    </row>
    <row r="54" spans="2:20" s="97" customFormat="1" ht="15" customHeight="1">
      <c r="B54" s="343">
        <v>43</v>
      </c>
      <c r="C54" s="343" t="s">
        <v>515</v>
      </c>
      <c r="D54" s="343" t="s">
        <v>1349</v>
      </c>
      <c r="E54" s="319">
        <f>SUMIFS(OFM!BK:BK,OFM!C:C,C54)</f>
        <v>0</v>
      </c>
      <c r="F54" s="319">
        <f>SUMIFS(FAM!BM:BM,FAM!E:E,C54)</f>
        <v>1254</v>
      </c>
      <c r="G54" s="320">
        <f>SUMIFS(B2S!AM:AM,B2S!C:C,C54)</f>
        <v>0</v>
      </c>
      <c r="H54" s="320">
        <f>SUMIF(TOP!C:C,C54,TOP!AJ:AJ)</f>
        <v>1800.75</v>
      </c>
      <c r="I54" s="320">
        <f>SUMIF(LEG!C:C,C54,LEG!AG:AG)</f>
        <v>0</v>
      </c>
      <c r="J54" s="320">
        <f>SUMIF(MBC!C:C,C54,MBC!AD:AD)</f>
        <v>2928</v>
      </c>
      <c r="K54" s="320">
        <f>SUMIF(JIF!C:C,C54,JIF!AD:AD)</f>
        <v>0</v>
      </c>
      <c r="L54" s="320">
        <f>SUMIF(INT!C:C,C54,INT!AD:AD)</f>
        <v>853.5</v>
      </c>
      <c r="M54" s="320">
        <f>SUMIF(BET!C:C,C54,BET!AD:AD)</f>
        <v>0</v>
      </c>
      <c r="N54" s="320">
        <f>SUMIF(SPA!C:C,C54,SPA!AD:AD)</f>
        <v>0</v>
      </c>
      <c r="O54" s="320">
        <f>SUMIF(SKT!C:C,C54,SKT!AD:AD)</f>
        <v>0</v>
      </c>
      <c r="P54" s="320">
        <f>SUMIF(FOOD!C:C,C54,FOOD!F:F)</f>
        <v>0</v>
      </c>
      <c r="Q54" s="320">
        <f>SUMIF(Select!C:C,C54,Select!F:F)</f>
        <v>0</v>
      </c>
      <c r="R54" s="347">
        <f t="shared" si="11"/>
        <v>6836.25</v>
      </c>
      <c r="S54" s="182">
        <f>SUMIFS(PSP!AW:AW,PSP!D:D,C54)</f>
        <v>542.5</v>
      </c>
      <c r="T54" s="101">
        <f t="shared" si="12"/>
        <v>7378.75</v>
      </c>
    </row>
    <row r="55" spans="2:20" s="97" customFormat="1" ht="15" customHeight="1">
      <c r="B55" s="343">
        <v>44</v>
      </c>
      <c r="C55" s="343" t="s">
        <v>238</v>
      </c>
      <c r="D55" s="343" t="s">
        <v>1349</v>
      </c>
      <c r="E55" s="319">
        <f>SUMIFS(OFM!BK:BK,OFM!C:C,C55)</f>
        <v>0</v>
      </c>
      <c r="F55" s="319">
        <f>SUMIFS(FAM!BM:BM,FAM!E:E,C55)</f>
        <v>9716.5</v>
      </c>
      <c r="G55" s="320">
        <f>SUMIFS(B2S!AM:AM,B2S!C:C,C55)</f>
        <v>0</v>
      </c>
      <c r="H55" s="320">
        <f>SUMIF(TOP!C:C,C55,TOP!AJ:AJ)</f>
        <v>0</v>
      </c>
      <c r="I55" s="320">
        <f>SUMIF(LEG!C:C,C55,LEG!AG:AG)</f>
        <v>0</v>
      </c>
      <c r="J55" s="320">
        <f>SUMIF(MBC!C:C,C55,MBC!AD:AD)</f>
        <v>0</v>
      </c>
      <c r="K55" s="320">
        <f>SUMIF(JIF!C:C,C55,JIF!AD:AD)</f>
        <v>0</v>
      </c>
      <c r="L55" s="320">
        <f>SUMIF(INT!C:C,C55,INT!AD:AD)</f>
        <v>0</v>
      </c>
      <c r="M55" s="320">
        <f>SUMIF(BET!C:C,C55,BET!AD:AD)</f>
        <v>0</v>
      </c>
      <c r="N55" s="320">
        <f>SUMIF(SPA!C:C,C55,SPA!AD:AD)</f>
        <v>0</v>
      </c>
      <c r="O55" s="320">
        <f>SUMIF(SKT!C:C,C55,SKT!AD:AD)</f>
        <v>0</v>
      </c>
      <c r="P55" s="320">
        <f>SUMIF(FOOD!C:C,C55,FOOD!F:F)</f>
        <v>0</v>
      </c>
      <c r="Q55" s="320">
        <f>SUMIF(Select!C:C,C55,Select!F:F)</f>
        <v>0</v>
      </c>
      <c r="R55" s="347">
        <f t="shared" si="11"/>
        <v>9716.5</v>
      </c>
      <c r="S55" s="182">
        <f>SUMIFS(PSP!AW:AW,PSP!D:D,C55)</f>
        <v>272.5</v>
      </c>
      <c r="T55" s="101">
        <f t="shared" si="12"/>
        <v>9989</v>
      </c>
    </row>
    <row r="56" spans="2:20" s="97" customFormat="1" ht="15" customHeight="1">
      <c r="B56" s="343">
        <v>45</v>
      </c>
      <c r="C56" s="343" t="s">
        <v>297</v>
      </c>
      <c r="D56" s="343" t="s">
        <v>1349</v>
      </c>
      <c r="E56" s="319">
        <f>SUMIFS(OFM!BK:BK,OFM!C:C,C56)</f>
        <v>0</v>
      </c>
      <c r="F56" s="319">
        <f>SUMIFS(FAM!BM:BM,FAM!E:E,C56)</f>
        <v>8256.75</v>
      </c>
      <c r="G56" s="320">
        <f>SUMIFS(B2S!AM:AM,B2S!C:C,C56)</f>
        <v>0</v>
      </c>
      <c r="H56" s="320">
        <f>SUMIF(TOP!C:C,C56,TOP!AJ:AJ)</f>
        <v>4358.25</v>
      </c>
      <c r="I56" s="320">
        <f>SUMIF(LEG!C:C,C56,LEG!AG:AG)</f>
        <v>0</v>
      </c>
      <c r="J56" s="320">
        <f>SUMIF(MBC!C:C,C56,MBC!AD:AD)</f>
        <v>2408.25</v>
      </c>
      <c r="K56" s="320">
        <f>SUMIF(JIF!C:C,C56,JIF!AD:AD)</f>
        <v>0</v>
      </c>
      <c r="L56" s="320">
        <f>SUMIF(INT!C:C,C56,INT!AD:AD)</f>
        <v>0</v>
      </c>
      <c r="M56" s="320">
        <f>SUMIF(BET!C:C,C56,BET!AD:AD)</f>
        <v>0</v>
      </c>
      <c r="N56" s="320">
        <f>SUMIF(SPA!C:C,C56,SPA!AD:AD)</f>
        <v>0</v>
      </c>
      <c r="O56" s="320">
        <f>SUMIF(SKT!C:C,C56,SKT!AD:AD)</f>
        <v>0</v>
      </c>
      <c r="P56" s="320">
        <f>SUMIF(FOOD!C:C,C56,FOOD!F:F)</f>
        <v>5116.5</v>
      </c>
      <c r="Q56" s="320">
        <f>SUMIF(Select!C:C,C56,Select!F:F)</f>
        <v>0</v>
      </c>
      <c r="R56" s="347">
        <f t="shared" si="11"/>
        <v>20139.75</v>
      </c>
      <c r="S56" s="182">
        <f>SUMIFS(PSP!AW:AW,PSP!D:D,C56)</f>
        <v>17003.75</v>
      </c>
      <c r="T56" s="101">
        <f t="shared" si="12"/>
        <v>37143.5</v>
      </c>
    </row>
    <row r="57" spans="2:20" s="97" customFormat="1" ht="15" customHeight="1">
      <c r="B57" s="343">
        <v>46</v>
      </c>
      <c r="C57" s="343" t="s">
        <v>191</v>
      </c>
      <c r="D57" s="343" t="s">
        <v>1349</v>
      </c>
      <c r="E57" s="319">
        <f>SUMIFS(OFM!BK:BK,OFM!C:C,C57)</f>
        <v>0</v>
      </c>
      <c r="F57" s="319">
        <f>SUMIFS(FAM!BM:BM,FAM!E:E,C57)</f>
        <v>45227.25</v>
      </c>
      <c r="G57" s="320">
        <f>SUMIFS(B2S!AM:AM,B2S!C:C,C57)</f>
        <v>0</v>
      </c>
      <c r="H57" s="320">
        <f>SUMIF(TOP!C:C,C57,TOP!AJ:AJ)</f>
        <v>10653.5</v>
      </c>
      <c r="I57" s="320">
        <f>SUMIF(LEG!C:C,C57,LEG!AG:AG)</f>
        <v>0</v>
      </c>
      <c r="J57" s="320">
        <f>SUMIF(MBC!C:C,C57,MBC!AD:AD)</f>
        <v>1937</v>
      </c>
      <c r="K57" s="320">
        <f>SUMIF(JIF!C:C,C57,JIF!AD:AD)</f>
        <v>0</v>
      </c>
      <c r="L57" s="320">
        <f>SUMIF(INT!C:C,C57,INT!AD:AD)</f>
        <v>0</v>
      </c>
      <c r="M57" s="320">
        <f>SUMIF(BET!C:C,C57,BET!AD:AD)</f>
        <v>0</v>
      </c>
      <c r="N57" s="320">
        <f>SUMIF(SPA!C:C,C57,SPA!AD:AD)</f>
        <v>0</v>
      </c>
      <c r="O57" s="320">
        <f>SUMIF(SKT!C:C,C57,SKT!AD:AD)</f>
        <v>0</v>
      </c>
      <c r="P57" s="320">
        <f>SUMIF(FOOD!C:C,C57,FOOD!F:F)</f>
        <v>0</v>
      </c>
      <c r="Q57" s="320">
        <f>SUMIF(Select!C:C,C57,Select!F:F)</f>
        <v>0</v>
      </c>
      <c r="R57" s="347">
        <f t="shared" si="11"/>
        <v>57817.75</v>
      </c>
      <c r="S57" s="182">
        <f>SUMIFS(PSP!AW:AW,PSP!D:D,C57)</f>
        <v>4855</v>
      </c>
      <c r="T57" s="101">
        <f t="shared" si="12"/>
        <v>62672.75</v>
      </c>
    </row>
    <row r="58" spans="2:20" s="97" customFormat="1" ht="15" customHeight="1">
      <c r="B58" s="343">
        <v>47</v>
      </c>
      <c r="C58" s="343" t="s">
        <v>302</v>
      </c>
      <c r="D58" s="343" t="s">
        <v>1349</v>
      </c>
      <c r="E58" s="319">
        <f>SUMIFS(OFM!BK:BK,OFM!C:C,C58)</f>
        <v>0</v>
      </c>
      <c r="F58" s="319">
        <f>SUMIFS(FAM!BM:BM,FAM!E:E,C58)</f>
        <v>0</v>
      </c>
      <c r="G58" s="320">
        <f>SUMIFS(B2S!AM:AM,B2S!C:C,C58)</f>
        <v>0</v>
      </c>
      <c r="H58" s="320">
        <f>SUMIF(TOP!C:C,C58,TOP!AJ:AJ)</f>
        <v>0</v>
      </c>
      <c r="I58" s="320">
        <f>SUMIF(LEG!C:C,C58,LEG!AG:AG)</f>
        <v>0</v>
      </c>
      <c r="J58" s="320">
        <f>SUMIF(MBC!C:C,C58,MBC!AD:AD)</f>
        <v>825</v>
      </c>
      <c r="K58" s="320">
        <f>SUMIF(JIF!C:C,C58,JIF!AD:AD)</f>
        <v>0</v>
      </c>
      <c r="L58" s="320">
        <f>SUMIF(INT!C:C,C58,INT!AD:AD)</f>
        <v>0</v>
      </c>
      <c r="M58" s="320">
        <f>SUMIF(BET!C:C,C58,BET!AD:AD)</f>
        <v>0</v>
      </c>
      <c r="N58" s="320">
        <f>SUMIF(SPA!C:C,C58,SPA!AD:AD)</f>
        <v>0</v>
      </c>
      <c r="O58" s="320">
        <f>SUMIF(SKT!C:C,C58,SKT!AD:AD)</f>
        <v>0</v>
      </c>
      <c r="P58" s="320">
        <f>SUMIF(FOOD!C:C,C58,FOOD!F:F)</f>
        <v>0</v>
      </c>
      <c r="Q58" s="320">
        <f>SUMIF(Select!C:C,C58,Select!F:F)</f>
        <v>0</v>
      </c>
      <c r="R58" s="347">
        <f t="shared" si="11"/>
        <v>825</v>
      </c>
      <c r="S58" s="182">
        <f>SUMIFS(PSP!AW:AW,PSP!D:D,C58)</f>
        <v>7590</v>
      </c>
      <c r="T58" s="101">
        <f t="shared" si="12"/>
        <v>8415</v>
      </c>
    </row>
    <row r="59" spans="2:20" s="97" customFormat="1" ht="15" customHeight="1">
      <c r="B59" s="343">
        <v>48</v>
      </c>
      <c r="C59" s="343" t="s">
        <v>16</v>
      </c>
      <c r="D59" s="343" t="s">
        <v>1349</v>
      </c>
      <c r="E59" s="319">
        <f>SUMIFS(OFM!BK:BK,OFM!C:C,C59)</f>
        <v>73899.5</v>
      </c>
      <c r="F59" s="319">
        <f>SUMIFS(FAM!BM:BM,FAM!E:E,C59)</f>
        <v>81408.25</v>
      </c>
      <c r="G59" s="320">
        <f>SUMIFS(B2S!AM:AM,B2S!C:C,C59)</f>
        <v>36966.25</v>
      </c>
      <c r="H59" s="320">
        <f>SUMIF(TOP!C:C,C59,TOP!AJ:AJ)</f>
        <v>27427.25</v>
      </c>
      <c r="I59" s="320">
        <f>SUMIF(LEG!C:C,C59,LEG!AG:AG)</f>
        <v>0</v>
      </c>
      <c r="J59" s="320">
        <f>SUMIF(MBC!C:C,C59,MBC!AD:AD)</f>
        <v>11643</v>
      </c>
      <c r="K59" s="320">
        <f>SUMIF(JIF!C:C,C59,JIF!AD:AD)</f>
        <v>728.75</v>
      </c>
      <c r="L59" s="320">
        <f>SUMIF(INT!C:C,C59,INT!AD:AD)</f>
        <v>1862.75</v>
      </c>
      <c r="M59" s="320">
        <f>SUMIF(BET!C:C,C59,BET!AD:AD)</f>
        <v>0</v>
      </c>
      <c r="N59" s="320">
        <f>SUMIF(SPA!C:C,C59,SPA!AD:AD)</f>
        <v>0</v>
      </c>
      <c r="O59" s="320">
        <f>SUMIF(SKT!C:C,C59,SKT!AD:AD)</f>
        <v>0</v>
      </c>
      <c r="P59" s="320">
        <f>SUMIF(FOOD!C:C,C59,FOOD!F:F)</f>
        <v>1568.75</v>
      </c>
      <c r="Q59" s="320">
        <f>SUMIF(Select!C:C,C59,Select!F:F)</f>
        <v>0</v>
      </c>
      <c r="R59" s="347">
        <f t="shared" si="11"/>
        <v>235504.5</v>
      </c>
      <c r="S59" s="182">
        <f>SUMIFS(PSP!AW:AW,PSP!D:D,C59)</f>
        <v>65372.5</v>
      </c>
      <c r="T59" s="101">
        <f t="shared" si="12"/>
        <v>300877</v>
      </c>
    </row>
    <row r="60" spans="2:20" s="97" customFormat="1" ht="15" customHeight="1">
      <c r="B60" s="343">
        <v>49</v>
      </c>
      <c r="C60" s="343" t="s">
        <v>935</v>
      </c>
      <c r="D60" s="343" t="s">
        <v>1349</v>
      </c>
      <c r="E60" s="319">
        <f>SUMIFS(OFM!BK:BK,OFM!C:C,C60)</f>
        <v>0</v>
      </c>
      <c r="F60" s="319">
        <f>SUMIFS(FAM!BM:BM,FAM!E:E,C60)</f>
        <v>0</v>
      </c>
      <c r="G60" s="320">
        <f>SUMIFS(B2S!AM:AM,B2S!C:C,C60)</f>
        <v>0</v>
      </c>
      <c r="H60" s="320">
        <f>SUMIF(TOP!C:C,C60,TOP!AJ:AJ)</f>
        <v>0</v>
      </c>
      <c r="I60" s="320">
        <f>SUMIF(LEG!C:C,C60,LEG!AG:AG)</f>
        <v>0</v>
      </c>
      <c r="J60" s="320">
        <f>SUMIF(MBC!C:C,C60,MBC!AD:AD)</f>
        <v>442.25</v>
      </c>
      <c r="K60" s="320">
        <f>SUMIF(JIF!C:C,C60,JIF!AD:AD)</f>
        <v>0</v>
      </c>
      <c r="L60" s="320">
        <f>SUMIF(INT!C:C,C60,INT!AD:AD)</f>
        <v>509.75</v>
      </c>
      <c r="M60" s="320">
        <f>SUMIF(BET!C:C,C60,BET!AD:AD)</f>
        <v>0</v>
      </c>
      <c r="N60" s="320">
        <f>SUMIF(SPA!C:C,C60,SPA!AD:AD)</f>
        <v>0</v>
      </c>
      <c r="O60" s="320">
        <f>SUMIF(SKT!C:C,C60,SKT!AD:AD)</f>
        <v>0</v>
      </c>
      <c r="P60" s="320">
        <f>SUMIF(FOOD!C:C,C60,FOOD!F:F)</f>
        <v>0</v>
      </c>
      <c r="Q60" s="320">
        <f>SUMIF(Select!C:C,C60,Select!F:F)</f>
        <v>0</v>
      </c>
      <c r="R60" s="347">
        <f t="shared" si="11"/>
        <v>952</v>
      </c>
      <c r="S60" s="182">
        <f>SUMIFS(PSP!AW:AW,PSP!D:D,C60)</f>
        <v>1887.5</v>
      </c>
      <c r="T60" s="101">
        <f t="shared" si="12"/>
        <v>2839.5</v>
      </c>
    </row>
    <row r="61" spans="2:20" s="97" customFormat="1" ht="15" customHeight="1">
      <c r="B61" s="343">
        <v>50</v>
      </c>
      <c r="C61" s="343" t="s">
        <v>66</v>
      </c>
      <c r="D61" s="343" t="s">
        <v>1349</v>
      </c>
      <c r="E61" s="319">
        <f>SUMIFS(OFM!BK:BK,OFM!C:C,C61)</f>
        <v>0</v>
      </c>
      <c r="F61" s="319">
        <f>SUMIFS(FAM!BM:BM,FAM!E:E,C61)</f>
        <v>2757.75</v>
      </c>
      <c r="G61" s="320">
        <f>SUMIFS(B2S!AM:AM,B2S!C:C,C61)</f>
        <v>0</v>
      </c>
      <c r="H61" s="320">
        <f>SUMIF(TOP!C:C,C61,TOP!AJ:AJ)</f>
        <v>0</v>
      </c>
      <c r="I61" s="320">
        <f>SUMIF(LEG!C:C,C61,LEG!AG:AG)</f>
        <v>0</v>
      </c>
      <c r="J61" s="320">
        <f>SUMIF(MBC!C:C,C61,MBC!AD:AD)</f>
        <v>10040.25</v>
      </c>
      <c r="K61" s="320">
        <f>SUMIF(JIF!C:C,C61,JIF!AD:AD)</f>
        <v>0</v>
      </c>
      <c r="L61" s="320">
        <f>SUMIF(INT!C:C,C61,INT!AD:AD)</f>
        <v>0</v>
      </c>
      <c r="M61" s="320">
        <f>SUMIF(BET!C:C,C61,BET!AD:AD)</f>
        <v>0</v>
      </c>
      <c r="N61" s="320">
        <f>SUMIF(SPA!C:C,C61,SPA!AD:AD)</f>
        <v>0</v>
      </c>
      <c r="O61" s="320">
        <f>SUMIF(SKT!C:C,C61,SKT!AD:AD)</f>
        <v>0</v>
      </c>
      <c r="P61" s="320">
        <f>SUMIF(FOOD!C:C,C61,FOOD!F:F)</f>
        <v>802.5</v>
      </c>
      <c r="Q61" s="320">
        <f>SUMIF(Select!C:C,C61,Select!F:F)</f>
        <v>0</v>
      </c>
      <c r="R61" s="347">
        <f t="shared" si="11"/>
        <v>13600.5</v>
      </c>
      <c r="S61" s="182">
        <f>SUMIFS(PSP!AW:AW,PSP!D:D,C61)</f>
        <v>12647.5</v>
      </c>
      <c r="T61" s="101">
        <f t="shared" si="12"/>
        <v>26248</v>
      </c>
    </row>
    <row r="62" spans="2:20" s="97" customFormat="1" ht="15" customHeight="1">
      <c r="B62" s="343">
        <v>51</v>
      </c>
      <c r="C62" s="343" t="s">
        <v>123</v>
      </c>
      <c r="D62" s="343" t="s">
        <v>1349</v>
      </c>
      <c r="E62" s="319">
        <f>SUMIFS(OFM!BK:BK,OFM!C:C,C62)</f>
        <v>0</v>
      </c>
      <c r="F62" s="319">
        <f>SUMIFS(FAM!BM:BM,FAM!E:E,C62)</f>
        <v>39383</v>
      </c>
      <c r="G62" s="320">
        <f>SUMIFS(B2S!AM:AM,B2S!C:C,C62)</f>
        <v>0</v>
      </c>
      <c r="H62" s="320">
        <f>SUMIF(TOP!C:C,C62,TOP!AJ:AJ)</f>
        <v>9278.75</v>
      </c>
      <c r="I62" s="320">
        <f>SUMIF(LEG!C:C,C62,LEG!AG:AG)</f>
        <v>0</v>
      </c>
      <c r="J62" s="320">
        <f>SUMIF(MBC!C:C,C62,MBC!AD:AD)</f>
        <v>5918.25</v>
      </c>
      <c r="K62" s="320">
        <f>SUMIF(JIF!C:C,C62,JIF!AD:AD)</f>
        <v>0</v>
      </c>
      <c r="L62" s="320">
        <f>SUMIF(INT!C:C,C62,INT!AD:AD)</f>
        <v>0</v>
      </c>
      <c r="M62" s="320">
        <f>SUMIF(BET!C:C,C62,BET!AD:AD)</f>
        <v>0</v>
      </c>
      <c r="N62" s="320">
        <f>SUMIF(SPA!C:C,C62,SPA!AD:AD)</f>
        <v>0</v>
      </c>
      <c r="O62" s="320">
        <f>SUMIF(SKT!C:C,C62,SKT!AD:AD)</f>
        <v>0</v>
      </c>
      <c r="P62" s="320">
        <f>SUMIF(FOOD!C:C,C62,FOOD!F:F)</f>
        <v>0</v>
      </c>
      <c r="Q62" s="320">
        <f>SUMIF(Select!C:C,C62,Select!F:F)</f>
        <v>0</v>
      </c>
      <c r="R62" s="347">
        <f t="shared" si="11"/>
        <v>54580</v>
      </c>
      <c r="S62" s="182">
        <f>SUMIFS(PSP!AW:AW,PSP!D:D,C62)</f>
        <v>27426.25</v>
      </c>
      <c r="T62" s="101">
        <f t="shared" si="12"/>
        <v>82006.25</v>
      </c>
    </row>
    <row r="63" spans="2:20" s="97" customFormat="1" ht="15" customHeight="1">
      <c r="B63" s="343">
        <v>52</v>
      </c>
      <c r="C63" s="343" t="s">
        <v>207</v>
      </c>
      <c r="D63" s="343" t="s">
        <v>1349</v>
      </c>
      <c r="E63" s="319">
        <f>SUMIFS(OFM!BK:BK,OFM!C:C,C63)</f>
        <v>0</v>
      </c>
      <c r="F63" s="319">
        <f>SUMIFS(FAM!BM:BM,FAM!E:E,C63)</f>
        <v>51330.25</v>
      </c>
      <c r="G63" s="320">
        <f>SUMIFS(B2S!AM:AM,B2S!C:C,C63)</f>
        <v>0</v>
      </c>
      <c r="H63" s="320">
        <f>SUMIF(TOP!C:C,C63,TOP!AJ:AJ)</f>
        <v>0</v>
      </c>
      <c r="I63" s="320">
        <f>SUMIF(LEG!C:C,C63,LEG!AG:AG)</f>
        <v>0</v>
      </c>
      <c r="J63" s="320">
        <f>SUMIF(MBC!C:C,C63,MBC!AD:AD)</f>
        <v>9937</v>
      </c>
      <c r="K63" s="320">
        <f>SUMIF(JIF!C:C,C63,JIF!AD:AD)</f>
        <v>658</v>
      </c>
      <c r="L63" s="320">
        <f>SUMIF(INT!C:C,C63,INT!AD:AD)</f>
        <v>0</v>
      </c>
      <c r="M63" s="320">
        <f>SUMIF(BET!C:C,C63,BET!AD:AD)</f>
        <v>0</v>
      </c>
      <c r="N63" s="320">
        <f>SUMIF(SPA!C:C,C63,SPA!AD:AD)</f>
        <v>0</v>
      </c>
      <c r="O63" s="320">
        <f>SUMIF(SKT!C:C,C63,SKT!AD:AD)</f>
        <v>0</v>
      </c>
      <c r="P63" s="320">
        <f>SUMIF(FOOD!C:C,C63,FOOD!F:F)</f>
        <v>0</v>
      </c>
      <c r="Q63" s="320">
        <f>SUMIF(Select!C:C,C63,Select!F:F)</f>
        <v>0</v>
      </c>
      <c r="R63" s="347">
        <f t="shared" si="11"/>
        <v>61925.25</v>
      </c>
      <c r="S63" s="182">
        <f>SUMIFS(PSP!AW:AW,PSP!D:D,C63)</f>
        <v>26772.5</v>
      </c>
      <c r="T63" s="101">
        <f t="shared" si="12"/>
        <v>88697.75</v>
      </c>
    </row>
    <row r="64" spans="2:20" s="97" customFormat="1" ht="15" customHeight="1">
      <c r="B64" s="343">
        <v>53</v>
      </c>
      <c r="C64" s="343" t="s">
        <v>637</v>
      </c>
      <c r="D64" s="343" t="s">
        <v>1349</v>
      </c>
      <c r="E64" s="319">
        <f>SUMIFS(OFM!BK:BK,OFM!C:C,C64)</f>
        <v>0</v>
      </c>
      <c r="F64" s="319">
        <f>SUMIFS(FAM!BM:BM,FAM!E:E,C64)</f>
        <v>2877.75</v>
      </c>
      <c r="G64" s="320">
        <f>SUMIFS(B2S!AM:AM,B2S!C:C,C64)</f>
        <v>0</v>
      </c>
      <c r="H64" s="320">
        <f>SUMIF(TOP!C:C,C64,TOP!AJ:AJ)</f>
        <v>0</v>
      </c>
      <c r="I64" s="320">
        <f>SUMIF(LEG!C:C,C64,LEG!AG:AG)</f>
        <v>0</v>
      </c>
      <c r="J64" s="320">
        <f>SUMIF(MBC!C:C,C64,MBC!AD:AD)</f>
        <v>3549.25</v>
      </c>
      <c r="K64" s="320">
        <f>SUMIF(JIF!C:C,C64,JIF!AD:AD)</f>
        <v>131.25</v>
      </c>
      <c r="L64" s="320">
        <f>SUMIF(INT!C:C,C64,INT!AD:AD)</f>
        <v>0</v>
      </c>
      <c r="M64" s="320">
        <f>SUMIF(BET!C:C,C64,BET!AD:AD)</f>
        <v>0</v>
      </c>
      <c r="N64" s="320">
        <f>SUMIF(SPA!C:C,C64,SPA!AD:AD)</f>
        <v>0</v>
      </c>
      <c r="O64" s="320">
        <f>SUMIF(SKT!C:C,C64,SKT!AD:AD)</f>
        <v>0</v>
      </c>
      <c r="P64" s="320">
        <f>SUMIF(FOOD!C:C,C64,FOOD!F:F)</f>
        <v>0</v>
      </c>
      <c r="Q64" s="320">
        <f>SUMIF(Select!C:C,C64,Select!F:F)</f>
        <v>0</v>
      </c>
      <c r="R64" s="347">
        <f t="shared" si="11"/>
        <v>6558.25</v>
      </c>
      <c r="S64" s="182">
        <f>SUMIFS(PSP!AW:AW,PSP!D:D,C64)</f>
        <v>3040</v>
      </c>
      <c r="T64" s="101">
        <f t="shared" si="12"/>
        <v>9598.25</v>
      </c>
    </row>
    <row r="65" spans="2:20" s="97" customFormat="1" ht="15" customHeight="1">
      <c r="B65" s="343">
        <v>54</v>
      </c>
      <c r="C65" s="343" t="s">
        <v>261</v>
      </c>
      <c r="D65" s="343" t="s">
        <v>1349</v>
      </c>
      <c r="E65" s="319">
        <f>SUMIFS(OFM!BK:BK,OFM!C:C,C65)</f>
        <v>0</v>
      </c>
      <c r="F65" s="319">
        <f>SUMIFS(FAM!BM:BM,FAM!E:E,C65)</f>
        <v>3029.5</v>
      </c>
      <c r="G65" s="320">
        <f>SUMIFS(B2S!AM:AM,B2S!C:C,C65)</f>
        <v>1687.75</v>
      </c>
      <c r="H65" s="320">
        <f>SUMIF(TOP!C:C,C65,TOP!AJ:AJ)</f>
        <v>6350.5</v>
      </c>
      <c r="I65" s="320">
        <f>SUMIF(LEG!C:C,C65,LEG!AG:AG)</f>
        <v>0</v>
      </c>
      <c r="J65" s="320">
        <f>SUMIF(MBC!C:C,C65,MBC!AD:AD)</f>
        <v>1713</v>
      </c>
      <c r="K65" s="320">
        <f>SUMIF(JIF!C:C,C65,JIF!AD:AD)</f>
        <v>1028</v>
      </c>
      <c r="L65" s="320">
        <f>SUMIF(INT!C:C,C65,INT!AD:AD)</f>
        <v>0</v>
      </c>
      <c r="M65" s="320">
        <f>SUMIF(BET!C:C,C65,BET!AD:AD)</f>
        <v>0</v>
      </c>
      <c r="N65" s="320">
        <f>SUMIF(SPA!C:C,C65,SPA!AD:AD)</f>
        <v>0</v>
      </c>
      <c r="O65" s="320">
        <f>SUMIF(SKT!C:C,C65,SKT!AD:AD)</f>
        <v>0</v>
      </c>
      <c r="P65" s="320">
        <f>SUMIF(FOOD!C:C,C65,FOOD!F:F)</f>
        <v>0</v>
      </c>
      <c r="Q65" s="320">
        <f>SUMIF(Select!C:C,C65,Select!F:F)</f>
        <v>0</v>
      </c>
      <c r="R65" s="347">
        <f t="shared" si="11"/>
        <v>13808.75</v>
      </c>
      <c r="S65" s="182">
        <f>SUMIFS(PSP!AW:AW,PSP!D:D,C65)</f>
        <v>11691.25</v>
      </c>
      <c r="T65" s="101">
        <f t="shared" si="12"/>
        <v>25500</v>
      </c>
    </row>
    <row r="66" spans="2:20" s="97" customFormat="1" ht="15" customHeight="1">
      <c r="B66" s="343">
        <v>55</v>
      </c>
      <c r="C66" s="343" t="s">
        <v>58</v>
      </c>
      <c r="D66" s="343" t="s">
        <v>1349</v>
      </c>
      <c r="E66" s="319">
        <f>SUMIFS(OFM!BK:BK,OFM!C:C,C66)</f>
        <v>0</v>
      </c>
      <c r="F66" s="319">
        <f>SUMIFS(FAM!BM:BM,FAM!E:E,C66)</f>
        <v>27620.75</v>
      </c>
      <c r="G66" s="320">
        <f>SUMIFS(B2S!AM:AM,B2S!C:C,C66)</f>
        <v>45785.75</v>
      </c>
      <c r="H66" s="320">
        <f>SUMIF(TOP!C:C,C66,TOP!AJ:AJ)</f>
        <v>641</v>
      </c>
      <c r="I66" s="320">
        <f>SUMIF(LEG!C:C,C66,LEG!AG:AG)</f>
        <v>0</v>
      </c>
      <c r="J66" s="320">
        <f>SUMIF(MBC!C:C,C66,MBC!AD:AD)</f>
        <v>0</v>
      </c>
      <c r="K66" s="320">
        <f>SUMIF(JIF!C:C,C66,JIF!AD:AD)</f>
        <v>14.75</v>
      </c>
      <c r="L66" s="320">
        <f>SUMIF(INT!C:C,C66,INT!AD:AD)</f>
        <v>0</v>
      </c>
      <c r="M66" s="320">
        <f>SUMIF(BET!C:C,C66,BET!AD:AD)</f>
        <v>0</v>
      </c>
      <c r="N66" s="320">
        <f>SUMIF(SPA!C:C,C66,SPA!AD:AD)</f>
        <v>0</v>
      </c>
      <c r="O66" s="320">
        <f>SUMIF(SKT!C:C,C66,SKT!AD:AD)</f>
        <v>0</v>
      </c>
      <c r="P66" s="320">
        <f>SUMIF(FOOD!C:C,C66,FOOD!F:F)</f>
        <v>0</v>
      </c>
      <c r="Q66" s="320">
        <f>SUMIF(Select!C:C,C66,Select!F:F)</f>
        <v>0</v>
      </c>
      <c r="R66" s="347">
        <f t="shared" si="11"/>
        <v>74062.25</v>
      </c>
      <c r="S66" s="182">
        <f>SUMIFS(PSP!AW:AW,PSP!D:D,C66)</f>
        <v>12580</v>
      </c>
      <c r="T66" s="101">
        <f t="shared" si="12"/>
        <v>86642.25</v>
      </c>
    </row>
    <row r="67" spans="2:20" s="97" customFormat="1" ht="15" customHeight="1">
      <c r="B67" s="343">
        <v>56</v>
      </c>
      <c r="C67" s="343" t="s">
        <v>21</v>
      </c>
      <c r="D67" s="343" t="s">
        <v>1349</v>
      </c>
      <c r="E67" s="319">
        <f>SUMIFS(OFM!BK:BK,OFM!C:C,C67)</f>
        <v>0</v>
      </c>
      <c r="F67" s="319">
        <f>SUMIFS(FAM!BM:BM,FAM!E:E,C67)</f>
        <v>36097.25</v>
      </c>
      <c r="G67" s="320">
        <f>SUMIFS(B2S!AM:AM,B2S!C:C,C67)</f>
        <v>0</v>
      </c>
      <c r="H67" s="320">
        <f>SUMIF(TOP!C:C,C67,TOP!AJ:AJ)</f>
        <v>1950</v>
      </c>
      <c r="I67" s="320">
        <f>SUMIF(LEG!C:C,C67,LEG!AG:AG)</f>
        <v>0</v>
      </c>
      <c r="J67" s="320">
        <f>SUMIF(MBC!C:C,C67,MBC!AD:AD)</f>
        <v>0</v>
      </c>
      <c r="K67" s="320">
        <f>SUMIF(JIF!C:C,C67,JIF!AD:AD)</f>
        <v>0</v>
      </c>
      <c r="L67" s="320">
        <f>SUMIF(INT!C:C,C67,INT!AD:AD)</f>
        <v>0</v>
      </c>
      <c r="M67" s="320">
        <f>SUMIF(BET!C:C,C67,BET!AD:AD)</f>
        <v>0</v>
      </c>
      <c r="N67" s="320">
        <f>SUMIF(SPA!C:C,C67,SPA!AD:AD)</f>
        <v>0</v>
      </c>
      <c r="O67" s="320">
        <f>SUMIF(SKT!C:C,C67,SKT!AD:AD)</f>
        <v>0</v>
      </c>
      <c r="P67" s="320">
        <f>SUMIF(FOOD!C:C,C67,FOOD!F:F)</f>
        <v>4671.5</v>
      </c>
      <c r="Q67" s="320">
        <f>SUMIF(Select!C:C,C67,Select!F:F)</f>
        <v>0</v>
      </c>
      <c r="R67" s="347">
        <f t="shared" si="11"/>
        <v>42718.75</v>
      </c>
      <c r="S67" s="182">
        <f>SUMIFS(PSP!AW:AW,PSP!D:D,C67)</f>
        <v>13200</v>
      </c>
      <c r="T67" s="101">
        <f t="shared" si="12"/>
        <v>55918.75</v>
      </c>
    </row>
    <row r="68" spans="2:20" s="97" customFormat="1" ht="15" customHeight="1">
      <c r="B68" s="343">
        <v>57</v>
      </c>
      <c r="C68" s="343" t="s">
        <v>936</v>
      </c>
      <c r="D68" s="343" t="s">
        <v>1349</v>
      </c>
      <c r="E68" s="319">
        <f>SUMIFS(OFM!BK:BK,OFM!C:C,C68)</f>
        <v>0</v>
      </c>
      <c r="F68" s="319">
        <f>SUMIFS(FAM!BM:BM,FAM!E:E,C68)</f>
        <v>0</v>
      </c>
      <c r="G68" s="320">
        <f>SUMIFS(B2S!AM:AM,B2S!C:C,C68)</f>
        <v>0</v>
      </c>
      <c r="H68" s="320">
        <f>SUMIF(TOP!C:C,C68,TOP!AJ:AJ)</f>
        <v>0</v>
      </c>
      <c r="I68" s="320">
        <f>SUMIF(LEG!C:C,C68,LEG!AG:AG)</f>
        <v>0</v>
      </c>
      <c r="J68" s="320">
        <f>SUMIF(MBC!C:C,C68,MBC!AD:AD)</f>
        <v>0</v>
      </c>
      <c r="K68" s="320">
        <f>SUMIF(JIF!C:C,C68,JIF!AD:AD)</f>
        <v>0</v>
      </c>
      <c r="L68" s="320">
        <f>SUMIF(INT!C:C,C68,INT!AD:AD)</f>
        <v>0</v>
      </c>
      <c r="M68" s="320">
        <f>SUMIF(BET!C:C,C68,BET!AD:AD)</f>
        <v>0</v>
      </c>
      <c r="N68" s="320">
        <f>SUMIF(SPA!C:C,C68,SPA!AD:AD)</f>
        <v>0</v>
      </c>
      <c r="O68" s="320">
        <f>SUMIF(SKT!C:C,C68,SKT!AD:AD)</f>
        <v>0</v>
      </c>
      <c r="P68" s="320">
        <f>SUMIF(FOOD!C:C,C68,FOOD!F:F)</f>
        <v>0</v>
      </c>
      <c r="Q68" s="320">
        <f>SUMIF(Select!C:C,C68,Select!F:F)</f>
        <v>0</v>
      </c>
      <c r="R68" s="347">
        <f t="shared" si="11"/>
        <v>0</v>
      </c>
      <c r="S68" s="182">
        <f>SUMIFS(PSP!AW:AW,PSP!D:D,C68)</f>
        <v>0</v>
      </c>
      <c r="T68" s="101">
        <f t="shared" si="12"/>
        <v>0</v>
      </c>
    </row>
    <row r="69" spans="2:20" s="97" customFormat="1" ht="15" customHeight="1">
      <c r="B69" s="343">
        <v>58</v>
      </c>
      <c r="C69" s="343" t="s">
        <v>937</v>
      </c>
      <c r="D69" s="343" t="s">
        <v>1349</v>
      </c>
      <c r="E69" s="319">
        <f>SUMIFS(OFM!BK:BK,OFM!C:C,C69)</f>
        <v>0</v>
      </c>
      <c r="F69" s="319">
        <f>SUMIFS(FAM!BM:BM,FAM!E:E,C69)</f>
        <v>0</v>
      </c>
      <c r="G69" s="320">
        <f>SUMIFS(B2S!AM:AM,B2S!C:C,C69)</f>
        <v>0</v>
      </c>
      <c r="H69" s="320">
        <f>SUMIF(TOP!C:C,C69,TOP!AJ:AJ)</f>
        <v>0</v>
      </c>
      <c r="I69" s="320">
        <f>SUMIF(LEG!C:C,C69,LEG!AG:AG)</f>
        <v>0</v>
      </c>
      <c r="J69" s="320">
        <f>SUMIF(MBC!C:C,C69,MBC!AD:AD)</f>
        <v>0</v>
      </c>
      <c r="K69" s="320">
        <f>SUMIF(JIF!C:C,C69,JIF!AD:AD)</f>
        <v>0</v>
      </c>
      <c r="L69" s="320">
        <f>SUMIF(INT!C:C,C69,INT!AD:AD)</f>
        <v>0</v>
      </c>
      <c r="M69" s="320">
        <f>SUMIF(BET!C:C,C69,BET!AD:AD)</f>
        <v>0</v>
      </c>
      <c r="N69" s="320">
        <f>SUMIF(SPA!C:C,C69,SPA!AD:AD)</f>
        <v>0</v>
      </c>
      <c r="O69" s="320">
        <f>SUMIF(SKT!C:C,C69,SKT!AD:AD)</f>
        <v>0</v>
      </c>
      <c r="P69" s="320">
        <f>SUMIF(FOOD!C:C,C69,FOOD!F:F)</f>
        <v>0</v>
      </c>
      <c r="Q69" s="320">
        <f>SUMIF(Select!C:C,C69,Select!F:F)</f>
        <v>0</v>
      </c>
      <c r="R69" s="347">
        <f t="shared" si="11"/>
        <v>0</v>
      </c>
      <c r="S69" s="182">
        <f>SUMIFS(PSP!AW:AW,PSP!D:D,C69)</f>
        <v>0</v>
      </c>
      <c r="T69" s="101">
        <f t="shared" si="12"/>
        <v>0</v>
      </c>
    </row>
    <row r="70" spans="2:20" s="97" customFormat="1" ht="15" customHeight="1">
      <c r="B70" s="343">
        <v>59</v>
      </c>
      <c r="C70" s="343" t="s">
        <v>938</v>
      </c>
      <c r="D70" s="343" t="s">
        <v>1349</v>
      </c>
      <c r="E70" s="319">
        <f>SUMIFS(OFM!BK:BK,OFM!C:C,C70)</f>
        <v>0</v>
      </c>
      <c r="F70" s="319">
        <f>SUMIFS(FAM!BM:BM,FAM!E:E,C70)</f>
        <v>0</v>
      </c>
      <c r="G70" s="320">
        <f>SUMIFS(B2S!AM:AM,B2S!C:C,C70)</f>
        <v>0</v>
      </c>
      <c r="H70" s="320">
        <f>SUMIF(TOP!C:C,C70,TOP!AJ:AJ)</f>
        <v>0</v>
      </c>
      <c r="I70" s="320">
        <f>SUMIF(LEG!C:C,C70,LEG!AG:AG)</f>
        <v>0</v>
      </c>
      <c r="J70" s="320">
        <f>SUMIF(MBC!C:C,C70,MBC!AD:AD)</f>
        <v>0</v>
      </c>
      <c r="K70" s="320">
        <f>SUMIF(JIF!C:C,C70,JIF!AD:AD)</f>
        <v>0</v>
      </c>
      <c r="L70" s="320">
        <f>SUMIF(INT!C:C,C70,INT!AD:AD)</f>
        <v>0</v>
      </c>
      <c r="M70" s="320">
        <f>SUMIF(BET!C:C,C70,BET!AD:AD)</f>
        <v>0</v>
      </c>
      <c r="N70" s="320">
        <f>SUMIF(SPA!C:C,C70,SPA!AD:AD)</f>
        <v>0</v>
      </c>
      <c r="O70" s="320">
        <f>SUMIF(SKT!C:C,C70,SKT!AD:AD)</f>
        <v>0</v>
      </c>
      <c r="P70" s="320">
        <f>SUMIF(FOOD!C:C,C70,FOOD!F:F)</f>
        <v>0</v>
      </c>
      <c r="Q70" s="320">
        <f>SUMIF(Select!C:C,C70,Select!F:F)</f>
        <v>0</v>
      </c>
      <c r="R70" s="347">
        <f t="shared" si="11"/>
        <v>0</v>
      </c>
      <c r="S70" s="182">
        <f>SUMIFS(PSP!AW:AW,PSP!D:D,C70)</f>
        <v>0</v>
      </c>
      <c r="T70" s="101">
        <f t="shared" si="12"/>
        <v>0</v>
      </c>
    </row>
    <row r="71" spans="2:20" s="97" customFormat="1" ht="15" customHeight="1">
      <c r="B71" s="343">
        <v>60</v>
      </c>
      <c r="C71" s="343" t="s">
        <v>939</v>
      </c>
      <c r="D71" s="343" t="s">
        <v>1349</v>
      </c>
      <c r="E71" s="319">
        <f>SUMIFS(OFM!BK:BK,OFM!C:C,C71)</f>
        <v>0</v>
      </c>
      <c r="F71" s="319">
        <f>SUMIFS(FAM!BM:BM,FAM!E:E,C71)</f>
        <v>0</v>
      </c>
      <c r="G71" s="320">
        <f>SUMIFS(B2S!AM:AM,B2S!C:C,C71)</f>
        <v>4868.5</v>
      </c>
      <c r="H71" s="320">
        <f>SUMIF(TOP!C:C,C71,TOP!AJ:AJ)</f>
        <v>0</v>
      </c>
      <c r="I71" s="320">
        <f>SUMIF(LEG!C:C,C71,LEG!AG:AG)</f>
        <v>0</v>
      </c>
      <c r="J71" s="320">
        <f>SUMIF(MBC!C:C,C71,MBC!AD:AD)</f>
        <v>1071.25</v>
      </c>
      <c r="K71" s="320">
        <f>SUMIF(JIF!C:C,C71,JIF!AD:AD)</f>
        <v>0</v>
      </c>
      <c r="L71" s="320">
        <f>SUMIF(INT!C:C,C71,INT!AD:AD)</f>
        <v>0</v>
      </c>
      <c r="M71" s="320">
        <f>SUMIF(BET!C:C,C71,BET!AD:AD)</f>
        <v>0</v>
      </c>
      <c r="N71" s="320">
        <f>SUMIF(SPA!C:C,C71,SPA!AD:AD)</f>
        <v>0</v>
      </c>
      <c r="O71" s="320">
        <f>SUMIF(SKT!C:C,C71,SKT!AD:AD)</f>
        <v>0</v>
      </c>
      <c r="P71" s="320">
        <f>SUMIF(FOOD!C:C,C71,FOOD!F:F)</f>
        <v>0</v>
      </c>
      <c r="Q71" s="320">
        <f>SUMIF(Select!C:C,C71,Select!F:F)</f>
        <v>0</v>
      </c>
      <c r="R71" s="347">
        <f t="shared" si="11"/>
        <v>5939.75</v>
      </c>
      <c r="S71" s="182">
        <f>SUMIFS(PSP!AW:AW,PSP!D:D,C71)</f>
        <v>497.5</v>
      </c>
      <c r="T71" s="101">
        <f t="shared" si="12"/>
        <v>6437.25</v>
      </c>
    </row>
    <row r="72" spans="2:20" s="97" customFormat="1" ht="15" customHeight="1">
      <c r="B72" s="343">
        <v>61</v>
      </c>
      <c r="C72" s="343" t="s">
        <v>940</v>
      </c>
      <c r="D72" s="343" t="s">
        <v>1349</v>
      </c>
      <c r="E72" s="319">
        <f>SUMIFS(OFM!BK:BK,OFM!C:C,C72)</f>
        <v>5766</v>
      </c>
      <c r="F72" s="319">
        <f>SUMIFS(FAM!BM:BM,FAM!E:E,C72)</f>
        <v>0</v>
      </c>
      <c r="G72" s="320">
        <f>SUMIFS(B2S!AM:AM,B2S!C:C,C72)</f>
        <v>0</v>
      </c>
      <c r="H72" s="320">
        <f>SUMIF(TOP!C:C,C72,TOP!AJ:AJ)</f>
        <v>0</v>
      </c>
      <c r="I72" s="320">
        <f>SUMIF(LEG!C:C,C72,LEG!AG:AG)</f>
        <v>0</v>
      </c>
      <c r="J72" s="320">
        <f>SUMIF(MBC!C:C,C72,MBC!AD:AD)</f>
        <v>3100.75</v>
      </c>
      <c r="K72" s="320">
        <f>SUMIF(JIF!C:C,C72,JIF!AD:AD)</f>
        <v>0</v>
      </c>
      <c r="L72" s="320">
        <f>SUMIF(INT!C:C,C72,INT!AD:AD)</f>
        <v>0</v>
      </c>
      <c r="M72" s="320">
        <f>SUMIF(BET!C:C,C72,BET!AD:AD)</f>
        <v>0</v>
      </c>
      <c r="N72" s="320">
        <f>SUMIF(SPA!C:C,C72,SPA!AD:AD)</f>
        <v>0</v>
      </c>
      <c r="O72" s="320">
        <f>SUMIF(SKT!C:C,C72,SKT!AD:AD)</f>
        <v>0</v>
      </c>
      <c r="P72" s="320">
        <f>SUMIF(FOOD!C:C,C72,FOOD!F:F)</f>
        <v>0</v>
      </c>
      <c r="Q72" s="320">
        <f>SUMIF(Select!C:C,C72,Select!F:F)</f>
        <v>0</v>
      </c>
      <c r="R72" s="347">
        <f t="shared" si="11"/>
        <v>8866.75</v>
      </c>
      <c r="S72" s="182">
        <f>SUMIFS(PSP!AW:AW,PSP!D:D,C72)</f>
        <v>273.75</v>
      </c>
      <c r="T72" s="101">
        <f t="shared" si="12"/>
        <v>9140.5</v>
      </c>
    </row>
    <row r="73" spans="2:20" s="97" customFormat="1" ht="15" customHeight="1">
      <c r="B73" s="343">
        <v>62</v>
      </c>
      <c r="C73" s="343" t="s">
        <v>581</v>
      </c>
      <c r="D73" s="343" t="s">
        <v>1349</v>
      </c>
      <c r="E73" s="319">
        <f>SUMIFS(OFM!BK:BK,OFM!C:C,C73)</f>
        <v>0</v>
      </c>
      <c r="F73" s="319">
        <f>SUMIFS(FAM!BM:BM,FAM!E:E,C73)</f>
        <v>0</v>
      </c>
      <c r="G73" s="320">
        <f>SUMIFS(B2S!AM:AM,B2S!C:C,C73)</f>
        <v>0</v>
      </c>
      <c r="H73" s="320">
        <f>SUMIF(TOP!C:C,C73,TOP!AJ:AJ)</f>
        <v>0</v>
      </c>
      <c r="I73" s="320">
        <f>SUMIF(LEG!C:C,C73,LEG!AG:AG)</f>
        <v>0</v>
      </c>
      <c r="J73" s="320">
        <f>SUMIF(MBC!C:C,C73,MBC!AD:AD)</f>
        <v>0</v>
      </c>
      <c r="K73" s="320">
        <f>SUMIF(JIF!C:C,C73,JIF!AD:AD)</f>
        <v>0</v>
      </c>
      <c r="L73" s="320">
        <f>SUMIF(INT!C:C,C73,INT!AD:AD)</f>
        <v>0</v>
      </c>
      <c r="M73" s="320">
        <f>SUMIF(BET!C:C,C73,BET!AD:AD)</f>
        <v>0</v>
      </c>
      <c r="N73" s="320">
        <f>SUMIF(SPA!C:C,C73,SPA!AD:AD)</f>
        <v>0</v>
      </c>
      <c r="O73" s="320">
        <f>SUMIF(SKT!C:C,C73,SKT!AD:AD)</f>
        <v>0</v>
      </c>
      <c r="P73" s="320">
        <f>SUMIF(FOOD!C:C,C73,FOOD!F:F)</f>
        <v>0</v>
      </c>
      <c r="Q73" s="320">
        <f>SUMIF(Select!C:C,C73,Select!F:F)</f>
        <v>0</v>
      </c>
      <c r="R73" s="347">
        <f t="shared" si="11"/>
        <v>0</v>
      </c>
      <c r="S73" s="182">
        <f>SUMIFS(PSP!AW:AW,PSP!D:D,C73)</f>
        <v>0</v>
      </c>
      <c r="T73" s="101">
        <f t="shared" si="12"/>
        <v>0</v>
      </c>
    </row>
    <row r="74" spans="2:20" s="97" customFormat="1" ht="15" customHeight="1">
      <c r="B74" s="343">
        <v>63</v>
      </c>
      <c r="C74" s="343" t="s">
        <v>941</v>
      </c>
      <c r="D74" s="343" t="s">
        <v>1349</v>
      </c>
      <c r="E74" s="319">
        <f>SUMIFS(OFM!BK:BK,OFM!C:C,C74)</f>
        <v>0</v>
      </c>
      <c r="F74" s="319">
        <f>SUMIFS(FAM!BM:BM,FAM!E:E,C74)</f>
        <v>0</v>
      </c>
      <c r="G74" s="320">
        <f>SUMIFS(B2S!AM:AM,B2S!C:C,C74)</f>
        <v>0</v>
      </c>
      <c r="H74" s="320">
        <f>SUMIF(TOP!C:C,C74,TOP!AJ:AJ)</f>
        <v>0</v>
      </c>
      <c r="I74" s="320">
        <f>SUMIF(LEG!C:C,C74,LEG!AG:AG)</f>
        <v>0</v>
      </c>
      <c r="J74" s="320">
        <f>SUMIF(MBC!C:C,C74,MBC!AD:AD)</f>
        <v>0</v>
      </c>
      <c r="K74" s="320">
        <f>SUMIF(JIF!C:C,C74,JIF!AD:AD)</f>
        <v>0</v>
      </c>
      <c r="L74" s="320">
        <f>SUMIF(INT!C:C,C74,INT!AD:AD)</f>
        <v>0</v>
      </c>
      <c r="M74" s="320">
        <f>SUMIF(BET!C:C,C74,BET!AD:AD)</f>
        <v>0</v>
      </c>
      <c r="N74" s="320">
        <f>SUMIF(SPA!C:C,C74,SPA!AD:AD)</f>
        <v>0</v>
      </c>
      <c r="O74" s="320">
        <f>SUMIF(SKT!C:C,C74,SKT!AD:AD)</f>
        <v>0</v>
      </c>
      <c r="P74" s="320">
        <f>SUMIF(FOOD!C:C,C74,FOOD!F:F)</f>
        <v>0</v>
      </c>
      <c r="Q74" s="320">
        <f>SUMIF(Select!C:C,C74,Select!F:F)</f>
        <v>0</v>
      </c>
      <c r="R74" s="347">
        <f t="shared" si="11"/>
        <v>0</v>
      </c>
      <c r="S74" s="182">
        <f>SUMIFS(PSP!AW:AW,PSP!D:D,C74)</f>
        <v>0</v>
      </c>
      <c r="T74" s="101">
        <f t="shared" ref="T74:T105" si="13">SUM(R74:S74)</f>
        <v>0</v>
      </c>
    </row>
    <row r="75" spans="2:20" s="97" customFormat="1" ht="15" customHeight="1">
      <c r="B75" s="343">
        <v>64</v>
      </c>
      <c r="C75" s="343" t="s">
        <v>942</v>
      </c>
      <c r="D75" s="343" t="s">
        <v>1349</v>
      </c>
      <c r="E75" s="319">
        <f>SUMIFS(OFM!BK:BK,OFM!C:C,C75)</f>
        <v>0</v>
      </c>
      <c r="F75" s="319">
        <f>SUMIFS(FAM!BM:BM,FAM!E:E,C75)</f>
        <v>0</v>
      </c>
      <c r="G75" s="320">
        <f>SUMIFS(B2S!AM:AM,B2S!C:C,C75)</f>
        <v>0</v>
      </c>
      <c r="H75" s="320">
        <f>SUMIF(TOP!C:C,C75,TOP!AJ:AJ)</f>
        <v>0</v>
      </c>
      <c r="I75" s="320">
        <f>SUMIF(LEG!C:C,C75,LEG!AG:AG)</f>
        <v>0</v>
      </c>
      <c r="J75" s="320">
        <f>SUMIF(MBC!C:C,C75,MBC!AD:AD)</f>
        <v>0</v>
      </c>
      <c r="K75" s="320">
        <f>SUMIF(JIF!C:C,C75,JIF!AD:AD)</f>
        <v>0</v>
      </c>
      <c r="L75" s="320">
        <f>SUMIF(INT!C:C,C75,INT!AD:AD)</f>
        <v>0</v>
      </c>
      <c r="M75" s="320">
        <f>SUMIF(BET!C:C,C75,BET!AD:AD)</f>
        <v>0</v>
      </c>
      <c r="N75" s="320">
        <f>SUMIF(SPA!C:C,C75,SPA!AD:AD)</f>
        <v>0</v>
      </c>
      <c r="O75" s="320">
        <f>SUMIF(SKT!C:C,C75,SKT!AD:AD)</f>
        <v>0</v>
      </c>
      <c r="P75" s="320">
        <f>SUMIF(FOOD!C:C,C75,FOOD!F:F)</f>
        <v>0</v>
      </c>
      <c r="Q75" s="320">
        <f>SUMIF(Select!C:C,C75,Select!F:F)</f>
        <v>0</v>
      </c>
      <c r="R75" s="347">
        <f t="shared" si="11"/>
        <v>0</v>
      </c>
      <c r="S75" s="182">
        <f>SUMIFS(PSP!AW:AW,PSP!D:D,C75)</f>
        <v>0</v>
      </c>
      <c r="T75" s="101">
        <f t="shared" si="13"/>
        <v>0</v>
      </c>
    </row>
    <row r="76" spans="2:20" s="97" customFormat="1" ht="15" customHeight="1">
      <c r="B76" s="343">
        <v>65</v>
      </c>
      <c r="C76" s="343" t="s">
        <v>943</v>
      </c>
      <c r="D76" s="343" t="s">
        <v>1349</v>
      </c>
      <c r="E76" s="319">
        <f>SUMIFS(OFM!BK:BK,OFM!C:C,C76)</f>
        <v>0</v>
      </c>
      <c r="F76" s="319">
        <f>SUMIFS(FAM!BM:BM,FAM!E:E,C76)</f>
        <v>0</v>
      </c>
      <c r="G76" s="320">
        <f>SUMIFS(B2S!AM:AM,B2S!C:C,C76)</f>
        <v>0</v>
      </c>
      <c r="H76" s="320">
        <f>SUMIF(TOP!C:C,C76,TOP!AJ:AJ)</f>
        <v>0</v>
      </c>
      <c r="I76" s="320">
        <f>SUMIF(LEG!C:C,C76,LEG!AG:AG)</f>
        <v>0</v>
      </c>
      <c r="J76" s="320">
        <f>SUMIF(MBC!C:C,C76,MBC!AD:AD)</f>
        <v>0</v>
      </c>
      <c r="K76" s="320">
        <f>SUMIF(JIF!C:C,C76,JIF!AD:AD)</f>
        <v>0</v>
      </c>
      <c r="L76" s="320">
        <f>SUMIF(INT!C:C,C76,INT!AD:AD)</f>
        <v>0</v>
      </c>
      <c r="M76" s="320">
        <f>SUMIF(BET!C:C,C76,BET!AD:AD)</f>
        <v>0</v>
      </c>
      <c r="N76" s="320">
        <f>SUMIF(SPA!C:C,C76,SPA!AD:AD)</f>
        <v>0</v>
      </c>
      <c r="O76" s="320">
        <f>SUMIF(SKT!C:C,C76,SKT!AD:AD)</f>
        <v>0</v>
      </c>
      <c r="P76" s="320">
        <f>SUMIF(FOOD!C:C,C76,FOOD!F:F)</f>
        <v>0</v>
      </c>
      <c r="Q76" s="320">
        <f>SUMIF(Select!C:C,C76,Select!F:F)</f>
        <v>0</v>
      </c>
      <c r="R76" s="347">
        <f t="shared" si="11"/>
        <v>0</v>
      </c>
      <c r="S76" s="182">
        <f>SUMIFS(PSP!AW:AW,PSP!D:D,C76)</f>
        <v>0</v>
      </c>
      <c r="T76" s="101">
        <f t="shared" si="13"/>
        <v>0</v>
      </c>
    </row>
    <row r="77" spans="2:20" s="97" customFormat="1" ht="15" customHeight="1">
      <c r="B77" s="343">
        <v>66</v>
      </c>
      <c r="C77" s="343" t="s">
        <v>944</v>
      </c>
      <c r="D77" s="343" t="s">
        <v>1349</v>
      </c>
      <c r="E77" s="319">
        <f>SUMIFS(OFM!BK:BK,OFM!C:C,C77)</f>
        <v>0</v>
      </c>
      <c r="F77" s="319">
        <f>SUMIFS(FAM!BM:BM,FAM!E:E,C77)</f>
        <v>0</v>
      </c>
      <c r="G77" s="320">
        <f>SUMIFS(B2S!AM:AM,B2S!C:C,C77)</f>
        <v>0</v>
      </c>
      <c r="H77" s="320">
        <f>SUMIF(TOP!C:C,C77,TOP!AJ:AJ)</f>
        <v>0</v>
      </c>
      <c r="I77" s="320">
        <f>SUMIF(LEG!C:C,C77,LEG!AG:AG)</f>
        <v>0</v>
      </c>
      <c r="J77" s="320">
        <f>SUMIF(MBC!C:C,C77,MBC!AD:AD)</f>
        <v>0</v>
      </c>
      <c r="K77" s="320">
        <f>SUMIF(JIF!C:C,C77,JIF!AD:AD)</f>
        <v>0</v>
      </c>
      <c r="L77" s="320">
        <f>SUMIF(INT!C:C,C77,INT!AD:AD)</f>
        <v>0</v>
      </c>
      <c r="M77" s="320">
        <f>SUMIF(BET!C:C,C77,BET!AD:AD)</f>
        <v>0</v>
      </c>
      <c r="N77" s="320">
        <f>SUMIF(SPA!C:C,C77,SPA!AD:AD)</f>
        <v>0</v>
      </c>
      <c r="O77" s="320">
        <f>SUMIF(SKT!C:C,C77,SKT!AD:AD)</f>
        <v>0</v>
      </c>
      <c r="P77" s="320">
        <f>SUMIF(FOOD!C:C,C77,FOOD!F:F)</f>
        <v>0</v>
      </c>
      <c r="Q77" s="320">
        <f>SUMIF(Select!C:C,C77,Select!F:F)</f>
        <v>0</v>
      </c>
      <c r="R77" s="347">
        <f t="shared" si="11"/>
        <v>0</v>
      </c>
      <c r="S77" s="182">
        <f>SUMIFS(PSP!AW:AW,PSP!D:D,C77)</f>
        <v>0</v>
      </c>
      <c r="T77" s="101">
        <f t="shared" si="13"/>
        <v>0</v>
      </c>
    </row>
    <row r="78" spans="2:20" s="97" customFormat="1" ht="15" customHeight="1">
      <c r="B78" s="343">
        <v>67</v>
      </c>
      <c r="C78" s="343" t="s">
        <v>945</v>
      </c>
      <c r="D78" s="343" t="s">
        <v>1349</v>
      </c>
      <c r="E78" s="319">
        <f>SUMIFS(OFM!BK:BK,OFM!C:C,C78)</f>
        <v>0</v>
      </c>
      <c r="F78" s="319">
        <f>SUMIFS(FAM!BM:BM,FAM!E:E,C78)</f>
        <v>0</v>
      </c>
      <c r="G78" s="320">
        <f>SUMIFS(B2S!AM:AM,B2S!C:C,C78)</f>
        <v>0</v>
      </c>
      <c r="H78" s="320">
        <f>SUMIF(TOP!C:C,C78,TOP!AJ:AJ)</f>
        <v>0</v>
      </c>
      <c r="I78" s="320">
        <f>SUMIF(LEG!C:C,C78,LEG!AG:AG)</f>
        <v>0</v>
      </c>
      <c r="J78" s="320">
        <f>SUMIF(MBC!C:C,C78,MBC!AD:AD)</f>
        <v>0</v>
      </c>
      <c r="K78" s="320">
        <f>SUMIF(JIF!C:C,C78,JIF!AD:AD)</f>
        <v>0</v>
      </c>
      <c r="L78" s="320">
        <f>SUMIF(INT!C:C,C78,INT!AD:AD)</f>
        <v>0</v>
      </c>
      <c r="M78" s="320">
        <f>SUMIF(BET!C:C,C78,BET!AD:AD)</f>
        <v>0</v>
      </c>
      <c r="N78" s="320">
        <f>SUMIF(SPA!C:C,C78,SPA!AD:AD)</f>
        <v>0</v>
      </c>
      <c r="O78" s="320">
        <f>SUMIF(SKT!C:C,C78,SKT!AD:AD)</f>
        <v>0</v>
      </c>
      <c r="P78" s="320">
        <f>SUMIF(FOOD!C:C,C78,FOOD!F:F)</f>
        <v>0</v>
      </c>
      <c r="Q78" s="320">
        <f>SUMIF(Select!C:C,C78,Select!F:F)</f>
        <v>0</v>
      </c>
      <c r="R78" s="347">
        <f t="shared" si="11"/>
        <v>0</v>
      </c>
      <c r="S78" s="182">
        <f>SUMIFS(PSP!AW:AW,PSP!D:D,C78)</f>
        <v>0</v>
      </c>
      <c r="T78" s="101">
        <f t="shared" si="13"/>
        <v>0</v>
      </c>
    </row>
    <row r="79" spans="2:20" s="97" customFormat="1" ht="15" customHeight="1">
      <c r="B79" s="343">
        <v>68</v>
      </c>
      <c r="C79" s="343" t="s">
        <v>946</v>
      </c>
      <c r="D79" s="343" t="s">
        <v>1349</v>
      </c>
      <c r="E79" s="319">
        <f>SUMIFS(OFM!BK:BK,OFM!C:C,C79)</f>
        <v>0</v>
      </c>
      <c r="F79" s="319">
        <f>SUMIFS(FAM!BM:BM,FAM!E:E,C79)</f>
        <v>0</v>
      </c>
      <c r="G79" s="320">
        <f>SUMIFS(B2S!AM:AM,B2S!C:C,C79)</f>
        <v>0</v>
      </c>
      <c r="H79" s="320">
        <f>SUMIF(TOP!C:C,C79,TOP!AJ:AJ)</f>
        <v>0</v>
      </c>
      <c r="I79" s="320">
        <f>SUMIF(LEG!C:C,C79,LEG!AG:AG)</f>
        <v>0</v>
      </c>
      <c r="J79" s="320">
        <f>SUMIF(MBC!C:C,C79,MBC!AD:AD)</f>
        <v>0</v>
      </c>
      <c r="K79" s="320">
        <f>SUMIF(JIF!C:C,C79,JIF!AD:AD)</f>
        <v>0</v>
      </c>
      <c r="L79" s="320">
        <f>SUMIF(INT!C:C,C79,INT!AD:AD)</f>
        <v>0</v>
      </c>
      <c r="M79" s="320">
        <f>SUMIF(BET!C:C,C79,BET!AD:AD)</f>
        <v>0</v>
      </c>
      <c r="N79" s="320">
        <f>SUMIF(SPA!C:C,C79,SPA!AD:AD)</f>
        <v>0</v>
      </c>
      <c r="O79" s="320">
        <f>SUMIF(SKT!C:C,C79,SKT!AD:AD)</f>
        <v>0</v>
      </c>
      <c r="P79" s="320">
        <f>SUMIF(FOOD!C:C,C79,FOOD!F:F)</f>
        <v>0</v>
      </c>
      <c r="Q79" s="320">
        <f>SUMIF(Select!C:C,C79,Select!F:F)</f>
        <v>0</v>
      </c>
      <c r="R79" s="347">
        <f t="shared" si="11"/>
        <v>0</v>
      </c>
      <c r="S79" s="182">
        <f>SUMIFS(PSP!AW:AW,PSP!D:D,C79)</f>
        <v>0</v>
      </c>
      <c r="T79" s="101">
        <f t="shared" si="13"/>
        <v>0</v>
      </c>
    </row>
    <row r="80" spans="2:20" s="97" customFormat="1" ht="15" customHeight="1">
      <c r="B80" s="343">
        <v>69</v>
      </c>
      <c r="C80" s="343" t="s">
        <v>947</v>
      </c>
      <c r="D80" s="343" t="s">
        <v>1349</v>
      </c>
      <c r="E80" s="319">
        <f>SUMIFS(OFM!BK:BK,OFM!C:C,C80)</f>
        <v>0</v>
      </c>
      <c r="F80" s="319">
        <f>SUMIFS(FAM!BM:BM,FAM!E:E,C80)</f>
        <v>0</v>
      </c>
      <c r="G80" s="320">
        <f>SUMIFS(B2S!AM:AM,B2S!C:C,C80)</f>
        <v>0</v>
      </c>
      <c r="H80" s="320">
        <f>SUMIF(TOP!C:C,C80,TOP!AJ:AJ)</f>
        <v>0</v>
      </c>
      <c r="I80" s="320">
        <f>SUMIF(LEG!C:C,C80,LEG!AG:AG)</f>
        <v>0</v>
      </c>
      <c r="J80" s="320">
        <f>SUMIF(MBC!C:C,C80,MBC!AD:AD)</f>
        <v>0</v>
      </c>
      <c r="K80" s="320">
        <f>SUMIF(JIF!C:C,C80,JIF!AD:AD)</f>
        <v>0</v>
      </c>
      <c r="L80" s="320">
        <f>SUMIF(INT!C:C,C80,INT!AD:AD)</f>
        <v>0</v>
      </c>
      <c r="M80" s="320">
        <f>SUMIF(BET!C:C,C80,BET!AD:AD)</f>
        <v>0</v>
      </c>
      <c r="N80" s="320">
        <f>SUMIF(SPA!C:C,C80,SPA!AD:AD)</f>
        <v>0</v>
      </c>
      <c r="O80" s="320">
        <f>SUMIF(SKT!C:C,C80,SKT!AD:AD)</f>
        <v>0</v>
      </c>
      <c r="P80" s="320">
        <f>SUMIF(FOOD!C:C,C80,FOOD!F:F)</f>
        <v>0</v>
      </c>
      <c r="Q80" s="320">
        <f>SUMIF(Select!C:C,C80,Select!F:F)</f>
        <v>0</v>
      </c>
      <c r="R80" s="347">
        <f t="shared" si="11"/>
        <v>0</v>
      </c>
      <c r="S80" s="182">
        <f>SUMIFS(PSP!AW:AW,PSP!D:D,C80)</f>
        <v>0</v>
      </c>
      <c r="T80" s="101">
        <f t="shared" si="13"/>
        <v>0</v>
      </c>
    </row>
    <row r="81" spans="2:20" s="97" customFormat="1" ht="15" customHeight="1">
      <c r="B81" s="343">
        <v>70</v>
      </c>
      <c r="C81" s="343" t="s">
        <v>948</v>
      </c>
      <c r="D81" s="343" t="s">
        <v>1349</v>
      </c>
      <c r="E81" s="319">
        <f>SUMIFS(OFM!BK:BK,OFM!C:C,C81)</f>
        <v>0</v>
      </c>
      <c r="F81" s="319">
        <f>SUMIFS(FAM!BM:BM,FAM!E:E,C81)</f>
        <v>0</v>
      </c>
      <c r="G81" s="320">
        <f>SUMIFS(B2S!AM:AM,B2S!C:C,C81)</f>
        <v>0</v>
      </c>
      <c r="H81" s="320">
        <f>SUMIF(TOP!C:C,C81,TOP!AJ:AJ)</f>
        <v>0</v>
      </c>
      <c r="I81" s="320">
        <f>SUMIF(LEG!C:C,C81,LEG!AG:AG)</f>
        <v>0</v>
      </c>
      <c r="J81" s="320">
        <f>SUMIF(MBC!C:C,C81,MBC!AD:AD)</f>
        <v>813.75</v>
      </c>
      <c r="K81" s="320">
        <f>SUMIF(JIF!C:C,C81,JIF!AD:AD)</f>
        <v>0</v>
      </c>
      <c r="L81" s="320">
        <f>SUMIF(INT!C:C,C81,INT!AD:AD)</f>
        <v>0</v>
      </c>
      <c r="M81" s="320">
        <f>SUMIF(BET!C:C,C81,BET!AD:AD)</f>
        <v>0</v>
      </c>
      <c r="N81" s="320">
        <f>SUMIF(SPA!C:C,C81,SPA!AD:AD)</f>
        <v>0</v>
      </c>
      <c r="O81" s="320">
        <f>SUMIF(SKT!C:C,C81,SKT!AD:AD)</f>
        <v>0</v>
      </c>
      <c r="P81" s="320">
        <f>SUMIF(FOOD!C:C,C81,FOOD!F:F)</f>
        <v>0</v>
      </c>
      <c r="Q81" s="320">
        <f>SUMIF(Select!C:C,C81,Select!F:F)</f>
        <v>0</v>
      </c>
      <c r="R81" s="347">
        <f t="shared" ref="R81:R144" si="14">SUM(E81:Q81)</f>
        <v>813.75</v>
      </c>
      <c r="S81" s="182">
        <f>SUMIFS(PSP!AW:AW,PSP!D:D,C81)</f>
        <v>1981.25</v>
      </c>
      <c r="T81" s="101">
        <f t="shared" si="13"/>
        <v>2795</v>
      </c>
    </row>
    <row r="82" spans="2:20" s="97" customFormat="1" ht="15" customHeight="1">
      <c r="B82" s="343">
        <v>71</v>
      </c>
      <c r="C82" s="343" t="s">
        <v>949</v>
      </c>
      <c r="D82" s="343" t="s">
        <v>1349</v>
      </c>
      <c r="E82" s="319">
        <f>SUMIFS(OFM!BK:BK,OFM!C:C,C82)</f>
        <v>0</v>
      </c>
      <c r="F82" s="319">
        <f>SUMIFS(FAM!BM:BM,FAM!E:E,C82)</f>
        <v>0</v>
      </c>
      <c r="G82" s="320">
        <f>SUMIFS(B2S!AM:AM,B2S!C:C,C82)</f>
        <v>0</v>
      </c>
      <c r="H82" s="320">
        <f>SUMIF(TOP!C:C,C82,TOP!AJ:AJ)</f>
        <v>0</v>
      </c>
      <c r="I82" s="320">
        <f>SUMIF(LEG!C:C,C82,LEG!AG:AG)</f>
        <v>0</v>
      </c>
      <c r="J82" s="320">
        <f>SUMIF(MBC!C:C,C82,MBC!AD:AD)</f>
        <v>0</v>
      </c>
      <c r="K82" s="320">
        <f>SUMIF(JIF!C:C,C82,JIF!AD:AD)</f>
        <v>0</v>
      </c>
      <c r="L82" s="320">
        <f>SUMIF(INT!C:C,C82,INT!AD:AD)</f>
        <v>0</v>
      </c>
      <c r="M82" s="320">
        <f>SUMIF(BET!C:C,C82,BET!AD:AD)</f>
        <v>0</v>
      </c>
      <c r="N82" s="320">
        <f>SUMIF(SPA!C:C,C82,SPA!AD:AD)</f>
        <v>0</v>
      </c>
      <c r="O82" s="320">
        <f>SUMIF(SKT!C:C,C82,SKT!AD:AD)</f>
        <v>0</v>
      </c>
      <c r="P82" s="320">
        <f>SUMIF(FOOD!C:C,C82,FOOD!F:F)</f>
        <v>0</v>
      </c>
      <c r="Q82" s="320">
        <f>SUMIF(Select!C:C,C82,Select!F:F)</f>
        <v>0</v>
      </c>
      <c r="R82" s="347">
        <f t="shared" si="14"/>
        <v>0</v>
      </c>
      <c r="S82" s="182">
        <f>SUMIFS(PSP!AW:AW,PSP!D:D,C82)</f>
        <v>0</v>
      </c>
      <c r="T82" s="101">
        <f t="shared" si="13"/>
        <v>0</v>
      </c>
    </row>
    <row r="83" spans="2:20" s="97" customFormat="1" ht="15" customHeight="1">
      <c r="B83" s="343">
        <v>72</v>
      </c>
      <c r="C83" s="343" t="s">
        <v>222</v>
      </c>
      <c r="D83" s="343" t="s">
        <v>1349</v>
      </c>
      <c r="E83" s="319">
        <f>SUMIFS(OFM!BK:BK,OFM!C:C,C83)</f>
        <v>0</v>
      </c>
      <c r="F83" s="319">
        <f>SUMIFS(FAM!BM:BM,FAM!E:E,C83)</f>
        <v>11632.5</v>
      </c>
      <c r="G83" s="320">
        <f>SUMIFS(B2S!AM:AM,B2S!C:C,C83)</f>
        <v>0</v>
      </c>
      <c r="H83" s="320">
        <f>SUMIF(TOP!C:C,C83,TOP!AJ:AJ)</f>
        <v>0</v>
      </c>
      <c r="I83" s="320">
        <f>SUMIF(LEG!C:C,C83,LEG!AG:AG)</f>
        <v>0</v>
      </c>
      <c r="J83" s="320">
        <f>SUMIF(MBC!C:C,C83,MBC!AD:AD)</f>
        <v>1420.75</v>
      </c>
      <c r="K83" s="320">
        <f>SUMIF(JIF!C:C,C83,JIF!AD:AD)</f>
        <v>0</v>
      </c>
      <c r="L83" s="320">
        <f>SUMIF(INT!C:C,C83,INT!AD:AD)</f>
        <v>0</v>
      </c>
      <c r="M83" s="320">
        <f>SUMIF(BET!C:C,C83,BET!AD:AD)</f>
        <v>0</v>
      </c>
      <c r="N83" s="320">
        <f>SUMIF(SPA!C:C,C83,SPA!AD:AD)</f>
        <v>0</v>
      </c>
      <c r="O83" s="320">
        <f>SUMIF(SKT!C:C,C83,SKT!AD:AD)</f>
        <v>0</v>
      </c>
      <c r="P83" s="320">
        <f>SUMIF(FOOD!C:C,C83,FOOD!F:F)</f>
        <v>0</v>
      </c>
      <c r="Q83" s="320">
        <f>SUMIF(Select!C:C,C83,Select!F:F)</f>
        <v>0</v>
      </c>
      <c r="R83" s="347">
        <f t="shared" si="14"/>
        <v>13053.25</v>
      </c>
      <c r="S83" s="182">
        <f>SUMIFS(PSP!AW:AW,PSP!D:D,C83)</f>
        <v>3380</v>
      </c>
      <c r="T83" s="101">
        <f t="shared" si="13"/>
        <v>16433.25</v>
      </c>
    </row>
    <row r="84" spans="2:20" s="97" customFormat="1" ht="15" customHeight="1">
      <c r="B84" s="343">
        <v>73</v>
      </c>
      <c r="C84" s="343" t="s">
        <v>950</v>
      </c>
      <c r="D84" s="343" t="s">
        <v>1349</v>
      </c>
      <c r="E84" s="319">
        <f>SUMIFS(OFM!BK:BK,OFM!C:C,C84)</f>
        <v>0</v>
      </c>
      <c r="F84" s="319">
        <f>SUMIFS(FAM!BM:BM,FAM!E:E,C84)</f>
        <v>0</v>
      </c>
      <c r="G84" s="320">
        <f>SUMIFS(B2S!AM:AM,B2S!C:C,C84)</f>
        <v>0</v>
      </c>
      <c r="H84" s="320">
        <f>SUMIF(TOP!C:C,C84,TOP!AJ:AJ)</f>
        <v>0</v>
      </c>
      <c r="I84" s="320">
        <f>SUMIF(LEG!C:C,C84,LEG!AG:AG)</f>
        <v>0</v>
      </c>
      <c r="J84" s="320">
        <f>SUMIF(MBC!C:C,C84,MBC!AD:AD)</f>
        <v>0</v>
      </c>
      <c r="K84" s="320">
        <f>SUMIF(JIF!C:C,C84,JIF!AD:AD)</f>
        <v>0</v>
      </c>
      <c r="L84" s="320">
        <f>SUMIF(INT!C:C,C84,INT!AD:AD)</f>
        <v>0</v>
      </c>
      <c r="M84" s="320">
        <f>SUMIF(BET!C:C,C84,BET!AD:AD)</f>
        <v>0</v>
      </c>
      <c r="N84" s="320">
        <f>SUMIF(SPA!C:C,C84,SPA!AD:AD)</f>
        <v>0</v>
      </c>
      <c r="O84" s="320">
        <f>SUMIF(SKT!C:C,C84,SKT!AD:AD)</f>
        <v>0</v>
      </c>
      <c r="P84" s="320">
        <f>SUMIF(FOOD!C:C,C84,FOOD!F:F)</f>
        <v>0</v>
      </c>
      <c r="Q84" s="320">
        <f>SUMIF(Select!C:C,C84,Select!F:F)</f>
        <v>0</v>
      </c>
      <c r="R84" s="347">
        <f t="shared" si="14"/>
        <v>0</v>
      </c>
      <c r="S84" s="182">
        <f>SUMIFS(PSP!AW:AW,PSP!D:D,C84)</f>
        <v>0</v>
      </c>
      <c r="T84" s="101">
        <f t="shared" si="13"/>
        <v>0</v>
      </c>
    </row>
    <row r="85" spans="2:20" s="97" customFormat="1" ht="15" customHeight="1">
      <c r="B85" s="343">
        <v>74</v>
      </c>
      <c r="C85" s="343" t="s">
        <v>951</v>
      </c>
      <c r="D85" s="343" t="s">
        <v>1349</v>
      </c>
      <c r="E85" s="319">
        <f>SUMIFS(OFM!BK:BK,OFM!C:C,C85)</f>
        <v>5073</v>
      </c>
      <c r="F85" s="319">
        <f>SUMIFS(FAM!BM:BM,FAM!E:E,C85)</f>
        <v>0</v>
      </c>
      <c r="G85" s="320">
        <f>SUMIFS(B2S!AM:AM,B2S!C:C,C85)</f>
        <v>6603.5</v>
      </c>
      <c r="H85" s="320">
        <f>SUMIF(TOP!C:C,C85,TOP!AJ:AJ)</f>
        <v>0</v>
      </c>
      <c r="I85" s="320">
        <f>SUMIF(LEG!C:C,C85,LEG!AG:AG)</f>
        <v>0</v>
      </c>
      <c r="J85" s="320">
        <f>SUMIF(MBC!C:C,C85,MBC!AD:AD)</f>
        <v>93.75</v>
      </c>
      <c r="K85" s="320">
        <f>SUMIF(JIF!C:C,C85,JIF!AD:AD)</f>
        <v>0</v>
      </c>
      <c r="L85" s="320">
        <f>SUMIF(INT!C:C,C85,INT!AD:AD)</f>
        <v>0</v>
      </c>
      <c r="M85" s="320">
        <f>SUMIF(BET!C:C,C85,BET!AD:AD)</f>
        <v>0</v>
      </c>
      <c r="N85" s="320">
        <f>SUMIF(SPA!C:C,C85,SPA!AD:AD)</f>
        <v>0</v>
      </c>
      <c r="O85" s="320">
        <f>SUMIF(SKT!C:C,C85,SKT!AD:AD)</f>
        <v>0</v>
      </c>
      <c r="P85" s="320">
        <f>SUMIF(FOOD!C:C,C85,FOOD!F:F)</f>
        <v>0</v>
      </c>
      <c r="Q85" s="320">
        <f>SUMIF(Select!C:C,C85,Select!F:F)</f>
        <v>0</v>
      </c>
      <c r="R85" s="347">
        <f t="shared" si="14"/>
        <v>11770.25</v>
      </c>
      <c r="S85" s="182">
        <f>SUMIFS(PSP!AW:AW,PSP!D:D,C85)</f>
        <v>15</v>
      </c>
      <c r="T85" s="101">
        <f t="shared" si="13"/>
        <v>11785.25</v>
      </c>
    </row>
    <row r="86" spans="2:20" s="97" customFormat="1" ht="15" customHeight="1">
      <c r="B86" s="343">
        <v>75</v>
      </c>
      <c r="C86" s="343" t="s">
        <v>390</v>
      </c>
      <c r="D86" s="343" t="s">
        <v>1349</v>
      </c>
      <c r="E86" s="319">
        <f>SUMIFS(OFM!BK:BK,OFM!C:C,C86)</f>
        <v>0</v>
      </c>
      <c r="F86" s="319">
        <f>SUMIFS(FAM!BM:BM,FAM!E:E,C86)</f>
        <v>6016.5</v>
      </c>
      <c r="G86" s="320">
        <f>SUMIFS(B2S!AM:AM,B2S!C:C,C86)</f>
        <v>0</v>
      </c>
      <c r="H86" s="320">
        <f>SUMIF(TOP!C:C,C86,TOP!AJ:AJ)</f>
        <v>0</v>
      </c>
      <c r="I86" s="320">
        <f>SUMIF(LEG!C:C,C86,LEG!AG:AG)</f>
        <v>0</v>
      </c>
      <c r="J86" s="320">
        <f>SUMIF(MBC!C:C,C86,MBC!AD:AD)</f>
        <v>5973.75</v>
      </c>
      <c r="K86" s="320">
        <f>SUMIF(JIF!C:C,C86,JIF!AD:AD)</f>
        <v>0</v>
      </c>
      <c r="L86" s="320">
        <f>SUMIF(INT!C:C,C86,INT!AD:AD)</f>
        <v>0</v>
      </c>
      <c r="M86" s="320">
        <f>SUMIF(BET!C:C,C86,BET!AD:AD)</f>
        <v>0</v>
      </c>
      <c r="N86" s="320">
        <f>SUMIF(SPA!C:C,C86,SPA!AD:AD)</f>
        <v>0</v>
      </c>
      <c r="O86" s="320">
        <f>SUMIF(SKT!C:C,C86,SKT!AD:AD)</f>
        <v>0</v>
      </c>
      <c r="P86" s="320">
        <f>SUMIF(FOOD!C:C,C86,FOOD!F:F)</f>
        <v>0</v>
      </c>
      <c r="Q86" s="320">
        <f>SUMIF(Select!C:C,C86,Select!F:F)</f>
        <v>0</v>
      </c>
      <c r="R86" s="347">
        <f t="shared" si="14"/>
        <v>11990.25</v>
      </c>
      <c r="S86" s="182">
        <f>SUMIFS(PSP!AW:AW,PSP!D:D,C86)</f>
        <v>13317.5</v>
      </c>
      <c r="T86" s="101">
        <f t="shared" si="13"/>
        <v>25307.75</v>
      </c>
    </row>
    <row r="87" spans="2:20" s="97" customFormat="1" ht="15" customHeight="1">
      <c r="B87" s="343">
        <v>76</v>
      </c>
      <c r="C87" s="343" t="s">
        <v>322</v>
      </c>
      <c r="D87" s="343" t="s">
        <v>1349</v>
      </c>
      <c r="E87" s="319">
        <f>SUMIFS(OFM!BK:BK,OFM!C:C,C87)</f>
        <v>0</v>
      </c>
      <c r="F87" s="319">
        <f>SUMIFS(FAM!BM:BM,FAM!E:E,C87)</f>
        <v>0</v>
      </c>
      <c r="G87" s="320">
        <f>SUMIFS(B2S!AM:AM,B2S!C:C,C87)</f>
        <v>0</v>
      </c>
      <c r="H87" s="320">
        <f>SUMIF(TOP!C:C,C87,TOP!AJ:AJ)</f>
        <v>0</v>
      </c>
      <c r="I87" s="320">
        <f>SUMIF(LEG!C:C,C87,LEG!AG:AG)</f>
        <v>0</v>
      </c>
      <c r="J87" s="320">
        <f>SUMIF(MBC!C:C,C87,MBC!AD:AD)</f>
        <v>1255</v>
      </c>
      <c r="K87" s="320">
        <f>SUMIF(JIF!C:C,C87,JIF!AD:AD)</f>
        <v>0</v>
      </c>
      <c r="L87" s="320">
        <f>SUMIF(INT!C:C,C87,INT!AD:AD)</f>
        <v>0</v>
      </c>
      <c r="M87" s="320">
        <f>SUMIF(BET!C:C,C87,BET!AD:AD)</f>
        <v>0</v>
      </c>
      <c r="N87" s="320">
        <f>SUMIF(SPA!C:C,C87,SPA!AD:AD)</f>
        <v>0</v>
      </c>
      <c r="O87" s="320">
        <f>SUMIF(SKT!C:C,C87,SKT!AD:AD)</f>
        <v>0</v>
      </c>
      <c r="P87" s="320">
        <f>SUMIF(FOOD!C:C,C87,FOOD!F:F)</f>
        <v>0</v>
      </c>
      <c r="Q87" s="320">
        <f>SUMIF(Select!C:C,C87,Select!F:F)</f>
        <v>0</v>
      </c>
      <c r="R87" s="347">
        <f t="shared" si="14"/>
        <v>1255</v>
      </c>
      <c r="S87" s="182">
        <f>SUMIFS(PSP!AW:AW,PSP!D:D,C87)</f>
        <v>6497.5</v>
      </c>
      <c r="T87" s="101">
        <f t="shared" si="13"/>
        <v>7752.5</v>
      </c>
    </row>
    <row r="88" spans="2:20" s="97" customFormat="1" ht="12.75">
      <c r="B88" s="343">
        <v>77</v>
      </c>
      <c r="C88" s="343" t="s">
        <v>952</v>
      </c>
      <c r="D88" s="343" t="s">
        <v>1349</v>
      </c>
      <c r="E88" s="319">
        <f>SUMIFS(OFM!BK:BK,OFM!C:C,C88)</f>
        <v>0</v>
      </c>
      <c r="F88" s="319">
        <f>SUMIFS(FAM!BM:BM,FAM!E:E,C88)</f>
        <v>0</v>
      </c>
      <c r="G88" s="320">
        <f>SUMIFS(B2S!AM:AM,B2S!C:C,C88)</f>
        <v>8042</v>
      </c>
      <c r="H88" s="320">
        <f>SUMIF(TOP!C:C,C88,TOP!AJ:AJ)</f>
        <v>0</v>
      </c>
      <c r="I88" s="320">
        <f>SUMIF(LEG!C:C,C88,LEG!AG:AG)</f>
        <v>0</v>
      </c>
      <c r="J88" s="320">
        <f>SUMIF(MBC!C:C,C88,MBC!AD:AD)</f>
        <v>4790.25</v>
      </c>
      <c r="K88" s="320">
        <f>SUMIF(JIF!C:C,C88,JIF!AD:AD)</f>
        <v>0</v>
      </c>
      <c r="L88" s="320">
        <f>SUMIF(INT!C:C,C88,INT!AD:AD)</f>
        <v>0</v>
      </c>
      <c r="M88" s="320">
        <f>SUMIF(BET!C:C,C88,BET!AD:AD)</f>
        <v>0</v>
      </c>
      <c r="N88" s="320">
        <f>SUMIF(SPA!C:C,C88,SPA!AD:AD)</f>
        <v>0</v>
      </c>
      <c r="O88" s="320">
        <f>SUMIF(SKT!C:C,C88,SKT!AD:AD)</f>
        <v>0</v>
      </c>
      <c r="P88" s="320">
        <f>SUMIF(FOOD!C:C,C88,FOOD!F:F)</f>
        <v>0</v>
      </c>
      <c r="Q88" s="320">
        <f>SUMIF(Select!C:C,C88,Select!F:F)</f>
        <v>0</v>
      </c>
      <c r="R88" s="347">
        <f t="shared" si="14"/>
        <v>12832.25</v>
      </c>
      <c r="S88" s="182">
        <f>SUMIFS(PSP!AW:AW,PSP!D:D,C88)</f>
        <v>3418.75</v>
      </c>
      <c r="T88" s="101">
        <f t="shared" si="13"/>
        <v>16251</v>
      </c>
    </row>
    <row r="89" spans="2:20" s="97" customFormat="1" ht="15" customHeight="1">
      <c r="B89" s="343">
        <v>78</v>
      </c>
      <c r="C89" s="343" t="s">
        <v>372</v>
      </c>
      <c r="D89" s="343" t="s">
        <v>1349</v>
      </c>
      <c r="E89" s="319">
        <f>SUMIFS(OFM!BK:BK,OFM!C:C,C89)</f>
        <v>0</v>
      </c>
      <c r="F89" s="319">
        <f>SUMIFS(FAM!BM:BM,FAM!E:E,C89)</f>
        <v>4846.5</v>
      </c>
      <c r="G89" s="320">
        <f>SUMIFS(B2S!AM:AM,B2S!C:C,C89)</f>
        <v>0</v>
      </c>
      <c r="H89" s="320">
        <f>SUMIF(TOP!C:C,C89,TOP!AJ:AJ)</f>
        <v>0</v>
      </c>
      <c r="I89" s="320">
        <f>SUMIF(LEG!C:C,C89,LEG!AG:AG)</f>
        <v>0</v>
      </c>
      <c r="J89" s="320">
        <f>SUMIF(MBC!C:C,C89,MBC!AD:AD)</f>
        <v>6384.5</v>
      </c>
      <c r="K89" s="320">
        <f>SUMIF(JIF!C:C,C89,JIF!AD:AD)</f>
        <v>0</v>
      </c>
      <c r="L89" s="320">
        <f>SUMIF(INT!C:C,C89,INT!AD:AD)</f>
        <v>0</v>
      </c>
      <c r="M89" s="320">
        <f>SUMIF(BET!C:C,C89,BET!AD:AD)</f>
        <v>0</v>
      </c>
      <c r="N89" s="320">
        <f>SUMIF(SPA!C:C,C89,SPA!AD:AD)</f>
        <v>0</v>
      </c>
      <c r="O89" s="320">
        <f>SUMIF(SKT!C:C,C89,SKT!AD:AD)</f>
        <v>0</v>
      </c>
      <c r="P89" s="320">
        <f>SUMIF(FOOD!C:C,C89,FOOD!F:F)</f>
        <v>0</v>
      </c>
      <c r="Q89" s="320">
        <f>SUMIF(Select!C:C,C89,Select!F:F)</f>
        <v>0</v>
      </c>
      <c r="R89" s="347">
        <f t="shared" si="14"/>
        <v>11231</v>
      </c>
      <c r="S89" s="182">
        <f>SUMIFS(PSP!AW:AW,PSP!D:D,C89)</f>
        <v>6841.25</v>
      </c>
      <c r="T89" s="101">
        <f t="shared" si="13"/>
        <v>18072.25</v>
      </c>
    </row>
    <row r="90" spans="2:20" s="97" customFormat="1" ht="15" customHeight="1">
      <c r="B90" s="343">
        <v>79</v>
      </c>
      <c r="C90" s="343" t="s">
        <v>953</v>
      </c>
      <c r="D90" s="343" t="s">
        <v>1349</v>
      </c>
      <c r="E90" s="319">
        <f>SUMIFS(OFM!BK:BK,OFM!C:C,C90)</f>
        <v>0</v>
      </c>
      <c r="F90" s="319">
        <f>SUMIFS(FAM!BM:BM,FAM!E:E,C90)</f>
        <v>0</v>
      </c>
      <c r="G90" s="320">
        <f>SUMIFS(B2S!AM:AM,B2S!C:C,C90)</f>
        <v>0</v>
      </c>
      <c r="H90" s="320">
        <f>SUMIF(TOP!C:C,C90,TOP!AJ:AJ)</f>
        <v>0</v>
      </c>
      <c r="I90" s="320">
        <f>SUMIF(LEG!C:C,C90,LEG!AG:AG)</f>
        <v>0</v>
      </c>
      <c r="J90" s="320">
        <f>SUMIF(MBC!C:C,C90,MBC!AD:AD)</f>
        <v>0</v>
      </c>
      <c r="K90" s="320">
        <f>SUMIF(JIF!C:C,C90,JIF!AD:AD)</f>
        <v>0</v>
      </c>
      <c r="L90" s="320">
        <f>SUMIF(INT!C:C,C90,INT!AD:AD)</f>
        <v>0</v>
      </c>
      <c r="M90" s="320">
        <f>SUMIF(BET!C:C,C90,BET!AD:AD)</f>
        <v>0</v>
      </c>
      <c r="N90" s="320">
        <f>SUMIF(SPA!C:C,C90,SPA!AD:AD)</f>
        <v>0</v>
      </c>
      <c r="O90" s="320">
        <f>SUMIF(SKT!C:C,C90,SKT!AD:AD)</f>
        <v>0</v>
      </c>
      <c r="P90" s="320">
        <f>SUMIF(FOOD!C:C,C90,FOOD!F:F)</f>
        <v>0</v>
      </c>
      <c r="Q90" s="320">
        <f>SUMIF(Select!C:C,C90,Select!F:F)</f>
        <v>0</v>
      </c>
      <c r="R90" s="347">
        <f t="shared" si="14"/>
        <v>0</v>
      </c>
      <c r="S90" s="182">
        <f>SUMIFS(PSP!AW:AW,PSP!D:D,C90)</f>
        <v>0</v>
      </c>
      <c r="T90" s="101">
        <f t="shared" si="13"/>
        <v>0</v>
      </c>
    </row>
    <row r="91" spans="2:20" s="97" customFormat="1" ht="15" customHeight="1">
      <c r="B91" s="343">
        <v>80</v>
      </c>
      <c r="C91" s="343" t="s">
        <v>954</v>
      </c>
      <c r="D91" s="343" t="s">
        <v>1349</v>
      </c>
      <c r="E91" s="319">
        <f>SUMIFS(OFM!BK:BK,OFM!C:C,C91)</f>
        <v>0</v>
      </c>
      <c r="F91" s="319">
        <f>SUMIFS(FAM!BM:BM,FAM!E:E,C91)</f>
        <v>0</v>
      </c>
      <c r="G91" s="320">
        <f>SUMIFS(B2S!AM:AM,B2S!C:C,C91)</f>
        <v>0</v>
      </c>
      <c r="H91" s="320">
        <f>SUMIF(TOP!C:C,C91,TOP!AJ:AJ)</f>
        <v>0</v>
      </c>
      <c r="I91" s="320">
        <f>SUMIF(LEG!C:C,C91,LEG!AG:AG)</f>
        <v>0</v>
      </c>
      <c r="J91" s="320">
        <f>SUMIF(MBC!C:C,C91,MBC!AD:AD)</f>
        <v>299.25</v>
      </c>
      <c r="K91" s="320">
        <f>SUMIF(JIF!C:C,C91,JIF!AD:AD)</f>
        <v>0</v>
      </c>
      <c r="L91" s="320">
        <f>SUMIF(INT!C:C,C91,INT!AD:AD)</f>
        <v>0</v>
      </c>
      <c r="M91" s="320">
        <f>SUMIF(BET!C:C,C91,BET!AD:AD)</f>
        <v>0</v>
      </c>
      <c r="N91" s="320">
        <f>SUMIF(SPA!C:C,C91,SPA!AD:AD)</f>
        <v>0</v>
      </c>
      <c r="O91" s="320">
        <f>SUMIF(SKT!C:C,C91,SKT!AD:AD)</f>
        <v>0</v>
      </c>
      <c r="P91" s="320">
        <f>SUMIF(FOOD!C:C,C91,FOOD!F:F)</f>
        <v>0</v>
      </c>
      <c r="Q91" s="320">
        <f>SUMIF(Select!C:C,C91,Select!F:F)</f>
        <v>0</v>
      </c>
      <c r="R91" s="347">
        <f t="shared" si="14"/>
        <v>299.25</v>
      </c>
      <c r="S91" s="182">
        <f>SUMIFS(PSP!AW:AW,PSP!D:D,C91)</f>
        <v>60</v>
      </c>
      <c r="T91" s="101">
        <f t="shared" si="13"/>
        <v>359.25</v>
      </c>
    </row>
    <row r="92" spans="2:20" s="97" customFormat="1" ht="15" customHeight="1">
      <c r="B92" s="343">
        <v>81</v>
      </c>
      <c r="C92" s="343" t="s">
        <v>955</v>
      </c>
      <c r="D92" s="343" t="s">
        <v>1349</v>
      </c>
      <c r="E92" s="319">
        <f>SUMIFS(OFM!BK:BK,OFM!C:C,C92)</f>
        <v>0</v>
      </c>
      <c r="F92" s="319">
        <f>SUMIFS(FAM!BM:BM,FAM!E:E,C92)</f>
        <v>0</v>
      </c>
      <c r="G92" s="320">
        <f>SUMIFS(B2S!AM:AM,B2S!C:C,C92)</f>
        <v>0</v>
      </c>
      <c r="H92" s="320">
        <f>SUMIF(TOP!C:C,C92,TOP!AJ:AJ)</f>
        <v>0</v>
      </c>
      <c r="I92" s="320">
        <f>SUMIF(LEG!C:C,C92,LEG!AG:AG)</f>
        <v>0</v>
      </c>
      <c r="J92" s="320">
        <f>SUMIF(MBC!C:C,C92,MBC!AD:AD)</f>
        <v>2772.25</v>
      </c>
      <c r="K92" s="320">
        <f>SUMIF(JIF!C:C,C92,JIF!AD:AD)</f>
        <v>0</v>
      </c>
      <c r="L92" s="320">
        <f>SUMIF(INT!C:C,C92,INT!AD:AD)</f>
        <v>0</v>
      </c>
      <c r="M92" s="320">
        <f>SUMIF(BET!C:C,C92,BET!AD:AD)</f>
        <v>0</v>
      </c>
      <c r="N92" s="320">
        <f>SUMIF(SPA!C:C,C92,SPA!AD:AD)</f>
        <v>0</v>
      </c>
      <c r="O92" s="320">
        <f>SUMIF(SKT!C:C,C92,SKT!AD:AD)</f>
        <v>0</v>
      </c>
      <c r="P92" s="320">
        <f>SUMIF(FOOD!C:C,C92,FOOD!F:F)</f>
        <v>0</v>
      </c>
      <c r="Q92" s="320">
        <f>SUMIF(Select!C:C,C92,Select!F:F)</f>
        <v>0</v>
      </c>
      <c r="R92" s="347">
        <f t="shared" si="14"/>
        <v>2772.25</v>
      </c>
      <c r="S92" s="182">
        <f>SUMIFS(PSP!AW:AW,PSP!D:D,C92)</f>
        <v>237.5</v>
      </c>
      <c r="T92" s="101">
        <f t="shared" si="13"/>
        <v>3009.75</v>
      </c>
    </row>
    <row r="93" spans="2:20" s="97" customFormat="1" ht="15" customHeight="1">
      <c r="B93" s="343">
        <v>82</v>
      </c>
      <c r="C93" s="343" t="s">
        <v>956</v>
      </c>
      <c r="D93" s="343" t="s">
        <v>1349</v>
      </c>
      <c r="E93" s="319">
        <f>SUMIFS(OFM!BK:BK,OFM!C:C,C93)</f>
        <v>0</v>
      </c>
      <c r="F93" s="319">
        <f>SUMIFS(FAM!BM:BM,FAM!E:E,C93)</f>
        <v>0</v>
      </c>
      <c r="G93" s="320">
        <f>SUMIFS(B2S!AM:AM,B2S!C:C,C93)</f>
        <v>0</v>
      </c>
      <c r="H93" s="320">
        <f>SUMIF(TOP!C:C,C93,TOP!AJ:AJ)</f>
        <v>0</v>
      </c>
      <c r="I93" s="320">
        <f>SUMIF(LEG!C:C,C93,LEG!AG:AG)</f>
        <v>0</v>
      </c>
      <c r="J93" s="320">
        <f>SUMIF(MBC!C:C,C93,MBC!AD:AD)</f>
        <v>0</v>
      </c>
      <c r="K93" s="320">
        <f>SUMIF(JIF!C:C,C93,JIF!AD:AD)</f>
        <v>0</v>
      </c>
      <c r="L93" s="320">
        <f>SUMIF(INT!C:C,C93,INT!AD:AD)</f>
        <v>0</v>
      </c>
      <c r="M93" s="320">
        <f>SUMIF(BET!C:C,C93,BET!AD:AD)</f>
        <v>0</v>
      </c>
      <c r="N93" s="320">
        <f>SUMIF(SPA!C:C,C93,SPA!AD:AD)</f>
        <v>0</v>
      </c>
      <c r="O93" s="320">
        <f>SUMIF(SKT!C:C,C93,SKT!AD:AD)</f>
        <v>0</v>
      </c>
      <c r="P93" s="320">
        <f>SUMIF(FOOD!C:C,C93,FOOD!F:F)</f>
        <v>0</v>
      </c>
      <c r="Q93" s="320">
        <f>SUMIF(Select!C:C,C93,Select!F:F)</f>
        <v>0</v>
      </c>
      <c r="R93" s="347">
        <f t="shared" si="14"/>
        <v>0</v>
      </c>
      <c r="S93" s="182">
        <f>SUMIFS(PSP!AW:AW,PSP!D:D,C93)</f>
        <v>60</v>
      </c>
      <c r="T93" s="101">
        <f t="shared" si="13"/>
        <v>60</v>
      </c>
    </row>
    <row r="94" spans="2:20" s="97" customFormat="1" ht="15" customHeight="1">
      <c r="B94" s="343">
        <v>83</v>
      </c>
      <c r="C94" s="343" t="s">
        <v>957</v>
      </c>
      <c r="D94" s="343" t="s">
        <v>1349</v>
      </c>
      <c r="E94" s="319">
        <f>SUMIFS(OFM!BK:BK,OFM!C:C,C94)</f>
        <v>0</v>
      </c>
      <c r="F94" s="319">
        <f>SUMIFS(FAM!BM:BM,FAM!E:E,C94)</f>
        <v>0</v>
      </c>
      <c r="G94" s="320">
        <f>SUMIFS(B2S!AM:AM,B2S!C:C,C94)</f>
        <v>0</v>
      </c>
      <c r="H94" s="320">
        <f>SUMIF(TOP!C:C,C94,TOP!AJ:AJ)</f>
        <v>0</v>
      </c>
      <c r="I94" s="320">
        <f>SUMIF(LEG!C:C,C94,LEG!AG:AG)</f>
        <v>0</v>
      </c>
      <c r="J94" s="320">
        <f>SUMIF(MBC!C:C,C94,MBC!AD:AD)</f>
        <v>487</v>
      </c>
      <c r="K94" s="320">
        <f>SUMIF(JIF!C:C,C94,JIF!AD:AD)</f>
        <v>0</v>
      </c>
      <c r="L94" s="320">
        <f>SUMIF(INT!C:C,C94,INT!AD:AD)</f>
        <v>0</v>
      </c>
      <c r="M94" s="320">
        <f>SUMIF(BET!C:C,C94,BET!AD:AD)</f>
        <v>0</v>
      </c>
      <c r="N94" s="320">
        <f>SUMIF(SPA!C:C,C94,SPA!AD:AD)</f>
        <v>0</v>
      </c>
      <c r="O94" s="320">
        <f>SUMIF(SKT!C:C,C94,SKT!AD:AD)</f>
        <v>0</v>
      </c>
      <c r="P94" s="320">
        <f>SUMIF(FOOD!C:C,C94,FOOD!F:F)</f>
        <v>0</v>
      </c>
      <c r="Q94" s="320">
        <f>SUMIF(Select!C:C,C94,Select!F:F)</f>
        <v>0</v>
      </c>
      <c r="R94" s="347">
        <f t="shared" si="14"/>
        <v>487</v>
      </c>
      <c r="S94" s="182">
        <f>SUMIFS(PSP!AW:AW,PSP!D:D,C94)</f>
        <v>0</v>
      </c>
      <c r="T94" s="101">
        <f t="shared" si="13"/>
        <v>487</v>
      </c>
    </row>
    <row r="95" spans="2:20" s="97" customFormat="1" ht="15" customHeight="1">
      <c r="B95" s="343">
        <v>84</v>
      </c>
      <c r="C95" s="343" t="s">
        <v>958</v>
      </c>
      <c r="D95" s="343" t="s">
        <v>1349</v>
      </c>
      <c r="E95" s="319">
        <f>SUMIFS(OFM!BK:BK,OFM!C:C,C95)</f>
        <v>0</v>
      </c>
      <c r="F95" s="319">
        <f>SUMIFS(FAM!BM:BM,FAM!E:E,C95)</f>
        <v>0</v>
      </c>
      <c r="G95" s="320">
        <f>SUMIFS(B2S!AM:AM,B2S!C:C,C95)</f>
        <v>0</v>
      </c>
      <c r="H95" s="320">
        <f>SUMIF(TOP!C:C,C95,TOP!AJ:AJ)</f>
        <v>0</v>
      </c>
      <c r="I95" s="320">
        <f>SUMIF(LEG!C:C,C95,LEG!AG:AG)</f>
        <v>0</v>
      </c>
      <c r="J95" s="320">
        <f>SUMIF(MBC!C:C,C95,MBC!AD:AD)</f>
        <v>0</v>
      </c>
      <c r="K95" s="320">
        <f>SUMIF(JIF!C:C,C95,JIF!AD:AD)</f>
        <v>0</v>
      </c>
      <c r="L95" s="320">
        <f>SUMIF(INT!C:C,C95,INT!AD:AD)</f>
        <v>0</v>
      </c>
      <c r="M95" s="320">
        <f>SUMIF(BET!C:C,C95,BET!AD:AD)</f>
        <v>0</v>
      </c>
      <c r="N95" s="320">
        <f>SUMIF(SPA!C:C,C95,SPA!AD:AD)</f>
        <v>0</v>
      </c>
      <c r="O95" s="320">
        <f>SUMIF(SKT!C:C,C95,SKT!AD:AD)</f>
        <v>0</v>
      </c>
      <c r="P95" s="320">
        <f>SUMIF(FOOD!C:C,C95,FOOD!F:F)</f>
        <v>0</v>
      </c>
      <c r="Q95" s="320">
        <f>SUMIF(Select!C:C,C95,Select!F:F)</f>
        <v>0</v>
      </c>
      <c r="R95" s="347">
        <f t="shared" si="14"/>
        <v>0</v>
      </c>
      <c r="S95" s="182">
        <f>SUMIFS(PSP!AW:AW,PSP!D:D,C95)</f>
        <v>0</v>
      </c>
      <c r="T95" s="101">
        <f t="shared" si="13"/>
        <v>0</v>
      </c>
    </row>
    <row r="96" spans="2:20" s="97" customFormat="1" ht="15" customHeight="1">
      <c r="B96" s="343">
        <v>85</v>
      </c>
      <c r="C96" s="343" t="s">
        <v>959</v>
      </c>
      <c r="D96" s="343" t="s">
        <v>1349</v>
      </c>
      <c r="E96" s="319">
        <f>SUMIFS(OFM!BK:BK,OFM!C:C,C96)</f>
        <v>0</v>
      </c>
      <c r="F96" s="319">
        <f>SUMIFS(FAM!BM:BM,FAM!E:E,C96)</f>
        <v>0</v>
      </c>
      <c r="G96" s="320">
        <f>SUMIFS(B2S!AM:AM,B2S!C:C,C96)</f>
        <v>0</v>
      </c>
      <c r="H96" s="320">
        <f>SUMIF(TOP!C:C,C96,TOP!AJ:AJ)</f>
        <v>0</v>
      </c>
      <c r="I96" s="320">
        <f>SUMIF(LEG!C:C,C96,LEG!AG:AG)</f>
        <v>0</v>
      </c>
      <c r="J96" s="320">
        <f>SUMIF(MBC!C:C,C96,MBC!AD:AD)</f>
        <v>0</v>
      </c>
      <c r="K96" s="320">
        <f>SUMIF(JIF!C:C,C96,JIF!AD:AD)</f>
        <v>0</v>
      </c>
      <c r="L96" s="320">
        <f>SUMIF(INT!C:C,C96,INT!AD:AD)</f>
        <v>0</v>
      </c>
      <c r="M96" s="320">
        <f>SUMIF(BET!C:C,C96,BET!AD:AD)</f>
        <v>0</v>
      </c>
      <c r="N96" s="320">
        <f>SUMIF(SPA!C:C,C96,SPA!AD:AD)</f>
        <v>0</v>
      </c>
      <c r="O96" s="320">
        <f>SUMIF(SKT!C:C,C96,SKT!AD:AD)</f>
        <v>0</v>
      </c>
      <c r="P96" s="320">
        <f>SUMIF(FOOD!C:C,C96,FOOD!F:F)</f>
        <v>0</v>
      </c>
      <c r="Q96" s="320">
        <f>SUMIF(Select!C:C,C96,Select!F:F)</f>
        <v>0</v>
      </c>
      <c r="R96" s="347">
        <f t="shared" si="14"/>
        <v>0</v>
      </c>
      <c r="S96" s="182">
        <f>SUMIFS(PSP!AW:AW,PSP!D:D,C96)</f>
        <v>0</v>
      </c>
      <c r="T96" s="101">
        <f t="shared" si="13"/>
        <v>0</v>
      </c>
    </row>
    <row r="97" spans="2:20" s="97" customFormat="1" ht="15" customHeight="1">
      <c r="B97" s="343">
        <v>86</v>
      </c>
      <c r="C97" s="343" t="s">
        <v>960</v>
      </c>
      <c r="D97" s="343" t="s">
        <v>1349</v>
      </c>
      <c r="E97" s="319">
        <f>SUMIFS(OFM!BK:BK,OFM!C:C,C97)</f>
        <v>0</v>
      </c>
      <c r="F97" s="319">
        <f>SUMIFS(FAM!BM:BM,FAM!E:E,C97)</f>
        <v>0</v>
      </c>
      <c r="G97" s="320">
        <f>SUMIFS(B2S!AM:AM,B2S!C:C,C97)</f>
        <v>0</v>
      </c>
      <c r="H97" s="320">
        <f>SUMIF(TOP!C:C,C97,TOP!AJ:AJ)</f>
        <v>0</v>
      </c>
      <c r="I97" s="320">
        <f>SUMIF(LEG!C:C,C97,LEG!AG:AG)</f>
        <v>0</v>
      </c>
      <c r="J97" s="320">
        <f>SUMIF(MBC!C:C,C97,MBC!AD:AD)</f>
        <v>0</v>
      </c>
      <c r="K97" s="320">
        <f>SUMIF(JIF!C:C,C97,JIF!AD:AD)</f>
        <v>0</v>
      </c>
      <c r="L97" s="320">
        <f>SUMIF(INT!C:C,C97,INT!AD:AD)</f>
        <v>0</v>
      </c>
      <c r="M97" s="320">
        <f>SUMIF(BET!C:C,C97,BET!AD:AD)</f>
        <v>0</v>
      </c>
      <c r="N97" s="320">
        <f>SUMIF(SPA!C:C,C97,SPA!AD:AD)</f>
        <v>0</v>
      </c>
      <c r="O97" s="320">
        <f>SUMIF(SKT!C:C,C97,SKT!AD:AD)</f>
        <v>0</v>
      </c>
      <c r="P97" s="320">
        <f>SUMIF(FOOD!C:C,C97,FOOD!F:F)</f>
        <v>0</v>
      </c>
      <c r="Q97" s="320">
        <f>SUMIF(Select!C:C,C97,Select!F:F)</f>
        <v>0</v>
      </c>
      <c r="R97" s="347">
        <f t="shared" si="14"/>
        <v>0</v>
      </c>
      <c r="S97" s="182">
        <f>SUMIFS(PSP!AW:AW,PSP!D:D,C97)</f>
        <v>0</v>
      </c>
      <c r="T97" s="101">
        <f t="shared" si="13"/>
        <v>0</v>
      </c>
    </row>
    <row r="98" spans="2:20" s="97" customFormat="1" ht="15" customHeight="1">
      <c r="B98" s="343">
        <v>87</v>
      </c>
      <c r="C98" s="343" t="s">
        <v>961</v>
      </c>
      <c r="D98" s="343" t="s">
        <v>1349</v>
      </c>
      <c r="E98" s="319">
        <f>SUMIFS(OFM!BK:BK,OFM!C:C,C98)</f>
        <v>2470</v>
      </c>
      <c r="F98" s="319">
        <f>SUMIFS(FAM!BM:BM,FAM!E:E,C98)</f>
        <v>0</v>
      </c>
      <c r="G98" s="320">
        <f>SUMIFS(B2S!AM:AM,B2S!C:C,C98)</f>
        <v>8323.75</v>
      </c>
      <c r="H98" s="320">
        <f>SUMIF(TOP!C:C,C98,TOP!AJ:AJ)</f>
        <v>0</v>
      </c>
      <c r="I98" s="320">
        <f>SUMIF(LEG!C:C,C98,LEG!AG:AG)</f>
        <v>0</v>
      </c>
      <c r="J98" s="320">
        <f>SUMIF(MBC!C:C,C98,MBC!AD:AD)</f>
        <v>1907.25</v>
      </c>
      <c r="K98" s="320">
        <f>SUMIF(JIF!C:C,C98,JIF!AD:AD)</f>
        <v>0</v>
      </c>
      <c r="L98" s="320">
        <f>SUMIF(INT!C:C,C98,INT!AD:AD)</f>
        <v>0</v>
      </c>
      <c r="M98" s="320">
        <f>SUMIF(BET!C:C,C98,BET!AD:AD)</f>
        <v>0</v>
      </c>
      <c r="N98" s="320">
        <f>SUMIF(SPA!C:C,C98,SPA!AD:AD)</f>
        <v>0</v>
      </c>
      <c r="O98" s="320">
        <f>SUMIF(SKT!C:C,C98,SKT!AD:AD)</f>
        <v>0</v>
      </c>
      <c r="P98" s="320">
        <f>SUMIF(FOOD!C:C,C98,FOOD!F:F)</f>
        <v>0</v>
      </c>
      <c r="Q98" s="320">
        <f>SUMIF(Select!C:C,C98,Select!F:F)</f>
        <v>0</v>
      </c>
      <c r="R98" s="347">
        <f t="shared" si="14"/>
        <v>12701</v>
      </c>
      <c r="S98" s="182">
        <f>SUMIFS(PSP!AW:AW,PSP!D:D,C98)</f>
        <v>2670</v>
      </c>
      <c r="T98" s="101">
        <f t="shared" si="13"/>
        <v>15371</v>
      </c>
    </row>
    <row r="99" spans="2:20" s="97" customFormat="1" ht="15" customHeight="1">
      <c r="B99" s="74">
        <v>88</v>
      </c>
      <c r="C99" s="69" t="s">
        <v>962</v>
      </c>
      <c r="D99" s="69" t="s">
        <v>1038</v>
      </c>
      <c r="E99" s="70">
        <f>SUMIFS(OFM!BK:BK,OFM!C:C,C99)</f>
        <v>0</v>
      </c>
      <c r="F99" s="70">
        <f>SUMIFS(FAM!BM:BM,FAM!E:E,C99)</f>
        <v>0</v>
      </c>
      <c r="G99" s="180">
        <f>SUMIFS(B2S!AM:AM,B2S!C:C,C99)</f>
        <v>0</v>
      </c>
      <c r="H99" s="180">
        <f>SUMIF(TOP!C:C,C99,TOP!AJ:AJ)</f>
        <v>0</v>
      </c>
      <c r="I99" s="180">
        <f>SUMIF(LEG!C:C,C99,LEG!AG:AG)</f>
        <v>0</v>
      </c>
      <c r="J99" s="180">
        <f>SUMIF(MBC!C:C,C99,MBC!AD:AD)</f>
        <v>0</v>
      </c>
      <c r="K99" s="180">
        <f>SUMIF(JIF!C:C,C99,JIF!AD:AD)</f>
        <v>0</v>
      </c>
      <c r="L99" s="180">
        <f>SUMIF(INT!C:C,C99,INT!AD:AD)</f>
        <v>0</v>
      </c>
      <c r="M99" s="180">
        <f>SUMIF(BET!C:C,C99,BET!AD:AD)</f>
        <v>0</v>
      </c>
      <c r="N99" s="180">
        <f>SUMIF(SPA!C:C,C99,SPA!AD:AD)</f>
        <v>0</v>
      </c>
      <c r="O99" s="180">
        <f>SUMIF(SKT!C:C,C99,SKT!AD:AD)</f>
        <v>0</v>
      </c>
      <c r="P99" s="180">
        <f>SUMIF(FOOD!C:C,C99,FOOD!F:F)</f>
        <v>0</v>
      </c>
      <c r="Q99" s="180">
        <f>SUMIF(Select!C:C,C99,Select!F:F)</f>
        <v>0</v>
      </c>
      <c r="R99" s="181">
        <f t="shared" si="14"/>
        <v>0</v>
      </c>
      <c r="S99" s="182">
        <f>SUMIFS(PSP!AW:AW,PSP!D:D,C99)</f>
        <v>0</v>
      </c>
      <c r="T99" s="181">
        <f t="shared" si="13"/>
        <v>0</v>
      </c>
    </row>
    <row r="100" spans="2:20" s="97" customFormat="1" ht="15" customHeight="1">
      <c r="B100" s="343">
        <v>89</v>
      </c>
      <c r="C100" s="343" t="s">
        <v>963</v>
      </c>
      <c r="D100" s="343" t="s">
        <v>1349</v>
      </c>
      <c r="E100" s="319">
        <f>SUMIFS(OFM!BK:BK,OFM!C:C,C100)</f>
        <v>0</v>
      </c>
      <c r="F100" s="319">
        <f>SUMIFS(FAM!BM:BM,FAM!E:E,C100)</f>
        <v>0</v>
      </c>
      <c r="G100" s="320">
        <f>SUMIFS(B2S!AM:AM,B2S!C:C,C100)</f>
        <v>0</v>
      </c>
      <c r="H100" s="320">
        <f>SUMIF(TOP!C:C,C100,TOP!AJ:AJ)</f>
        <v>0</v>
      </c>
      <c r="I100" s="320">
        <f>SUMIF(LEG!C:C,C100,LEG!AG:AG)</f>
        <v>0</v>
      </c>
      <c r="J100" s="320">
        <f>SUMIF(MBC!C:C,C100,MBC!AD:AD)</f>
        <v>0</v>
      </c>
      <c r="K100" s="320">
        <f>SUMIF(JIF!C:C,C100,JIF!AD:AD)</f>
        <v>0</v>
      </c>
      <c r="L100" s="320">
        <f>SUMIF(INT!C:C,C100,INT!AD:AD)</f>
        <v>0</v>
      </c>
      <c r="M100" s="320">
        <f>SUMIF(BET!C:C,C100,BET!AD:AD)</f>
        <v>0</v>
      </c>
      <c r="N100" s="320">
        <f>SUMIF(SPA!C:C,C100,SPA!AD:AD)</f>
        <v>0</v>
      </c>
      <c r="O100" s="320">
        <f>SUMIF(SKT!C:C,C100,SKT!AD:AD)</f>
        <v>0</v>
      </c>
      <c r="P100" s="320">
        <f>SUMIF(FOOD!C:C,C100,FOOD!F:F)</f>
        <v>0</v>
      </c>
      <c r="Q100" s="320">
        <f>SUMIF(Select!C:C,C100,Select!F:F)</f>
        <v>0</v>
      </c>
      <c r="R100" s="347">
        <f t="shared" si="14"/>
        <v>0</v>
      </c>
      <c r="S100" s="182">
        <f>SUMIFS(PSP!AW:AW,PSP!D:D,C100)</f>
        <v>0</v>
      </c>
      <c r="T100" s="101">
        <f t="shared" si="13"/>
        <v>0</v>
      </c>
    </row>
    <row r="101" spans="2:20" s="97" customFormat="1" ht="15" customHeight="1">
      <c r="B101" s="74">
        <v>90</v>
      </c>
      <c r="C101" s="69" t="s">
        <v>964</v>
      </c>
      <c r="D101" s="69" t="s">
        <v>1038</v>
      </c>
      <c r="E101" s="70">
        <f>SUMIFS(OFM!BK:BK,OFM!C:C,C101)</f>
        <v>0</v>
      </c>
      <c r="F101" s="70">
        <f>SUMIFS(FAM!BM:BM,FAM!E:E,C101)</f>
        <v>0</v>
      </c>
      <c r="G101" s="180">
        <f>SUMIFS(B2S!AM:AM,B2S!C:C,C101)</f>
        <v>0</v>
      </c>
      <c r="H101" s="180">
        <f>SUMIF(TOP!C:C,C101,TOP!AJ:AJ)</f>
        <v>0</v>
      </c>
      <c r="I101" s="180">
        <f>SUMIF(LEG!C:C,C101,LEG!AG:AG)</f>
        <v>0</v>
      </c>
      <c r="J101" s="180">
        <f>SUMIF(MBC!C:C,C101,MBC!AD:AD)</f>
        <v>0</v>
      </c>
      <c r="K101" s="180">
        <f>SUMIF(JIF!C:C,C101,JIF!AD:AD)</f>
        <v>0</v>
      </c>
      <c r="L101" s="180">
        <f>SUMIF(INT!C:C,C101,INT!AD:AD)</f>
        <v>0</v>
      </c>
      <c r="M101" s="180">
        <f>SUMIF(BET!C:C,C101,BET!AD:AD)</f>
        <v>0</v>
      </c>
      <c r="N101" s="180">
        <f>SUMIF(SPA!C:C,C101,SPA!AD:AD)</f>
        <v>0</v>
      </c>
      <c r="O101" s="180">
        <f>SUMIF(SKT!C:C,C101,SKT!AD:AD)</f>
        <v>0</v>
      </c>
      <c r="P101" s="180">
        <f>SUMIF(FOOD!C:C,C101,FOOD!F:F)</f>
        <v>0</v>
      </c>
      <c r="Q101" s="180">
        <f>SUMIF(Select!C:C,C101,Select!F:F)</f>
        <v>0</v>
      </c>
      <c r="R101" s="181">
        <f t="shared" si="14"/>
        <v>0</v>
      </c>
      <c r="S101" s="182">
        <f>SUMIFS(PSP!AW:AW,PSP!D:D,C101)</f>
        <v>0</v>
      </c>
      <c r="T101" s="181">
        <f t="shared" si="13"/>
        <v>0</v>
      </c>
    </row>
    <row r="102" spans="2:20" s="92" customFormat="1" ht="15" customHeight="1">
      <c r="B102" s="69">
        <v>91</v>
      </c>
      <c r="C102" s="69" t="s">
        <v>40</v>
      </c>
      <c r="D102" s="69" t="s">
        <v>1038</v>
      </c>
      <c r="E102" s="70">
        <f>SUMIFS(OFM!BK:BK,OFM!C:C,C102)</f>
        <v>0</v>
      </c>
      <c r="F102" s="70">
        <f>SUMIFS(FAM!BM:BM,FAM!E:E,C102)</f>
        <v>0</v>
      </c>
      <c r="G102" s="180">
        <f>SUMIFS(B2S!AM:AM,B2S!C:C,C102)</f>
        <v>0</v>
      </c>
      <c r="H102" s="180">
        <f>SUMIF(TOP!C:C,C102,TOP!AJ:AJ)</f>
        <v>0</v>
      </c>
      <c r="I102" s="180">
        <f>SUMIF(LEG!C:C,C102,LEG!AG:AG)</f>
        <v>0</v>
      </c>
      <c r="J102" s="180">
        <f>SUMIF(MBC!C:C,C102,MBC!AD:AD)</f>
        <v>0</v>
      </c>
      <c r="K102" s="180">
        <f>SUMIF(JIF!C:C,C102,JIF!AD:AD)</f>
        <v>0</v>
      </c>
      <c r="L102" s="180">
        <f>SUMIF(INT!C:C,C102,INT!AD:AD)</f>
        <v>0</v>
      </c>
      <c r="M102" s="180">
        <f>SUMIF(BET!C:C,C102,BET!AD:AD)</f>
        <v>0</v>
      </c>
      <c r="N102" s="180">
        <f>SUMIF(SPA!C:C,C102,SPA!AD:AD)</f>
        <v>0</v>
      </c>
      <c r="O102" s="180">
        <f>SUMIF(SKT!C:C,C102,SKT!AD:AD)</f>
        <v>0</v>
      </c>
      <c r="P102" s="180">
        <f>SUMIF(FOOD!C:C,C102,FOOD!F:F)</f>
        <v>0</v>
      </c>
      <c r="Q102" s="180">
        <f>SUMIF(Select!C:C,C102,Select!F:F)</f>
        <v>0</v>
      </c>
      <c r="R102" s="181">
        <f t="shared" si="14"/>
        <v>0</v>
      </c>
      <c r="S102" s="182">
        <f>SUMIFS(PSP!AW:AW,PSP!D:D,C102)</f>
        <v>0</v>
      </c>
      <c r="T102" s="181">
        <f t="shared" si="13"/>
        <v>0</v>
      </c>
    </row>
    <row r="103" spans="2:20" s="97" customFormat="1" ht="15" customHeight="1">
      <c r="B103" s="343">
        <v>92</v>
      </c>
      <c r="C103" s="343" t="s">
        <v>965</v>
      </c>
      <c r="D103" s="343" t="s">
        <v>1349</v>
      </c>
      <c r="E103" s="319">
        <f>SUMIFS(OFM!BK:BK,OFM!C:C,C103)</f>
        <v>0</v>
      </c>
      <c r="F103" s="319">
        <f>SUMIFS(FAM!BM:BM,FAM!E:E,C103)</f>
        <v>0</v>
      </c>
      <c r="G103" s="320">
        <f>SUMIFS(B2S!AM:AM,B2S!C:C,C103)</f>
        <v>0</v>
      </c>
      <c r="H103" s="320">
        <f>SUMIF(TOP!C:C,C103,TOP!AJ:AJ)</f>
        <v>0</v>
      </c>
      <c r="I103" s="320">
        <f>SUMIF(LEG!C:C,C103,LEG!AG:AG)</f>
        <v>0</v>
      </c>
      <c r="J103" s="320">
        <f>SUMIF(MBC!C:C,C103,MBC!AD:AD)</f>
        <v>0</v>
      </c>
      <c r="K103" s="320">
        <f>SUMIF(JIF!C:C,C103,JIF!AD:AD)</f>
        <v>0</v>
      </c>
      <c r="L103" s="320">
        <f>SUMIF(INT!C:C,C103,INT!AD:AD)</f>
        <v>0</v>
      </c>
      <c r="M103" s="320">
        <f>SUMIF(BET!C:C,C103,BET!AD:AD)</f>
        <v>0</v>
      </c>
      <c r="N103" s="320">
        <f>SUMIF(SPA!C:C,C103,SPA!AD:AD)</f>
        <v>0</v>
      </c>
      <c r="O103" s="320">
        <f>SUMIF(SKT!C:C,C103,SKT!AD:AD)</f>
        <v>0</v>
      </c>
      <c r="P103" s="320">
        <f>SUMIF(FOOD!C:C,C103,FOOD!F:F)</f>
        <v>0</v>
      </c>
      <c r="Q103" s="320">
        <f>SUMIF(Select!C:C,C103,Select!F:F)</f>
        <v>0</v>
      </c>
      <c r="R103" s="347">
        <f t="shared" si="14"/>
        <v>0</v>
      </c>
      <c r="S103" s="182">
        <f>SUMIFS(PSP!AW:AW,PSP!D:D,C103)</f>
        <v>0</v>
      </c>
      <c r="T103" s="101">
        <f t="shared" si="13"/>
        <v>0</v>
      </c>
    </row>
    <row r="104" spans="2:20" s="97" customFormat="1" ht="15" customHeight="1">
      <c r="B104" s="343">
        <v>93</v>
      </c>
      <c r="C104" s="343" t="s">
        <v>966</v>
      </c>
      <c r="D104" s="343" t="s">
        <v>1349</v>
      </c>
      <c r="E104" s="319">
        <f>SUMIFS(OFM!BK:BK,OFM!C:C,C104)</f>
        <v>0</v>
      </c>
      <c r="F104" s="319">
        <f>SUMIFS(FAM!BM:BM,FAM!E:E,C104)</f>
        <v>0</v>
      </c>
      <c r="G104" s="320">
        <f>SUMIFS(B2S!AM:AM,B2S!C:C,C104)</f>
        <v>0</v>
      </c>
      <c r="H104" s="320">
        <f>SUMIF(TOP!C:C,C104,TOP!AJ:AJ)</f>
        <v>0</v>
      </c>
      <c r="I104" s="320">
        <f>SUMIF(LEG!C:C,C104,LEG!AG:AG)</f>
        <v>0</v>
      </c>
      <c r="J104" s="320">
        <f>SUMIF(MBC!C:C,C104,MBC!AD:AD)</f>
        <v>0</v>
      </c>
      <c r="K104" s="320">
        <f>SUMIF(JIF!C:C,C104,JIF!AD:AD)</f>
        <v>0</v>
      </c>
      <c r="L104" s="320">
        <f>SUMIF(INT!C:C,C104,INT!AD:AD)</f>
        <v>0</v>
      </c>
      <c r="M104" s="320">
        <f>SUMIF(BET!C:C,C104,BET!AD:AD)</f>
        <v>0</v>
      </c>
      <c r="N104" s="320">
        <f>SUMIF(SPA!C:C,C104,SPA!AD:AD)</f>
        <v>0</v>
      </c>
      <c r="O104" s="320">
        <f>SUMIF(SKT!C:C,C104,SKT!AD:AD)</f>
        <v>0</v>
      </c>
      <c r="P104" s="320">
        <f>SUMIF(FOOD!C:C,C104,FOOD!F:F)</f>
        <v>0</v>
      </c>
      <c r="Q104" s="320">
        <f>SUMIF(Select!C:C,C104,Select!F:F)</f>
        <v>0</v>
      </c>
      <c r="R104" s="347">
        <f t="shared" si="14"/>
        <v>0</v>
      </c>
      <c r="S104" s="182">
        <f>SUMIFS(PSP!AW:AW,PSP!D:D,C104)</f>
        <v>0</v>
      </c>
      <c r="T104" s="101">
        <f t="shared" si="13"/>
        <v>0</v>
      </c>
    </row>
    <row r="105" spans="2:20" s="97" customFormat="1" ht="15" customHeight="1">
      <c r="B105" s="343">
        <v>94</v>
      </c>
      <c r="C105" s="343" t="s">
        <v>967</v>
      </c>
      <c r="D105" s="343" t="s">
        <v>1349</v>
      </c>
      <c r="E105" s="319">
        <f>SUMIFS(OFM!BK:BK,OFM!C:C,C105)</f>
        <v>0</v>
      </c>
      <c r="F105" s="319">
        <f>SUMIFS(FAM!BM:BM,FAM!E:E,C105)</f>
        <v>0</v>
      </c>
      <c r="G105" s="320">
        <f>SUMIFS(B2S!AM:AM,B2S!C:C,C105)</f>
        <v>0</v>
      </c>
      <c r="H105" s="320">
        <f>SUMIF(TOP!C:C,C105,TOP!AJ:AJ)</f>
        <v>0</v>
      </c>
      <c r="I105" s="320">
        <f>SUMIF(LEG!C:C,C105,LEG!AG:AG)</f>
        <v>0</v>
      </c>
      <c r="J105" s="320">
        <f>SUMIF(MBC!C:C,C105,MBC!AD:AD)</f>
        <v>0</v>
      </c>
      <c r="K105" s="320">
        <f>SUMIF(JIF!C:C,C105,JIF!AD:AD)</f>
        <v>0</v>
      </c>
      <c r="L105" s="320">
        <f>SUMIF(INT!C:C,C105,INT!AD:AD)</f>
        <v>0</v>
      </c>
      <c r="M105" s="320">
        <f>SUMIF(BET!C:C,C105,BET!AD:AD)</f>
        <v>0</v>
      </c>
      <c r="N105" s="320">
        <f>SUMIF(SPA!C:C,C105,SPA!AD:AD)</f>
        <v>0</v>
      </c>
      <c r="O105" s="320">
        <f>SUMIF(SKT!C:C,C105,SKT!AD:AD)</f>
        <v>0</v>
      </c>
      <c r="P105" s="320">
        <f>SUMIF(FOOD!C:C,C105,FOOD!F:F)</f>
        <v>0</v>
      </c>
      <c r="Q105" s="320">
        <f>SUMIF(Select!C:C,C105,Select!F:F)</f>
        <v>0</v>
      </c>
      <c r="R105" s="347">
        <f t="shared" si="14"/>
        <v>0</v>
      </c>
      <c r="S105" s="182">
        <f>SUMIFS(PSP!AW:AW,PSP!D:D,C105)</f>
        <v>0</v>
      </c>
      <c r="T105" s="101">
        <f t="shared" si="13"/>
        <v>0</v>
      </c>
    </row>
    <row r="106" spans="2:20" s="97" customFormat="1" ht="15" customHeight="1">
      <c r="B106" s="343">
        <v>95</v>
      </c>
      <c r="C106" s="343" t="s">
        <v>968</v>
      </c>
      <c r="D106" s="343" t="s">
        <v>1349</v>
      </c>
      <c r="E106" s="319">
        <f>SUMIFS(OFM!BK:BK,OFM!C:C,C106)</f>
        <v>0</v>
      </c>
      <c r="F106" s="319">
        <f>SUMIFS(FAM!BM:BM,FAM!E:E,C106)</f>
        <v>0</v>
      </c>
      <c r="G106" s="320">
        <f>SUMIFS(B2S!AM:AM,B2S!C:C,C106)</f>
        <v>0</v>
      </c>
      <c r="H106" s="320">
        <f>SUMIF(TOP!C:C,C106,TOP!AJ:AJ)</f>
        <v>0</v>
      </c>
      <c r="I106" s="320">
        <f>SUMIF(LEG!C:C,C106,LEG!AG:AG)</f>
        <v>0</v>
      </c>
      <c r="J106" s="320">
        <f>SUMIF(MBC!C:C,C106,MBC!AD:AD)</f>
        <v>0</v>
      </c>
      <c r="K106" s="320">
        <f>SUMIF(JIF!C:C,C106,JIF!AD:AD)</f>
        <v>0</v>
      </c>
      <c r="L106" s="320">
        <f>SUMIF(INT!C:C,C106,INT!AD:AD)</f>
        <v>0</v>
      </c>
      <c r="M106" s="320">
        <f>SUMIF(BET!C:C,C106,BET!AD:AD)</f>
        <v>0</v>
      </c>
      <c r="N106" s="320">
        <f>SUMIF(SPA!C:C,C106,SPA!AD:AD)</f>
        <v>0</v>
      </c>
      <c r="O106" s="320">
        <f>SUMIF(SKT!C:C,C106,SKT!AD:AD)</f>
        <v>0</v>
      </c>
      <c r="P106" s="320">
        <f>SUMIF(FOOD!C:C,C106,FOOD!F:F)</f>
        <v>0</v>
      </c>
      <c r="Q106" s="320">
        <f>SUMIF(Select!C:C,C106,Select!F:F)</f>
        <v>0</v>
      </c>
      <c r="R106" s="347">
        <f t="shared" si="14"/>
        <v>0</v>
      </c>
      <c r="S106" s="182">
        <f>SUMIFS(PSP!AW:AW,PSP!D:D,C106)</f>
        <v>0</v>
      </c>
      <c r="T106" s="101">
        <f t="shared" ref="T106:T137" si="15">SUM(R106:S106)</f>
        <v>0</v>
      </c>
    </row>
    <row r="107" spans="2:20" s="97" customFormat="1" ht="15" customHeight="1">
      <c r="B107" s="343">
        <v>96</v>
      </c>
      <c r="C107" s="343" t="s">
        <v>969</v>
      </c>
      <c r="D107" s="343" t="s">
        <v>1349</v>
      </c>
      <c r="E107" s="319">
        <f>SUMIFS(OFM!BK:BK,OFM!C:C,C107)</f>
        <v>0</v>
      </c>
      <c r="F107" s="319">
        <f>SUMIFS(FAM!BM:BM,FAM!E:E,C107)</f>
        <v>0</v>
      </c>
      <c r="G107" s="320">
        <f>SUMIFS(B2S!AM:AM,B2S!C:C,C107)</f>
        <v>0</v>
      </c>
      <c r="H107" s="320">
        <f>SUMIF(TOP!C:C,C107,TOP!AJ:AJ)</f>
        <v>0</v>
      </c>
      <c r="I107" s="320">
        <f>SUMIF(LEG!C:C,C107,LEG!AG:AG)</f>
        <v>0</v>
      </c>
      <c r="J107" s="320">
        <f>SUMIF(MBC!C:C,C107,MBC!AD:AD)</f>
        <v>0</v>
      </c>
      <c r="K107" s="320">
        <f>SUMIF(JIF!C:C,C107,JIF!AD:AD)</f>
        <v>0</v>
      </c>
      <c r="L107" s="320">
        <f>SUMIF(INT!C:C,C107,INT!AD:AD)</f>
        <v>0</v>
      </c>
      <c r="M107" s="320">
        <f>SUMIF(BET!C:C,C107,BET!AD:AD)</f>
        <v>0</v>
      </c>
      <c r="N107" s="320">
        <f>SUMIF(SPA!C:C,C107,SPA!AD:AD)</f>
        <v>0</v>
      </c>
      <c r="O107" s="320">
        <f>SUMIF(SKT!C:C,C107,SKT!AD:AD)</f>
        <v>0</v>
      </c>
      <c r="P107" s="320">
        <f>SUMIF(FOOD!C:C,C107,FOOD!F:F)</f>
        <v>0</v>
      </c>
      <c r="Q107" s="320">
        <f>SUMIF(Select!C:C,C107,Select!F:F)</f>
        <v>0</v>
      </c>
      <c r="R107" s="347">
        <f t="shared" si="14"/>
        <v>0</v>
      </c>
      <c r="S107" s="182">
        <f>SUMIFS(PSP!AW:AW,PSP!D:D,C107)</f>
        <v>0</v>
      </c>
      <c r="T107" s="101">
        <f t="shared" si="15"/>
        <v>0</v>
      </c>
    </row>
    <row r="108" spans="2:20" s="97" customFormat="1" ht="15" customHeight="1">
      <c r="B108" s="343">
        <v>97</v>
      </c>
      <c r="C108" s="343" t="s">
        <v>970</v>
      </c>
      <c r="D108" s="343" t="s">
        <v>1349</v>
      </c>
      <c r="E108" s="319">
        <f>SUMIFS(OFM!BK:BK,OFM!C:C,C108)</f>
        <v>0</v>
      </c>
      <c r="F108" s="319">
        <f>SUMIFS(FAM!BM:BM,FAM!E:E,C108)</f>
        <v>0</v>
      </c>
      <c r="G108" s="320">
        <f>SUMIFS(B2S!AM:AM,B2S!C:C,C108)</f>
        <v>0</v>
      </c>
      <c r="H108" s="320">
        <f>SUMIF(TOP!C:C,C108,TOP!AJ:AJ)</f>
        <v>0</v>
      </c>
      <c r="I108" s="320">
        <f>SUMIF(LEG!C:C,C108,LEG!AG:AG)</f>
        <v>0</v>
      </c>
      <c r="J108" s="320">
        <f>SUMIF(MBC!C:C,C108,MBC!AD:AD)</f>
        <v>0</v>
      </c>
      <c r="K108" s="320">
        <f>SUMIF(JIF!C:C,C108,JIF!AD:AD)</f>
        <v>0</v>
      </c>
      <c r="L108" s="320">
        <f>SUMIF(INT!C:C,C108,INT!AD:AD)</f>
        <v>0</v>
      </c>
      <c r="M108" s="320">
        <f>SUMIF(BET!C:C,C108,BET!AD:AD)</f>
        <v>0</v>
      </c>
      <c r="N108" s="320">
        <f>SUMIF(SPA!C:C,C108,SPA!AD:AD)</f>
        <v>0</v>
      </c>
      <c r="O108" s="320">
        <f>SUMIF(SKT!C:C,C108,SKT!AD:AD)</f>
        <v>0</v>
      </c>
      <c r="P108" s="320">
        <f>SUMIF(FOOD!C:C,C108,FOOD!F:F)</f>
        <v>0</v>
      </c>
      <c r="Q108" s="320">
        <f>SUMIF(Select!C:C,C108,Select!F:F)</f>
        <v>0</v>
      </c>
      <c r="R108" s="347">
        <f t="shared" si="14"/>
        <v>0</v>
      </c>
      <c r="S108" s="182">
        <f>SUMIFS(PSP!AW:AW,PSP!D:D,C108)</f>
        <v>0</v>
      </c>
      <c r="T108" s="101">
        <f t="shared" si="15"/>
        <v>0</v>
      </c>
    </row>
    <row r="109" spans="2:20" s="97" customFormat="1" ht="15" customHeight="1">
      <c r="B109" s="343">
        <v>98</v>
      </c>
      <c r="C109" s="343" t="s">
        <v>971</v>
      </c>
      <c r="D109" s="343" t="s">
        <v>1349</v>
      </c>
      <c r="E109" s="319">
        <f>SUMIFS(OFM!BK:BK,OFM!C:C,C109)</f>
        <v>0</v>
      </c>
      <c r="F109" s="319">
        <f>SUMIFS(FAM!BM:BM,FAM!E:E,C109)</f>
        <v>0</v>
      </c>
      <c r="G109" s="320">
        <f>SUMIFS(B2S!AM:AM,B2S!C:C,C109)</f>
        <v>0</v>
      </c>
      <c r="H109" s="320">
        <f>SUMIF(TOP!C:C,C109,TOP!AJ:AJ)</f>
        <v>0</v>
      </c>
      <c r="I109" s="320">
        <f>SUMIF(LEG!C:C,C109,LEG!AG:AG)</f>
        <v>0</v>
      </c>
      <c r="J109" s="320">
        <f>SUMIF(MBC!C:C,C109,MBC!AD:AD)</f>
        <v>0</v>
      </c>
      <c r="K109" s="320">
        <f>SUMIF(JIF!C:C,C109,JIF!AD:AD)</f>
        <v>0</v>
      </c>
      <c r="L109" s="320">
        <f>SUMIF(INT!C:C,C109,INT!AD:AD)</f>
        <v>0</v>
      </c>
      <c r="M109" s="320">
        <f>SUMIF(BET!C:C,C109,BET!AD:AD)</f>
        <v>0</v>
      </c>
      <c r="N109" s="320">
        <f>SUMIF(SPA!C:C,C109,SPA!AD:AD)</f>
        <v>0</v>
      </c>
      <c r="O109" s="320">
        <f>SUMIF(SKT!C:C,C109,SKT!AD:AD)</f>
        <v>0</v>
      </c>
      <c r="P109" s="320">
        <f>SUMIF(FOOD!C:C,C109,FOOD!F:F)</f>
        <v>0</v>
      </c>
      <c r="Q109" s="320">
        <f>SUMIF(Select!C:C,C109,Select!F:F)</f>
        <v>0</v>
      </c>
      <c r="R109" s="347">
        <f t="shared" si="14"/>
        <v>0</v>
      </c>
      <c r="S109" s="182">
        <f>SUMIFS(PSP!AW:AW,PSP!D:D,C109)</f>
        <v>0</v>
      </c>
      <c r="T109" s="101">
        <f t="shared" si="15"/>
        <v>0</v>
      </c>
    </row>
    <row r="110" spans="2:20" s="97" customFormat="1" ht="15" customHeight="1">
      <c r="B110" s="343">
        <v>99</v>
      </c>
      <c r="C110" s="343" t="s">
        <v>972</v>
      </c>
      <c r="D110" s="343" t="s">
        <v>1349</v>
      </c>
      <c r="E110" s="319">
        <f>SUMIFS(OFM!BK:BK,OFM!C:C,C110)</f>
        <v>0</v>
      </c>
      <c r="F110" s="319">
        <f>SUMIFS(FAM!BM:BM,FAM!E:E,C110)</f>
        <v>0</v>
      </c>
      <c r="G110" s="320">
        <f>SUMIFS(B2S!AM:AM,B2S!C:C,C110)</f>
        <v>0</v>
      </c>
      <c r="H110" s="320">
        <f>SUMIF(TOP!C:C,C110,TOP!AJ:AJ)</f>
        <v>0</v>
      </c>
      <c r="I110" s="320">
        <f>SUMIF(LEG!C:C,C110,LEG!AG:AG)</f>
        <v>0</v>
      </c>
      <c r="J110" s="320">
        <f>SUMIF(MBC!C:C,C110,MBC!AD:AD)</f>
        <v>0</v>
      </c>
      <c r="K110" s="320">
        <f>SUMIF(JIF!C:C,C110,JIF!AD:AD)</f>
        <v>0</v>
      </c>
      <c r="L110" s="320">
        <f>SUMIF(INT!C:C,C110,INT!AD:AD)</f>
        <v>0</v>
      </c>
      <c r="M110" s="320">
        <f>SUMIF(BET!C:C,C110,BET!AD:AD)</f>
        <v>0</v>
      </c>
      <c r="N110" s="320">
        <f>SUMIF(SPA!C:C,C110,SPA!AD:AD)</f>
        <v>0</v>
      </c>
      <c r="O110" s="320">
        <f>SUMIF(SKT!C:C,C110,SKT!AD:AD)</f>
        <v>0</v>
      </c>
      <c r="P110" s="320">
        <f>SUMIF(FOOD!C:C,C110,FOOD!F:F)</f>
        <v>0</v>
      </c>
      <c r="Q110" s="320">
        <f>SUMIF(Select!C:C,C110,Select!F:F)</f>
        <v>0</v>
      </c>
      <c r="R110" s="347">
        <f t="shared" si="14"/>
        <v>0</v>
      </c>
      <c r="S110" s="182">
        <f>SUMIFS(PSP!AW:AW,PSP!D:D,C110)</f>
        <v>0</v>
      </c>
      <c r="T110" s="101">
        <f t="shared" si="15"/>
        <v>0</v>
      </c>
    </row>
    <row r="111" spans="2:20" s="97" customFormat="1" ht="15" customHeight="1">
      <c r="B111" s="343">
        <v>100</v>
      </c>
      <c r="C111" s="343" t="s">
        <v>973</v>
      </c>
      <c r="D111" s="343" t="s">
        <v>1349</v>
      </c>
      <c r="E111" s="319">
        <f>SUMIFS(OFM!BK:BK,OFM!C:C,C111)</f>
        <v>0</v>
      </c>
      <c r="F111" s="319">
        <f>SUMIFS(FAM!BM:BM,FAM!E:E,C111)</f>
        <v>0</v>
      </c>
      <c r="G111" s="320">
        <f>SUMIFS(B2S!AM:AM,B2S!C:C,C111)</f>
        <v>0</v>
      </c>
      <c r="H111" s="320">
        <f>SUMIF(TOP!C:C,C111,TOP!AJ:AJ)</f>
        <v>0</v>
      </c>
      <c r="I111" s="320">
        <f>SUMIF(LEG!C:C,C111,LEG!AG:AG)</f>
        <v>0</v>
      </c>
      <c r="J111" s="320">
        <f>SUMIF(MBC!C:C,C111,MBC!AD:AD)</f>
        <v>0</v>
      </c>
      <c r="K111" s="320">
        <f>SUMIF(JIF!C:C,C111,JIF!AD:AD)</f>
        <v>0</v>
      </c>
      <c r="L111" s="320">
        <f>SUMIF(INT!C:C,C111,INT!AD:AD)</f>
        <v>0</v>
      </c>
      <c r="M111" s="320">
        <f>SUMIF(BET!C:C,C111,BET!AD:AD)</f>
        <v>0</v>
      </c>
      <c r="N111" s="320">
        <f>SUMIF(SPA!C:C,C111,SPA!AD:AD)</f>
        <v>0</v>
      </c>
      <c r="O111" s="320">
        <f>SUMIF(SKT!C:C,C111,SKT!AD:AD)</f>
        <v>0</v>
      </c>
      <c r="P111" s="320">
        <f>SUMIF(FOOD!C:C,C111,FOOD!F:F)</f>
        <v>0</v>
      </c>
      <c r="Q111" s="320">
        <f>SUMIF(Select!C:C,C111,Select!F:F)</f>
        <v>0</v>
      </c>
      <c r="R111" s="347">
        <f t="shared" si="14"/>
        <v>0</v>
      </c>
      <c r="S111" s="182">
        <f>SUMIFS(PSP!AW:AW,PSP!D:D,C111)</f>
        <v>0</v>
      </c>
      <c r="T111" s="101">
        <f t="shared" si="15"/>
        <v>0</v>
      </c>
    </row>
    <row r="112" spans="2:20" s="97" customFormat="1" ht="15" customHeight="1">
      <c r="B112" s="343">
        <v>101</v>
      </c>
      <c r="C112" s="343" t="s">
        <v>974</v>
      </c>
      <c r="D112" s="343" t="s">
        <v>1349</v>
      </c>
      <c r="E112" s="319">
        <f>SUMIFS(OFM!BK:BK,OFM!C:C,C112)</f>
        <v>0</v>
      </c>
      <c r="F112" s="319">
        <f>SUMIFS(FAM!BM:BM,FAM!E:E,C112)</f>
        <v>0</v>
      </c>
      <c r="G112" s="320">
        <f>SUMIFS(B2S!AM:AM,B2S!C:C,C112)</f>
        <v>0</v>
      </c>
      <c r="H112" s="320">
        <f>SUMIF(TOP!C:C,C112,TOP!AJ:AJ)</f>
        <v>0</v>
      </c>
      <c r="I112" s="320">
        <f>SUMIF(LEG!C:C,C112,LEG!AG:AG)</f>
        <v>0</v>
      </c>
      <c r="J112" s="320">
        <f>SUMIF(MBC!C:C,C112,MBC!AD:AD)</f>
        <v>0</v>
      </c>
      <c r="K112" s="320">
        <f>SUMIF(JIF!C:C,C112,JIF!AD:AD)</f>
        <v>0</v>
      </c>
      <c r="L112" s="320">
        <f>SUMIF(INT!C:C,C112,INT!AD:AD)</f>
        <v>0</v>
      </c>
      <c r="M112" s="320">
        <f>SUMIF(BET!C:C,C112,BET!AD:AD)</f>
        <v>0</v>
      </c>
      <c r="N112" s="320">
        <f>SUMIF(SPA!C:C,C112,SPA!AD:AD)</f>
        <v>0</v>
      </c>
      <c r="O112" s="320">
        <f>SUMIF(SKT!C:C,C112,SKT!AD:AD)</f>
        <v>0</v>
      </c>
      <c r="P112" s="320">
        <f>SUMIF(FOOD!C:C,C112,FOOD!F:F)</f>
        <v>0</v>
      </c>
      <c r="Q112" s="320">
        <f>SUMIF(Select!C:C,C112,Select!F:F)</f>
        <v>0</v>
      </c>
      <c r="R112" s="347">
        <f t="shared" si="14"/>
        <v>0</v>
      </c>
      <c r="S112" s="182">
        <f>SUMIFS(PSP!AW:AW,PSP!D:D,C112)</f>
        <v>0</v>
      </c>
      <c r="T112" s="101">
        <f t="shared" si="15"/>
        <v>0</v>
      </c>
    </row>
    <row r="113" spans="2:20" s="97" customFormat="1" ht="15" customHeight="1">
      <c r="B113" s="343">
        <v>102</v>
      </c>
      <c r="C113" s="343" t="s">
        <v>975</v>
      </c>
      <c r="D113" s="343" t="s">
        <v>1349</v>
      </c>
      <c r="E113" s="319">
        <f>SUMIFS(OFM!BK:BK,OFM!C:C,C113)</f>
        <v>0</v>
      </c>
      <c r="F113" s="319">
        <f>SUMIFS(FAM!BM:BM,FAM!E:E,C113)</f>
        <v>0</v>
      </c>
      <c r="G113" s="320">
        <f>SUMIFS(B2S!AM:AM,B2S!C:C,C113)</f>
        <v>0</v>
      </c>
      <c r="H113" s="320">
        <f>SUMIF(TOP!C:C,C113,TOP!AJ:AJ)</f>
        <v>0</v>
      </c>
      <c r="I113" s="320">
        <f>SUMIF(LEG!C:C,C113,LEG!AG:AG)</f>
        <v>0</v>
      </c>
      <c r="J113" s="320">
        <f>SUMIF(MBC!C:C,C113,MBC!AD:AD)</f>
        <v>0</v>
      </c>
      <c r="K113" s="320">
        <f>SUMIF(JIF!C:C,C113,JIF!AD:AD)</f>
        <v>0</v>
      </c>
      <c r="L113" s="320">
        <f>SUMIF(INT!C:C,C113,INT!AD:AD)</f>
        <v>0</v>
      </c>
      <c r="M113" s="320">
        <f>SUMIF(BET!C:C,C113,BET!AD:AD)</f>
        <v>0</v>
      </c>
      <c r="N113" s="320">
        <f>SUMIF(SPA!C:C,C113,SPA!AD:AD)</f>
        <v>0</v>
      </c>
      <c r="O113" s="320">
        <f>SUMIF(SKT!C:C,C113,SKT!AD:AD)</f>
        <v>0</v>
      </c>
      <c r="P113" s="320">
        <f>SUMIF(FOOD!C:C,C113,FOOD!F:F)</f>
        <v>0</v>
      </c>
      <c r="Q113" s="320">
        <f>SUMIF(Select!C:C,C113,Select!F:F)</f>
        <v>0</v>
      </c>
      <c r="R113" s="347">
        <f t="shared" si="14"/>
        <v>0</v>
      </c>
      <c r="S113" s="182">
        <f>SUMIFS(PSP!AW:AW,PSP!D:D,C113)</f>
        <v>0</v>
      </c>
      <c r="T113" s="101">
        <f t="shared" si="15"/>
        <v>0</v>
      </c>
    </row>
    <row r="114" spans="2:20" s="97" customFormat="1" ht="15" customHeight="1">
      <c r="B114" s="343">
        <v>103</v>
      </c>
      <c r="C114" s="343" t="s">
        <v>976</v>
      </c>
      <c r="D114" s="343" t="s">
        <v>1349</v>
      </c>
      <c r="E114" s="319">
        <f>SUMIFS(OFM!BK:BK,OFM!C:C,C114)</f>
        <v>0</v>
      </c>
      <c r="F114" s="319">
        <f>SUMIFS(FAM!BM:BM,FAM!E:E,C114)</f>
        <v>0</v>
      </c>
      <c r="G114" s="320">
        <f>SUMIFS(B2S!AM:AM,B2S!C:C,C114)</f>
        <v>0</v>
      </c>
      <c r="H114" s="320">
        <f>SUMIF(TOP!C:C,C114,TOP!AJ:AJ)</f>
        <v>0</v>
      </c>
      <c r="I114" s="320">
        <f>SUMIF(LEG!C:C,C114,LEG!AG:AG)</f>
        <v>0</v>
      </c>
      <c r="J114" s="320">
        <f>SUMIF(MBC!C:C,C114,MBC!AD:AD)</f>
        <v>0</v>
      </c>
      <c r="K114" s="320">
        <f>SUMIF(JIF!C:C,C114,JIF!AD:AD)</f>
        <v>0</v>
      </c>
      <c r="L114" s="320">
        <f>SUMIF(INT!C:C,C114,INT!AD:AD)</f>
        <v>0</v>
      </c>
      <c r="M114" s="320">
        <f>SUMIF(BET!C:C,C114,BET!AD:AD)</f>
        <v>0</v>
      </c>
      <c r="N114" s="320">
        <f>SUMIF(SPA!C:C,C114,SPA!AD:AD)</f>
        <v>0</v>
      </c>
      <c r="O114" s="320">
        <f>SUMIF(SKT!C:C,C114,SKT!AD:AD)</f>
        <v>0</v>
      </c>
      <c r="P114" s="320">
        <f>SUMIF(FOOD!C:C,C114,FOOD!F:F)</f>
        <v>0</v>
      </c>
      <c r="Q114" s="320">
        <f>SUMIF(Select!C:C,C114,Select!F:F)</f>
        <v>0</v>
      </c>
      <c r="R114" s="347">
        <f t="shared" si="14"/>
        <v>0</v>
      </c>
      <c r="S114" s="182">
        <f>SUMIFS(PSP!AW:AW,PSP!D:D,C114)</f>
        <v>0</v>
      </c>
      <c r="T114" s="101">
        <f t="shared" si="15"/>
        <v>0</v>
      </c>
    </row>
    <row r="115" spans="2:20" s="97" customFormat="1" ht="15" customHeight="1">
      <c r="B115" s="343">
        <v>104</v>
      </c>
      <c r="C115" s="343" t="s">
        <v>977</v>
      </c>
      <c r="D115" s="343" t="s">
        <v>1349</v>
      </c>
      <c r="E115" s="319">
        <f>SUMIFS(OFM!BK:BK,OFM!C:C,C115)</f>
        <v>0</v>
      </c>
      <c r="F115" s="319">
        <f>SUMIFS(FAM!BM:BM,FAM!E:E,C115)</f>
        <v>0</v>
      </c>
      <c r="G115" s="320">
        <f>SUMIFS(B2S!AM:AM,B2S!C:C,C115)</f>
        <v>0</v>
      </c>
      <c r="H115" s="320">
        <f>SUMIF(TOP!C:C,C115,TOP!AJ:AJ)</f>
        <v>0</v>
      </c>
      <c r="I115" s="320">
        <f>SUMIF(LEG!C:C,C115,LEG!AG:AG)</f>
        <v>0</v>
      </c>
      <c r="J115" s="320">
        <f>SUMIF(MBC!C:C,C115,MBC!AD:AD)</f>
        <v>0</v>
      </c>
      <c r="K115" s="320">
        <f>SUMIF(JIF!C:C,C115,JIF!AD:AD)</f>
        <v>0</v>
      </c>
      <c r="L115" s="320">
        <f>SUMIF(INT!C:C,C115,INT!AD:AD)</f>
        <v>0</v>
      </c>
      <c r="M115" s="320">
        <f>SUMIF(BET!C:C,C115,BET!AD:AD)</f>
        <v>0</v>
      </c>
      <c r="N115" s="320">
        <f>SUMIF(SPA!C:C,C115,SPA!AD:AD)</f>
        <v>0</v>
      </c>
      <c r="O115" s="320">
        <f>SUMIF(SKT!C:C,C115,SKT!AD:AD)</f>
        <v>0</v>
      </c>
      <c r="P115" s="320">
        <f>SUMIF(FOOD!C:C,C115,FOOD!F:F)</f>
        <v>0</v>
      </c>
      <c r="Q115" s="320">
        <f>SUMIF(Select!C:C,C115,Select!F:F)</f>
        <v>0</v>
      </c>
      <c r="R115" s="347">
        <f t="shared" si="14"/>
        <v>0</v>
      </c>
      <c r="S115" s="182">
        <f>SUMIFS(PSP!AW:AW,PSP!D:D,C115)</f>
        <v>0</v>
      </c>
      <c r="T115" s="101">
        <f t="shared" si="15"/>
        <v>0</v>
      </c>
    </row>
    <row r="116" spans="2:20" s="97" customFormat="1" ht="15" customHeight="1">
      <c r="B116" s="343">
        <v>105</v>
      </c>
      <c r="C116" s="343" t="s">
        <v>978</v>
      </c>
      <c r="D116" s="343" t="s">
        <v>1349</v>
      </c>
      <c r="E116" s="319">
        <f>SUMIFS(OFM!BK:BK,OFM!C:C,C116)</f>
        <v>0</v>
      </c>
      <c r="F116" s="319">
        <f>SUMIFS(FAM!BM:BM,FAM!E:E,C116)</f>
        <v>0</v>
      </c>
      <c r="G116" s="320">
        <f>SUMIFS(B2S!AM:AM,B2S!C:C,C116)</f>
        <v>0</v>
      </c>
      <c r="H116" s="320">
        <f>SUMIF(TOP!C:C,C116,TOP!AJ:AJ)</f>
        <v>0</v>
      </c>
      <c r="I116" s="320">
        <f>SUMIF(LEG!C:C,C116,LEG!AG:AG)</f>
        <v>0</v>
      </c>
      <c r="J116" s="320">
        <f>SUMIF(MBC!C:C,C116,MBC!AD:AD)</f>
        <v>0</v>
      </c>
      <c r="K116" s="320">
        <f>SUMIF(JIF!C:C,C116,JIF!AD:AD)</f>
        <v>0</v>
      </c>
      <c r="L116" s="320">
        <f>SUMIF(INT!C:C,C116,INT!AD:AD)</f>
        <v>0</v>
      </c>
      <c r="M116" s="320">
        <f>SUMIF(BET!C:C,C116,BET!AD:AD)</f>
        <v>0</v>
      </c>
      <c r="N116" s="320">
        <f>SUMIF(SPA!C:C,C116,SPA!AD:AD)</f>
        <v>0</v>
      </c>
      <c r="O116" s="320">
        <f>SUMIF(SKT!C:C,C116,SKT!AD:AD)</f>
        <v>0</v>
      </c>
      <c r="P116" s="320">
        <f>SUMIF(FOOD!C:C,C116,FOOD!F:F)</f>
        <v>0</v>
      </c>
      <c r="Q116" s="320">
        <f>SUMIF(Select!C:C,C116,Select!F:F)</f>
        <v>0</v>
      </c>
      <c r="R116" s="347">
        <f t="shared" si="14"/>
        <v>0</v>
      </c>
      <c r="S116" s="182">
        <f>SUMIFS(PSP!AW:AW,PSP!D:D,C116)</f>
        <v>0</v>
      </c>
      <c r="T116" s="101">
        <f t="shared" si="15"/>
        <v>0</v>
      </c>
    </row>
    <row r="117" spans="2:20" s="97" customFormat="1" ht="15" customHeight="1">
      <c r="B117" s="343">
        <v>106</v>
      </c>
      <c r="C117" s="343" t="s">
        <v>979</v>
      </c>
      <c r="D117" s="343" t="s">
        <v>1349</v>
      </c>
      <c r="E117" s="319">
        <f>SUMIFS(OFM!BK:BK,OFM!C:C,C117)</f>
        <v>0</v>
      </c>
      <c r="F117" s="319">
        <f>SUMIFS(FAM!BM:BM,FAM!E:E,C117)</f>
        <v>0</v>
      </c>
      <c r="G117" s="320">
        <f>SUMIFS(B2S!AM:AM,B2S!C:C,C117)</f>
        <v>0</v>
      </c>
      <c r="H117" s="320">
        <f>SUMIF(TOP!C:C,C117,TOP!AJ:AJ)</f>
        <v>0</v>
      </c>
      <c r="I117" s="320">
        <f>SUMIF(LEG!C:C,C117,LEG!AG:AG)</f>
        <v>0</v>
      </c>
      <c r="J117" s="320">
        <f>SUMIF(MBC!C:C,C117,MBC!AD:AD)</f>
        <v>0</v>
      </c>
      <c r="K117" s="320">
        <f>SUMIF(JIF!C:C,C117,JIF!AD:AD)</f>
        <v>0</v>
      </c>
      <c r="L117" s="320">
        <f>SUMIF(INT!C:C,C117,INT!AD:AD)</f>
        <v>0</v>
      </c>
      <c r="M117" s="320">
        <f>SUMIF(BET!C:C,C117,BET!AD:AD)</f>
        <v>0</v>
      </c>
      <c r="N117" s="320">
        <f>SUMIF(SPA!C:C,C117,SPA!AD:AD)</f>
        <v>0</v>
      </c>
      <c r="O117" s="320">
        <f>SUMIF(SKT!C:C,C117,SKT!AD:AD)</f>
        <v>0</v>
      </c>
      <c r="P117" s="320">
        <f>SUMIF(FOOD!C:C,C117,FOOD!F:F)</f>
        <v>0</v>
      </c>
      <c r="Q117" s="320">
        <f>SUMIF(Select!C:C,C117,Select!F:F)</f>
        <v>0</v>
      </c>
      <c r="R117" s="347">
        <f t="shared" si="14"/>
        <v>0</v>
      </c>
      <c r="S117" s="182">
        <f>SUMIFS(PSP!AW:AW,PSP!D:D,C117)</f>
        <v>0</v>
      </c>
      <c r="T117" s="101">
        <f t="shared" si="15"/>
        <v>0</v>
      </c>
    </row>
    <row r="118" spans="2:20" s="97" customFormat="1" ht="15" customHeight="1">
      <c r="B118" s="343">
        <v>107</v>
      </c>
      <c r="C118" s="343" t="s">
        <v>980</v>
      </c>
      <c r="D118" s="343" t="s">
        <v>1349</v>
      </c>
      <c r="E118" s="319">
        <f>SUMIFS(OFM!BK:BK,OFM!C:C,C118)</f>
        <v>0</v>
      </c>
      <c r="F118" s="319">
        <f>SUMIFS(FAM!BM:BM,FAM!E:E,C118)</f>
        <v>0</v>
      </c>
      <c r="G118" s="320">
        <f>SUMIFS(B2S!AM:AM,B2S!C:C,C118)</f>
        <v>0</v>
      </c>
      <c r="H118" s="320">
        <f>SUMIF(TOP!C:C,C118,TOP!AJ:AJ)</f>
        <v>0</v>
      </c>
      <c r="I118" s="320">
        <f>SUMIF(LEG!C:C,C118,LEG!AG:AG)</f>
        <v>0</v>
      </c>
      <c r="J118" s="320">
        <f>SUMIF(MBC!C:C,C118,MBC!AD:AD)</f>
        <v>0</v>
      </c>
      <c r="K118" s="320">
        <f>SUMIF(JIF!C:C,C118,JIF!AD:AD)</f>
        <v>0</v>
      </c>
      <c r="L118" s="320">
        <f>SUMIF(INT!C:C,C118,INT!AD:AD)</f>
        <v>0</v>
      </c>
      <c r="M118" s="320">
        <f>SUMIF(BET!C:C,C118,BET!AD:AD)</f>
        <v>0</v>
      </c>
      <c r="N118" s="320">
        <f>SUMIF(SPA!C:C,C118,SPA!AD:AD)</f>
        <v>0</v>
      </c>
      <c r="O118" s="320">
        <f>SUMIF(SKT!C:C,C118,SKT!AD:AD)</f>
        <v>0</v>
      </c>
      <c r="P118" s="320">
        <f>SUMIF(FOOD!C:C,C118,FOOD!F:F)</f>
        <v>0</v>
      </c>
      <c r="Q118" s="320">
        <f>SUMIF(Select!C:C,C118,Select!F:F)</f>
        <v>0</v>
      </c>
      <c r="R118" s="347">
        <f t="shared" si="14"/>
        <v>0</v>
      </c>
      <c r="S118" s="182">
        <f>SUMIFS(PSP!AW:AW,PSP!D:D,C118)</f>
        <v>0</v>
      </c>
      <c r="T118" s="101">
        <f t="shared" si="15"/>
        <v>0</v>
      </c>
    </row>
    <row r="119" spans="2:20" s="97" customFormat="1" ht="15" customHeight="1">
      <c r="B119" s="343">
        <v>108</v>
      </c>
      <c r="C119" s="343" t="s">
        <v>981</v>
      </c>
      <c r="D119" s="343" t="s">
        <v>1349</v>
      </c>
      <c r="E119" s="319">
        <f>SUMIFS(OFM!BK:BK,OFM!C:C,C119)</f>
        <v>0</v>
      </c>
      <c r="F119" s="319">
        <f>SUMIFS(FAM!BM:BM,FAM!E:E,C119)</f>
        <v>0</v>
      </c>
      <c r="G119" s="320">
        <f>SUMIFS(B2S!AM:AM,B2S!C:C,C119)</f>
        <v>0</v>
      </c>
      <c r="H119" s="320">
        <f>SUMIF(TOP!C:C,C119,TOP!AJ:AJ)</f>
        <v>0</v>
      </c>
      <c r="I119" s="320">
        <f>SUMIF(LEG!C:C,C119,LEG!AG:AG)</f>
        <v>0</v>
      </c>
      <c r="J119" s="320">
        <f>SUMIF(MBC!C:C,C119,MBC!AD:AD)</f>
        <v>0</v>
      </c>
      <c r="K119" s="320">
        <f>SUMIF(JIF!C:C,C119,JIF!AD:AD)</f>
        <v>0</v>
      </c>
      <c r="L119" s="320">
        <f>SUMIF(INT!C:C,C119,INT!AD:AD)</f>
        <v>0</v>
      </c>
      <c r="M119" s="320">
        <f>SUMIF(BET!C:C,C119,BET!AD:AD)</f>
        <v>0</v>
      </c>
      <c r="N119" s="320">
        <f>SUMIF(SPA!C:C,C119,SPA!AD:AD)</f>
        <v>0</v>
      </c>
      <c r="O119" s="320">
        <f>SUMIF(SKT!C:C,C119,SKT!AD:AD)</f>
        <v>0</v>
      </c>
      <c r="P119" s="320">
        <f>SUMIF(FOOD!C:C,C119,FOOD!F:F)</f>
        <v>0</v>
      </c>
      <c r="Q119" s="320">
        <f>SUMIF(Select!C:C,C119,Select!F:F)</f>
        <v>0</v>
      </c>
      <c r="R119" s="347">
        <f t="shared" si="14"/>
        <v>0</v>
      </c>
      <c r="S119" s="182">
        <f>SUMIFS(PSP!AW:AW,PSP!D:D,C119)</f>
        <v>0</v>
      </c>
      <c r="T119" s="101">
        <f t="shared" si="15"/>
        <v>0</v>
      </c>
    </row>
    <row r="120" spans="2:20" s="97" customFormat="1" ht="15" customHeight="1">
      <c r="B120" s="343">
        <v>109</v>
      </c>
      <c r="C120" s="343" t="s">
        <v>982</v>
      </c>
      <c r="D120" s="343" t="s">
        <v>1349</v>
      </c>
      <c r="E120" s="319">
        <f>SUMIFS(OFM!BK:BK,OFM!C:C,C120)</f>
        <v>0</v>
      </c>
      <c r="F120" s="319">
        <f>SUMIFS(FAM!BM:BM,FAM!E:E,C120)</f>
        <v>0</v>
      </c>
      <c r="G120" s="320">
        <f>SUMIFS(B2S!AM:AM,B2S!C:C,C120)</f>
        <v>0</v>
      </c>
      <c r="H120" s="320">
        <f>SUMIF(TOP!C:C,C120,TOP!AJ:AJ)</f>
        <v>0</v>
      </c>
      <c r="I120" s="320">
        <f>SUMIF(LEG!C:C,C120,LEG!AG:AG)</f>
        <v>0</v>
      </c>
      <c r="J120" s="320">
        <f>SUMIF(MBC!C:C,C120,MBC!AD:AD)</f>
        <v>0</v>
      </c>
      <c r="K120" s="320">
        <f>SUMIF(JIF!C:C,C120,JIF!AD:AD)</f>
        <v>0</v>
      </c>
      <c r="L120" s="320">
        <f>SUMIF(INT!C:C,C120,INT!AD:AD)</f>
        <v>0</v>
      </c>
      <c r="M120" s="320">
        <f>SUMIF(BET!C:C,C120,BET!AD:AD)</f>
        <v>0</v>
      </c>
      <c r="N120" s="320">
        <f>SUMIF(SPA!C:C,C120,SPA!AD:AD)</f>
        <v>0</v>
      </c>
      <c r="O120" s="320">
        <f>SUMIF(SKT!C:C,C120,SKT!AD:AD)</f>
        <v>0</v>
      </c>
      <c r="P120" s="320">
        <f>SUMIF(FOOD!C:C,C120,FOOD!F:F)</f>
        <v>0</v>
      </c>
      <c r="Q120" s="320">
        <f>SUMIF(Select!C:C,C120,Select!F:F)</f>
        <v>0</v>
      </c>
      <c r="R120" s="347">
        <f t="shared" si="14"/>
        <v>0</v>
      </c>
      <c r="S120" s="182">
        <f>SUMIFS(PSP!AW:AW,PSP!D:D,C120)</f>
        <v>0</v>
      </c>
      <c r="T120" s="101">
        <f t="shared" si="15"/>
        <v>0</v>
      </c>
    </row>
    <row r="121" spans="2:20" s="97" customFormat="1" ht="15" customHeight="1">
      <c r="B121" s="343">
        <v>110</v>
      </c>
      <c r="C121" s="343" t="s">
        <v>983</v>
      </c>
      <c r="D121" s="343" t="s">
        <v>1349</v>
      </c>
      <c r="E121" s="319">
        <f>SUMIFS(OFM!BK:BK,OFM!C:C,C121)</f>
        <v>0</v>
      </c>
      <c r="F121" s="319">
        <f>SUMIFS(FAM!BM:BM,FAM!E:E,C121)</f>
        <v>0</v>
      </c>
      <c r="G121" s="320">
        <f>SUMIFS(B2S!AM:AM,B2S!C:C,C121)</f>
        <v>0</v>
      </c>
      <c r="H121" s="320">
        <f>SUMIF(TOP!C:C,C121,TOP!AJ:AJ)</f>
        <v>0</v>
      </c>
      <c r="I121" s="320">
        <f>SUMIF(LEG!C:C,C121,LEG!AG:AG)</f>
        <v>0</v>
      </c>
      <c r="J121" s="320">
        <f>SUMIF(MBC!C:C,C121,MBC!AD:AD)</f>
        <v>0</v>
      </c>
      <c r="K121" s="320">
        <f>SUMIF(JIF!C:C,C121,JIF!AD:AD)</f>
        <v>0</v>
      </c>
      <c r="L121" s="320">
        <f>SUMIF(INT!C:C,C121,INT!AD:AD)</f>
        <v>0</v>
      </c>
      <c r="M121" s="320">
        <f>SUMIF(BET!C:C,C121,BET!AD:AD)</f>
        <v>0</v>
      </c>
      <c r="N121" s="320">
        <f>SUMIF(SPA!C:C,C121,SPA!AD:AD)</f>
        <v>0</v>
      </c>
      <c r="O121" s="320">
        <f>SUMIF(SKT!C:C,C121,SKT!AD:AD)</f>
        <v>0</v>
      </c>
      <c r="P121" s="320">
        <f>SUMIF(FOOD!C:C,C121,FOOD!F:F)</f>
        <v>0</v>
      </c>
      <c r="Q121" s="320">
        <f>SUMIF(Select!C:C,C121,Select!F:F)</f>
        <v>0</v>
      </c>
      <c r="R121" s="347">
        <f t="shared" si="14"/>
        <v>0</v>
      </c>
      <c r="S121" s="182">
        <f>SUMIFS(PSP!AW:AW,PSP!D:D,C121)</f>
        <v>0</v>
      </c>
      <c r="T121" s="101">
        <f t="shared" si="15"/>
        <v>0</v>
      </c>
    </row>
    <row r="122" spans="2:20" s="97" customFormat="1" ht="15" customHeight="1">
      <c r="B122" s="343">
        <v>111</v>
      </c>
      <c r="C122" s="343" t="s">
        <v>984</v>
      </c>
      <c r="D122" s="343" t="s">
        <v>1349</v>
      </c>
      <c r="E122" s="319">
        <f>SUMIFS(OFM!BK:BK,OFM!C:C,C122)</f>
        <v>0</v>
      </c>
      <c r="F122" s="319">
        <f>SUMIFS(FAM!BM:BM,FAM!E:E,C122)</f>
        <v>0</v>
      </c>
      <c r="G122" s="320">
        <f>SUMIFS(B2S!AM:AM,B2S!C:C,C122)</f>
        <v>0</v>
      </c>
      <c r="H122" s="320">
        <f>SUMIF(TOP!C:C,C122,TOP!AJ:AJ)</f>
        <v>0</v>
      </c>
      <c r="I122" s="320">
        <f>SUMIF(LEG!C:C,C122,LEG!AG:AG)</f>
        <v>0</v>
      </c>
      <c r="J122" s="320">
        <f>SUMIF(MBC!C:C,C122,MBC!AD:AD)</f>
        <v>0</v>
      </c>
      <c r="K122" s="320">
        <f>SUMIF(JIF!C:C,C122,JIF!AD:AD)</f>
        <v>0</v>
      </c>
      <c r="L122" s="320">
        <f>SUMIF(INT!C:C,C122,INT!AD:AD)</f>
        <v>0</v>
      </c>
      <c r="M122" s="320">
        <f>SUMIF(BET!C:C,C122,BET!AD:AD)</f>
        <v>0</v>
      </c>
      <c r="N122" s="320">
        <f>SUMIF(SPA!C:C,C122,SPA!AD:AD)</f>
        <v>0</v>
      </c>
      <c r="O122" s="320">
        <f>SUMIF(SKT!C:C,C122,SKT!AD:AD)</f>
        <v>0</v>
      </c>
      <c r="P122" s="320">
        <f>SUMIF(FOOD!C:C,C122,FOOD!F:F)</f>
        <v>0</v>
      </c>
      <c r="Q122" s="320">
        <f>SUMIF(Select!C:C,C122,Select!F:F)</f>
        <v>0</v>
      </c>
      <c r="R122" s="347">
        <f t="shared" si="14"/>
        <v>0</v>
      </c>
      <c r="S122" s="182">
        <f>SUMIFS(PSP!AW:AW,PSP!D:D,C122)</f>
        <v>0</v>
      </c>
      <c r="T122" s="101">
        <f t="shared" si="15"/>
        <v>0</v>
      </c>
    </row>
    <row r="123" spans="2:20" s="97" customFormat="1" ht="15" customHeight="1">
      <c r="B123" s="343">
        <v>112</v>
      </c>
      <c r="C123" s="343" t="s">
        <v>985</v>
      </c>
      <c r="D123" s="343" t="s">
        <v>1349</v>
      </c>
      <c r="E123" s="319">
        <f>SUMIFS(OFM!BK:BK,OFM!C:C,C123)</f>
        <v>0</v>
      </c>
      <c r="F123" s="319">
        <f>SUMIFS(FAM!BM:BM,FAM!E:E,C123)</f>
        <v>0</v>
      </c>
      <c r="G123" s="320">
        <f>SUMIFS(B2S!AM:AM,B2S!C:C,C123)</f>
        <v>0</v>
      </c>
      <c r="H123" s="320">
        <f>SUMIF(TOP!C:C,C123,TOP!AJ:AJ)</f>
        <v>0</v>
      </c>
      <c r="I123" s="320">
        <f>SUMIF(LEG!C:C,C123,LEG!AG:AG)</f>
        <v>0</v>
      </c>
      <c r="J123" s="320">
        <f>SUMIF(MBC!C:C,C123,MBC!AD:AD)</f>
        <v>0</v>
      </c>
      <c r="K123" s="320">
        <f>SUMIF(JIF!C:C,C123,JIF!AD:AD)</f>
        <v>0</v>
      </c>
      <c r="L123" s="320">
        <f>SUMIF(INT!C:C,C123,INT!AD:AD)</f>
        <v>0</v>
      </c>
      <c r="M123" s="320">
        <f>SUMIF(BET!C:C,C123,BET!AD:AD)</f>
        <v>0</v>
      </c>
      <c r="N123" s="320">
        <f>SUMIF(SPA!C:C,C123,SPA!AD:AD)</f>
        <v>0</v>
      </c>
      <c r="O123" s="320">
        <f>SUMIF(SKT!C:C,C123,SKT!AD:AD)</f>
        <v>0</v>
      </c>
      <c r="P123" s="320">
        <f>SUMIF(FOOD!C:C,C123,FOOD!F:F)</f>
        <v>0</v>
      </c>
      <c r="Q123" s="320">
        <f>SUMIF(Select!C:C,C123,Select!F:F)</f>
        <v>0</v>
      </c>
      <c r="R123" s="347">
        <f t="shared" si="14"/>
        <v>0</v>
      </c>
      <c r="S123" s="182">
        <f>SUMIFS(PSP!AW:AW,PSP!D:D,C123)</f>
        <v>0</v>
      </c>
      <c r="T123" s="101">
        <f t="shared" si="15"/>
        <v>0</v>
      </c>
    </row>
    <row r="124" spans="2:20" s="97" customFormat="1" ht="15" customHeight="1">
      <c r="B124" s="343">
        <v>113</v>
      </c>
      <c r="C124" s="343" t="s">
        <v>986</v>
      </c>
      <c r="D124" s="343" t="s">
        <v>1349</v>
      </c>
      <c r="E124" s="319">
        <f>SUMIFS(OFM!BK:BK,OFM!C:C,C124)</f>
        <v>0</v>
      </c>
      <c r="F124" s="319">
        <f>SUMIFS(FAM!BM:BM,FAM!E:E,C124)</f>
        <v>0</v>
      </c>
      <c r="G124" s="320">
        <f>SUMIFS(B2S!AM:AM,B2S!C:C,C124)</f>
        <v>0</v>
      </c>
      <c r="H124" s="320">
        <f>SUMIF(TOP!C:C,C124,TOP!AJ:AJ)</f>
        <v>0</v>
      </c>
      <c r="I124" s="320">
        <f>SUMIF(LEG!C:C,C124,LEG!AG:AG)</f>
        <v>0</v>
      </c>
      <c r="J124" s="320">
        <f>SUMIF(MBC!C:C,C124,MBC!AD:AD)</f>
        <v>0</v>
      </c>
      <c r="K124" s="320">
        <f>SUMIF(JIF!C:C,C124,JIF!AD:AD)</f>
        <v>0</v>
      </c>
      <c r="L124" s="320">
        <f>SUMIF(INT!C:C,C124,INT!AD:AD)</f>
        <v>0</v>
      </c>
      <c r="M124" s="320">
        <f>SUMIF(BET!C:C,C124,BET!AD:AD)</f>
        <v>0</v>
      </c>
      <c r="N124" s="320">
        <f>SUMIF(SPA!C:C,C124,SPA!AD:AD)</f>
        <v>0</v>
      </c>
      <c r="O124" s="320">
        <f>SUMIF(SKT!C:C,C124,SKT!AD:AD)</f>
        <v>0</v>
      </c>
      <c r="P124" s="320">
        <f>SUMIF(FOOD!C:C,C124,FOOD!F:F)</f>
        <v>0</v>
      </c>
      <c r="Q124" s="320">
        <f>SUMIF(Select!C:C,C124,Select!F:F)</f>
        <v>0</v>
      </c>
      <c r="R124" s="347">
        <f t="shared" si="14"/>
        <v>0</v>
      </c>
      <c r="S124" s="182">
        <f>SUMIFS(PSP!AW:AW,PSP!D:D,C124)</f>
        <v>0</v>
      </c>
      <c r="T124" s="101">
        <f t="shared" si="15"/>
        <v>0</v>
      </c>
    </row>
    <row r="125" spans="2:20" s="97" customFormat="1" ht="15" customHeight="1">
      <c r="B125" s="343">
        <v>114</v>
      </c>
      <c r="C125" s="343" t="s">
        <v>987</v>
      </c>
      <c r="D125" s="343" t="s">
        <v>1349</v>
      </c>
      <c r="E125" s="319">
        <f>SUMIFS(OFM!BK:BK,OFM!C:C,C125)</f>
        <v>0</v>
      </c>
      <c r="F125" s="319">
        <f>SUMIFS(FAM!BM:BM,FAM!E:E,C125)</f>
        <v>0</v>
      </c>
      <c r="G125" s="320">
        <f>SUMIFS(B2S!AM:AM,B2S!C:C,C125)</f>
        <v>0</v>
      </c>
      <c r="H125" s="320">
        <f>SUMIF(TOP!C:C,C125,TOP!AJ:AJ)</f>
        <v>0</v>
      </c>
      <c r="I125" s="320">
        <f>SUMIF(LEG!C:C,C125,LEG!AG:AG)</f>
        <v>0</v>
      </c>
      <c r="J125" s="320">
        <f>SUMIF(MBC!C:C,C125,MBC!AD:AD)</f>
        <v>0</v>
      </c>
      <c r="K125" s="320">
        <f>SUMIF(JIF!C:C,C125,JIF!AD:AD)</f>
        <v>0</v>
      </c>
      <c r="L125" s="320">
        <f>SUMIF(INT!C:C,C125,INT!AD:AD)</f>
        <v>0</v>
      </c>
      <c r="M125" s="320">
        <f>SUMIF(BET!C:C,C125,BET!AD:AD)</f>
        <v>0</v>
      </c>
      <c r="N125" s="320">
        <f>SUMIF(SPA!C:C,C125,SPA!AD:AD)</f>
        <v>0</v>
      </c>
      <c r="O125" s="320">
        <f>SUMIF(SKT!C:C,C125,SKT!AD:AD)</f>
        <v>0</v>
      </c>
      <c r="P125" s="320">
        <f>SUMIF(FOOD!C:C,C125,FOOD!F:F)</f>
        <v>0</v>
      </c>
      <c r="Q125" s="320">
        <f>SUMIF(Select!C:C,C125,Select!F:F)</f>
        <v>0</v>
      </c>
      <c r="R125" s="347">
        <f t="shared" si="14"/>
        <v>0</v>
      </c>
      <c r="S125" s="182">
        <f>SUMIFS(PSP!AW:AW,PSP!D:D,C125)</f>
        <v>0</v>
      </c>
      <c r="T125" s="101">
        <f t="shared" si="15"/>
        <v>0</v>
      </c>
    </row>
    <row r="126" spans="2:20" s="97" customFormat="1" ht="15" customHeight="1">
      <c r="B126" s="343">
        <v>115</v>
      </c>
      <c r="C126" s="343" t="s">
        <v>988</v>
      </c>
      <c r="D126" s="343" t="s">
        <v>1349</v>
      </c>
      <c r="E126" s="319">
        <f>SUMIFS(OFM!BK:BK,OFM!C:C,C126)</f>
        <v>0</v>
      </c>
      <c r="F126" s="319">
        <f>SUMIFS(FAM!BM:BM,FAM!E:E,C126)</f>
        <v>0</v>
      </c>
      <c r="G126" s="320">
        <f>SUMIFS(B2S!AM:AM,B2S!C:C,C126)</f>
        <v>0</v>
      </c>
      <c r="H126" s="320">
        <f>SUMIF(TOP!C:C,C126,TOP!AJ:AJ)</f>
        <v>0</v>
      </c>
      <c r="I126" s="320">
        <f>SUMIF(LEG!C:C,C126,LEG!AG:AG)</f>
        <v>0</v>
      </c>
      <c r="J126" s="320">
        <f>SUMIF(MBC!C:C,C126,MBC!AD:AD)</f>
        <v>0</v>
      </c>
      <c r="K126" s="320">
        <f>SUMIF(JIF!C:C,C126,JIF!AD:AD)</f>
        <v>0</v>
      </c>
      <c r="L126" s="320">
        <f>SUMIF(INT!C:C,C126,INT!AD:AD)</f>
        <v>0</v>
      </c>
      <c r="M126" s="320">
        <f>SUMIF(BET!C:C,C126,BET!AD:AD)</f>
        <v>0</v>
      </c>
      <c r="N126" s="320">
        <f>SUMIF(SPA!C:C,C126,SPA!AD:AD)</f>
        <v>0</v>
      </c>
      <c r="O126" s="320">
        <f>SUMIF(SKT!C:C,C126,SKT!AD:AD)</f>
        <v>0</v>
      </c>
      <c r="P126" s="320">
        <f>SUMIF(FOOD!C:C,C126,FOOD!F:F)</f>
        <v>0</v>
      </c>
      <c r="Q126" s="320">
        <f>SUMIF(Select!C:C,C126,Select!F:F)</f>
        <v>0</v>
      </c>
      <c r="R126" s="347">
        <f t="shared" si="14"/>
        <v>0</v>
      </c>
      <c r="S126" s="182">
        <f>SUMIFS(PSP!AW:AW,PSP!D:D,C126)</f>
        <v>0</v>
      </c>
      <c r="T126" s="101">
        <f t="shared" si="15"/>
        <v>0</v>
      </c>
    </row>
    <row r="127" spans="2:20" s="97" customFormat="1" ht="15" customHeight="1">
      <c r="B127" s="343">
        <v>116</v>
      </c>
      <c r="C127" s="343" t="s">
        <v>989</v>
      </c>
      <c r="D127" s="343" t="s">
        <v>1349</v>
      </c>
      <c r="E127" s="319">
        <f>SUMIFS(OFM!BK:BK,OFM!C:C,C127)</f>
        <v>0</v>
      </c>
      <c r="F127" s="319">
        <f>SUMIFS(FAM!BM:BM,FAM!E:E,C127)</f>
        <v>0</v>
      </c>
      <c r="G127" s="320">
        <f>SUMIFS(B2S!AM:AM,B2S!C:C,C127)</f>
        <v>0</v>
      </c>
      <c r="H127" s="320">
        <f>SUMIF(TOP!C:C,C127,TOP!AJ:AJ)</f>
        <v>0</v>
      </c>
      <c r="I127" s="320">
        <f>SUMIF(LEG!C:C,C127,LEG!AG:AG)</f>
        <v>0</v>
      </c>
      <c r="J127" s="320">
        <f>SUMIF(MBC!C:C,C127,MBC!AD:AD)</f>
        <v>0</v>
      </c>
      <c r="K127" s="320">
        <f>SUMIF(JIF!C:C,C127,JIF!AD:AD)</f>
        <v>0</v>
      </c>
      <c r="L127" s="320">
        <f>SUMIF(INT!C:C,C127,INT!AD:AD)</f>
        <v>0</v>
      </c>
      <c r="M127" s="320">
        <f>SUMIF(BET!C:C,C127,BET!AD:AD)</f>
        <v>0</v>
      </c>
      <c r="N127" s="320">
        <f>SUMIF(SPA!C:C,C127,SPA!AD:AD)</f>
        <v>0</v>
      </c>
      <c r="O127" s="320">
        <f>SUMIF(SKT!C:C,C127,SKT!AD:AD)</f>
        <v>0</v>
      </c>
      <c r="P127" s="320">
        <f>SUMIF(FOOD!C:C,C127,FOOD!F:F)</f>
        <v>0</v>
      </c>
      <c r="Q127" s="320">
        <f>SUMIF(Select!C:C,C127,Select!F:F)</f>
        <v>0</v>
      </c>
      <c r="R127" s="347">
        <f t="shared" si="14"/>
        <v>0</v>
      </c>
      <c r="S127" s="182">
        <f>SUMIFS(PSP!AW:AW,PSP!D:D,C127)</f>
        <v>0</v>
      </c>
      <c r="T127" s="101">
        <f t="shared" si="15"/>
        <v>0</v>
      </c>
    </row>
    <row r="128" spans="2:20" s="97" customFormat="1" ht="15" customHeight="1">
      <c r="B128" s="343">
        <v>117</v>
      </c>
      <c r="C128" s="343" t="s">
        <v>990</v>
      </c>
      <c r="D128" s="343" t="s">
        <v>1349</v>
      </c>
      <c r="E128" s="319">
        <f>SUMIFS(OFM!BK:BK,OFM!C:C,C128)</f>
        <v>0</v>
      </c>
      <c r="F128" s="319">
        <f>SUMIFS(FAM!BM:BM,FAM!E:E,C128)</f>
        <v>0</v>
      </c>
      <c r="G128" s="320">
        <f>SUMIFS(B2S!AM:AM,B2S!C:C,C128)</f>
        <v>0</v>
      </c>
      <c r="H128" s="320">
        <f>SUMIF(TOP!C:C,C128,TOP!AJ:AJ)</f>
        <v>0</v>
      </c>
      <c r="I128" s="320">
        <f>SUMIF(LEG!C:C,C128,LEG!AG:AG)</f>
        <v>0</v>
      </c>
      <c r="J128" s="320">
        <f>SUMIF(MBC!C:C,C128,MBC!AD:AD)</f>
        <v>0</v>
      </c>
      <c r="K128" s="320">
        <f>SUMIF(JIF!C:C,C128,JIF!AD:AD)</f>
        <v>0</v>
      </c>
      <c r="L128" s="320">
        <f>SUMIF(INT!C:C,C128,INT!AD:AD)</f>
        <v>0</v>
      </c>
      <c r="M128" s="320">
        <f>SUMIF(BET!C:C,C128,BET!AD:AD)</f>
        <v>0</v>
      </c>
      <c r="N128" s="320">
        <f>SUMIF(SPA!C:C,C128,SPA!AD:AD)</f>
        <v>0</v>
      </c>
      <c r="O128" s="320">
        <f>SUMIF(SKT!C:C,C128,SKT!AD:AD)</f>
        <v>0</v>
      </c>
      <c r="P128" s="320">
        <f>SUMIF(FOOD!C:C,C128,FOOD!F:F)</f>
        <v>0</v>
      </c>
      <c r="Q128" s="320">
        <f>SUMIF(Select!C:C,C128,Select!F:F)</f>
        <v>0</v>
      </c>
      <c r="R128" s="347">
        <f t="shared" si="14"/>
        <v>0</v>
      </c>
      <c r="S128" s="182">
        <f>SUMIFS(PSP!AW:AW,PSP!D:D,C128)</f>
        <v>0</v>
      </c>
      <c r="T128" s="101">
        <f t="shared" si="15"/>
        <v>0</v>
      </c>
    </row>
    <row r="129" spans="2:20" ht="15" customHeight="1">
      <c r="B129" s="332">
        <v>118</v>
      </c>
      <c r="C129" s="332" t="s">
        <v>991</v>
      </c>
      <c r="D129" s="332" t="s">
        <v>1038</v>
      </c>
      <c r="E129" s="70">
        <f>SUMIFS(OFM!BK:BK,OFM!C:C,C129)</f>
        <v>0</v>
      </c>
      <c r="F129" s="70">
        <f>SUMIFS(FAM!BM:BM,FAM!E:E,C129)</f>
        <v>0</v>
      </c>
      <c r="G129" s="180">
        <f>SUMIFS(B2S!AM:AM,B2S!C:C,C129)</f>
        <v>0</v>
      </c>
      <c r="H129" s="180">
        <f>SUMIF(TOP!C:C,C129,TOP!AJ:AJ)</f>
        <v>0</v>
      </c>
      <c r="I129" s="180">
        <f>SUMIF(LEG!C:C,C129,LEG!AG:AG)</f>
        <v>0</v>
      </c>
      <c r="J129" s="180">
        <f>SUMIF(MBC!C:C,C129,MBC!AD:AD)</f>
        <v>0</v>
      </c>
      <c r="K129" s="180">
        <f>SUMIF(JIF!C:C,C129,JIF!AD:AD)</f>
        <v>0</v>
      </c>
      <c r="L129" s="180">
        <f>SUMIF(INT!C:C,C129,INT!AD:AD)</f>
        <v>0</v>
      </c>
      <c r="M129" s="180">
        <f>SUMIF(BET!C:C,C129,BET!AD:AD)</f>
        <v>0</v>
      </c>
      <c r="N129" s="180">
        <f>SUMIF(SPA!C:C,C129,SPA!AD:AD)</f>
        <v>0</v>
      </c>
      <c r="O129" s="180">
        <f>SUMIF(SKT!C:C,C129,SKT!AD:AD)</f>
        <v>0</v>
      </c>
      <c r="P129" s="180">
        <f>SUMIF(FOOD!C:C,C129,FOOD!F:F)</f>
        <v>0</v>
      </c>
      <c r="Q129" s="180">
        <f>SUMIF(Select!C:C,C129,Select!F:F)</f>
        <v>0</v>
      </c>
      <c r="R129" s="181">
        <f t="shared" si="14"/>
        <v>0</v>
      </c>
      <c r="S129" s="182">
        <f>SUMIFS(PSP!AW:AW,PSP!D:D,C129)</f>
        <v>0</v>
      </c>
      <c r="T129" s="181">
        <f t="shared" si="15"/>
        <v>0</v>
      </c>
    </row>
    <row r="130" spans="2:20" s="97" customFormat="1" ht="15" customHeight="1">
      <c r="B130" s="343">
        <v>119</v>
      </c>
      <c r="C130" s="343" t="s">
        <v>992</v>
      </c>
      <c r="D130" s="343" t="s">
        <v>1349</v>
      </c>
      <c r="E130" s="319">
        <f>SUMIFS(OFM!BK:BK,OFM!C:C,C130)</f>
        <v>0</v>
      </c>
      <c r="F130" s="319">
        <f>SUMIFS(FAM!BM:BM,FAM!E:E,C130)</f>
        <v>0</v>
      </c>
      <c r="G130" s="320">
        <f>SUMIFS(B2S!AM:AM,B2S!C:C,C130)</f>
        <v>0</v>
      </c>
      <c r="H130" s="320">
        <f>SUMIF(TOP!C:C,C130,TOP!AJ:AJ)</f>
        <v>0</v>
      </c>
      <c r="I130" s="320">
        <f>SUMIF(LEG!C:C,C130,LEG!AG:AG)</f>
        <v>0</v>
      </c>
      <c r="J130" s="320">
        <f>SUMIF(MBC!C:C,C130,MBC!AD:AD)</f>
        <v>0</v>
      </c>
      <c r="K130" s="320">
        <f>SUMIF(JIF!C:C,C130,JIF!AD:AD)</f>
        <v>0</v>
      </c>
      <c r="L130" s="320">
        <f>SUMIF(INT!C:C,C130,INT!AD:AD)</f>
        <v>0</v>
      </c>
      <c r="M130" s="320">
        <f>SUMIF(BET!C:C,C130,BET!AD:AD)</f>
        <v>0</v>
      </c>
      <c r="N130" s="320">
        <f>SUMIF(SPA!C:C,C130,SPA!AD:AD)</f>
        <v>0</v>
      </c>
      <c r="O130" s="320">
        <f>SUMIF(SKT!C:C,C130,SKT!AD:AD)</f>
        <v>0</v>
      </c>
      <c r="P130" s="320">
        <f>SUMIF(FOOD!C:C,C130,FOOD!F:F)</f>
        <v>0</v>
      </c>
      <c r="Q130" s="320">
        <f>SUMIF(Select!C:C,C130,Select!F:F)</f>
        <v>0</v>
      </c>
      <c r="R130" s="347">
        <f t="shared" si="14"/>
        <v>0</v>
      </c>
      <c r="S130" s="182">
        <f>SUMIFS(PSP!AW:AW,PSP!D:D,C130)</f>
        <v>0</v>
      </c>
      <c r="T130" s="101">
        <f t="shared" si="15"/>
        <v>0</v>
      </c>
    </row>
    <row r="131" spans="2:20" s="97" customFormat="1" ht="15" customHeight="1">
      <c r="B131" s="343">
        <v>120</v>
      </c>
      <c r="C131" s="343" t="s">
        <v>993</v>
      </c>
      <c r="D131" s="343" t="s">
        <v>1349</v>
      </c>
      <c r="E131" s="319">
        <f>SUMIFS(OFM!BK:BK,OFM!C:C,C131)</f>
        <v>0</v>
      </c>
      <c r="F131" s="319">
        <f>SUMIFS(FAM!BM:BM,FAM!E:E,C131)</f>
        <v>0</v>
      </c>
      <c r="G131" s="320">
        <f>SUMIFS(B2S!AM:AM,B2S!C:C,C131)</f>
        <v>0</v>
      </c>
      <c r="H131" s="320">
        <f>SUMIF(TOP!C:C,C131,TOP!AJ:AJ)</f>
        <v>0</v>
      </c>
      <c r="I131" s="320">
        <f>SUMIF(LEG!C:C,C131,LEG!AG:AG)</f>
        <v>0</v>
      </c>
      <c r="J131" s="320">
        <f>SUMIF(MBC!C:C,C131,MBC!AD:AD)</f>
        <v>0</v>
      </c>
      <c r="K131" s="320">
        <f>SUMIF(JIF!C:C,C131,JIF!AD:AD)</f>
        <v>0</v>
      </c>
      <c r="L131" s="320">
        <f>SUMIF(INT!C:C,C131,INT!AD:AD)</f>
        <v>0</v>
      </c>
      <c r="M131" s="320">
        <f>SUMIF(BET!C:C,C131,BET!AD:AD)</f>
        <v>0</v>
      </c>
      <c r="N131" s="320">
        <f>SUMIF(SPA!C:C,C131,SPA!AD:AD)</f>
        <v>0</v>
      </c>
      <c r="O131" s="320">
        <f>SUMIF(SKT!C:C,C131,SKT!AD:AD)</f>
        <v>0</v>
      </c>
      <c r="P131" s="320">
        <f>SUMIF(FOOD!C:C,C131,FOOD!F:F)</f>
        <v>0</v>
      </c>
      <c r="Q131" s="320">
        <f>SUMIF(Select!C:C,C131,Select!F:F)</f>
        <v>0</v>
      </c>
      <c r="R131" s="347">
        <f t="shared" si="14"/>
        <v>0</v>
      </c>
      <c r="S131" s="182">
        <f>SUMIFS(PSP!AW:AW,PSP!D:D,C131)</f>
        <v>0</v>
      </c>
      <c r="T131" s="101">
        <f t="shared" si="15"/>
        <v>0</v>
      </c>
    </row>
    <row r="132" spans="2:20" s="97" customFormat="1" ht="15" customHeight="1">
      <c r="B132" s="343">
        <v>121</v>
      </c>
      <c r="C132" s="343" t="s">
        <v>994</v>
      </c>
      <c r="D132" s="343" t="s">
        <v>1349</v>
      </c>
      <c r="E132" s="319">
        <f>SUMIFS(OFM!BK:BK,OFM!C:C,C132)</f>
        <v>0</v>
      </c>
      <c r="F132" s="319">
        <f>SUMIFS(FAM!BM:BM,FAM!E:E,C132)</f>
        <v>0</v>
      </c>
      <c r="G132" s="320">
        <f>SUMIFS(B2S!AM:AM,B2S!C:C,C132)</f>
        <v>0</v>
      </c>
      <c r="H132" s="320">
        <f>SUMIF(TOP!C:C,C132,TOP!AJ:AJ)</f>
        <v>0</v>
      </c>
      <c r="I132" s="320">
        <f>SUMIF(LEG!C:C,C132,LEG!AG:AG)</f>
        <v>0</v>
      </c>
      <c r="J132" s="320">
        <f>SUMIF(MBC!C:C,C132,MBC!AD:AD)</f>
        <v>0</v>
      </c>
      <c r="K132" s="320">
        <f>SUMIF(JIF!C:C,C132,JIF!AD:AD)</f>
        <v>0</v>
      </c>
      <c r="L132" s="320">
        <f>SUMIF(INT!C:C,C132,INT!AD:AD)</f>
        <v>0</v>
      </c>
      <c r="M132" s="320">
        <f>SUMIF(BET!C:C,C132,BET!AD:AD)</f>
        <v>0</v>
      </c>
      <c r="N132" s="320">
        <f>SUMIF(SPA!C:C,C132,SPA!AD:AD)</f>
        <v>0</v>
      </c>
      <c r="O132" s="320">
        <f>SUMIF(SKT!C:C,C132,SKT!AD:AD)</f>
        <v>0</v>
      </c>
      <c r="P132" s="320">
        <f>SUMIF(FOOD!C:C,C132,FOOD!F:F)</f>
        <v>0</v>
      </c>
      <c r="Q132" s="320">
        <f>SUMIF(Select!C:C,C132,Select!F:F)</f>
        <v>0</v>
      </c>
      <c r="R132" s="347">
        <f t="shared" si="14"/>
        <v>0</v>
      </c>
      <c r="S132" s="182">
        <f>SUMIFS(PSP!AW:AW,PSP!D:D,C132)</f>
        <v>0</v>
      </c>
      <c r="T132" s="101">
        <f t="shared" si="15"/>
        <v>0</v>
      </c>
    </row>
    <row r="133" spans="2:20" s="97" customFormat="1" ht="15" customHeight="1">
      <c r="B133" s="343">
        <v>122</v>
      </c>
      <c r="C133" s="343" t="s">
        <v>995</v>
      </c>
      <c r="D133" s="343" t="s">
        <v>1349</v>
      </c>
      <c r="E133" s="319">
        <f>SUMIFS(OFM!BK:BK,OFM!C:C,C133)</f>
        <v>0</v>
      </c>
      <c r="F133" s="319">
        <f>SUMIFS(FAM!BM:BM,FAM!E:E,C133)</f>
        <v>0</v>
      </c>
      <c r="G133" s="320">
        <f>SUMIFS(B2S!AM:AM,B2S!C:C,C133)</f>
        <v>0</v>
      </c>
      <c r="H133" s="320">
        <f>SUMIF(TOP!C:C,C133,TOP!AJ:AJ)</f>
        <v>0</v>
      </c>
      <c r="I133" s="320">
        <f>SUMIF(LEG!C:C,C133,LEG!AG:AG)</f>
        <v>0</v>
      </c>
      <c r="J133" s="320">
        <f>SUMIF(MBC!C:C,C133,MBC!AD:AD)</f>
        <v>0</v>
      </c>
      <c r="K133" s="320">
        <f>SUMIF(JIF!C:C,C133,JIF!AD:AD)</f>
        <v>0</v>
      </c>
      <c r="L133" s="320">
        <f>SUMIF(INT!C:C,C133,INT!AD:AD)</f>
        <v>0</v>
      </c>
      <c r="M133" s="320">
        <f>SUMIF(BET!C:C,C133,BET!AD:AD)</f>
        <v>0</v>
      </c>
      <c r="N133" s="320">
        <f>SUMIF(SPA!C:C,C133,SPA!AD:AD)</f>
        <v>0</v>
      </c>
      <c r="O133" s="320">
        <f>SUMIF(SKT!C:C,C133,SKT!AD:AD)</f>
        <v>0</v>
      </c>
      <c r="P133" s="320">
        <f>SUMIF(FOOD!C:C,C133,FOOD!F:F)</f>
        <v>0</v>
      </c>
      <c r="Q133" s="320">
        <f>SUMIF(Select!C:C,C133,Select!F:F)</f>
        <v>0</v>
      </c>
      <c r="R133" s="347">
        <f t="shared" si="14"/>
        <v>0</v>
      </c>
      <c r="S133" s="182">
        <f>SUMIFS(PSP!AW:AW,PSP!D:D,C133)</f>
        <v>0</v>
      </c>
      <c r="T133" s="101">
        <f t="shared" si="15"/>
        <v>0</v>
      </c>
    </row>
    <row r="134" spans="2:20" s="97" customFormat="1" ht="15" customHeight="1">
      <c r="B134" s="343">
        <v>123</v>
      </c>
      <c r="C134" s="343" t="s">
        <v>996</v>
      </c>
      <c r="D134" s="343" t="s">
        <v>1349</v>
      </c>
      <c r="E134" s="319">
        <f>SUMIFS(OFM!BK:BK,OFM!C:C,C134)</f>
        <v>0</v>
      </c>
      <c r="F134" s="319">
        <f>SUMIFS(FAM!BM:BM,FAM!E:E,C134)</f>
        <v>0</v>
      </c>
      <c r="G134" s="320">
        <f>SUMIFS(B2S!AM:AM,B2S!C:C,C134)</f>
        <v>0</v>
      </c>
      <c r="H134" s="320">
        <f>SUMIF(TOP!C:C,C134,TOP!AJ:AJ)</f>
        <v>0</v>
      </c>
      <c r="I134" s="320">
        <f>SUMIF(LEG!C:C,C134,LEG!AG:AG)</f>
        <v>0</v>
      </c>
      <c r="J134" s="320">
        <f>SUMIF(MBC!C:C,C134,MBC!AD:AD)</f>
        <v>0</v>
      </c>
      <c r="K134" s="320">
        <f>SUMIF(JIF!C:C,C134,JIF!AD:AD)</f>
        <v>0</v>
      </c>
      <c r="L134" s="320">
        <f>SUMIF(INT!C:C,C134,INT!AD:AD)</f>
        <v>0</v>
      </c>
      <c r="M134" s="320">
        <f>SUMIF(BET!C:C,C134,BET!AD:AD)</f>
        <v>0</v>
      </c>
      <c r="N134" s="320">
        <f>SUMIF(SPA!C:C,C134,SPA!AD:AD)</f>
        <v>0</v>
      </c>
      <c r="O134" s="320">
        <f>SUMIF(SKT!C:C,C134,SKT!AD:AD)</f>
        <v>0</v>
      </c>
      <c r="P134" s="320">
        <f>SUMIF(FOOD!C:C,C134,FOOD!F:F)</f>
        <v>0</v>
      </c>
      <c r="Q134" s="320">
        <f>SUMIF(Select!C:C,C134,Select!F:F)</f>
        <v>0</v>
      </c>
      <c r="R134" s="347">
        <f t="shared" si="14"/>
        <v>0</v>
      </c>
      <c r="S134" s="182">
        <f>SUMIFS(PSP!AW:AW,PSP!D:D,C134)</f>
        <v>0</v>
      </c>
      <c r="T134" s="101">
        <f t="shared" si="15"/>
        <v>0</v>
      </c>
    </row>
    <row r="135" spans="2:20" s="97" customFormat="1" ht="15" customHeight="1">
      <c r="B135" s="343">
        <v>124</v>
      </c>
      <c r="C135" s="343" t="s">
        <v>997</v>
      </c>
      <c r="D135" s="343" t="s">
        <v>1349</v>
      </c>
      <c r="E135" s="319">
        <f>SUMIFS(OFM!BK:BK,OFM!C:C,C135)</f>
        <v>0</v>
      </c>
      <c r="F135" s="319">
        <f>SUMIFS(FAM!BM:BM,FAM!E:E,C135)</f>
        <v>0</v>
      </c>
      <c r="G135" s="320">
        <f>SUMIFS(B2S!AM:AM,B2S!C:C,C135)</f>
        <v>0</v>
      </c>
      <c r="H135" s="320">
        <f>SUMIF(TOP!C:C,C135,TOP!AJ:AJ)</f>
        <v>0</v>
      </c>
      <c r="I135" s="320">
        <f>SUMIF(LEG!C:C,C135,LEG!AG:AG)</f>
        <v>0</v>
      </c>
      <c r="J135" s="320">
        <f>SUMIF(MBC!C:C,C135,MBC!AD:AD)</f>
        <v>0</v>
      </c>
      <c r="K135" s="320">
        <f>SUMIF(JIF!C:C,C135,JIF!AD:AD)</f>
        <v>0</v>
      </c>
      <c r="L135" s="320">
        <f>SUMIF(INT!C:C,C135,INT!AD:AD)</f>
        <v>0</v>
      </c>
      <c r="M135" s="320">
        <f>SUMIF(BET!C:C,C135,BET!AD:AD)</f>
        <v>0</v>
      </c>
      <c r="N135" s="320">
        <f>SUMIF(SPA!C:C,C135,SPA!AD:AD)</f>
        <v>0</v>
      </c>
      <c r="O135" s="320">
        <f>SUMIF(SKT!C:C,C135,SKT!AD:AD)</f>
        <v>0</v>
      </c>
      <c r="P135" s="320">
        <f>SUMIF(FOOD!C:C,C135,FOOD!F:F)</f>
        <v>0</v>
      </c>
      <c r="Q135" s="320">
        <f>SUMIF(Select!C:C,C135,Select!F:F)</f>
        <v>0</v>
      </c>
      <c r="R135" s="347">
        <f t="shared" si="14"/>
        <v>0</v>
      </c>
      <c r="S135" s="182">
        <f>SUMIFS(PSP!AW:AW,PSP!D:D,C135)</f>
        <v>0</v>
      </c>
      <c r="T135" s="101">
        <f t="shared" si="15"/>
        <v>0</v>
      </c>
    </row>
    <row r="136" spans="2:20" s="97" customFormat="1" ht="15" customHeight="1">
      <c r="B136" s="343">
        <v>125</v>
      </c>
      <c r="C136" s="343" t="s">
        <v>998</v>
      </c>
      <c r="D136" s="343" t="s">
        <v>1349</v>
      </c>
      <c r="E136" s="319">
        <f>SUMIFS(OFM!BK:BK,OFM!C:C,C136)</f>
        <v>0</v>
      </c>
      <c r="F136" s="319">
        <f>SUMIFS(FAM!BM:BM,FAM!E:E,C136)</f>
        <v>0</v>
      </c>
      <c r="G136" s="320">
        <f>SUMIFS(B2S!AM:AM,B2S!C:C,C136)</f>
        <v>0</v>
      </c>
      <c r="H136" s="320">
        <f>SUMIF(TOP!C:C,C136,TOP!AJ:AJ)</f>
        <v>0</v>
      </c>
      <c r="I136" s="320">
        <f>SUMIF(LEG!C:C,C136,LEG!AG:AG)</f>
        <v>0</v>
      </c>
      <c r="J136" s="320">
        <f>SUMIF(MBC!C:C,C136,MBC!AD:AD)</f>
        <v>0</v>
      </c>
      <c r="K136" s="320">
        <f>SUMIF(JIF!C:C,C136,JIF!AD:AD)</f>
        <v>0</v>
      </c>
      <c r="L136" s="320">
        <f>SUMIF(INT!C:C,C136,INT!AD:AD)</f>
        <v>0</v>
      </c>
      <c r="M136" s="320">
        <f>SUMIF(BET!C:C,C136,BET!AD:AD)</f>
        <v>0</v>
      </c>
      <c r="N136" s="320">
        <f>SUMIF(SPA!C:C,C136,SPA!AD:AD)</f>
        <v>0</v>
      </c>
      <c r="O136" s="320">
        <f>SUMIF(SKT!C:C,C136,SKT!AD:AD)</f>
        <v>0</v>
      </c>
      <c r="P136" s="320">
        <f>SUMIF(FOOD!C:C,C136,FOOD!F:F)</f>
        <v>0</v>
      </c>
      <c r="Q136" s="320">
        <f>SUMIF(Select!C:C,C136,Select!F:F)</f>
        <v>0</v>
      </c>
      <c r="R136" s="347">
        <f t="shared" si="14"/>
        <v>0</v>
      </c>
      <c r="S136" s="182">
        <f>SUMIFS(PSP!AW:AW,PSP!D:D,C136)</f>
        <v>0</v>
      </c>
      <c r="T136" s="101">
        <f t="shared" si="15"/>
        <v>0</v>
      </c>
    </row>
    <row r="137" spans="2:20" s="97" customFormat="1" ht="15" customHeight="1">
      <c r="B137" s="343">
        <v>126</v>
      </c>
      <c r="C137" s="343" t="s">
        <v>999</v>
      </c>
      <c r="D137" s="343" t="s">
        <v>1349</v>
      </c>
      <c r="E137" s="319">
        <f>SUMIFS(OFM!BK:BK,OFM!C:C,C137)</f>
        <v>0</v>
      </c>
      <c r="F137" s="319">
        <f>SUMIFS(FAM!BM:BM,FAM!E:E,C137)</f>
        <v>0</v>
      </c>
      <c r="G137" s="320">
        <f>SUMIFS(B2S!AM:AM,B2S!C:C,C137)</f>
        <v>0</v>
      </c>
      <c r="H137" s="320">
        <f>SUMIF(TOP!C:C,C137,TOP!AJ:AJ)</f>
        <v>0</v>
      </c>
      <c r="I137" s="320">
        <f>SUMIF(LEG!C:C,C137,LEG!AG:AG)</f>
        <v>0</v>
      </c>
      <c r="J137" s="320">
        <f>SUMIF(MBC!C:C,C137,MBC!AD:AD)</f>
        <v>0</v>
      </c>
      <c r="K137" s="320">
        <f>SUMIF(JIF!C:C,C137,JIF!AD:AD)</f>
        <v>0</v>
      </c>
      <c r="L137" s="320">
        <f>SUMIF(INT!C:C,C137,INT!AD:AD)</f>
        <v>0</v>
      </c>
      <c r="M137" s="320">
        <f>SUMIF(BET!C:C,C137,BET!AD:AD)</f>
        <v>0</v>
      </c>
      <c r="N137" s="320">
        <f>SUMIF(SPA!C:C,C137,SPA!AD:AD)</f>
        <v>0</v>
      </c>
      <c r="O137" s="320">
        <f>SUMIF(SKT!C:C,C137,SKT!AD:AD)</f>
        <v>0</v>
      </c>
      <c r="P137" s="320">
        <f>SUMIF(FOOD!C:C,C137,FOOD!F:F)</f>
        <v>0</v>
      </c>
      <c r="Q137" s="320">
        <f>SUMIF(Select!C:C,C137,Select!F:F)</f>
        <v>0</v>
      </c>
      <c r="R137" s="347">
        <f t="shared" si="14"/>
        <v>0</v>
      </c>
      <c r="S137" s="182">
        <f>SUMIFS(PSP!AW:AW,PSP!D:D,C137)</f>
        <v>0</v>
      </c>
      <c r="T137" s="101">
        <f t="shared" si="15"/>
        <v>0</v>
      </c>
    </row>
    <row r="138" spans="2:20" s="97" customFormat="1" ht="15" customHeight="1">
      <c r="B138" s="343">
        <v>127</v>
      </c>
      <c r="C138" s="343" t="s">
        <v>1000</v>
      </c>
      <c r="D138" s="343" t="s">
        <v>1349</v>
      </c>
      <c r="E138" s="319">
        <f>SUMIFS(OFM!BK:BK,OFM!C:C,C138)</f>
        <v>0</v>
      </c>
      <c r="F138" s="319">
        <f>SUMIFS(FAM!BM:BM,FAM!E:E,C138)</f>
        <v>0</v>
      </c>
      <c r="G138" s="320">
        <f>SUMIFS(B2S!AM:AM,B2S!C:C,C138)</f>
        <v>0</v>
      </c>
      <c r="H138" s="320">
        <f>SUMIF(TOP!C:C,C138,TOP!AJ:AJ)</f>
        <v>0</v>
      </c>
      <c r="I138" s="320">
        <f>SUMIF(LEG!C:C,C138,LEG!AG:AG)</f>
        <v>0</v>
      </c>
      <c r="J138" s="320">
        <f>SUMIF(MBC!C:C,C138,MBC!AD:AD)</f>
        <v>0</v>
      </c>
      <c r="K138" s="320">
        <f>SUMIF(JIF!C:C,C138,JIF!AD:AD)</f>
        <v>0</v>
      </c>
      <c r="L138" s="320">
        <f>SUMIF(INT!C:C,C138,INT!AD:AD)</f>
        <v>0</v>
      </c>
      <c r="M138" s="320">
        <f>SUMIF(BET!C:C,C138,BET!AD:AD)</f>
        <v>0</v>
      </c>
      <c r="N138" s="320">
        <f>SUMIF(SPA!C:C,C138,SPA!AD:AD)</f>
        <v>0</v>
      </c>
      <c r="O138" s="320">
        <f>SUMIF(SKT!C:C,C138,SKT!AD:AD)</f>
        <v>0</v>
      </c>
      <c r="P138" s="320">
        <f>SUMIF(FOOD!C:C,C138,FOOD!F:F)</f>
        <v>0</v>
      </c>
      <c r="Q138" s="320">
        <f>SUMIF(Select!C:C,C138,Select!F:F)</f>
        <v>0</v>
      </c>
      <c r="R138" s="347">
        <f t="shared" si="14"/>
        <v>0</v>
      </c>
      <c r="S138" s="182">
        <f>SUMIFS(PSP!AW:AW,PSP!D:D,C138)</f>
        <v>0</v>
      </c>
      <c r="T138" s="101">
        <f t="shared" ref="T138:T169" si="16">SUM(R138:S138)</f>
        <v>0</v>
      </c>
    </row>
    <row r="139" spans="2:20" s="97" customFormat="1" ht="15" customHeight="1">
      <c r="B139" s="343">
        <v>128</v>
      </c>
      <c r="C139" s="343" t="s">
        <v>1001</v>
      </c>
      <c r="D139" s="343" t="s">
        <v>1349</v>
      </c>
      <c r="E139" s="319">
        <f>SUMIFS(OFM!BK:BK,OFM!C:C,C139)</f>
        <v>0</v>
      </c>
      <c r="F139" s="319">
        <f>SUMIFS(FAM!BM:BM,FAM!E:E,C139)</f>
        <v>0</v>
      </c>
      <c r="G139" s="320">
        <f>SUMIFS(B2S!AM:AM,B2S!C:C,C139)</f>
        <v>0</v>
      </c>
      <c r="H139" s="320">
        <f>SUMIF(TOP!C:C,C139,TOP!AJ:AJ)</f>
        <v>0</v>
      </c>
      <c r="I139" s="320">
        <f>SUMIF(LEG!C:C,C139,LEG!AG:AG)</f>
        <v>0</v>
      </c>
      <c r="J139" s="320">
        <f>SUMIF(MBC!C:C,C139,MBC!AD:AD)</f>
        <v>0</v>
      </c>
      <c r="K139" s="320">
        <f>SUMIF(JIF!C:C,C139,JIF!AD:AD)</f>
        <v>0</v>
      </c>
      <c r="L139" s="320">
        <f>SUMIF(INT!C:C,C139,INT!AD:AD)</f>
        <v>0</v>
      </c>
      <c r="M139" s="320">
        <f>SUMIF(BET!C:C,C139,BET!AD:AD)</f>
        <v>0</v>
      </c>
      <c r="N139" s="320">
        <f>SUMIF(SPA!C:C,C139,SPA!AD:AD)</f>
        <v>0</v>
      </c>
      <c r="O139" s="320">
        <f>SUMIF(SKT!C:C,C139,SKT!AD:AD)</f>
        <v>0</v>
      </c>
      <c r="P139" s="320">
        <f>SUMIF(FOOD!C:C,C139,FOOD!F:F)</f>
        <v>0</v>
      </c>
      <c r="Q139" s="320">
        <f>SUMIF(Select!C:C,C139,Select!F:F)</f>
        <v>0</v>
      </c>
      <c r="R139" s="347">
        <f t="shared" si="14"/>
        <v>0</v>
      </c>
      <c r="S139" s="182">
        <f>SUMIFS(PSP!AW:AW,PSP!D:D,C139)</f>
        <v>0</v>
      </c>
      <c r="T139" s="101">
        <f t="shared" si="16"/>
        <v>0</v>
      </c>
    </row>
    <row r="140" spans="2:20" s="97" customFormat="1" ht="15" customHeight="1">
      <c r="B140" s="343">
        <v>129</v>
      </c>
      <c r="C140" s="343" t="s">
        <v>1002</v>
      </c>
      <c r="D140" s="343" t="s">
        <v>1349</v>
      </c>
      <c r="E140" s="319">
        <f>SUMIFS(OFM!BK:BK,OFM!C:C,C140)</f>
        <v>0</v>
      </c>
      <c r="F140" s="319">
        <f>SUMIFS(FAM!BM:BM,FAM!E:E,C140)</f>
        <v>0</v>
      </c>
      <c r="G140" s="320">
        <f>SUMIFS(B2S!AM:AM,B2S!C:C,C140)</f>
        <v>0</v>
      </c>
      <c r="H140" s="320">
        <f>SUMIF(TOP!C:C,C140,TOP!AJ:AJ)</f>
        <v>0</v>
      </c>
      <c r="I140" s="320">
        <f>SUMIF(LEG!C:C,C140,LEG!AG:AG)</f>
        <v>0</v>
      </c>
      <c r="J140" s="320">
        <f>SUMIF(MBC!C:C,C140,MBC!AD:AD)</f>
        <v>0</v>
      </c>
      <c r="K140" s="320">
        <f>SUMIF(JIF!C:C,C140,JIF!AD:AD)</f>
        <v>0</v>
      </c>
      <c r="L140" s="320">
        <f>SUMIF(INT!C:C,C140,INT!AD:AD)</f>
        <v>0</v>
      </c>
      <c r="M140" s="320">
        <f>SUMIF(BET!C:C,C140,BET!AD:AD)</f>
        <v>0</v>
      </c>
      <c r="N140" s="320">
        <f>SUMIF(SPA!C:C,C140,SPA!AD:AD)</f>
        <v>0</v>
      </c>
      <c r="O140" s="320">
        <f>SUMIF(SKT!C:C,C140,SKT!AD:AD)</f>
        <v>0</v>
      </c>
      <c r="P140" s="320">
        <f>SUMIF(FOOD!C:C,C140,FOOD!F:F)</f>
        <v>0</v>
      </c>
      <c r="Q140" s="320">
        <f>SUMIF(Select!C:C,C140,Select!F:F)</f>
        <v>0</v>
      </c>
      <c r="R140" s="347">
        <f t="shared" si="14"/>
        <v>0</v>
      </c>
      <c r="S140" s="182">
        <f>SUMIFS(PSP!AW:AW,PSP!D:D,C140)</f>
        <v>0</v>
      </c>
      <c r="T140" s="101">
        <f t="shared" si="16"/>
        <v>0</v>
      </c>
    </row>
    <row r="141" spans="2:20" s="97" customFormat="1" ht="15" customHeight="1">
      <c r="B141" s="343">
        <v>130</v>
      </c>
      <c r="C141" s="343" t="s">
        <v>1003</v>
      </c>
      <c r="D141" s="343" t="s">
        <v>1349</v>
      </c>
      <c r="E141" s="319">
        <f>SUMIFS(OFM!BK:BK,OFM!C:C,C141)</f>
        <v>0</v>
      </c>
      <c r="F141" s="319">
        <f>SUMIFS(FAM!BM:BM,FAM!E:E,C141)</f>
        <v>0</v>
      </c>
      <c r="G141" s="320">
        <f>SUMIFS(B2S!AM:AM,B2S!C:C,C141)</f>
        <v>0</v>
      </c>
      <c r="H141" s="320">
        <f>SUMIF(TOP!C:C,C141,TOP!AJ:AJ)</f>
        <v>0</v>
      </c>
      <c r="I141" s="320">
        <f>SUMIF(LEG!C:C,C141,LEG!AG:AG)</f>
        <v>0</v>
      </c>
      <c r="J141" s="320">
        <f>SUMIF(MBC!C:C,C141,MBC!AD:AD)</f>
        <v>0</v>
      </c>
      <c r="K141" s="320">
        <f>SUMIF(JIF!C:C,C141,JIF!AD:AD)</f>
        <v>0</v>
      </c>
      <c r="L141" s="320">
        <f>SUMIF(INT!C:C,C141,INT!AD:AD)</f>
        <v>0</v>
      </c>
      <c r="M141" s="320">
        <f>SUMIF(BET!C:C,C141,BET!AD:AD)</f>
        <v>0</v>
      </c>
      <c r="N141" s="320">
        <f>SUMIF(SPA!C:C,C141,SPA!AD:AD)</f>
        <v>0</v>
      </c>
      <c r="O141" s="320">
        <f>SUMIF(SKT!C:C,C141,SKT!AD:AD)</f>
        <v>0</v>
      </c>
      <c r="P141" s="320">
        <f>SUMIF(FOOD!C:C,C141,FOOD!F:F)</f>
        <v>0</v>
      </c>
      <c r="Q141" s="320">
        <f>SUMIF(Select!C:C,C141,Select!F:F)</f>
        <v>0</v>
      </c>
      <c r="R141" s="347">
        <f t="shared" si="14"/>
        <v>0</v>
      </c>
      <c r="S141" s="182">
        <f>SUMIFS(PSP!AW:AW,PSP!D:D,C141)</f>
        <v>0</v>
      </c>
      <c r="T141" s="101">
        <f t="shared" si="16"/>
        <v>0</v>
      </c>
    </row>
    <row r="142" spans="2:20" s="97" customFormat="1" ht="15" customHeight="1">
      <c r="B142" s="343">
        <v>131</v>
      </c>
      <c r="C142" s="343" t="s">
        <v>1004</v>
      </c>
      <c r="D142" s="343" t="s">
        <v>1349</v>
      </c>
      <c r="E142" s="319">
        <f>SUMIFS(OFM!BK:BK,OFM!C:C,C142)</f>
        <v>0</v>
      </c>
      <c r="F142" s="319">
        <f>SUMIFS(FAM!BM:BM,FAM!E:E,C142)</f>
        <v>0</v>
      </c>
      <c r="G142" s="320">
        <f>SUMIFS(B2S!AM:AM,B2S!C:C,C142)</f>
        <v>0</v>
      </c>
      <c r="H142" s="320">
        <f>SUMIF(TOP!C:C,C142,TOP!AJ:AJ)</f>
        <v>0</v>
      </c>
      <c r="I142" s="320">
        <f>SUMIF(LEG!C:C,C142,LEG!AG:AG)</f>
        <v>0</v>
      </c>
      <c r="J142" s="320">
        <f>SUMIF(MBC!C:C,C142,MBC!AD:AD)</f>
        <v>0</v>
      </c>
      <c r="K142" s="320">
        <f>SUMIF(JIF!C:C,C142,JIF!AD:AD)</f>
        <v>0</v>
      </c>
      <c r="L142" s="320">
        <f>SUMIF(INT!C:C,C142,INT!AD:AD)</f>
        <v>0</v>
      </c>
      <c r="M142" s="320">
        <f>SUMIF(BET!C:C,C142,BET!AD:AD)</f>
        <v>0</v>
      </c>
      <c r="N142" s="320">
        <f>SUMIF(SPA!C:C,C142,SPA!AD:AD)</f>
        <v>0</v>
      </c>
      <c r="O142" s="320">
        <f>SUMIF(SKT!C:C,C142,SKT!AD:AD)</f>
        <v>0</v>
      </c>
      <c r="P142" s="320">
        <f>SUMIF(FOOD!C:C,C142,FOOD!F:F)</f>
        <v>0</v>
      </c>
      <c r="Q142" s="320">
        <f>SUMIF(Select!C:C,C142,Select!F:F)</f>
        <v>0</v>
      </c>
      <c r="R142" s="347">
        <f t="shared" si="14"/>
        <v>0</v>
      </c>
      <c r="S142" s="182">
        <f>SUMIFS(PSP!AW:AW,PSP!D:D,C142)</f>
        <v>0</v>
      </c>
      <c r="T142" s="101">
        <f t="shared" si="16"/>
        <v>0</v>
      </c>
    </row>
    <row r="143" spans="2:20" s="97" customFormat="1" ht="15" customHeight="1">
      <c r="B143" s="343">
        <v>132</v>
      </c>
      <c r="C143" s="343" t="s">
        <v>1005</v>
      </c>
      <c r="D143" s="343" t="s">
        <v>1349</v>
      </c>
      <c r="E143" s="319">
        <f>SUMIFS(OFM!BK:BK,OFM!C:C,C143)</f>
        <v>0</v>
      </c>
      <c r="F143" s="319">
        <f>SUMIFS(FAM!BM:BM,FAM!E:E,C143)</f>
        <v>0</v>
      </c>
      <c r="G143" s="320">
        <f>SUMIFS(B2S!AM:AM,B2S!C:C,C143)</f>
        <v>0</v>
      </c>
      <c r="H143" s="320">
        <f>SUMIF(TOP!C:C,C143,TOP!AJ:AJ)</f>
        <v>0</v>
      </c>
      <c r="I143" s="320">
        <f>SUMIF(LEG!C:C,C143,LEG!AG:AG)</f>
        <v>0</v>
      </c>
      <c r="J143" s="320">
        <f>SUMIF(MBC!C:C,C143,MBC!AD:AD)</f>
        <v>0</v>
      </c>
      <c r="K143" s="320">
        <f>SUMIF(JIF!C:C,C143,JIF!AD:AD)</f>
        <v>0</v>
      </c>
      <c r="L143" s="320">
        <f>SUMIF(INT!C:C,C143,INT!AD:AD)</f>
        <v>0</v>
      </c>
      <c r="M143" s="320">
        <f>SUMIF(BET!C:C,C143,BET!AD:AD)</f>
        <v>0</v>
      </c>
      <c r="N143" s="320">
        <f>SUMIF(SPA!C:C,C143,SPA!AD:AD)</f>
        <v>0</v>
      </c>
      <c r="O143" s="320">
        <f>SUMIF(SKT!C:C,C143,SKT!AD:AD)</f>
        <v>0</v>
      </c>
      <c r="P143" s="320">
        <f>SUMIF(FOOD!C:C,C143,FOOD!F:F)</f>
        <v>0</v>
      </c>
      <c r="Q143" s="320">
        <f>SUMIF(Select!C:C,C143,Select!F:F)</f>
        <v>0</v>
      </c>
      <c r="R143" s="347">
        <f t="shared" si="14"/>
        <v>0</v>
      </c>
      <c r="S143" s="182">
        <f>SUMIFS(PSP!AW:AW,PSP!D:D,C143)</f>
        <v>0</v>
      </c>
      <c r="T143" s="101">
        <f t="shared" si="16"/>
        <v>0</v>
      </c>
    </row>
    <row r="144" spans="2:20" s="97" customFormat="1" ht="15" customHeight="1">
      <c r="B144" s="343">
        <v>133</v>
      </c>
      <c r="C144" s="343" t="s">
        <v>1006</v>
      </c>
      <c r="D144" s="343" t="s">
        <v>1349</v>
      </c>
      <c r="E144" s="319">
        <f>SUMIFS(OFM!BK:BK,OFM!C:C,C144)</f>
        <v>0</v>
      </c>
      <c r="F144" s="319">
        <f>SUMIFS(FAM!BM:BM,FAM!E:E,C144)</f>
        <v>0</v>
      </c>
      <c r="G144" s="320">
        <f>SUMIFS(B2S!AM:AM,B2S!C:C,C144)</f>
        <v>0</v>
      </c>
      <c r="H144" s="320">
        <f>SUMIF(TOP!C:C,C144,TOP!AJ:AJ)</f>
        <v>0</v>
      </c>
      <c r="I144" s="320">
        <f>SUMIF(LEG!C:C,C144,LEG!AG:AG)</f>
        <v>0</v>
      </c>
      <c r="J144" s="320">
        <f>SUMIF(MBC!C:C,C144,MBC!AD:AD)</f>
        <v>0</v>
      </c>
      <c r="K144" s="320">
        <f>SUMIF(JIF!C:C,C144,JIF!AD:AD)</f>
        <v>0</v>
      </c>
      <c r="L144" s="320">
        <f>SUMIF(INT!C:C,C144,INT!AD:AD)</f>
        <v>0</v>
      </c>
      <c r="M144" s="320">
        <f>SUMIF(BET!C:C,C144,BET!AD:AD)</f>
        <v>0</v>
      </c>
      <c r="N144" s="320">
        <f>SUMIF(SPA!C:C,C144,SPA!AD:AD)</f>
        <v>0</v>
      </c>
      <c r="O144" s="320">
        <f>SUMIF(SKT!C:C,C144,SKT!AD:AD)</f>
        <v>0</v>
      </c>
      <c r="P144" s="320">
        <f>SUMIF(FOOD!C:C,C144,FOOD!F:F)</f>
        <v>0</v>
      </c>
      <c r="Q144" s="320">
        <f>SUMIF(Select!C:C,C144,Select!F:F)</f>
        <v>0</v>
      </c>
      <c r="R144" s="347">
        <f t="shared" si="14"/>
        <v>0</v>
      </c>
      <c r="S144" s="182">
        <f>SUMIFS(PSP!AW:AW,PSP!D:D,C144)</f>
        <v>0</v>
      </c>
      <c r="T144" s="101">
        <f t="shared" si="16"/>
        <v>0</v>
      </c>
    </row>
    <row r="145" spans="2:20" s="97" customFormat="1" ht="15" customHeight="1">
      <c r="B145" s="343">
        <v>134</v>
      </c>
      <c r="C145" s="343" t="s">
        <v>1007</v>
      </c>
      <c r="D145" s="343" t="s">
        <v>1349</v>
      </c>
      <c r="E145" s="319">
        <f>SUMIFS(OFM!BK:BK,OFM!C:C,C145)</f>
        <v>0</v>
      </c>
      <c r="F145" s="319">
        <f>SUMIFS(FAM!BM:BM,FAM!E:E,C145)</f>
        <v>0</v>
      </c>
      <c r="G145" s="320">
        <f>SUMIFS(B2S!AM:AM,B2S!C:C,C145)</f>
        <v>0</v>
      </c>
      <c r="H145" s="320">
        <f>SUMIF(TOP!C:C,C145,TOP!AJ:AJ)</f>
        <v>0</v>
      </c>
      <c r="I145" s="320">
        <f>SUMIF(LEG!C:C,C145,LEG!AG:AG)</f>
        <v>0</v>
      </c>
      <c r="J145" s="320">
        <f>SUMIF(MBC!C:C,C145,MBC!AD:AD)</f>
        <v>0</v>
      </c>
      <c r="K145" s="320">
        <f>SUMIF(JIF!C:C,C145,JIF!AD:AD)</f>
        <v>0</v>
      </c>
      <c r="L145" s="320">
        <f>SUMIF(INT!C:C,C145,INT!AD:AD)</f>
        <v>0</v>
      </c>
      <c r="M145" s="320">
        <f>SUMIF(BET!C:C,C145,BET!AD:AD)</f>
        <v>0</v>
      </c>
      <c r="N145" s="320">
        <f>SUMIF(SPA!C:C,C145,SPA!AD:AD)</f>
        <v>0</v>
      </c>
      <c r="O145" s="320">
        <f>SUMIF(SKT!C:C,C145,SKT!AD:AD)</f>
        <v>0</v>
      </c>
      <c r="P145" s="320">
        <f>SUMIF(FOOD!C:C,C145,FOOD!F:F)</f>
        <v>0</v>
      </c>
      <c r="Q145" s="320">
        <f>SUMIF(Select!C:C,C145,Select!F:F)</f>
        <v>0</v>
      </c>
      <c r="R145" s="347">
        <f t="shared" ref="R145:R180" si="17">SUM(E145:Q145)</f>
        <v>0</v>
      </c>
      <c r="S145" s="182">
        <f>SUMIFS(PSP!AW:AW,PSP!D:D,C145)</f>
        <v>0</v>
      </c>
      <c r="T145" s="101">
        <f t="shared" si="16"/>
        <v>0</v>
      </c>
    </row>
    <row r="146" spans="2:20" ht="15" customHeight="1">
      <c r="B146" s="332">
        <v>135</v>
      </c>
      <c r="C146" s="332" t="s">
        <v>1008</v>
      </c>
      <c r="D146" s="332" t="s">
        <v>1038</v>
      </c>
      <c r="E146" s="70">
        <f>SUMIFS(OFM!BK:BK,OFM!C:C,C146)</f>
        <v>0</v>
      </c>
      <c r="F146" s="70">
        <f>SUMIFS(FAM!BM:BM,FAM!E:E,C146)</f>
        <v>0</v>
      </c>
      <c r="G146" s="180">
        <f>SUMIFS(B2S!AM:AM,B2S!C:C,C146)</f>
        <v>0</v>
      </c>
      <c r="H146" s="180">
        <f>SUMIF(TOP!C:C,C146,TOP!AJ:AJ)</f>
        <v>0</v>
      </c>
      <c r="I146" s="180">
        <f>SUMIF(LEG!C:C,C146,LEG!AG:AG)</f>
        <v>0</v>
      </c>
      <c r="J146" s="180">
        <f>SUMIF(MBC!C:C,C146,MBC!AD:AD)</f>
        <v>0</v>
      </c>
      <c r="K146" s="180">
        <f>SUMIF(JIF!C:C,C146,JIF!AD:AD)</f>
        <v>0</v>
      </c>
      <c r="L146" s="180">
        <f>SUMIF(INT!C:C,C146,INT!AD:AD)</f>
        <v>0</v>
      </c>
      <c r="M146" s="180">
        <f>SUMIF(BET!C:C,C146,BET!AD:AD)</f>
        <v>0</v>
      </c>
      <c r="N146" s="180">
        <f>SUMIF(SPA!C:C,C146,SPA!AD:AD)</f>
        <v>0</v>
      </c>
      <c r="O146" s="180">
        <f>SUMIF(SKT!C:C,C146,SKT!AD:AD)</f>
        <v>0</v>
      </c>
      <c r="P146" s="180">
        <f>SUMIF(FOOD!C:C,C146,FOOD!F:F)</f>
        <v>0</v>
      </c>
      <c r="Q146" s="180">
        <f>SUMIF(Select!C:C,C146,Select!F:F)</f>
        <v>0</v>
      </c>
      <c r="R146" s="181">
        <f t="shared" si="17"/>
        <v>0</v>
      </c>
      <c r="S146" s="182">
        <f>SUMIFS(PSP!AW:AW,PSP!D:D,C146)</f>
        <v>0</v>
      </c>
      <c r="T146" s="181">
        <f t="shared" si="16"/>
        <v>0</v>
      </c>
    </row>
    <row r="147" spans="2:20" ht="15" customHeight="1">
      <c r="B147" s="332">
        <v>136</v>
      </c>
      <c r="C147" s="332" t="s">
        <v>1009</v>
      </c>
      <c r="D147" s="332" t="s">
        <v>1038</v>
      </c>
      <c r="E147" s="70">
        <f>SUMIFS(OFM!BK:BK,OFM!C:C,C147)</f>
        <v>0</v>
      </c>
      <c r="F147" s="70">
        <f>SUMIFS(FAM!BM:BM,FAM!E:E,C147)</f>
        <v>0</v>
      </c>
      <c r="G147" s="180">
        <f>SUMIFS(B2S!AM:AM,B2S!C:C,C147)</f>
        <v>0</v>
      </c>
      <c r="H147" s="180">
        <f>SUMIF(TOP!C:C,C147,TOP!AJ:AJ)</f>
        <v>0</v>
      </c>
      <c r="I147" s="180">
        <f>SUMIF(LEG!C:C,C147,LEG!AG:AG)</f>
        <v>0</v>
      </c>
      <c r="J147" s="180">
        <f>SUMIF(MBC!C:C,C147,MBC!AD:AD)</f>
        <v>0</v>
      </c>
      <c r="K147" s="180">
        <f>SUMIF(JIF!C:C,C147,JIF!AD:AD)</f>
        <v>0</v>
      </c>
      <c r="L147" s="180">
        <f>SUMIF(INT!C:C,C147,INT!AD:AD)</f>
        <v>0</v>
      </c>
      <c r="M147" s="180">
        <f>SUMIF(BET!C:C,C147,BET!AD:AD)</f>
        <v>0</v>
      </c>
      <c r="N147" s="180">
        <f>SUMIF(SPA!C:C,C147,SPA!AD:AD)</f>
        <v>0</v>
      </c>
      <c r="O147" s="180">
        <f>SUMIF(SKT!C:C,C147,SKT!AD:AD)</f>
        <v>0</v>
      </c>
      <c r="P147" s="180">
        <f>SUMIF(FOOD!C:C,C147,FOOD!F:F)</f>
        <v>0</v>
      </c>
      <c r="Q147" s="180">
        <f>SUMIF(Select!C:C,C147,Select!F:F)</f>
        <v>0</v>
      </c>
      <c r="R147" s="181">
        <f t="shared" si="17"/>
        <v>0</v>
      </c>
      <c r="S147" s="182">
        <f>SUMIFS(PSP!AW:AW,PSP!D:D,C147)</f>
        <v>0</v>
      </c>
      <c r="T147" s="181">
        <f t="shared" si="16"/>
        <v>0</v>
      </c>
    </row>
    <row r="148" spans="2:20" ht="15" customHeight="1">
      <c r="B148" s="332">
        <v>137</v>
      </c>
      <c r="C148" s="332" t="s">
        <v>1010</v>
      </c>
      <c r="D148" s="332" t="s">
        <v>1038</v>
      </c>
      <c r="E148" s="70">
        <f>SUMIFS(OFM!BK:BK,OFM!C:C,C148)</f>
        <v>0</v>
      </c>
      <c r="F148" s="70">
        <f>SUMIFS(FAM!BM:BM,FAM!E:E,C148)</f>
        <v>0</v>
      </c>
      <c r="G148" s="180">
        <f>SUMIFS(B2S!AM:AM,B2S!C:C,C148)</f>
        <v>0</v>
      </c>
      <c r="H148" s="180">
        <f>SUMIF(TOP!C:C,C148,TOP!AJ:AJ)</f>
        <v>0</v>
      </c>
      <c r="I148" s="180">
        <f>SUMIF(LEG!C:C,C148,LEG!AG:AG)</f>
        <v>0</v>
      </c>
      <c r="J148" s="180">
        <f>SUMIF(MBC!C:C,C148,MBC!AD:AD)</f>
        <v>0</v>
      </c>
      <c r="K148" s="180">
        <f>SUMIF(JIF!C:C,C148,JIF!AD:AD)</f>
        <v>0</v>
      </c>
      <c r="L148" s="180">
        <f>SUMIF(INT!C:C,C148,INT!AD:AD)</f>
        <v>0</v>
      </c>
      <c r="M148" s="180">
        <f>SUMIF(BET!C:C,C148,BET!AD:AD)</f>
        <v>0</v>
      </c>
      <c r="N148" s="180">
        <f>SUMIF(SPA!C:C,C148,SPA!AD:AD)</f>
        <v>0</v>
      </c>
      <c r="O148" s="180">
        <f>SUMIF(SKT!C:C,C148,SKT!AD:AD)</f>
        <v>0</v>
      </c>
      <c r="P148" s="180">
        <f>SUMIF(FOOD!C:C,C148,FOOD!F:F)</f>
        <v>0</v>
      </c>
      <c r="Q148" s="180">
        <f>SUMIF(Select!C:C,C148,Select!F:F)</f>
        <v>0</v>
      </c>
      <c r="R148" s="181">
        <f t="shared" si="17"/>
        <v>0</v>
      </c>
      <c r="S148" s="182">
        <f>SUMIFS(PSP!AW:AW,PSP!D:D,C148)</f>
        <v>0</v>
      </c>
      <c r="T148" s="181">
        <f t="shared" si="16"/>
        <v>0</v>
      </c>
    </row>
    <row r="149" spans="2:20" s="97" customFormat="1" ht="15" customHeight="1">
      <c r="B149" s="343">
        <v>138</v>
      </c>
      <c r="C149" s="343" t="s">
        <v>1011</v>
      </c>
      <c r="D149" s="343" t="s">
        <v>1349</v>
      </c>
      <c r="E149" s="319">
        <f>SUMIFS(OFM!BK:BK,OFM!C:C,C149)</f>
        <v>0</v>
      </c>
      <c r="F149" s="319">
        <f>SUMIFS(FAM!BM:BM,FAM!E:E,C149)</f>
        <v>0</v>
      </c>
      <c r="G149" s="320">
        <f>SUMIFS(B2S!AM:AM,B2S!C:C,C149)</f>
        <v>0</v>
      </c>
      <c r="H149" s="320">
        <f>SUMIF(TOP!C:C,C149,TOP!AJ:AJ)</f>
        <v>0</v>
      </c>
      <c r="I149" s="320">
        <f>SUMIF(LEG!C:C,C149,LEG!AG:AG)</f>
        <v>0</v>
      </c>
      <c r="J149" s="320">
        <f>SUMIF(MBC!C:C,C149,MBC!AD:AD)</f>
        <v>0</v>
      </c>
      <c r="K149" s="320">
        <f>SUMIF(JIF!C:C,C149,JIF!AD:AD)</f>
        <v>0</v>
      </c>
      <c r="L149" s="320">
        <f>SUMIF(INT!C:C,C149,INT!AD:AD)</f>
        <v>0</v>
      </c>
      <c r="M149" s="320">
        <f>SUMIF(BET!C:C,C149,BET!AD:AD)</f>
        <v>0</v>
      </c>
      <c r="N149" s="320">
        <f>SUMIF(SPA!C:C,C149,SPA!AD:AD)</f>
        <v>0</v>
      </c>
      <c r="O149" s="320">
        <f>SUMIF(SKT!C:C,C149,SKT!AD:AD)</f>
        <v>0</v>
      </c>
      <c r="P149" s="320">
        <f>SUMIF(FOOD!C:C,C149,FOOD!F:F)</f>
        <v>0</v>
      </c>
      <c r="Q149" s="320">
        <f>SUMIF(Select!C:C,C149,Select!F:F)</f>
        <v>0</v>
      </c>
      <c r="R149" s="347">
        <f t="shared" si="17"/>
        <v>0</v>
      </c>
      <c r="S149" s="182">
        <f>SUMIFS(PSP!AW:AW,PSP!D:D,C149)</f>
        <v>0</v>
      </c>
      <c r="T149" s="101">
        <f t="shared" si="16"/>
        <v>0</v>
      </c>
    </row>
    <row r="150" spans="2:20" s="97" customFormat="1" ht="15" customHeight="1">
      <c r="B150" s="343">
        <v>139</v>
      </c>
      <c r="C150" s="343" t="s">
        <v>1012</v>
      </c>
      <c r="D150" s="343" t="s">
        <v>1349</v>
      </c>
      <c r="E150" s="319">
        <f>SUMIFS(OFM!BK:BK,OFM!C:C,C150)</f>
        <v>0</v>
      </c>
      <c r="F150" s="319">
        <f>SUMIFS(FAM!BM:BM,FAM!E:E,C150)</f>
        <v>0</v>
      </c>
      <c r="G150" s="320">
        <f>SUMIFS(B2S!AM:AM,B2S!C:C,C150)</f>
        <v>0</v>
      </c>
      <c r="H150" s="320">
        <f>SUMIF(TOP!C:C,C150,TOP!AJ:AJ)</f>
        <v>0</v>
      </c>
      <c r="I150" s="320">
        <f>SUMIF(LEG!C:C,C150,LEG!AG:AG)</f>
        <v>0</v>
      </c>
      <c r="J150" s="320">
        <f>SUMIF(MBC!C:C,C150,MBC!AD:AD)</f>
        <v>0</v>
      </c>
      <c r="K150" s="320">
        <f>SUMIF(JIF!C:C,C150,JIF!AD:AD)</f>
        <v>0</v>
      </c>
      <c r="L150" s="320">
        <f>SUMIF(INT!C:C,C150,INT!AD:AD)</f>
        <v>0</v>
      </c>
      <c r="M150" s="320">
        <f>SUMIF(BET!C:C,C150,BET!AD:AD)</f>
        <v>0</v>
      </c>
      <c r="N150" s="320">
        <f>SUMIF(SPA!C:C,C150,SPA!AD:AD)</f>
        <v>0</v>
      </c>
      <c r="O150" s="320">
        <f>SUMIF(SKT!C:C,C150,SKT!AD:AD)</f>
        <v>0</v>
      </c>
      <c r="P150" s="320">
        <f>SUMIF(FOOD!C:C,C150,FOOD!F:F)</f>
        <v>0</v>
      </c>
      <c r="Q150" s="320">
        <f>SUMIF(Select!C:C,C150,Select!F:F)</f>
        <v>0</v>
      </c>
      <c r="R150" s="347">
        <f t="shared" si="17"/>
        <v>0</v>
      </c>
      <c r="S150" s="182">
        <f>SUMIFS(PSP!AW:AW,PSP!D:D,C150)</f>
        <v>0</v>
      </c>
      <c r="T150" s="101">
        <f t="shared" si="16"/>
        <v>0</v>
      </c>
    </row>
    <row r="151" spans="2:20" s="97" customFormat="1" ht="15" customHeight="1">
      <c r="B151" s="343">
        <v>140</v>
      </c>
      <c r="C151" s="343" t="s">
        <v>1013</v>
      </c>
      <c r="D151" s="343" t="s">
        <v>1349</v>
      </c>
      <c r="E151" s="319">
        <f>SUMIFS(OFM!BK:BK,OFM!C:C,C151)</f>
        <v>0</v>
      </c>
      <c r="F151" s="319">
        <f>SUMIFS(FAM!BM:BM,FAM!E:E,C151)</f>
        <v>0</v>
      </c>
      <c r="G151" s="320">
        <f>SUMIFS(B2S!AM:AM,B2S!C:C,C151)</f>
        <v>0</v>
      </c>
      <c r="H151" s="320">
        <f>SUMIF(TOP!C:C,C151,TOP!AJ:AJ)</f>
        <v>0</v>
      </c>
      <c r="I151" s="320">
        <f>SUMIF(LEG!C:C,C151,LEG!AG:AG)</f>
        <v>0</v>
      </c>
      <c r="J151" s="320">
        <f>SUMIF(MBC!C:C,C151,MBC!AD:AD)</f>
        <v>0</v>
      </c>
      <c r="K151" s="320">
        <f>SUMIF(JIF!C:C,C151,JIF!AD:AD)</f>
        <v>0</v>
      </c>
      <c r="L151" s="320">
        <f>SUMIF(INT!C:C,C151,INT!AD:AD)</f>
        <v>0</v>
      </c>
      <c r="M151" s="320">
        <f>SUMIF(BET!C:C,C151,BET!AD:AD)</f>
        <v>0</v>
      </c>
      <c r="N151" s="320">
        <f>SUMIF(SPA!C:C,C151,SPA!AD:AD)</f>
        <v>0</v>
      </c>
      <c r="O151" s="320">
        <f>SUMIF(SKT!C:C,C151,SKT!AD:AD)</f>
        <v>0</v>
      </c>
      <c r="P151" s="320">
        <f>SUMIF(FOOD!C:C,C151,FOOD!F:F)</f>
        <v>0</v>
      </c>
      <c r="Q151" s="320">
        <f>SUMIF(Select!C:C,C151,Select!F:F)</f>
        <v>0</v>
      </c>
      <c r="R151" s="347">
        <f t="shared" si="17"/>
        <v>0</v>
      </c>
      <c r="S151" s="182">
        <f>SUMIFS(PSP!AW:AW,PSP!D:D,C151)</f>
        <v>0</v>
      </c>
      <c r="T151" s="101">
        <f t="shared" si="16"/>
        <v>0</v>
      </c>
    </row>
    <row r="152" spans="2:20" s="97" customFormat="1" ht="15" customHeight="1">
      <c r="B152" s="343">
        <v>141</v>
      </c>
      <c r="C152" s="343" t="s">
        <v>1014</v>
      </c>
      <c r="D152" s="343" t="s">
        <v>1349</v>
      </c>
      <c r="E152" s="319">
        <f>SUMIFS(OFM!BK:BK,OFM!C:C,C152)</f>
        <v>0</v>
      </c>
      <c r="F152" s="319">
        <f>SUMIFS(FAM!BM:BM,FAM!E:E,C152)</f>
        <v>0</v>
      </c>
      <c r="G152" s="320">
        <f>SUMIFS(B2S!AM:AM,B2S!C:C,C152)</f>
        <v>0</v>
      </c>
      <c r="H152" s="320">
        <f>SUMIF(TOP!C:C,C152,TOP!AJ:AJ)</f>
        <v>0</v>
      </c>
      <c r="I152" s="320">
        <f>SUMIF(LEG!C:C,C152,LEG!AG:AG)</f>
        <v>0</v>
      </c>
      <c r="J152" s="320">
        <f>SUMIF(MBC!C:C,C152,MBC!AD:AD)</f>
        <v>0</v>
      </c>
      <c r="K152" s="320">
        <f>SUMIF(JIF!C:C,C152,JIF!AD:AD)</f>
        <v>0</v>
      </c>
      <c r="L152" s="320">
        <f>SUMIF(INT!C:C,C152,INT!AD:AD)</f>
        <v>0</v>
      </c>
      <c r="M152" s="320">
        <f>SUMIF(BET!C:C,C152,BET!AD:AD)</f>
        <v>0</v>
      </c>
      <c r="N152" s="320">
        <f>SUMIF(SPA!C:C,C152,SPA!AD:AD)</f>
        <v>0</v>
      </c>
      <c r="O152" s="320">
        <f>SUMIF(SKT!C:C,C152,SKT!AD:AD)</f>
        <v>0</v>
      </c>
      <c r="P152" s="320">
        <f>SUMIF(FOOD!C:C,C152,FOOD!F:F)</f>
        <v>0</v>
      </c>
      <c r="Q152" s="320">
        <f>SUMIF(Select!C:C,C152,Select!F:F)</f>
        <v>0</v>
      </c>
      <c r="R152" s="347">
        <f t="shared" si="17"/>
        <v>0</v>
      </c>
      <c r="S152" s="182">
        <f>SUMIFS(PSP!AW:AW,PSP!D:D,C152)</f>
        <v>0</v>
      </c>
      <c r="T152" s="101">
        <f t="shared" si="16"/>
        <v>0</v>
      </c>
    </row>
    <row r="153" spans="2:20" s="97" customFormat="1" ht="15" customHeight="1">
      <c r="B153" s="343">
        <v>142</v>
      </c>
      <c r="C153" s="343" t="s">
        <v>1015</v>
      </c>
      <c r="D153" s="343" t="s">
        <v>1349</v>
      </c>
      <c r="E153" s="319">
        <f>SUMIFS(OFM!BK:BK,OFM!C:C,C153)</f>
        <v>0</v>
      </c>
      <c r="F153" s="319">
        <f>SUMIFS(FAM!BM:BM,FAM!E:E,C153)</f>
        <v>0</v>
      </c>
      <c r="G153" s="320">
        <f>SUMIFS(B2S!AM:AM,B2S!C:C,C153)</f>
        <v>0</v>
      </c>
      <c r="H153" s="320">
        <f>SUMIF(TOP!C:C,C153,TOP!AJ:AJ)</f>
        <v>0</v>
      </c>
      <c r="I153" s="320">
        <f>SUMIF(LEG!C:C,C153,LEG!AG:AG)</f>
        <v>0</v>
      </c>
      <c r="J153" s="320">
        <f>SUMIF(MBC!C:C,C153,MBC!AD:AD)</f>
        <v>0</v>
      </c>
      <c r="K153" s="320">
        <f>SUMIF(JIF!C:C,C153,JIF!AD:AD)</f>
        <v>0</v>
      </c>
      <c r="L153" s="320">
        <f>SUMIF(INT!C:C,C153,INT!AD:AD)</f>
        <v>0</v>
      </c>
      <c r="M153" s="320">
        <f>SUMIF(BET!C:C,C153,BET!AD:AD)</f>
        <v>0</v>
      </c>
      <c r="N153" s="320">
        <f>SUMIF(SPA!C:C,C153,SPA!AD:AD)</f>
        <v>0</v>
      </c>
      <c r="O153" s="320">
        <f>SUMIF(SKT!C:C,C153,SKT!AD:AD)</f>
        <v>0</v>
      </c>
      <c r="P153" s="320">
        <f>SUMIF(FOOD!C:C,C153,FOOD!F:F)</f>
        <v>0</v>
      </c>
      <c r="Q153" s="320">
        <f>SUMIF(Select!C:C,C153,Select!F:F)</f>
        <v>0</v>
      </c>
      <c r="R153" s="347">
        <f t="shared" si="17"/>
        <v>0</v>
      </c>
      <c r="S153" s="182">
        <f>SUMIFS(PSP!AW:AW,PSP!D:D,C153)</f>
        <v>0</v>
      </c>
      <c r="T153" s="101">
        <f t="shared" si="16"/>
        <v>0</v>
      </c>
    </row>
    <row r="154" spans="2:20" s="97" customFormat="1" ht="15" customHeight="1">
      <c r="B154" s="343">
        <v>143</v>
      </c>
      <c r="C154" s="343" t="s">
        <v>1016</v>
      </c>
      <c r="D154" s="343" t="s">
        <v>1349</v>
      </c>
      <c r="E154" s="319">
        <f>SUMIFS(OFM!BK:BK,OFM!C:C,C154)</f>
        <v>0</v>
      </c>
      <c r="F154" s="319">
        <f>SUMIFS(FAM!BM:BM,FAM!E:E,C154)</f>
        <v>0</v>
      </c>
      <c r="G154" s="320">
        <f>SUMIFS(B2S!AM:AM,B2S!C:C,C154)</f>
        <v>0</v>
      </c>
      <c r="H154" s="320">
        <f>SUMIF(TOP!C:C,C154,TOP!AJ:AJ)</f>
        <v>0</v>
      </c>
      <c r="I154" s="320">
        <f>SUMIF(LEG!C:C,C154,LEG!AG:AG)</f>
        <v>0</v>
      </c>
      <c r="J154" s="320">
        <f>SUMIF(MBC!C:C,C154,MBC!AD:AD)</f>
        <v>0</v>
      </c>
      <c r="K154" s="320">
        <f>SUMIF(JIF!C:C,C154,JIF!AD:AD)</f>
        <v>0</v>
      </c>
      <c r="L154" s="320">
        <f>SUMIF(INT!C:C,C154,INT!AD:AD)</f>
        <v>0</v>
      </c>
      <c r="M154" s="320">
        <f>SUMIF(BET!C:C,C154,BET!AD:AD)</f>
        <v>0</v>
      </c>
      <c r="N154" s="320">
        <f>SUMIF(SPA!C:C,C154,SPA!AD:AD)</f>
        <v>0</v>
      </c>
      <c r="O154" s="320">
        <f>SUMIF(SKT!C:C,C154,SKT!AD:AD)</f>
        <v>0</v>
      </c>
      <c r="P154" s="320">
        <f>SUMIF(FOOD!C:C,C154,FOOD!F:F)</f>
        <v>0</v>
      </c>
      <c r="Q154" s="320">
        <f>SUMIF(Select!C:C,C154,Select!F:F)</f>
        <v>0</v>
      </c>
      <c r="R154" s="347">
        <f t="shared" si="17"/>
        <v>0</v>
      </c>
      <c r="S154" s="182">
        <f>SUMIFS(PSP!AW:AW,PSP!D:D,C154)</f>
        <v>0</v>
      </c>
      <c r="T154" s="101">
        <f t="shared" si="16"/>
        <v>0</v>
      </c>
    </row>
    <row r="155" spans="2:20" s="97" customFormat="1" ht="15" customHeight="1">
      <c r="B155" s="343">
        <v>144</v>
      </c>
      <c r="C155" s="343" t="s">
        <v>1017</v>
      </c>
      <c r="D155" s="343" t="s">
        <v>1349</v>
      </c>
      <c r="E155" s="319">
        <f>SUMIFS(OFM!BK:BK,OFM!C:C,C155)</f>
        <v>0</v>
      </c>
      <c r="F155" s="319">
        <f>SUMIFS(FAM!BM:BM,FAM!E:E,C155)</f>
        <v>0</v>
      </c>
      <c r="G155" s="320">
        <f>SUMIFS(B2S!AM:AM,B2S!C:C,C155)</f>
        <v>0</v>
      </c>
      <c r="H155" s="320">
        <f>SUMIF(TOP!C:C,C155,TOP!AJ:AJ)</f>
        <v>0</v>
      </c>
      <c r="I155" s="320">
        <f>SUMIF(LEG!C:C,C155,LEG!AG:AG)</f>
        <v>0</v>
      </c>
      <c r="J155" s="320">
        <f>SUMIF(MBC!C:C,C155,MBC!AD:AD)</f>
        <v>0</v>
      </c>
      <c r="K155" s="320">
        <f>SUMIF(JIF!C:C,C155,JIF!AD:AD)</f>
        <v>0</v>
      </c>
      <c r="L155" s="320">
        <f>SUMIF(INT!C:C,C155,INT!AD:AD)</f>
        <v>0</v>
      </c>
      <c r="M155" s="320">
        <f>SUMIF(BET!C:C,C155,BET!AD:AD)</f>
        <v>0</v>
      </c>
      <c r="N155" s="320">
        <f>SUMIF(SPA!C:C,C155,SPA!AD:AD)</f>
        <v>0</v>
      </c>
      <c r="O155" s="320">
        <f>SUMIF(SKT!C:C,C155,SKT!AD:AD)</f>
        <v>0</v>
      </c>
      <c r="P155" s="320">
        <f>SUMIF(FOOD!C:C,C155,FOOD!F:F)</f>
        <v>0</v>
      </c>
      <c r="Q155" s="320">
        <f>SUMIF(Select!C:C,C155,Select!F:F)</f>
        <v>0</v>
      </c>
      <c r="R155" s="347">
        <f t="shared" si="17"/>
        <v>0</v>
      </c>
      <c r="S155" s="182">
        <f>SUMIFS(PSP!AW:AW,PSP!D:D,C155)</f>
        <v>0</v>
      </c>
      <c r="T155" s="101">
        <f t="shared" si="16"/>
        <v>0</v>
      </c>
    </row>
    <row r="156" spans="2:20" s="97" customFormat="1" ht="15" customHeight="1">
      <c r="B156" s="343">
        <v>145</v>
      </c>
      <c r="C156" s="343" t="s">
        <v>1018</v>
      </c>
      <c r="D156" s="343" t="s">
        <v>1349</v>
      </c>
      <c r="E156" s="319">
        <f>SUMIFS(OFM!BK:BK,OFM!C:C,C156)</f>
        <v>0</v>
      </c>
      <c r="F156" s="319">
        <f>SUMIFS(FAM!BM:BM,FAM!E:E,C156)</f>
        <v>0</v>
      </c>
      <c r="G156" s="320">
        <f>SUMIFS(B2S!AM:AM,B2S!C:C,C156)</f>
        <v>0</v>
      </c>
      <c r="H156" s="320">
        <f>SUMIF(TOP!C:C,C156,TOP!AJ:AJ)</f>
        <v>0</v>
      </c>
      <c r="I156" s="320">
        <f>SUMIF(LEG!C:C,C156,LEG!AG:AG)</f>
        <v>0</v>
      </c>
      <c r="J156" s="320">
        <f>SUMIF(MBC!C:C,C156,MBC!AD:AD)</f>
        <v>0</v>
      </c>
      <c r="K156" s="320">
        <f>SUMIF(JIF!C:C,C156,JIF!AD:AD)</f>
        <v>0</v>
      </c>
      <c r="L156" s="320">
        <f>SUMIF(INT!C:C,C156,INT!AD:AD)</f>
        <v>0</v>
      </c>
      <c r="M156" s="320">
        <f>SUMIF(BET!C:C,C156,BET!AD:AD)</f>
        <v>0</v>
      </c>
      <c r="N156" s="320">
        <f>SUMIF(SPA!C:C,C156,SPA!AD:AD)</f>
        <v>0</v>
      </c>
      <c r="O156" s="320">
        <f>SUMIF(SKT!C:C,C156,SKT!AD:AD)</f>
        <v>0</v>
      </c>
      <c r="P156" s="320">
        <f>SUMIF(FOOD!C:C,C156,FOOD!F:F)</f>
        <v>0</v>
      </c>
      <c r="Q156" s="320">
        <f>SUMIF(Select!C:C,C156,Select!F:F)</f>
        <v>0</v>
      </c>
      <c r="R156" s="347">
        <f t="shared" si="17"/>
        <v>0</v>
      </c>
      <c r="S156" s="182">
        <f>SUMIFS(PSP!AW:AW,PSP!D:D,C156)</f>
        <v>0</v>
      </c>
      <c r="T156" s="101">
        <f t="shared" si="16"/>
        <v>0</v>
      </c>
    </row>
    <row r="157" spans="2:20" s="97" customFormat="1" ht="15" customHeight="1">
      <c r="B157" s="343">
        <v>146</v>
      </c>
      <c r="C157" s="343" t="s">
        <v>1019</v>
      </c>
      <c r="D157" s="343" t="s">
        <v>1349</v>
      </c>
      <c r="E157" s="319">
        <f>SUMIFS(OFM!BK:BK,OFM!C:C,C157)</f>
        <v>0</v>
      </c>
      <c r="F157" s="319">
        <f>SUMIFS(FAM!BM:BM,FAM!E:E,C157)</f>
        <v>0</v>
      </c>
      <c r="G157" s="320">
        <f>SUMIFS(B2S!AM:AM,B2S!C:C,C157)</f>
        <v>0</v>
      </c>
      <c r="H157" s="320">
        <f>SUMIF(TOP!C:C,C157,TOP!AJ:AJ)</f>
        <v>0</v>
      </c>
      <c r="I157" s="320">
        <f>SUMIF(LEG!C:C,C157,LEG!AG:AG)</f>
        <v>0</v>
      </c>
      <c r="J157" s="320">
        <f>SUMIF(MBC!C:C,C157,MBC!AD:AD)</f>
        <v>0</v>
      </c>
      <c r="K157" s="320">
        <f>SUMIF(JIF!C:C,C157,JIF!AD:AD)</f>
        <v>0</v>
      </c>
      <c r="L157" s="320">
        <f>SUMIF(INT!C:C,C157,INT!AD:AD)</f>
        <v>0</v>
      </c>
      <c r="M157" s="320">
        <f>SUMIF(BET!C:C,C157,BET!AD:AD)</f>
        <v>0</v>
      </c>
      <c r="N157" s="320">
        <f>SUMIF(SPA!C:C,C157,SPA!AD:AD)</f>
        <v>0</v>
      </c>
      <c r="O157" s="320">
        <f>SUMIF(SKT!C:C,C157,SKT!AD:AD)</f>
        <v>0</v>
      </c>
      <c r="P157" s="320">
        <f>SUMIF(FOOD!C:C,C157,FOOD!F:F)</f>
        <v>0</v>
      </c>
      <c r="Q157" s="320">
        <f>SUMIF(Select!C:C,C157,Select!F:F)</f>
        <v>0</v>
      </c>
      <c r="R157" s="347">
        <f t="shared" si="17"/>
        <v>0</v>
      </c>
      <c r="S157" s="182">
        <f>SUMIFS(PSP!AW:AW,PSP!D:D,C157)</f>
        <v>0</v>
      </c>
      <c r="T157" s="101">
        <f t="shared" si="16"/>
        <v>0</v>
      </c>
    </row>
    <row r="158" spans="2:20" s="97" customFormat="1" ht="15" customHeight="1">
      <c r="B158" s="343">
        <v>147</v>
      </c>
      <c r="C158" s="343" t="s">
        <v>1020</v>
      </c>
      <c r="D158" s="343" t="s">
        <v>1349</v>
      </c>
      <c r="E158" s="319">
        <f>SUMIFS(OFM!BK:BK,OFM!C:C,C158)</f>
        <v>0</v>
      </c>
      <c r="F158" s="319">
        <f>SUMIFS(FAM!BM:BM,FAM!E:E,C158)</f>
        <v>0</v>
      </c>
      <c r="G158" s="320">
        <f>SUMIFS(B2S!AM:AM,B2S!C:C,C158)</f>
        <v>0</v>
      </c>
      <c r="H158" s="320">
        <f>SUMIF(TOP!C:C,C158,TOP!AJ:AJ)</f>
        <v>0</v>
      </c>
      <c r="I158" s="320">
        <f>SUMIF(LEG!C:C,C158,LEG!AG:AG)</f>
        <v>0</v>
      </c>
      <c r="J158" s="320">
        <f>SUMIF(MBC!C:C,C158,MBC!AD:AD)</f>
        <v>0</v>
      </c>
      <c r="K158" s="320">
        <f>SUMIF(JIF!C:C,C158,JIF!AD:AD)</f>
        <v>0</v>
      </c>
      <c r="L158" s="320">
        <f>SUMIF(INT!C:C,C158,INT!AD:AD)</f>
        <v>0</v>
      </c>
      <c r="M158" s="320">
        <f>SUMIF(BET!C:C,C158,BET!AD:AD)</f>
        <v>0</v>
      </c>
      <c r="N158" s="320">
        <f>SUMIF(SPA!C:C,C158,SPA!AD:AD)</f>
        <v>0</v>
      </c>
      <c r="O158" s="320">
        <f>SUMIF(SKT!C:C,C158,SKT!AD:AD)</f>
        <v>0</v>
      </c>
      <c r="P158" s="320">
        <f>SUMIF(FOOD!C:C,C158,FOOD!F:F)</f>
        <v>0</v>
      </c>
      <c r="Q158" s="320">
        <f>SUMIF(Select!C:C,C158,Select!F:F)</f>
        <v>0</v>
      </c>
      <c r="R158" s="347">
        <f t="shared" si="17"/>
        <v>0</v>
      </c>
      <c r="S158" s="182">
        <f>SUMIFS(PSP!AW:AW,PSP!D:D,C158)</f>
        <v>0</v>
      </c>
      <c r="T158" s="101">
        <f t="shared" si="16"/>
        <v>0</v>
      </c>
    </row>
    <row r="159" spans="2:20" s="97" customFormat="1" ht="15" customHeight="1">
      <c r="B159" s="343">
        <v>148</v>
      </c>
      <c r="C159" s="343" t="s">
        <v>1021</v>
      </c>
      <c r="D159" s="343" t="s">
        <v>1349</v>
      </c>
      <c r="E159" s="319">
        <f>SUMIFS(OFM!BK:BK,OFM!C:C,C159)</f>
        <v>0</v>
      </c>
      <c r="F159" s="319">
        <f>SUMIFS(FAM!BM:BM,FAM!E:E,C159)</f>
        <v>0</v>
      </c>
      <c r="G159" s="320">
        <f>SUMIFS(B2S!AM:AM,B2S!C:C,C159)</f>
        <v>0</v>
      </c>
      <c r="H159" s="320">
        <f>SUMIF(TOP!C:C,C159,TOP!AJ:AJ)</f>
        <v>0</v>
      </c>
      <c r="I159" s="320">
        <f>SUMIF(LEG!C:C,C159,LEG!AG:AG)</f>
        <v>0</v>
      </c>
      <c r="J159" s="320">
        <f>SUMIF(MBC!C:C,C159,MBC!AD:AD)</f>
        <v>0</v>
      </c>
      <c r="K159" s="320">
        <f>SUMIF(JIF!C:C,C159,JIF!AD:AD)</f>
        <v>0</v>
      </c>
      <c r="L159" s="320">
        <f>SUMIF(INT!C:C,C159,INT!AD:AD)</f>
        <v>0</v>
      </c>
      <c r="M159" s="320">
        <f>SUMIF(BET!C:C,C159,BET!AD:AD)</f>
        <v>0</v>
      </c>
      <c r="N159" s="320">
        <f>SUMIF(SPA!C:C,C159,SPA!AD:AD)</f>
        <v>0</v>
      </c>
      <c r="O159" s="320">
        <f>SUMIF(SKT!C:C,C159,SKT!AD:AD)</f>
        <v>0</v>
      </c>
      <c r="P159" s="320">
        <f>SUMIF(FOOD!C:C,C159,FOOD!F:F)</f>
        <v>0</v>
      </c>
      <c r="Q159" s="320">
        <f>SUMIF(Select!C:C,C159,Select!F:F)</f>
        <v>0</v>
      </c>
      <c r="R159" s="347">
        <f t="shared" si="17"/>
        <v>0</v>
      </c>
      <c r="S159" s="182">
        <f>SUMIFS(PSP!AW:AW,PSP!D:D,C159)</f>
        <v>0</v>
      </c>
      <c r="T159" s="101">
        <f t="shared" si="16"/>
        <v>0</v>
      </c>
    </row>
    <row r="160" spans="2:20" s="97" customFormat="1" ht="15" customHeight="1">
      <c r="B160" s="343">
        <v>149</v>
      </c>
      <c r="C160" s="343" t="s">
        <v>1022</v>
      </c>
      <c r="D160" s="343" t="s">
        <v>1349</v>
      </c>
      <c r="E160" s="319">
        <f>SUMIFS(OFM!BK:BK,OFM!C:C,C160)</f>
        <v>0</v>
      </c>
      <c r="F160" s="319">
        <f>SUMIFS(FAM!BM:BM,FAM!E:E,C160)</f>
        <v>0</v>
      </c>
      <c r="G160" s="320">
        <f>SUMIFS(B2S!AM:AM,B2S!C:C,C160)</f>
        <v>0</v>
      </c>
      <c r="H160" s="320">
        <f>SUMIF(TOP!C:C,C160,TOP!AJ:AJ)</f>
        <v>0</v>
      </c>
      <c r="I160" s="320">
        <f>SUMIF(LEG!C:C,C160,LEG!AG:AG)</f>
        <v>0</v>
      </c>
      <c r="J160" s="320">
        <f>SUMIF(MBC!C:C,C160,MBC!AD:AD)</f>
        <v>0</v>
      </c>
      <c r="K160" s="320">
        <f>SUMIF(JIF!C:C,C160,JIF!AD:AD)</f>
        <v>0</v>
      </c>
      <c r="L160" s="320">
        <f>SUMIF(INT!C:C,C160,INT!AD:AD)</f>
        <v>0</v>
      </c>
      <c r="M160" s="320">
        <f>SUMIF(BET!C:C,C160,BET!AD:AD)</f>
        <v>0</v>
      </c>
      <c r="N160" s="320">
        <f>SUMIF(SPA!C:C,C160,SPA!AD:AD)</f>
        <v>0</v>
      </c>
      <c r="O160" s="320">
        <f>SUMIF(SKT!C:C,C160,SKT!AD:AD)</f>
        <v>0</v>
      </c>
      <c r="P160" s="320">
        <f>SUMIF(FOOD!C:C,C160,FOOD!F:F)</f>
        <v>0</v>
      </c>
      <c r="Q160" s="320">
        <f>SUMIF(Select!C:C,C160,Select!F:F)</f>
        <v>0</v>
      </c>
      <c r="R160" s="347">
        <f t="shared" si="17"/>
        <v>0</v>
      </c>
      <c r="S160" s="182">
        <f>SUMIFS(PSP!AW:AW,PSP!D:D,C160)</f>
        <v>0</v>
      </c>
      <c r="T160" s="101">
        <f t="shared" si="16"/>
        <v>0</v>
      </c>
    </row>
    <row r="161" spans="2:20" s="97" customFormat="1" ht="15" customHeight="1">
      <c r="B161" s="343">
        <v>150</v>
      </c>
      <c r="C161" s="343" t="s">
        <v>1023</v>
      </c>
      <c r="D161" s="343" t="s">
        <v>1349</v>
      </c>
      <c r="E161" s="319">
        <f>SUMIFS(OFM!BK:BK,OFM!C:C,C161)</f>
        <v>0</v>
      </c>
      <c r="F161" s="319">
        <f>SUMIFS(FAM!BM:BM,FAM!E:E,C161)</f>
        <v>0</v>
      </c>
      <c r="G161" s="320">
        <f>SUMIFS(B2S!AM:AM,B2S!C:C,C161)</f>
        <v>0</v>
      </c>
      <c r="H161" s="320">
        <f>SUMIF(TOP!C:C,C161,TOP!AJ:AJ)</f>
        <v>0</v>
      </c>
      <c r="I161" s="320">
        <f>SUMIF(LEG!C:C,C161,LEG!AG:AG)</f>
        <v>0</v>
      </c>
      <c r="J161" s="320">
        <f>SUMIF(MBC!C:C,C161,MBC!AD:AD)</f>
        <v>0</v>
      </c>
      <c r="K161" s="320">
        <f>SUMIF(JIF!C:C,C161,JIF!AD:AD)</f>
        <v>0</v>
      </c>
      <c r="L161" s="320">
        <f>SUMIF(INT!C:C,C161,INT!AD:AD)</f>
        <v>0</v>
      </c>
      <c r="M161" s="320">
        <f>SUMIF(BET!C:C,C161,BET!AD:AD)</f>
        <v>0</v>
      </c>
      <c r="N161" s="320">
        <f>SUMIF(SPA!C:C,C161,SPA!AD:AD)</f>
        <v>0</v>
      </c>
      <c r="O161" s="320">
        <f>SUMIF(SKT!C:C,C161,SKT!AD:AD)</f>
        <v>0</v>
      </c>
      <c r="P161" s="320">
        <f>SUMIF(FOOD!C:C,C161,FOOD!F:F)</f>
        <v>0</v>
      </c>
      <c r="Q161" s="320">
        <f>SUMIF(Select!C:C,C161,Select!F:F)</f>
        <v>0</v>
      </c>
      <c r="R161" s="347">
        <f t="shared" si="17"/>
        <v>0</v>
      </c>
      <c r="S161" s="182">
        <f>SUMIFS(PSP!AW:AW,PSP!D:D,C161)</f>
        <v>0</v>
      </c>
      <c r="T161" s="101">
        <f t="shared" si="16"/>
        <v>0</v>
      </c>
    </row>
    <row r="162" spans="2:20" s="97" customFormat="1" ht="15" customHeight="1">
      <c r="B162" s="343">
        <v>151</v>
      </c>
      <c r="C162" s="343" t="s">
        <v>1024</v>
      </c>
      <c r="D162" s="343" t="s">
        <v>1349</v>
      </c>
      <c r="E162" s="319">
        <f>SUMIFS(OFM!BK:BK,OFM!C:C,C162)</f>
        <v>0</v>
      </c>
      <c r="F162" s="319">
        <f>SUMIFS(FAM!BM:BM,FAM!E:E,C162)</f>
        <v>0</v>
      </c>
      <c r="G162" s="320">
        <f>SUMIFS(B2S!AM:AM,B2S!C:C,C162)</f>
        <v>0</v>
      </c>
      <c r="H162" s="320">
        <f>SUMIF(TOP!C:C,C162,TOP!AJ:AJ)</f>
        <v>0</v>
      </c>
      <c r="I162" s="320">
        <f>SUMIF(LEG!C:C,C162,LEG!AG:AG)</f>
        <v>0</v>
      </c>
      <c r="J162" s="320">
        <f>SUMIF(MBC!C:C,C162,MBC!AD:AD)</f>
        <v>0</v>
      </c>
      <c r="K162" s="320">
        <f>SUMIF(JIF!C:C,C162,JIF!AD:AD)</f>
        <v>0</v>
      </c>
      <c r="L162" s="320">
        <f>SUMIF(INT!C:C,C162,INT!AD:AD)</f>
        <v>0</v>
      </c>
      <c r="M162" s="320">
        <f>SUMIF(BET!C:C,C162,BET!AD:AD)</f>
        <v>0</v>
      </c>
      <c r="N162" s="320">
        <f>SUMIF(SPA!C:C,C162,SPA!AD:AD)</f>
        <v>0</v>
      </c>
      <c r="O162" s="320">
        <f>SUMIF(SKT!C:C,C162,SKT!AD:AD)</f>
        <v>0</v>
      </c>
      <c r="P162" s="320">
        <f>SUMIF(FOOD!C:C,C162,FOOD!F:F)</f>
        <v>0</v>
      </c>
      <c r="Q162" s="320">
        <f>SUMIF(Select!C:C,C162,Select!F:F)</f>
        <v>0</v>
      </c>
      <c r="R162" s="347">
        <f t="shared" si="17"/>
        <v>0</v>
      </c>
      <c r="S162" s="182">
        <f>SUMIFS(PSP!AW:AW,PSP!D:D,C162)</f>
        <v>0</v>
      </c>
      <c r="T162" s="101">
        <f t="shared" si="16"/>
        <v>0</v>
      </c>
    </row>
    <row r="163" spans="2:20" s="97" customFormat="1" ht="15" customHeight="1">
      <c r="B163" s="343">
        <v>152</v>
      </c>
      <c r="C163" s="343" t="s">
        <v>1025</v>
      </c>
      <c r="D163" s="343" t="s">
        <v>1349</v>
      </c>
      <c r="E163" s="319">
        <f>SUMIFS(OFM!BK:BK,OFM!C:C,C163)</f>
        <v>0</v>
      </c>
      <c r="F163" s="319">
        <f>SUMIFS(FAM!BM:BM,FAM!E:E,C163)</f>
        <v>0</v>
      </c>
      <c r="G163" s="320">
        <f>SUMIFS(B2S!AM:AM,B2S!C:C,C163)</f>
        <v>0</v>
      </c>
      <c r="H163" s="320">
        <f>SUMIF(TOP!C:C,C163,TOP!AJ:AJ)</f>
        <v>0</v>
      </c>
      <c r="I163" s="320">
        <f>SUMIF(LEG!C:C,C163,LEG!AG:AG)</f>
        <v>0</v>
      </c>
      <c r="J163" s="320">
        <f>SUMIF(MBC!C:C,C163,MBC!AD:AD)</f>
        <v>0</v>
      </c>
      <c r="K163" s="320">
        <f>SUMIF(JIF!C:C,C163,JIF!AD:AD)</f>
        <v>0</v>
      </c>
      <c r="L163" s="320">
        <f>SUMIF(INT!C:C,C163,INT!AD:AD)</f>
        <v>0</v>
      </c>
      <c r="M163" s="320">
        <f>SUMIF(BET!C:C,C163,BET!AD:AD)</f>
        <v>0</v>
      </c>
      <c r="N163" s="320">
        <f>SUMIF(SPA!C:C,C163,SPA!AD:AD)</f>
        <v>0</v>
      </c>
      <c r="O163" s="320">
        <f>SUMIF(SKT!C:C,C163,SKT!AD:AD)</f>
        <v>0</v>
      </c>
      <c r="P163" s="320">
        <f>SUMIF(FOOD!C:C,C163,FOOD!F:F)</f>
        <v>0</v>
      </c>
      <c r="Q163" s="320">
        <f>SUMIF(Select!C:C,C163,Select!F:F)</f>
        <v>0</v>
      </c>
      <c r="R163" s="347">
        <f t="shared" si="17"/>
        <v>0</v>
      </c>
      <c r="S163" s="182">
        <f>SUMIFS(PSP!AW:AW,PSP!D:D,C163)</f>
        <v>0</v>
      </c>
      <c r="T163" s="101">
        <f t="shared" si="16"/>
        <v>0</v>
      </c>
    </row>
    <row r="164" spans="2:20" s="97" customFormat="1" ht="15" customHeight="1">
      <c r="B164" s="343">
        <v>153</v>
      </c>
      <c r="C164" s="343" t="s">
        <v>1086</v>
      </c>
      <c r="D164" s="343" t="s">
        <v>1349</v>
      </c>
      <c r="E164" s="319">
        <f>SUMIFS(OFM!BK:BK,OFM!C:C,C164)</f>
        <v>0</v>
      </c>
      <c r="F164" s="319">
        <f>SUMIFS(FAM!BM:BM,FAM!E:E,C164)</f>
        <v>0</v>
      </c>
      <c r="G164" s="320">
        <f>SUMIFS(B2S!AM:AM,B2S!C:C,C164)</f>
        <v>0</v>
      </c>
      <c r="H164" s="320">
        <f>SUMIF(TOP!C:C,C164,TOP!AJ:AJ)</f>
        <v>0</v>
      </c>
      <c r="I164" s="320">
        <f>SUMIF(LEG!C:C,C164,LEG!AG:AG)</f>
        <v>0</v>
      </c>
      <c r="J164" s="320">
        <f>SUMIF(MBC!C:C,C164,MBC!AD:AD)</f>
        <v>0</v>
      </c>
      <c r="K164" s="320">
        <f>SUMIF(JIF!C:C,C164,JIF!AD:AD)</f>
        <v>0</v>
      </c>
      <c r="L164" s="320">
        <f>SUMIF(INT!C:C,C164,INT!AD:AD)</f>
        <v>0</v>
      </c>
      <c r="M164" s="320">
        <f>SUMIF(BET!C:C,C164,BET!AD:AD)</f>
        <v>0</v>
      </c>
      <c r="N164" s="320">
        <f>SUMIF(SPA!C:C,C164,SPA!AD:AD)</f>
        <v>0</v>
      </c>
      <c r="O164" s="320">
        <f>SUMIF(SKT!C:C,C164,SKT!AD:AD)</f>
        <v>0</v>
      </c>
      <c r="P164" s="320">
        <f>SUMIF(FOOD!C:C,C164,FOOD!F:F)</f>
        <v>0</v>
      </c>
      <c r="Q164" s="320">
        <f>SUMIF(Select!C:C,C164,Select!F:F)</f>
        <v>0</v>
      </c>
      <c r="R164" s="347">
        <f t="shared" si="17"/>
        <v>0</v>
      </c>
      <c r="S164" s="182">
        <f>SUMIFS(PSP!AW:AW,PSP!D:D,C164)</f>
        <v>0</v>
      </c>
      <c r="T164" s="101">
        <f t="shared" si="16"/>
        <v>0</v>
      </c>
    </row>
    <row r="165" spans="2:20" ht="15" customHeight="1">
      <c r="B165" s="69">
        <v>154</v>
      </c>
      <c r="C165" s="69" t="s">
        <v>1087</v>
      </c>
      <c r="D165" s="69" t="s">
        <v>1038</v>
      </c>
      <c r="E165" s="70">
        <f>SUMIFS(OFM!BK:BK,OFM!C:C,C165)</f>
        <v>0</v>
      </c>
      <c r="F165" s="70">
        <f>SUMIFS(FAM!BM:BM,FAM!E:E,C165)</f>
        <v>0</v>
      </c>
      <c r="G165" s="180">
        <f>SUMIFS(B2S!AM:AM,B2S!C:C,C165)</f>
        <v>0</v>
      </c>
      <c r="H165" s="180">
        <f>SUMIF(TOP!C:C,C165,TOP!AJ:AJ)</f>
        <v>0</v>
      </c>
      <c r="I165" s="180">
        <f>SUMIF(LEG!C:C,C165,LEG!AG:AG)</f>
        <v>0</v>
      </c>
      <c r="J165" s="180">
        <f>SUMIF(MBC!C:C,C165,MBC!AD:AD)</f>
        <v>0</v>
      </c>
      <c r="K165" s="180">
        <f>SUMIF(JIF!C:C,C165,JIF!AD:AD)</f>
        <v>0</v>
      </c>
      <c r="L165" s="180">
        <f>SUMIF(INT!C:C,C165,INT!AD:AD)</f>
        <v>0</v>
      </c>
      <c r="M165" s="180">
        <f>SUMIF(BET!C:C,C165,BET!AD:AD)</f>
        <v>0</v>
      </c>
      <c r="N165" s="180">
        <f>SUMIF(SPA!C:C,C165,SPA!AD:AD)</f>
        <v>0</v>
      </c>
      <c r="O165" s="180">
        <f>SUMIF(SKT!C:C,C165,SKT!AD:AD)</f>
        <v>0</v>
      </c>
      <c r="P165" s="180">
        <f>SUMIF(FOOD!C:C,C165,FOOD!F:F)</f>
        <v>0</v>
      </c>
      <c r="Q165" s="180">
        <f>SUMIF(Select!C:C,C165,Select!F:F)</f>
        <v>0</v>
      </c>
      <c r="R165" s="181">
        <f t="shared" si="17"/>
        <v>0</v>
      </c>
      <c r="S165" s="182">
        <f>SUMIFS(PSP!AW:AW,PSP!D:D,C165)</f>
        <v>0</v>
      </c>
      <c r="T165" s="181">
        <f t="shared" si="16"/>
        <v>0</v>
      </c>
    </row>
    <row r="166" spans="2:20" s="97" customFormat="1" ht="15" customHeight="1">
      <c r="B166" s="343">
        <v>155</v>
      </c>
      <c r="C166" s="343" t="s">
        <v>1088</v>
      </c>
      <c r="D166" s="343" t="s">
        <v>1349</v>
      </c>
      <c r="E166" s="319">
        <f>SUMIFS(OFM!BK:BK,OFM!C:C,C166)</f>
        <v>0</v>
      </c>
      <c r="F166" s="319">
        <f>SUMIFS(FAM!BM:BM,FAM!E:E,C166)</f>
        <v>0</v>
      </c>
      <c r="G166" s="320">
        <f>SUMIFS(B2S!AM:AM,B2S!C:C,C166)</f>
        <v>0</v>
      </c>
      <c r="H166" s="320">
        <f>SUMIF(TOP!C:C,C166,TOP!AJ:AJ)</f>
        <v>0</v>
      </c>
      <c r="I166" s="320">
        <f>SUMIF(LEG!C:C,C166,LEG!AG:AG)</f>
        <v>0</v>
      </c>
      <c r="J166" s="320">
        <f>SUMIF(MBC!C:C,C166,MBC!AD:AD)</f>
        <v>0</v>
      </c>
      <c r="K166" s="320">
        <f>SUMIF(JIF!C:C,C166,JIF!AD:AD)</f>
        <v>0</v>
      </c>
      <c r="L166" s="320">
        <f>SUMIF(INT!C:C,C166,INT!AD:AD)</f>
        <v>0</v>
      </c>
      <c r="M166" s="320">
        <f>SUMIF(BET!C:C,C166,BET!AD:AD)</f>
        <v>0</v>
      </c>
      <c r="N166" s="320">
        <f>SUMIF(SPA!C:C,C166,SPA!AD:AD)</f>
        <v>0</v>
      </c>
      <c r="O166" s="320">
        <f>SUMIF(SKT!C:C,C166,SKT!AD:AD)</f>
        <v>0</v>
      </c>
      <c r="P166" s="320">
        <f>SUMIF(FOOD!C:C,C166,FOOD!F:F)</f>
        <v>0</v>
      </c>
      <c r="Q166" s="320">
        <f>SUMIF(Select!C:C,C166,Select!F:F)</f>
        <v>0</v>
      </c>
      <c r="R166" s="347">
        <f t="shared" si="17"/>
        <v>0</v>
      </c>
      <c r="S166" s="182">
        <f>SUMIFS(PSP!AW:AW,PSP!D:D,C166)</f>
        <v>0</v>
      </c>
      <c r="T166" s="101">
        <f t="shared" si="16"/>
        <v>0</v>
      </c>
    </row>
    <row r="167" spans="2:20" s="97" customFormat="1" ht="15" customHeight="1">
      <c r="B167" s="343">
        <v>156</v>
      </c>
      <c r="C167" s="343" t="s">
        <v>1089</v>
      </c>
      <c r="D167" s="343" t="s">
        <v>1349</v>
      </c>
      <c r="E167" s="319">
        <f>SUMIFS(OFM!BK:BK,OFM!C:C,C167)</f>
        <v>0</v>
      </c>
      <c r="F167" s="319">
        <f>SUMIFS(FAM!BM:BM,FAM!E:E,C167)</f>
        <v>0</v>
      </c>
      <c r="G167" s="320">
        <f>SUMIFS(B2S!AM:AM,B2S!C:C,C167)</f>
        <v>0</v>
      </c>
      <c r="H167" s="320">
        <f>SUMIF(TOP!C:C,C167,TOP!AJ:AJ)</f>
        <v>0</v>
      </c>
      <c r="I167" s="320">
        <f>SUMIF(LEG!C:C,C167,LEG!AG:AG)</f>
        <v>0</v>
      </c>
      <c r="J167" s="320">
        <f>SUMIF(MBC!C:C,C167,MBC!AD:AD)</f>
        <v>0</v>
      </c>
      <c r="K167" s="320">
        <f>SUMIF(JIF!C:C,C167,JIF!AD:AD)</f>
        <v>0</v>
      </c>
      <c r="L167" s="320">
        <f>SUMIF(INT!C:C,C167,INT!AD:AD)</f>
        <v>0</v>
      </c>
      <c r="M167" s="320">
        <f>SUMIF(BET!C:C,C167,BET!AD:AD)</f>
        <v>0</v>
      </c>
      <c r="N167" s="320">
        <f>SUMIF(SPA!C:C,C167,SPA!AD:AD)</f>
        <v>0</v>
      </c>
      <c r="O167" s="320">
        <f>SUMIF(SKT!C:C,C167,SKT!AD:AD)</f>
        <v>0</v>
      </c>
      <c r="P167" s="320">
        <f>SUMIF(FOOD!C:C,C167,FOOD!F:F)</f>
        <v>0</v>
      </c>
      <c r="Q167" s="320">
        <f>SUMIF(Select!C:C,C167,Select!F:F)</f>
        <v>0</v>
      </c>
      <c r="R167" s="347">
        <f t="shared" si="17"/>
        <v>0</v>
      </c>
      <c r="S167" s="182">
        <f>SUMIFS(PSP!AW:AW,PSP!D:D,C167)</f>
        <v>0</v>
      </c>
      <c r="T167" s="101">
        <f t="shared" si="16"/>
        <v>0</v>
      </c>
    </row>
    <row r="168" spans="2:20" s="97" customFormat="1" ht="15" customHeight="1">
      <c r="B168" s="343">
        <v>157</v>
      </c>
      <c r="C168" s="343" t="s">
        <v>1090</v>
      </c>
      <c r="D168" s="343" t="s">
        <v>1349</v>
      </c>
      <c r="E168" s="319">
        <f>SUMIFS(OFM!BK:BK,OFM!C:C,C168)</f>
        <v>0</v>
      </c>
      <c r="F168" s="319">
        <f>SUMIFS(FAM!BM:BM,FAM!E:E,C168)</f>
        <v>0</v>
      </c>
      <c r="G168" s="320">
        <f>SUMIFS(B2S!AM:AM,B2S!C:C,C168)</f>
        <v>0</v>
      </c>
      <c r="H168" s="320">
        <f>SUMIF(TOP!C:C,C168,TOP!AJ:AJ)</f>
        <v>0</v>
      </c>
      <c r="I168" s="320">
        <f>SUMIF(LEG!C:C,C168,LEG!AG:AG)</f>
        <v>0</v>
      </c>
      <c r="J168" s="320">
        <f>SUMIF(MBC!C:C,C168,MBC!AD:AD)</f>
        <v>0</v>
      </c>
      <c r="K168" s="320">
        <f>SUMIF(JIF!C:C,C168,JIF!AD:AD)</f>
        <v>0</v>
      </c>
      <c r="L168" s="320">
        <f>SUMIF(INT!C:C,C168,INT!AD:AD)</f>
        <v>0</v>
      </c>
      <c r="M168" s="320">
        <f>SUMIF(BET!C:C,C168,BET!AD:AD)</f>
        <v>0</v>
      </c>
      <c r="N168" s="320">
        <f>SUMIF(SPA!C:C,C168,SPA!AD:AD)</f>
        <v>0</v>
      </c>
      <c r="O168" s="320">
        <f>SUMIF(SKT!C:C,C168,SKT!AD:AD)</f>
        <v>0</v>
      </c>
      <c r="P168" s="320">
        <f>SUMIF(FOOD!C:C,C168,FOOD!F:F)</f>
        <v>0</v>
      </c>
      <c r="Q168" s="320">
        <f>SUMIF(Select!C:C,C168,Select!F:F)</f>
        <v>0</v>
      </c>
      <c r="R168" s="347">
        <f t="shared" si="17"/>
        <v>0</v>
      </c>
      <c r="S168" s="182">
        <f>SUMIFS(PSP!AW:AW,PSP!D:D,C168)</f>
        <v>0</v>
      </c>
      <c r="T168" s="101">
        <f t="shared" si="16"/>
        <v>0</v>
      </c>
    </row>
    <row r="169" spans="2:20" s="97" customFormat="1" ht="15" customHeight="1">
      <c r="B169" s="343">
        <v>158</v>
      </c>
      <c r="C169" s="343" t="s">
        <v>1091</v>
      </c>
      <c r="D169" s="343" t="s">
        <v>1349</v>
      </c>
      <c r="E169" s="319">
        <f>SUMIFS(OFM!BK:BK,OFM!C:C,C169)</f>
        <v>0</v>
      </c>
      <c r="F169" s="319">
        <f>SUMIFS(FAM!BM:BM,FAM!E:E,C169)</f>
        <v>0</v>
      </c>
      <c r="G169" s="320">
        <f>SUMIFS(B2S!AM:AM,B2S!C:C,C169)</f>
        <v>0</v>
      </c>
      <c r="H169" s="320">
        <f>SUMIF(TOP!C:C,C169,TOP!AJ:AJ)</f>
        <v>0</v>
      </c>
      <c r="I169" s="320">
        <f>SUMIF(LEG!C:C,C169,LEG!AG:AG)</f>
        <v>0</v>
      </c>
      <c r="J169" s="320">
        <f>SUMIF(MBC!C:C,C169,MBC!AD:AD)</f>
        <v>0</v>
      </c>
      <c r="K169" s="320">
        <f>SUMIF(JIF!C:C,C169,JIF!AD:AD)</f>
        <v>0</v>
      </c>
      <c r="L169" s="320">
        <f>SUMIF(INT!C:C,C169,INT!AD:AD)</f>
        <v>0</v>
      </c>
      <c r="M169" s="320">
        <f>SUMIF(BET!C:C,C169,BET!AD:AD)</f>
        <v>0</v>
      </c>
      <c r="N169" s="320">
        <f>SUMIF(SPA!C:C,C169,SPA!AD:AD)</f>
        <v>0</v>
      </c>
      <c r="O169" s="320">
        <f>SUMIF(SKT!C:C,C169,SKT!AD:AD)</f>
        <v>0</v>
      </c>
      <c r="P169" s="320">
        <f>SUMIF(FOOD!C:C,C169,FOOD!F:F)</f>
        <v>0</v>
      </c>
      <c r="Q169" s="320">
        <f>SUMIF(Select!C:C,C169,Select!F:F)</f>
        <v>0</v>
      </c>
      <c r="R169" s="347">
        <f t="shared" si="17"/>
        <v>0</v>
      </c>
      <c r="S169" s="182">
        <f>SUMIFS(PSP!AW:AW,PSP!D:D,C169)</f>
        <v>0</v>
      </c>
      <c r="T169" s="101">
        <f t="shared" si="16"/>
        <v>0</v>
      </c>
    </row>
    <row r="170" spans="2:20" s="97" customFormat="1" ht="15" customHeight="1">
      <c r="B170" s="344">
        <v>159</v>
      </c>
      <c r="C170" s="345" t="s">
        <v>1317</v>
      </c>
      <c r="D170" s="343" t="s">
        <v>1349</v>
      </c>
      <c r="E170" s="319">
        <f>SUMIFS(OFM!BK:BK,OFM!C:C,C170)</f>
        <v>0</v>
      </c>
      <c r="F170" s="319">
        <f>SUMIFS(FAM!BM:BM,FAM!E:E,C170)</f>
        <v>0</v>
      </c>
      <c r="G170" s="320">
        <f>SUMIFS(B2S!AM:AM,B2S!C:C,C170)</f>
        <v>0</v>
      </c>
      <c r="H170" s="320">
        <f>SUMIF(TOP!C:C,C170,TOP!AJ:AJ)</f>
        <v>0</v>
      </c>
      <c r="I170" s="320">
        <f>SUMIF(LEG!C:C,C170,LEG!AG:AG)</f>
        <v>0</v>
      </c>
      <c r="J170" s="320">
        <f>SUMIF(MBC!C:C,C170,MBC!AD:AD)</f>
        <v>0</v>
      </c>
      <c r="K170" s="320">
        <f>SUMIF(JIF!C:C,C170,JIF!AD:AD)</f>
        <v>0</v>
      </c>
      <c r="L170" s="320">
        <f>SUMIF(INT!C:C,C170,INT!AD:AD)</f>
        <v>0</v>
      </c>
      <c r="M170" s="320">
        <f>SUMIF(BET!C:C,C170,BET!AD:AD)</f>
        <v>0</v>
      </c>
      <c r="N170" s="320">
        <f>SUMIF(SPA!C:C,C170,SPA!AD:AD)</f>
        <v>0</v>
      </c>
      <c r="O170" s="320">
        <f>SUMIF(SKT!C:C,C170,SKT!AD:AD)</f>
        <v>0</v>
      </c>
      <c r="P170" s="320">
        <f>SUMIF(FOOD!C:C,C170,FOOD!F:F)</f>
        <v>0</v>
      </c>
      <c r="Q170" s="320">
        <f>SUMIF(Select!C:C,C170,Select!F:F)</f>
        <v>0</v>
      </c>
      <c r="R170" s="347">
        <f t="shared" si="17"/>
        <v>0</v>
      </c>
      <c r="S170" s="182">
        <f>SUMIFS(PSP!AW:AW,PSP!D:D,C170)</f>
        <v>0</v>
      </c>
      <c r="T170" s="101">
        <f t="shared" ref="T170:T180" si="18">SUM(R170:S170)</f>
        <v>0</v>
      </c>
    </row>
    <row r="171" spans="2:20" s="97" customFormat="1" ht="15" customHeight="1">
      <c r="B171" s="344">
        <v>160</v>
      </c>
      <c r="C171" s="345" t="s">
        <v>1318</v>
      </c>
      <c r="D171" s="343" t="s">
        <v>1349</v>
      </c>
      <c r="E171" s="319">
        <f>SUMIFS(OFM!BK:BK,OFM!C:C,C171)</f>
        <v>0</v>
      </c>
      <c r="F171" s="319">
        <f>SUMIFS(FAM!BM:BM,FAM!E:E,C171)</f>
        <v>0</v>
      </c>
      <c r="G171" s="320">
        <f>SUMIFS(B2S!AM:AM,B2S!C:C,C171)</f>
        <v>0</v>
      </c>
      <c r="H171" s="320">
        <f>SUMIF(TOP!C:C,C171,TOP!AJ:AJ)</f>
        <v>0</v>
      </c>
      <c r="I171" s="320">
        <f>SUMIF(LEG!C:C,C171,LEG!AG:AG)</f>
        <v>0</v>
      </c>
      <c r="J171" s="320">
        <f>SUMIF(MBC!C:C,C171,MBC!AD:AD)</f>
        <v>0</v>
      </c>
      <c r="K171" s="320">
        <f>SUMIF(JIF!C:C,C171,JIF!AD:AD)</f>
        <v>0</v>
      </c>
      <c r="L171" s="320">
        <f>SUMIF(INT!C:C,C171,INT!AD:AD)</f>
        <v>0</v>
      </c>
      <c r="M171" s="320">
        <f>SUMIF(BET!C:C,C171,BET!AD:AD)</f>
        <v>0</v>
      </c>
      <c r="N171" s="320">
        <f>SUMIF(SPA!C:C,C171,SPA!AD:AD)</f>
        <v>0</v>
      </c>
      <c r="O171" s="320">
        <f>SUMIF(SKT!C:C,C171,SKT!AD:AD)</f>
        <v>0</v>
      </c>
      <c r="P171" s="320">
        <f>SUMIF(FOOD!C:C,C171,FOOD!F:F)</f>
        <v>0</v>
      </c>
      <c r="Q171" s="320">
        <f>SUMIF(Select!C:C,C171,Select!F:F)</f>
        <v>0</v>
      </c>
      <c r="R171" s="347">
        <f t="shared" si="17"/>
        <v>0</v>
      </c>
      <c r="S171" s="182">
        <f>SUMIFS(PSP!AW:AW,PSP!D:D,C171)</f>
        <v>0</v>
      </c>
      <c r="T171" s="101">
        <f t="shared" si="18"/>
        <v>0</v>
      </c>
    </row>
    <row r="172" spans="2:20" s="97" customFormat="1" ht="15" customHeight="1">
      <c r="B172" s="344">
        <v>161</v>
      </c>
      <c r="C172" s="346" t="s">
        <v>1319</v>
      </c>
      <c r="D172" s="343" t="s">
        <v>1349</v>
      </c>
      <c r="E172" s="319">
        <f>SUMIFS(OFM!BK:BK,OFM!C:C,C172)</f>
        <v>0</v>
      </c>
      <c r="F172" s="319">
        <f>SUMIFS(FAM!BM:BM,FAM!E:E,C172)</f>
        <v>0</v>
      </c>
      <c r="G172" s="320">
        <f>SUMIFS(B2S!AM:AM,B2S!C:C,C172)</f>
        <v>0</v>
      </c>
      <c r="H172" s="320">
        <f>SUMIF(TOP!C:C,C172,TOP!AJ:AJ)</f>
        <v>0</v>
      </c>
      <c r="I172" s="320">
        <f>SUMIF(LEG!C:C,C172,LEG!AG:AG)</f>
        <v>0</v>
      </c>
      <c r="J172" s="320">
        <f>SUMIF(MBC!C:C,C172,MBC!AD:AD)</f>
        <v>0</v>
      </c>
      <c r="K172" s="320">
        <f>SUMIF(JIF!C:C,C172,JIF!AD:AD)</f>
        <v>0</v>
      </c>
      <c r="L172" s="320">
        <f>SUMIF(INT!C:C,C172,INT!AD:AD)</f>
        <v>0</v>
      </c>
      <c r="M172" s="320">
        <f>SUMIF(BET!C:C,C172,BET!AD:AD)</f>
        <v>0</v>
      </c>
      <c r="N172" s="320">
        <f>SUMIF(SPA!C:C,C172,SPA!AD:AD)</f>
        <v>0</v>
      </c>
      <c r="O172" s="320">
        <f>SUMIF(SKT!C:C,C172,SKT!AD:AD)</f>
        <v>0</v>
      </c>
      <c r="P172" s="320">
        <f>SUMIF(FOOD!C:C,C172,FOOD!F:F)</f>
        <v>0</v>
      </c>
      <c r="Q172" s="320">
        <f>SUMIF(Select!C:C,C172,Select!F:F)</f>
        <v>0</v>
      </c>
      <c r="R172" s="347">
        <f t="shared" si="17"/>
        <v>0</v>
      </c>
      <c r="S172" s="182">
        <f>SUMIFS(PSP!AW:AW,PSP!D:D,C172)</f>
        <v>0</v>
      </c>
      <c r="T172" s="101">
        <f t="shared" si="18"/>
        <v>0</v>
      </c>
    </row>
    <row r="173" spans="2:20" s="97" customFormat="1" ht="15" customHeight="1">
      <c r="B173" s="344">
        <v>162</v>
      </c>
      <c r="C173" s="346" t="s">
        <v>1320</v>
      </c>
      <c r="D173" s="343" t="s">
        <v>1349</v>
      </c>
      <c r="E173" s="319">
        <f>SUMIFS(OFM!BK:BK,OFM!C:C,C173)</f>
        <v>0</v>
      </c>
      <c r="F173" s="319">
        <f>SUMIFS(FAM!BM:BM,FAM!E:E,C173)</f>
        <v>0</v>
      </c>
      <c r="G173" s="320">
        <f>SUMIFS(B2S!AM:AM,B2S!C:C,C173)</f>
        <v>0</v>
      </c>
      <c r="H173" s="320">
        <f>SUMIF(TOP!C:C,C173,TOP!AJ:AJ)</f>
        <v>0</v>
      </c>
      <c r="I173" s="320">
        <f>SUMIF(LEG!C:C,C173,LEG!AG:AG)</f>
        <v>0</v>
      </c>
      <c r="J173" s="320">
        <f>SUMIF(MBC!C:C,C173,MBC!AD:AD)</f>
        <v>0</v>
      </c>
      <c r="K173" s="320">
        <f>SUMIF(JIF!C:C,C173,JIF!AD:AD)</f>
        <v>0</v>
      </c>
      <c r="L173" s="320">
        <f>SUMIF(INT!C:C,C173,INT!AD:AD)</f>
        <v>0</v>
      </c>
      <c r="M173" s="320">
        <f>SUMIF(BET!C:C,C173,BET!AD:AD)</f>
        <v>0</v>
      </c>
      <c r="N173" s="320">
        <f>SUMIF(SPA!C:C,C173,SPA!AD:AD)</f>
        <v>0</v>
      </c>
      <c r="O173" s="320">
        <f>SUMIF(SKT!C:C,C173,SKT!AD:AD)</f>
        <v>0</v>
      </c>
      <c r="P173" s="320">
        <f>SUMIF(FOOD!C:C,C173,FOOD!F:F)</f>
        <v>0</v>
      </c>
      <c r="Q173" s="320">
        <f>SUMIF(Select!C:C,C173,Select!F:F)</f>
        <v>0</v>
      </c>
      <c r="R173" s="347">
        <f t="shared" si="17"/>
        <v>0</v>
      </c>
      <c r="S173" s="182">
        <f>SUMIFS(PSP!AW:AW,PSP!D:D,C173)</f>
        <v>0</v>
      </c>
      <c r="T173" s="101">
        <f t="shared" si="18"/>
        <v>0</v>
      </c>
    </row>
    <row r="174" spans="2:20" s="97" customFormat="1" ht="15" customHeight="1">
      <c r="B174" s="344">
        <v>163</v>
      </c>
      <c r="C174" s="346" t="s">
        <v>1321</v>
      </c>
      <c r="D174" s="343" t="s">
        <v>1349</v>
      </c>
      <c r="E174" s="319">
        <f>SUMIFS(OFM!BK:BK,OFM!C:C,C174)</f>
        <v>0</v>
      </c>
      <c r="F174" s="319">
        <f>SUMIFS(FAM!BM:BM,FAM!E:E,C174)</f>
        <v>0</v>
      </c>
      <c r="G174" s="320">
        <f>SUMIFS(B2S!AM:AM,B2S!C:C,C174)</f>
        <v>0</v>
      </c>
      <c r="H174" s="320">
        <f>SUMIF(TOP!C:C,C174,TOP!AJ:AJ)</f>
        <v>0</v>
      </c>
      <c r="I174" s="320">
        <f>SUMIF(LEG!C:C,C174,LEG!AG:AG)</f>
        <v>0</v>
      </c>
      <c r="J174" s="320">
        <f>SUMIF(MBC!C:C,C174,MBC!AD:AD)</f>
        <v>0</v>
      </c>
      <c r="K174" s="320">
        <f>SUMIF(JIF!C:C,C174,JIF!AD:AD)</f>
        <v>0</v>
      </c>
      <c r="L174" s="320">
        <f>SUMIF(INT!C:C,C174,INT!AD:AD)</f>
        <v>0</v>
      </c>
      <c r="M174" s="320">
        <f>SUMIF(BET!C:C,C174,BET!AD:AD)</f>
        <v>0</v>
      </c>
      <c r="N174" s="320">
        <f>SUMIF(SPA!C:C,C174,SPA!AD:AD)</f>
        <v>0</v>
      </c>
      <c r="O174" s="320">
        <f>SUMIF(SKT!C:C,C174,SKT!AD:AD)</f>
        <v>0</v>
      </c>
      <c r="P174" s="320">
        <f>SUMIF(FOOD!C:C,C174,FOOD!F:F)</f>
        <v>0</v>
      </c>
      <c r="Q174" s="320">
        <f>SUMIF(Select!C:C,C174,Select!F:F)</f>
        <v>0</v>
      </c>
      <c r="R174" s="347">
        <f t="shared" si="17"/>
        <v>0</v>
      </c>
      <c r="S174" s="182">
        <f>SUMIFS(PSP!AW:AW,PSP!D:D,C174)</f>
        <v>0</v>
      </c>
      <c r="T174" s="101">
        <f t="shared" si="18"/>
        <v>0</v>
      </c>
    </row>
    <row r="175" spans="2:20" s="97" customFormat="1" ht="15" customHeight="1">
      <c r="B175" s="344">
        <v>164</v>
      </c>
      <c r="C175" s="346" t="s">
        <v>1322</v>
      </c>
      <c r="D175" s="343" t="s">
        <v>1349</v>
      </c>
      <c r="E175" s="319">
        <f>SUMIFS(OFM!BK:BK,OFM!C:C,C175)</f>
        <v>0</v>
      </c>
      <c r="F175" s="319">
        <f>SUMIFS(FAM!BM:BM,FAM!E:E,C175)</f>
        <v>0</v>
      </c>
      <c r="G175" s="320">
        <f>SUMIFS(B2S!AM:AM,B2S!C:C,C175)</f>
        <v>0</v>
      </c>
      <c r="H175" s="320">
        <f>SUMIF(TOP!C:C,C175,TOP!AJ:AJ)</f>
        <v>0</v>
      </c>
      <c r="I175" s="320">
        <f>SUMIF(LEG!C:C,C175,LEG!AG:AG)</f>
        <v>0</v>
      </c>
      <c r="J175" s="320">
        <f>SUMIF(MBC!C:C,C175,MBC!AD:AD)</f>
        <v>0</v>
      </c>
      <c r="K175" s="320">
        <f>SUMIF(JIF!C:C,C175,JIF!AD:AD)</f>
        <v>0</v>
      </c>
      <c r="L175" s="320">
        <f>SUMIF(INT!C:C,C175,INT!AD:AD)</f>
        <v>0</v>
      </c>
      <c r="M175" s="320">
        <f>SUMIF(BET!C:C,C175,BET!AD:AD)</f>
        <v>0</v>
      </c>
      <c r="N175" s="320">
        <f>SUMIF(SPA!C:C,C175,SPA!AD:AD)</f>
        <v>0</v>
      </c>
      <c r="O175" s="320">
        <f>SUMIF(SKT!C:C,C175,SKT!AD:AD)</f>
        <v>0</v>
      </c>
      <c r="P175" s="320">
        <f>SUMIF(FOOD!C:C,C175,FOOD!F:F)</f>
        <v>0</v>
      </c>
      <c r="Q175" s="320">
        <f>SUMIF(Select!C:C,C175,Select!F:F)</f>
        <v>0</v>
      </c>
      <c r="R175" s="347">
        <f t="shared" si="17"/>
        <v>0</v>
      </c>
      <c r="S175" s="182">
        <f>SUMIFS(PSP!AW:AW,PSP!D:D,C175)</f>
        <v>0</v>
      </c>
      <c r="T175" s="101">
        <f t="shared" si="18"/>
        <v>0</v>
      </c>
    </row>
    <row r="176" spans="2:20" s="97" customFormat="1" ht="15" customHeight="1">
      <c r="B176" s="344">
        <v>165</v>
      </c>
      <c r="C176" s="346" t="s">
        <v>1323</v>
      </c>
      <c r="D176" s="343" t="s">
        <v>1349</v>
      </c>
      <c r="E176" s="319">
        <f>SUMIFS(OFM!BK:BK,OFM!C:C,C176)</f>
        <v>0</v>
      </c>
      <c r="F176" s="319">
        <f>SUMIFS(FAM!BM:BM,FAM!E:E,C176)</f>
        <v>0</v>
      </c>
      <c r="G176" s="320">
        <f>SUMIFS(B2S!AM:AM,B2S!C:C,C176)</f>
        <v>0</v>
      </c>
      <c r="H176" s="320">
        <f>SUMIF(TOP!C:C,C176,TOP!AJ:AJ)</f>
        <v>0</v>
      </c>
      <c r="I176" s="320">
        <f>SUMIF(LEG!C:C,C176,LEG!AG:AG)</f>
        <v>0</v>
      </c>
      <c r="J176" s="320">
        <f>SUMIF(MBC!C:C,C176,MBC!AD:AD)</f>
        <v>0</v>
      </c>
      <c r="K176" s="320">
        <f>SUMIF(JIF!C:C,C176,JIF!AD:AD)</f>
        <v>0</v>
      </c>
      <c r="L176" s="320">
        <f>SUMIF(INT!C:C,C176,INT!AD:AD)</f>
        <v>0</v>
      </c>
      <c r="M176" s="320">
        <f>SUMIF(BET!C:C,C176,BET!AD:AD)</f>
        <v>0</v>
      </c>
      <c r="N176" s="320">
        <f>SUMIF(SPA!C:C,C176,SPA!AD:AD)</f>
        <v>0</v>
      </c>
      <c r="O176" s="320">
        <f>SUMIF(SKT!C:C,C176,SKT!AD:AD)</f>
        <v>0</v>
      </c>
      <c r="P176" s="320">
        <f>SUMIF(FOOD!C:C,C176,FOOD!F:F)</f>
        <v>0</v>
      </c>
      <c r="Q176" s="320">
        <f>SUMIF(Select!C:C,C176,Select!F:F)</f>
        <v>0</v>
      </c>
      <c r="R176" s="347">
        <f t="shared" si="17"/>
        <v>0</v>
      </c>
      <c r="S176" s="182">
        <f>SUMIFS(PSP!AW:AW,PSP!D:D,C176)</f>
        <v>0</v>
      </c>
      <c r="T176" s="101">
        <f t="shared" si="18"/>
        <v>0</v>
      </c>
    </row>
    <row r="177" spans="2:20" s="97" customFormat="1" ht="15" customHeight="1">
      <c r="B177" s="344">
        <v>166</v>
      </c>
      <c r="C177" s="346" t="s">
        <v>1332</v>
      </c>
      <c r="D177" s="343" t="s">
        <v>1349</v>
      </c>
      <c r="E177" s="319">
        <f>SUMIFS(OFM!BK:BK,OFM!C:C,C177)</f>
        <v>0</v>
      </c>
      <c r="F177" s="319">
        <f>SUMIFS(FAM!BM:BM,FAM!E:E,C177)</f>
        <v>0</v>
      </c>
      <c r="G177" s="320">
        <f>SUMIFS(B2S!AM:AM,B2S!C:C,C177)</f>
        <v>0</v>
      </c>
      <c r="H177" s="320">
        <f>SUMIF(TOP!C:C,C177,TOP!AJ:AJ)</f>
        <v>0</v>
      </c>
      <c r="I177" s="320">
        <f>SUMIF(LEG!C:C,C177,LEG!AG:AG)</f>
        <v>0</v>
      </c>
      <c r="J177" s="320">
        <f>SUMIF(MBC!C:C,C177,MBC!AD:AD)</f>
        <v>0</v>
      </c>
      <c r="K177" s="320">
        <f>SUMIF(JIF!C:C,C177,JIF!AD:AD)</f>
        <v>0</v>
      </c>
      <c r="L177" s="320">
        <f>SUMIF(INT!C:C,C177,INT!AD:AD)</f>
        <v>0</v>
      </c>
      <c r="M177" s="320">
        <f>SUMIF(BET!C:C,C177,BET!AD:AD)</f>
        <v>0</v>
      </c>
      <c r="N177" s="320">
        <f>SUMIF(SPA!C:C,C177,SPA!AD:AD)</f>
        <v>0</v>
      </c>
      <c r="O177" s="320">
        <f>SUMIF(SKT!C:C,C177,SKT!AD:AD)</f>
        <v>0</v>
      </c>
      <c r="P177" s="320">
        <f>SUMIF(FOOD!C:C,C177,FOOD!F:F)</f>
        <v>0</v>
      </c>
      <c r="Q177" s="320">
        <f>SUMIF(Select!C:C,C177,Select!F:F)</f>
        <v>0</v>
      </c>
      <c r="R177" s="347">
        <f t="shared" si="17"/>
        <v>0</v>
      </c>
      <c r="S177" s="182">
        <f>SUMIFS(PSP!AW:AW,PSP!D:D,C177)</f>
        <v>0</v>
      </c>
      <c r="T177" s="101">
        <f t="shared" si="18"/>
        <v>0</v>
      </c>
    </row>
    <row r="178" spans="2:20" s="97" customFormat="1" ht="15" customHeight="1">
      <c r="B178" s="344">
        <v>167</v>
      </c>
      <c r="C178" s="346" t="s">
        <v>1333</v>
      </c>
      <c r="D178" s="343" t="s">
        <v>1349</v>
      </c>
      <c r="E178" s="319">
        <f>SUMIFS(OFM!BK:BK,OFM!C:C,C178)</f>
        <v>0</v>
      </c>
      <c r="F178" s="319">
        <f>SUMIFS(FAM!BM:BM,FAM!E:E,C178)</f>
        <v>0</v>
      </c>
      <c r="G178" s="320">
        <f>SUMIFS(B2S!AM:AM,B2S!C:C,C178)</f>
        <v>0</v>
      </c>
      <c r="H178" s="320">
        <f>SUMIF(TOP!C:C,C178,TOP!AJ:AJ)</f>
        <v>0</v>
      </c>
      <c r="I178" s="320">
        <f>SUMIF(LEG!C:C,C178,LEG!AG:AG)</f>
        <v>0</v>
      </c>
      <c r="J178" s="320">
        <f>SUMIF(MBC!C:C,C178,MBC!AD:AD)</f>
        <v>0</v>
      </c>
      <c r="K178" s="320">
        <f>SUMIF(JIF!C:C,C178,JIF!AD:AD)</f>
        <v>0</v>
      </c>
      <c r="L178" s="320">
        <f>SUMIF(INT!C:C,C178,INT!AD:AD)</f>
        <v>0</v>
      </c>
      <c r="M178" s="320">
        <f>SUMIF(BET!C:C,C178,BET!AD:AD)</f>
        <v>0</v>
      </c>
      <c r="N178" s="320">
        <f>SUMIF(SPA!C:C,C178,SPA!AD:AD)</f>
        <v>0</v>
      </c>
      <c r="O178" s="320">
        <f>SUMIF(SKT!C:C,C178,SKT!AD:AD)</f>
        <v>0</v>
      </c>
      <c r="P178" s="320">
        <f>SUMIF(FOOD!C:C,C178,FOOD!F:F)</f>
        <v>0</v>
      </c>
      <c r="Q178" s="320">
        <f>SUMIF(Select!C:C,C178,Select!F:F)</f>
        <v>0</v>
      </c>
      <c r="R178" s="347">
        <f t="shared" si="17"/>
        <v>0</v>
      </c>
      <c r="S178" s="182">
        <f>SUMIFS(PSP!AW:AW,PSP!D:D,C178)</f>
        <v>0</v>
      </c>
      <c r="T178" s="101">
        <f t="shared" si="18"/>
        <v>0</v>
      </c>
    </row>
    <row r="179" spans="2:20" s="97" customFormat="1" ht="15" customHeight="1">
      <c r="B179" s="344">
        <v>168</v>
      </c>
      <c r="C179" s="345" t="s">
        <v>1324</v>
      </c>
      <c r="D179" s="343" t="s">
        <v>1349</v>
      </c>
      <c r="E179" s="319">
        <f>SUMIFS(OFM!BK:BK,OFM!C:C,C179)</f>
        <v>0</v>
      </c>
      <c r="F179" s="319">
        <f>SUMIFS(FAM!BM:BM,FAM!E:E,C179)</f>
        <v>0</v>
      </c>
      <c r="G179" s="320">
        <f>SUMIFS(B2S!AM:AM,B2S!C:C,C179)</f>
        <v>0</v>
      </c>
      <c r="H179" s="320">
        <f>SUMIF(TOP!C:C,C179,TOP!AJ:AJ)</f>
        <v>0</v>
      </c>
      <c r="I179" s="320">
        <f>SUMIF(LEG!C:C,C179,LEG!AG:AG)</f>
        <v>0</v>
      </c>
      <c r="J179" s="320">
        <f>SUMIF(MBC!C:C,C179,MBC!AD:AD)</f>
        <v>0</v>
      </c>
      <c r="K179" s="320">
        <f>SUMIF(JIF!C:C,C179,JIF!AD:AD)</f>
        <v>0</v>
      </c>
      <c r="L179" s="320">
        <f>SUMIF(INT!C:C,C179,INT!AD:AD)</f>
        <v>0</v>
      </c>
      <c r="M179" s="320">
        <f>SUMIF(BET!C:C,C179,BET!AD:AD)</f>
        <v>0</v>
      </c>
      <c r="N179" s="320">
        <f>SUMIF(SPA!C:C,C179,SPA!AD:AD)</f>
        <v>0</v>
      </c>
      <c r="O179" s="320">
        <f>SUMIF(SKT!C:C,C179,SKT!AD:AD)</f>
        <v>0</v>
      </c>
      <c r="P179" s="320">
        <f>SUMIF(FOOD!C:C,C179,FOOD!F:F)</f>
        <v>0</v>
      </c>
      <c r="Q179" s="320">
        <f>SUMIF(Select!C:C,C179,Select!F:F)</f>
        <v>0</v>
      </c>
      <c r="R179" s="347">
        <f t="shared" si="17"/>
        <v>0</v>
      </c>
      <c r="S179" s="182">
        <f>SUMIFS(PSP!AW:AW,PSP!D:D,C179)</f>
        <v>0</v>
      </c>
      <c r="T179" s="101">
        <f t="shared" si="18"/>
        <v>0</v>
      </c>
    </row>
    <row r="180" spans="2:20" s="97" customFormat="1" ht="15" customHeight="1">
      <c r="B180" s="344">
        <v>169</v>
      </c>
      <c r="C180" s="345" t="s">
        <v>1334</v>
      </c>
      <c r="D180" s="343" t="s">
        <v>1349</v>
      </c>
      <c r="E180" s="319">
        <f>SUMIFS(OFM!BK:BK,OFM!C:C,C180)</f>
        <v>0</v>
      </c>
      <c r="F180" s="319">
        <f>SUMIFS(FAM!BM:BM,FAM!E:E,C180)</f>
        <v>0</v>
      </c>
      <c r="G180" s="320">
        <f>SUMIFS(B2S!AM:AM,B2S!C:C,C180)</f>
        <v>0</v>
      </c>
      <c r="H180" s="320">
        <f>SUMIF(TOP!C:C,C180,TOP!AJ:AJ)</f>
        <v>0</v>
      </c>
      <c r="I180" s="320">
        <f>SUMIF(LEG!C:C,C180,LEG!AG:AG)</f>
        <v>0</v>
      </c>
      <c r="J180" s="320">
        <f>SUMIF(MBC!C:C,C180,MBC!AD:AD)</f>
        <v>0</v>
      </c>
      <c r="K180" s="320">
        <f>SUMIF(JIF!C:C,C180,JIF!AD:AD)</f>
        <v>0</v>
      </c>
      <c r="L180" s="320">
        <f>SUMIF(INT!C:C,C180,INT!AD:AD)</f>
        <v>0</v>
      </c>
      <c r="M180" s="320">
        <f>SUMIF(BET!C:C,C180,BET!AD:AD)</f>
        <v>0</v>
      </c>
      <c r="N180" s="320">
        <f>SUMIF(SPA!C:C,C180,SPA!AD:AD)</f>
        <v>0</v>
      </c>
      <c r="O180" s="320">
        <f>SUMIF(SKT!C:C,C180,SKT!AD:AD)</f>
        <v>0</v>
      </c>
      <c r="P180" s="320">
        <f>SUMIF(FOOD!C:C,C180,FOOD!F:F)</f>
        <v>0</v>
      </c>
      <c r="Q180" s="320">
        <f>SUMIF(Select!C:C,C180,Select!F:F)</f>
        <v>0</v>
      </c>
      <c r="R180" s="347">
        <f t="shared" si="17"/>
        <v>0</v>
      </c>
      <c r="S180" s="182">
        <f>SUMIFS(PSP!AW:AW,PSP!D:D,C180)</f>
        <v>0</v>
      </c>
      <c r="T180" s="101">
        <f t="shared" si="18"/>
        <v>0</v>
      </c>
    </row>
  </sheetData>
  <mergeCells count="11">
    <mergeCell ref="R1:S2"/>
    <mergeCell ref="B3:B4"/>
    <mergeCell ref="C3:C4"/>
    <mergeCell ref="D3:D4"/>
    <mergeCell ref="R3:R4"/>
    <mergeCell ref="S3:S4"/>
    <mergeCell ref="T3:T4"/>
    <mergeCell ref="B5:C5"/>
    <mergeCell ref="B6:C6"/>
    <mergeCell ref="B7:C7"/>
    <mergeCell ref="B8:C8"/>
  </mergeCells>
  <pageMargins left="0.7" right="0.7" top="0.75" bottom="0.75" header="0.3" footer="0.3"/>
  <pageSetup paperSize="260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B1:L180"/>
  <sheetViews>
    <sheetView showGridLines="0" topLeftCell="B1" zoomScale="90" zoomScaleNormal="90" workbookViewId="0">
      <pane xSplit="2" ySplit="9" topLeftCell="D20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9.140625" defaultRowHeight="15" customHeight="1"/>
  <cols>
    <col min="1" max="1" width="4" style="54" customWidth="1"/>
    <col min="2" max="2" width="7.28515625" style="53" customWidth="1"/>
    <col min="3" max="3" width="6.5703125" style="53" bestFit="1" customWidth="1"/>
    <col min="4" max="4" width="11.140625" style="53" customWidth="1"/>
    <col min="5" max="5" width="15.7109375" style="55" customWidth="1"/>
    <col min="6" max="7" width="15.7109375" style="54" customWidth="1"/>
    <col min="8" max="9" width="12.42578125" style="54" customWidth="1"/>
    <col min="10" max="10" width="18" style="104" customWidth="1"/>
    <col min="11" max="11" width="19.28515625" style="92" customWidth="1"/>
    <col min="12" max="12" width="18.7109375" style="92" customWidth="1"/>
    <col min="13" max="16384" width="9.140625" style="54"/>
  </cols>
  <sheetData>
    <row r="1" spans="2:12" ht="15" customHeight="1">
      <c r="J1" s="388" t="s">
        <v>1361</v>
      </c>
      <c r="K1" s="388"/>
    </row>
    <row r="2" spans="2:12" ht="15" customHeight="1">
      <c r="B2" s="52" t="s">
        <v>1424</v>
      </c>
      <c r="E2" s="50"/>
      <c r="F2" s="47"/>
      <c r="G2" s="47"/>
      <c r="H2" s="47"/>
      <c r="I2" s="47"/>
      <c r="J2" s="389"/>
      <c r="K2" s="389"/>
      <c r="L2" s="103"/>
    </row>
    <row r="3" spans="2:12" ht="15" customHeight="1">
      <c r="B3" s="390" t="s">
        <v>1026</v>
      </c>
      <c r="C3" s="390" t="s">
        <v>926</v>
      </c>
      <c r="D3" s="391" t="s">
        <v>1348</v>
      </c>
      <c r="E3" s="105" t="s">
        <v>45</v>
      </c>
      <c r="F3" s="106" t="s">
        <v>262</v>
      </c>
      <c r="G3" s="106" t="s">
        <v>921</v>
      </c>
      <c r="H3" s="107" t="s">
        <v>1316</v>
      </c>
      <c r="I3" s="107" t="s">
        <v>1421</v>
      </c>
      <c r="J3" s="393" t="s">
        <v>1422</v>
      </c>
      <c r="K3" s="395" t="s">
        <v>1423</v>
      </c>
      <c r="L3" s="391" t="s">
        <v>925</v>
      </c>
    </row>
    <row r="4" spans="2:12" ht="15.75" customHeight="1">
      <c r="B4" s="390"/>
      <c r="C4" s="390"/>
      <c r="D4" s="392"/>
      <c r="E4" s="105" t="s">
        <v>1420</v>
      </c>
      <c r="F4" s="105" t="s">
        <v>1420</v>
      </c>
      <c r="G4" s="105" t="s">
        <v>1420</v>
      </c>
      <c r="H4" s="105" t="s">
        <v>1420</v>
      </c>
      <c r="I4" s="105" t="s">
        <v>1420</v>
      </c>
      <c r="J4" s="394"/>
      <c r="K4" s="396"/>
      <c r="L4" s="392"/>
    </row>
    <row r="5" spans="2:12" ht="17.25" hidden="1" customHeight="1">
      <c r="B5" s="397" t="s">
        <v>1028</v>
      </c>
      <c r="C5" s="398"/>
      <c r="D5" s="114"/>
      <c r="E5" s="108">
        <f>SUM(E10:E180)</f>
        <v>549519</v>
      </c>
      <c r="F5" s="108">
        <f>SUM(F10:F180)</f>
        <v>369039.75</v>
      </c>
      <c r="G5" s="108">
        <f>SUM(G10:G180)</f>
        <v>43674.75</v>
      </c>
      <c r="H5" s="108">
        <f>SUM(H10:H180)</f>
        <v>68664.25</v>
      </c>
      <c r="I5" s="108"/>
      <c r="J5" s="108">
        <f>SUM(J10:J180)</f>
        <v>1037224.25</v>
      </c>
      <c r="K5" s="108">
        <f>SUM(K10:K180)</f>
        <v>648328.5</v>
      </c>
      <c r="L5" s="108">
        <f>SUM(L10:L180)</f>
        <v>1685552.75</v>
      </c>
    </row>
    <row r="6" spans="2:12" ht="17.25" customHeight="1">
      <c r="B6" s="399" t="s">
        <v>1541</v>
      </c>
      <c r="C6" s="400"/>
      <c r="D6" s="143"/>
      <c r="E6" s="144">
        <f>SUM(E7:E8)</f>
        <v>549519</v>
      </c>
      <c r="F6" s="144">
        <f t="shared" ref="F6:I6" si="0">SUM(F7:F8)</f>
        <v>369039.75</v>
      </c>
      <c r="G6" s="144">
        <f t="shared" si="0"/>
        <v>43674.75</v>
      </c>
      <c r="H6" s="144">
        <f t="shared" si="0"/>
        <v>68664.25</v>
      </c>
      <c r="I6" s="144">
        <f t="shared" si="0"/>
        <v>13860.75</v>
      </c>
      <c r="J6" s="144">
        <f>SUM(J7:J8)</f>
        <v>1044758.5</v>
      </c>
      <c r="K6" s="144">
        <f>SUM(K7:K8)</f>
        <v>648328.5</v>
      </c>
      <c r="L6" s="144">
        <f>SUM(L7:L8)</f>
        <v>1693087</v>
      </c>
    </row>
    <row r="7" spans="2:12" ht="17.25" customHeight="1">
      <c r="B7" s="397" t="s">
        <v>1362</v>
      </c>
      <c r="C7" s="398"/>
      <c r="D7" s="114"/>
      <c r="E7" s="108">
        <f>SUMIFS(E:E,D:D,"FC")</f>
        <v>313641.25</v>
      </c>
      <c r="F7" s="108">
        <f>SUMIFS(F:F,D:D,"FC")</f>
        <v>257894.25</v>
      </c>
      <c r="G7" s="108">
        <f>SUMIFS(G:G,D:D,"FC")</f>
        <v>9069.5</v>
      </c>
      <c r="H7" s="108">
        <f>SUMIFS(H:H,D:D,"FC")</f>
        <v>41784.75</v>
      </c>
      <c r="I7" s="108">
        <f>SUMIFS(I:I,D:D,"FC")</f>
        <v>6326.5</v>
      </c>
      <c r="J7" s="108">
        <f>SUM(E7:I7)</f>
        <v>628716.25</v>
      </c>
      <c r="K7" s="108">
        <f>SUMIFS(K:K,D:D,"FC")</f>
        <v>405498.5</v>
      </c>
      <c r="L7" s="108">
        <f>SUM(J7:K7)</f>
        <v>1034214.75</v>
      </c>
    </row>
    <row r="8" spans="2:12" ht="17.25" customHeight="1">
      <c r="B8" s="397" t="s">
        <v>1540</v>
      </c>
      <c r="C8" s="398"/>
      <c r="D8" s="117"/>
      <c r="E8" s="108">
        <f>SUMIFS(E:E,D:D,"KE")</f>
        <v>235877.75</v>
      </c>
      <c r="F8" s="108">
        <f>SUMIFS(F:F,D:D,"KE")</f>
        <v>111145.5</v>
      </c>
      <c r="G8" s="108">
        <f>SUMIFS(G:G,D:D,"KE")</f>
        <v>34605.25</v>
      </c>
      <c r="H8" s="108">
        <f>SUMIFS(H:H,D:D,"KE")</f>
        <v>26879.5</v>
      </c>
      <c r="I8" s="108">
        <f>SUMIFS(I:I,D:D,"KE")</f>
        <v>7534.25</v>
      </c>
      <c r="J8" s="108">
        <f>SUM(E8:I8)</f>
        <v>416042.25</v>
      </c>
      <c r="K8" s="108">
        <f>SUMIFS(K:K,D:D,"KE")</f>
        <v>242830</v>
      </c>
      <c r="L8" s="108">
        <f t="shared" ref="L8:L9" si="1">SUM(J8:K8)</f>
        <v>658872.25</v>
      </c>
    </row>
    <row r="9" spans="2:12" ht="4.5" customHeight="1">
      <c r="B9" s="113"/>
      <c r="C9" s="114"/>
      <c r="D9" s="114"/>
      <c r="E9" s="108"/>
      <c r="F9" s="108"/>
      <c r="G9" s="108"/>
      <c r="H9" s="108"/>
      <c r="I9" s="108"/>
      <c r="J9" s="108"/>
      <c r="K9" s="111"/>
      <c r="L9" s="108">
        <f t="shared" si="1"/>
        <v>0</v>
      </c>
    </row>
    <row r="10" spans="2:12" s="92" customFormat="1" ht="15" hidden="1" customHeight="1">
      <c r="B10" s="138">
        <v>0</v>
      </c>
      <c r="C10" s="138" t="s">
        <v>244</v>
      </c>
      <c r="D10" s="138" t="s">
        <v>1038</v>
      </c>
      <c r="E10" s="139">
        <f>SUMIFS(OFM!AJ:AJ,OFM!C:C,C10)</f>
        <v>0</v>
      </c>
      <c r="F10" s="139">
        <f>SUMIFS(FAM!AL:AL,FAM!E:E,C10)</f>
        <v>0</v>
      </c>
      <c r="G10" s="140">
        <f>SUMIFS(B2S!L:L,B2S!C:C,C10)</f>
        <v>0</v>
      </c>
      <c r="H10" s="140">
        <f>SUMIF(TOP!C:C,C10,TOP!I:I)</f>
        <v>0</v>
      </c>
      <c r="I10" s="140">
        <f>SUMIF(LEG!C:C,'Sum FEB'!C11,LEG!I:I)</f>
        <v>0</v>
      </c>
      <c r="J10" s="141">
        <f t="shared" ref="J10:J28" si="2">SUM(E10:H10)</f>
        <v>0</v>
      </c>
      <c r="K10" s="142">
        <f>SUMIFS(PSP!Y:Y,PSP!D:D,C10)</f>
        <v>0</v>
      </c>
      <c r="L10" s="141">
        <f t="shared" ref="L10:L41" si="3">SUM(J10:K10)</f>
        <v>0</v>
      </c>
    </row>
    <row r="11" spans="2:12" s="92" customFormat="1" ht="15" hidden="1" customHeight="1">
      <c r="B11" s="138">
        <v>0</v>
      </c>
      <c r="C11" s="138" t="s">
        <v>218</v>
      </c>
      <c r="D11" s="138" t="s">
        <v>1038</v>
      </c>
      <c r="E11" s="139">
        <f>SUMIFS(OFM!AJ:AJ,OFM!C:C,C11)</f>
        <v>0</v>
      </c>
      <c r="F11" s="139">
        <f>SUMIFS(FAM!AL:AL,FAM!E:E,C11)</f>
        <v>0</v>
      </c>
      <c r="G11" s="140">
        <f>SUMIFS(B2S!L:L,B2S!C:C,C11)</f>
        <v>0</v>
      </c>
      <c r="H11" s="140">
        <f>SUMIF(TOP!C:C,C11,TOP!I:I)</f>
        <v>0</v>
      </c>
      <c r="I11" s="140">
        <f>SUMIF(LEG!C:C,'Sum FEB'!C12,LEG!I:I)</f>
        <v>7534.25</v>
      </c>
      <c r="J11" s="141">
        <f t="shared" si="2"/>
        <v>0</v>
      </c>
      <c r="K11" s="142">
        <f>SUMIFS(PSP!Y:Y,PSP!D:D,C11)</f>
        <v>0</v>
      </c>
      <c r="L11" s="141">
        <f t="shared" si="3"/>
        <v>0</v>
      </c>
    </row>
    <row r="12" spans="2:12" s="92" customFormat="1" ht="15" hidden="1" customHeight="1">
      <c r="B12" s="138">
        <v>0</v>
      </c>
      <c r="C12" s="138" t="s">
        <v>5</v>
      </c>
      <c r="D12" s="138" t="s">
        <v>1038</v>
      </c>
      <c r="E12" s="139">
        <f>SUMIFS(OFM!AJ:AJ,OFM!C:C,C12)</f>
        <v>235877.75</v>
      </c>
      <c r="F12" s="139">
        <f>SUMIFS(FAM!AL:AL,FAM!E:E,C12)</f>
        <v>111145.5</v>
      </c>
      <c r="G12" s="140">
        <f>SUMIFS(B2S!L:L,B2S!C:C,C12)</f>
        <v>34605.25</v>
      </c>
      <c r="H12" s="140">
        <f>SUMIF(TOP!C:C,C12,TOP!I:I)</f>
        <v>26879.5</v>
      </c>
      <c r="I12" s="140">
        <f>SUMIF(LEG!C:C,'Sum FEB'!C10,LEG!I:I)</f>
        <v>0</v>
      </c>
      <c r="J12" s="141">
        <f t="shared" si="2"/>
        <v>408508</v>
      </c>
      <c r="K12" s="142">
        <f>SUMIFS(PSP!Y:Y,PSP!D:D,C12)</f>
        <v>242830</v>
      </c>
      <c r="L12" s="141">
        <f t="shared" si="3"/>
        <v>651338</v>
      </c>
    </row>
    <row r="13" spans="2:12" s="92" customFormat="1" ht="12.75" hidden="1">
      <c r="B13" s="138">
        <v>1</v>
      </c>
      <c r="C13" s="138" t="s">
        <v>929</v>
      </c>
      <c r="D13" s="138" t="s">
        <v>1038</v>
      </c>
      <c r="E13" s="139">
        <f>SUMIFS(OFM!AJ:AJ,OFM!C:C,C13)</f>
        <v>0</v>
      </c>
      <c r="F13" s="139">
        <f>SUMIFS(FAM!AL:AL,FAM!E:E,C13)</f>
        <v>0</v>
      </c>
      <c r="G13" s="140">
        <f>SUMIFS(B2S!L:L,B2S!C:C,C13)</f>
        <v>0</v>
      </c>
      <c r="H13" s="140">
        <f>SUMIF(TOP!C:C,C13,TOP!I:I)</f>
        <v>0</v>
      </c>
      <c r="I13" s="140">
        <f>SUMIF(LEG!C:C,'Sum FEB'!C13,LEG!I:I)</f>
        <v>0</v>
      </c>
      <c r="J13" s="141">
        <f t="shared" si="2"/>
        <v>0</v>
      </c>
      <c r="K13" s="142">
        <f>SUMIFS(PSP!Y:Y,PSP!D:D,C13)</f>
        <v>0</v>
      </c>
      <c r="L13" s="141">
        <f t="shared" si="3"/>
        <v>0</v>
      </c>
    </row>
    <row r="14" spans="2:12" s="92" customFormat="1" ht="12.75" hidden="1">
      <c r="B14" s="138">
        <v>2</v>
      </c>
      <c r="C14" s="138" t="s">
        <v>930</v>
      </c>
      <c r="D14" s="138" t="s">
        <v>1038</v>
      </c>
      <c r="E14" s="139">
        <f>SUMIFS(OFM!AJ:AJ,OFM!C:C,C14)</f>
        <v>0</v>
      </c>
      <c r="F14" s="139">
        <f>SUMIFS(FAM!AL:AL,FAM!E:E,C14)</f>
        <v>0</v>
      </c>
      <c r="G14" s="140">
        <f>SUMIFS(B2S!L:L,B2S!C:C,C14)</f>
        <v>0</v>
      </c>
      <c r="H14" s="140">
        <f>SUMIF(TOP!C:C,C14,TOP!I:I)</f>
        <v>0</v>
      </c>
      <c r="I14" s="140">
        <f>SUMIF(LEG!C:C,'Sum FEB'!C14,LEG!I:I)</f>
        <v>0</v>
      </c>
      <c r="J14" s="141">
        <f t="shared" si="2"/>
        <v>0</v>
      </c>
      <c r="K14" s="142">
        <f>SUMIFS(PSP!Y:Y,PSP!D:D,C14)</f>
        <v>0</v>
      </c>
      <c r="L14" s="141">
        <f t="shared" si="3"/>
        <v>0</v>
      </c>
    </row>
    <row r="15" spans="2:12" s="92" customFormat="1" ht="15" hidden="1" customHeight="1">
      <c r="B15" s="138">
        <v>3</v>
      </c>
      <c r="C15" s="138" t="s">
        <v>265</v>
      </c>
      <c r="D15" s="138" t="s">
        <v>1038</v>
      </c>
      <c r="E15" s="139">
        <f>SUMIFS(OFM!AJ:AJ,OFM!C:C,C15)</f>
        <v>0</v>
      </c>
      <c r="F15" s="139">
        <f>SUMIFS(FAM!AL:AL,FAM!E:E,C15)</f>
        <v>0</v>
      </c>
      <c r="G15" s="140">
        <f>SUMIFS(B2S!L:L,B2S!C:C,C15)</f>
        <v>0</v>
      </c>
      <c r="H15" s="140">
        <f>SUMIF(TOP!C:C,C15,TOP!I:I)</f>
        <v>0</v>
      </c>
      <c r="I15" s="140">
        <f>SUMIF(LEG!C:C,'Sum FEB'!C15,LEG!I:I)</f>
        <v>0</v>
      </c>
      <c r="J15" s="141">
        <f t="shared" si="2"/>
        <v>0</v>
      </c>
      <c r="K15" s="142">
        <f>SUMIFS(PSP!Y:Y,PSP!D:D,C15)</f>
        <v>0</v>
      </c>
      <c r="L15" s="141">
        <f t="shared" si="3"/>
        <v>0</v>
      </c>
    </row>
    <row r="16" spans="2:12" s="97" customFormat="1" ht="15" customHeight="1">
      <c r="B16" s="1">
        <v>5</v>
      </c>
      <c r="C16" s="1" t="s">
        <v>307</v>
      </c>
      <c r="D16" s="1" t="s">
        <v>1349</v>
      </c>
      <c r="E16" s="63">
        <f>SUMIFS(OFM!AJ:AJ,OFM!C:C,C16)</f>
        <v>17837.75</v>
      </c>
      <c r="F16" s="63">
        <f>SUMIFS(FAM!AL:AL,FAM!E:E,C16)</f>
        <v>0</v>
      </c>
      <c r="G16" s="67">
        <f>SUMIFS(B2S!L:L,B2S!C:C,C16)</f>
        <v>0</v>
      </c>
      <c r="H16" s="67">
        <f>SUMIF(TOP!C:C,C16,TOP!I:I)</f>
        <v>2577</v>
      </c>
      <c r="I16" s="67">
        <f>SUMIF(LEG!C:C,'Sum FEB'!C16,LEG!I:I)</f>
        <v>0</v>
      </c>
      <c r="J16" s="146">
        <f>SUM(E16:I16)</f>
        <v>20414.75</v>
      </c>
      <c r="K16" s="147">
        <f>SUMIFS(PSP!Y:Y,PSP!D:D,C16)</f>
        <v>6620</v>
      </c>
      <c r="L16" s="101">
        <f t="shared" si="3"/>
        <v>27034.75</v>
      </c>
    </row>
    <row r="17" spans="2:12" s="97" customFormat="1" ht="15" customHeight="1">
      <c r="B17" s="1">
        <v>6</v>
      </c>
      <c r="C17" s="1" t="s">
        <v>310</v>
      </c>
      <c r="D17" s="1" t="s">
        <v>1349</v>
      </c>
      <c r="E17" s="63">
        <f>SUMIFS(OFM!AJ:AJ,OFM!C:C,C17)</f>
        <v>0</v>
      </c>
      <c r="F17" s="63">
        <f>SUMIFS(FAM!AL:AL,FAM!E:E,C17)</f>
        <v>0</v>
      </c>
      <c r="G17" s="67">
        <f>SUMIFS(B2S!L:L,B2S!C:C,C17)</f>
        <v>0</v>
      </c>
      <c r="H17" s="67">
        <f>SUMIF(TOP!C:C,C17,TOP!I:I)</f>
        <v>2643</v>
      </c>
      <c r="I17" s="67">
        <f>SUMIF(LEG!C:C,'Sum FEB'!C17,LEG!I:I)</f>
        <v>0</v>
      </c>
      <c r="J17" s="146">
        <f t="shared" ref="J17:J26" si="4">SUM(E17:I17)</f>
        <v>2643</v>
      </c>
      <c r="K17" s="147">
        <f>SUMIFS(PSP!Y:Y,PSP!D:D,C17)</f>
        <v>752.5</v>
      </c>
      <c r="L17" s="101">
        <f t="shared" si="3"/>
        <v>3395.5</v>
      </c>
    </row>
    <row r="18" spans="2:12" s="97" customFormat="1" ht="15" customHeight="1">
      <c r="B18" s="1">
        <v>7</v>
      </c>
      <c r="C18" s="1" t="s">
        <v>545</v>
      </c>
      <c r="D18" s="1" t="s">
        <v>1349</v>
      </c>
      <c r="E18" s="63">
        <f>SUMIFS(OFM!AJ:AJ,OFM!C:C,C18)</f>
        <v>0</v>
      </c>
      <c r="F18" s="63">
        <f>SUMIFS(FAM!AL:AL,FAM!E:E,C18)</f>
        <v>0</v>
      </c>
      <c r="G18" s="67">
        <f>SUMIFS(B2S!L:L,B2S!C:C,C18)</f>
        <v>0</v>
      </c>
      <c r="H18" s="67">
        <f>SUMIF(TOP!C:C,C18,TOP!I:I)</f>
        <v>912.5</v>
      </c>
      <c r="I18" s="67">
        <f>SUMIF(LEG!C:C,'Sum FEB'!C18,LEG!I:I)</f>
        <v>0</v>
      </c>
      <c r="J18" s="146">
        <f t="shared" si="4"/>
        <v>912.5</v>
      </c>
      <c r="K18" s="147">
        <f>SUMIFS(PSP!Y:Y,PSP!D:D,C18)</f>
        <v>1206.25</v>
      </c>
      <c r="L18" s="101">
        <f t="shared" si="3"/>
        <v>2118.75</v>
      </c>
    </row>
    <row r="19" spans="2:12" s="97" customFormat="1" ht="15" customHeight="1">
      <c r="B19" s="1">
        <v>8</v>
      </c>
      <c r="C19" s="1" t="s">
        <v>125</v>
      </c>
      <c r="D19" s="1" t="s">
        <v>1349</v>
      </c>
      <c r="E19" s="63">
        <f>SUMIFS(OFM!AJ:AJ,OFM!C:C,C19)</f>
        <v>17828.5</v>
      </c>
      <c r="F19" s="63">
        <f>SUMIFS(FAM!AL:AL,FAM!E:E,C19)</f>
        <v>27878.75</v>
      </c>
      <c r="G19" s="67">
        <f>SUMIFS(B2S!L:L,B2S!C:C,C19)</f>
        <v>0</v>
      </c>
      <c r="H19" s="67">
        <f>SUMIF(TOP!C:C,C19,TOP!I:I)</f>
        <v>2311.5</v>
      </c>
      <c r="I19" s="67">
        <f>SUMIF(LEG!C:C,'Sum FEB'!C19,LEG!I:I)</f>
        <v>0</v>
      </c>
      <c r="J19" s="146">
        <f t="shared" si="4"/>
        <v>48018.75</v>
      </c>
      <c r="K19" s="147">
        <f>SUMIFS(PSP!Y:Y,PSP!D:D,C19)</f>
        <v>14371.25</v>
      </c>
      <c r="L19" s="101">
        <f t="shared" si="3"/>
        <v>62390</v>
      </c>
    </row>
    <row r="20" spans="2:12" s="97" customFormat="1" ht="15" customHeight="1">
      <c r="B20" s="1">
        <v>9</v>
      </c>
      <c r="C20" s="1" t="s">
        <v>364</v>
      </c>
      <c r="D20" s="1" t="s">
        <v>1349</v>
      </c>
      <c r="E20" s="63">
        <f>SUMIFS(OFM!AJ:AJ,OFM!C:C,C20)</f>
        <v>5659.5</v>
      </c>
      <c r="F20" s="63">
        <f>SUMIFS(FAM!AL:AL,FAM!E:E,C20)</f>
        <v>0</v>
      </c>
      <c r="G20" s="67">
        <f>SUMIFS(B2S!L:L,B2S!C:C,C20)</f>
        <v>0</v>
      </c>
      <c r="H20" s="67">
        <f>SUMIF(TOP!C:C,C20,TOP!I:I)</f>
        <v>0</v>
      </c>
      <c r="I20" s="67">
        <f>SUMIF(LEG!C:C,'Sum FEB'!C20,LEG!I:I)</f>
        <v>0</v>
      </c>
      <c r="J20" s="146">
        <f t="shared" si="4"/>
        <v>5659.5</v>
      </c>
      <c r="K20" s="147">
        <f>SUMIFS(PSP!Y:Y,PSP!D:D,C20)</f>
        <v>726.25</v>
      </c>
      <c r="L20" s="101">
        <f t="shared" si="3"/>
        <v>6385.75</v>
      </c>
    </row>
    <row r="21" spans="2:12" s="97" customFormat="1" ht="15" customHeight="1">
      <c r="B21" s="1">
        <v>10</v>
      </c>
      <c r="C21" s="1" t="s">
        <v>43</v>
      </c>
      <c r="D21" s="1" t="s">
        <v>1349</v>
      </c>
      <c r="E21" s="63">
        <f>SUMIFS(OFM!AJ:AJ,OFM!C:C,C21)</f>
        <v>9481.75</v>
      </c>
      <c r="F21" s="63">
        <f>SUMIFS(FAM!AL:AL,FAM!E:E,C21)</f>
        <v>0</v>
      </c>
      <c r="G21" s="67">
        <f>SUMIFS(B2S!L:L,B2S!C:C,C21)</f>
        <v>0</v>
      </c>
      <c r="H21" s="67">
        <f>SUMIF(TOP!C:C,C21,TOP!I:I)</f>
        <v>0</v>
      </c>
      <c r="I21" s="67">
        <f>SUMIF(LEG!C:C,'Sum FEB'!C21,LEG!I:I)</f>
        <v>0</v>
      </c>
      <c r="J21" s="146">
        <f t="shared" si="4"/>
        <v>9481.75</v>
      </c>
      <c r="K21" s="147">
        <f>SUMIFS(PSP!Y:Y,PSP!D:D,C21)</f>
        <v>1027.5</v>
      </c>
      <c r="L21" s="101">
        <f t="shared" si="3"/>
        <v>10509.25</v>
      </c>
    </row>
    <row r="22" spans="2:12" s="97" customFormat="1" ht="15" customHeight="1">
      <c r="B22" s="1">
        <v>11</v>
      </c>
      <c r="C22" s="1" t="s">
        <v>204</v>
      </c>
      <c r="D22" s="1" t="s">
        <v>1349</v>
      </c>
      <c r="E22" s="63">
        <f>SUMIFS(OFM!AJ:AJ,OFM!C:C,C22)</f>
        <v>0</v>
      </c>
      <c r="F22" s="63">
        <f>SUMIFS(FAM!AL:AL,FAM!E:E,C22)</f>
        <v>0</v>
      </c>
      <c r="G22" s="67">
        <f>SUMIFS(B2S!L:L,B2S!C:C,C22)</f>
        <v>0</v>
      </c>
      <c r="H22" s="67">
        <f>SUMIF(TOP!C:C,C22,TOP!I:I)</f>
        <v>2797.25</v>
      </c>
      <c r="I22" s="67">
        <f>SUMIF(LEG!C:C,'Sum FEB'!C22,LEG!I:I)</f>
        <v>0</v>
      </c>
      <c r="J22" s="146">
        <f t="shared" si="4"/>
        <v>2797.25</v>
      </c>
      <c r="K22" s="147">
        <f>SUMIFS(PSP!Y:Y,PSP!D:D,C22)</f>
        <v>4087.5</v>
      </c>
      <c r="L22" s="101">
        <f t="shared" si="3"/>
        <v>6884.75</v>
      </c>
    </row>
    <row r="23" spans="2:12" s="97" customFormat="1" ht="15" customHeight="1">
      <c r="B23" s="1">
        <v>12</v>
      </c>
      <c r="C23" s="1" t="s">
        <v>14</v>
      </c>
      <c r="D23" s="1" t="s">
        <v>1349</v>
      </c>
      <c r="E23" s="63">
        <f>SUMIFS(OFM!AJ:AJ,OFM!C:C,C23)</f>
        <v>3737.75</v>
      </c>
      <c r="F23" s="63">
        <f>SUMIFS(FAM!AL:AL,FAM!E:E,C23)</f>
        <v>0</v>
      </c>
      <c r="G23" s="67">
        <f>SUMIFS(B2S!L:L,B2S!C:C,C23)</f>
        <v>0</v>
      </c>
      <c r="H23" s="67">
        <f>SUMIF(TOP!C:C,C23,TOP!I:I)</f>
        <v>705.25</v>
      </c>
      <c r="I23" s="67">
        <f>SUMIF(LEG!C:C,'Sum FEB'!C23,LEG!I:I)</f>
        <v>0</v>
      </c>
      <c r="J23" s="146">
        <f t="shared" si="4"/>
        <v>4443</v>
      </c>
      <c r="K23" s="147">
        <f>SUMIFS(PSP!Y:Y,PSP!D:D,C23)</f>
        <v>7008.75</v>
      </c>
      <c r="L23" s="101">
        <f t="shared" si="3"/>
        <v>11451.75</v>
      </c>
    </row>
    <row r="24" spans="2:12" s="97" customFormat="1" ht="15" customHeight="1">
      <c r="B24" s="1">
        <v>13</v>
      </c>
      <c r="C24" s="1" t="s">
        <v>36</v>
      </c>
      <c r="D24" s="1" t="s">
        <v>1349</v>
      </c>
      <c r="E24" s="63">
        <f>SUMIFS(OFM!AJ:AJ,OFM!C:C,C24)</f>
        <v>0</v>
      </c>
      <c r="F24" s="63">
        <f>SUMIFS(FAM!AL:AL,FAM!E:E,C24)</f>
        <v>0</v>
      </c>
      <c r="G24" s="67">
        <f>SUMIFS(B2S!L:L,B2S!C:C,C24)</f>
        <v>0</v>
      </c>
      <c r="H24" s="67">
        <f>SUMIF(TOP!C:C,C24,TOP!I:I)</f>
        <v>0</v>
      </c>
      <c r="I24" s="67">
        <f>SUMIF(LEG!C:C,'Sum FEB'!C24,LEG!I:I)</f>
        <v>0</v>
      </c>
      <c r="J24" s="146">
        <f t="shared" si="4"/>
        <v>0</v>
      </c>
      <c r="K24" s="147">
        <f>SUMIFS(PSP!Y:Y,PSP!D:D,C24)</f>
        <v>8527.5</v>
      </c>
      <c r="L24" s="101">
        <f t="shared" si="3"/>
        <v>8527.5</v>
      </c>
    </row>
    <row r="25" spans="2:12" s="97" customFormat="1" ht="15" customHeight="1">
      <c r="B25" s="1">
        <v>14</v>
      </c>
      <c r="C25" s="1" t="s">
        <v>23</v>
      </c>
      <c r="D25" s="1" t="s">
        <v>1349</v>
      </c>
      <c r="E25" s="63">
        <f>SUMIFS(OFM!AJ:AJ,OFM!C:C,C25)</f>
        <v>38109.75</v>
      </c>
      <c r="F25" s="63">
        <f>SUMIFS(FAM!AL:AL,FAM!E:E,C25)</f>
        <v>23667.5</v>
      </c>
      <c r="G25" s="67">
        <f>SUMIFS(B2S!L:L,B2S!C:C,C25)</f>
        <v>0</v>
      </c>
      <c r="H25" s="67">
        <f>SUMIF(TOP!C:C,C25,TOP!I:I)</f>
        <v>0</v>
      </c>
      <c r="I25" s="67">
        <f>SUMIF(LEG!C:C,'Sum FEB'!C25,LEG!I:I)</f>
        <v>0</v>
      </c>
      <c r="J25" s="146">
        <f t="shared" si="4"/>
        <v>61777.25</v>
      </c>
      <c r="K25" s="147">
        <f>SUMIFS(PSP!Y:Y,PSP!D:D,C25)</f>
        <v>59278.75</v>
      </c>
      <c r="L25" s="101">
        <f t="shared" si="3"/>
        <v>121056</v>
      </c>
    </row>
    <row r="26" spans="2:12" s="97" customFormat="1" ht="12.75">
      <c r="B26" s="1">
        <v>15</v>
      </c>
      <c r="C26" s="1" t="s">
        <v>38</v>
      </c>
      <c r="D26" s="1" t="s">
        <v>1349</v>
      </c>
      <c r="E26" s="63">
        <f>SUMIFS(OFM!AJ:AJ,OFM!C:C,C26)</f>
        <v>0</v>
      </c>
      <c r="F26" s="63">
        <f>SUMIFS(FAM!AL:AL,FAM!E:E,C26)</f>
        <v>0</v>
      </c>
      <c r="G26" s="67">
        <f>SUMIFS(B2S!L:L,B2S!C:C,C26)</f>
        <v>0</v>
      </c>
      <c r="H26" s="67">
        <f>SUMIF(TOP!C:C,C26,TOP!I:I)</f>
        <v>0</v>
      </c>
      <c r="I26" s="67">
        <f>SUMIF(LEG!C:C,'Sum FEB'!C26,LEG!I:I)</f>
        <v>0</v>
      </c>
      <c r="J26" s="146">
        <f t="shared" si="4"/>
        <v>0</v>
      </c>
      <c r="K26" s="147">
        <f>SUMIFS(PSP!Y:Y,PSP!D:D,C26)</f>
        <v>12906.25</v>
      </c>
      <c r="L26" s="101">
        <f t="shared" si="3"/>
        <v>12906.25</v>
      </c>
    </row>
    <row r="27" spans="2:12" ht="12.75" hidden="1">
      <c r="B27" s="138">
        <v>16</v>
      </c>
      <c r="C27" s="138" t="s">
        <v>931</v>
      </c>
      <c r="D27" s="138" t="s">
        <v>1038</v>
      </c>
      <c r="E27" s="139">
        <f>SUMIFS(OFM!AJ:AJ,OFM!C:C,C27)</f>
        <v>0</v>
      </c>
      <c r="F27" s="139">
        <f>SUMIFS(FAM!AL:AL,FAM!E:E,C27)</f>
        <v>0</v>
      </c>
      <c r="G27" s="140">
        <f>SUMIFS(B2S!L:L,B2S!C:C,C27)</f>
        <v>0</v>
      </c>
      <c r="H27" s="140">
        <f>SUMIF(TOP!C:C,C27,TOP!I:I)</f>
        <v>0</v>
      </c>
      <c r="I27" s="140">
        <f>SUMIF(LEG!C:C,'Sum FEB'!C27,LEG!I:I)</f>
        <v>0</v>
      </c>
      <c r="J27" s="141">
        <f t="shared" si="2"/>
        <v>0</v>
      </c>
      <c r="K27" s="142">
        <f>SUMIFS(PSP!Y:Y,PSP!D:D,C27)</f>
        <v>0</v>
      </c>
      <c r="L27" s="141">
        <f t="shared" si="3"/>
        <v>0</v>
      </c>
    </row>
    <row r="28" spans="2:12" s="92" customFormat="1" ht="15" hidden="1" customHeight="1">
      <c r="B28" s="138">
        <v>17</v>
      </c>
      <c r="C28" s="138" t="s">
        <v>32</v>
      </c>
      <c r="D28" s="138" t="s">
        <v>1038</v>
      </c>
      <c r="E28" s="139">
        <f>SUMIFS(OFM!AJ:AJ,OFM!C:C,C28)</f>
        <v>0</v>
      </c>
      <c r="F28" s="139">
        <f>SUMIFS(FAM!AL:AL,FAM!E:E,C28)</f>
        <v>0</v>
      </c>
      <c r="G28" s="140">
        <f>SUMIFS(B2S!L:L,B2S!C:C,C28)</f>
        <v>0</v>
      </c>
      <c r="H28" s="140">
        <f>SUMIF(TOP!C:C,C28,TOP!I:I)</f>
        <v>0</v>
      </c>
      <c r="I28" s="140">
        <f>SUMIF(LEG!C:C,'Sum FEB'!C28,LEG!I:I)</f>
        <v>0</v>
      </c>
      <c r="J28" s="141">
        <f t="shared" si="2"/>
        <v>0</v>
      </c>
      <c r="K28" s="142">
        <f>SUMIFS(PSP!Y:Y,PSP!D:D,C28)</f>
        <v>0</v>
      </c>
      <c r="L28" s="141">
        <f t="shared" si="3"/>
        <v>0</v>
      </c>
    </row>
    <row r="29" spans="2:12" s="97" customFormat="1" ht="15" customHeight="1">
      <c r="B29" s="1">
        <v>18</v>
      </c>
      <c r="C29" s="1" t="s">
        <v>148</v>
      </c>
      <c r="D29" s="1" t="s">
        <v>1349</v>
      </c>
      <c r="E29" s="63">
        <f>SUMIFS(OFM!AJ:AJ,OFM!C:C,C29)</f>
        <v>0</v>
      </c>
      <c r="F29" s="63">
        <f>SUMIFS(FAM!AL:AL,FAM!E:E,C29)</f>
        <v>2784.5</v>
      </c>
      <c r="G29" s="67">
        <f>SUMIFS(B2S!L:L,B2S!C:C,C29)</f>
        <v>0</v>
      </c>
      <c r="H29" s="67">
        <f>SUMIF(TOP!C:C,C29,TOP!I:I)</f>
        <v>2547</v>
      </c>
      <c r="I29" s="67">
        <f>SUMIF(LEG!C:C,'Sum FEB'!C29,LEG!I:I)</f>
        <v>0</v>
      </c>
      <c r="J29" s="146">
        <f t="shared" ref="J29:J50" si="5">SUM(E29:I29)</f>
        <v>5331.5</v>
      </c>
      <c r="K29" s="147">
        <f>SUMIFS(PSP!Y:Y,PSP!D:D,C29)</f>
        <v>25031.25</v>
      </c>
      <c r="L29" s="101">
        <f t="shared" si="3"/>
        <v>30362.75</v>
      </c>
    </row>
    <row r="30" spans="2:12" s="97" customFormat="1" ht="15" customHeight="1">
      <c r="B30" s="1">
        <v>19</v>
      </c>
      <c r="C30" s="1" t="s">
        <v>19</v>
      </c>
      <c r="D30" s="1" t="s">
        <v>1349</v>
      </c>
      <c r="E30" s="63">
        <f>SUMIFS(OFM!AJ:AJ,OFM!C:C,C30)</f>
        <v>0</v>
      </c>
      <c r="F30" s="63">
        <f>SUMIFS(FAM!AL:AL,FAM!E:E,C30)</f>
        <v>22150.75</v>
      </c>
      <c r="G30" s="67">
        <f>SUMIFS(B2S!L:L,B2S!C:C,C30)</f>
        <v>0</v>
      </c>
      <c r="H30" s="67">
        <f>SUMIF(TOP!C:C,C30,TOP!I:I)</f>
        <v>5497</v>
      </c>
      <c r="I30" s="67">
        <f>SUMIF(LEG!C:C,'Sum FEB'!C30,LEG!I:I)</f>
        <v>0</v>
      </c>
      <c r="J30" s="146">
        <f t="shared" si="5"/>
        <v>27647.75</v>
      </c>
      <c r="K30" s="147">
        <f>SUMIFS(PSP!Y:Y,PSP!D:D,C30)</f>
        <v>27051</v>
      </c>
      <c r="L30" s="101">
        <f t="shared" si="3"/>
        <v>54698.75</v>
      </c>
    </row>
    <row r="31" spans="2:12" s="97" customFormat="1" ht="15" customHeight="1">
      <c r="B31" s="1">
        <v>20</v>
      </c>
      <c r="C31" s="1" t="s">
        <v>29</v>
      </c>
      <c r="D31" s="1" t="s">
        <v>1349</v>
      </c>
      <c r="E31" s="63">
        <f>SUMIFS(OFM!AJ:AJ,OFM!C:C,C31)</f>
        <v>28788</v>
      </c>
      <c r="F31" s="63">
        <f>SUMIFS(FAM!AL:AL,FAM!E:E,C31)</f>
        <v>6949</v>
      </c>
      <c r="G31" s="67">
        <f>SUMIFS(B2S!L:L,B2S!C:C,C31)</f>
        <v>0</v>
      </c>
      <c r="H31" s="67">
        <f>SUMIF(TOP!C:C,C31,TOP!I:I)</f>
        <v>0</v>
      </c>
      <c r="I31" s="67">
        <f>SUMIF(LEG!C:C,'Sum FEB'!C31,LEG!I:I)</f>
        <v>0</v>
      </c>
      <c r="J31" s="146">
        <f t="shared" si="5"/>
        <v>35737</v>
      </c>
      <c r="K31" s="147">
        <f>SUMIFS(PSP!Y:Y,PSP!D:D,C31)</f>
        <v>28515</v>
      </c>
      <c r="L31" s="101">
        <f t="shared" si="3"/>
        <v>64252</v>
      </c>
    </row>
    <row r="32" spans="2:12" s="97" customFormat="1" ht="15" customHeight="1">
      <c r="B32" s="1">
        <v>21</v>
      </c>
      <c r="C32" s="1" t="s">
        <v>3</v>
      </c>
      <c r="D32" s="1" t="s">
        <v>1349</v>
      </c>
      <c r="E32" s="63">
        <f>SUMIFS(OFM!AJ:AJ,OFM!C:C,C32)</f>
        <v>50611</v>
      </c>
      <c r="F32" s="63">
        <f>SUMIFS(FAM!AL:AL,FAM!E:E,C32)</f>
        <v>14549.5</v>
      </c>
      <c r="G32" s="67">
        <f>SUMIFS(B2S!L:L,B2S!C:C,C32)</f>
        <v>0</v>
      </c>
      <c r="H32" s="67">
        <f>SUMIF(TOP!C:C,C32,TOP!I:I)</f>
        <v>0</v>
      </c>
      <c r="I32" s="67">
        <f>SUMIF(LEG!C:C,'Sum FEB'!C32,LEG!I:I)</f>
        <v>0</v>
      </c>
      <c r="J32" s="146">
        <f t="shared" si="5"/>
        <v>65160.5</v>
      </c>
      <c r="K32" s="147">
        <f>SUMIFS(PSP!Y:Y,PSP!D:D,C32)</f>
        <v>2515</v>
      </c>
      <c r="L32" s="101">
        <f t="shared" si="3"/>
        <v>67675.5</v>
      </c>
    </row>
    <row r="33" spans="2:12" s="97" customFormat="1" ht="15" customHeight="1">
      <c r="B33" s="1">
        <v>22</v>
      </c>
      <c r="C33" s="1" t="s">
        <v>383</v>
      </c>
      <c r="D33" s="1" t="s">
        <v>1349</v>
      </c>
      <c r="E33" s="63">
        <f>SUMIFS(OFM!AJ:AJ,OFM!C:C,C33)</f>
        <v>0</v>
      </c>
      <c r="F33" s="63">
        <f>SUMIFS(FAM!AL:AL,FAM!E:E,C33)</f>
        <v>0</v>
      </c>
      <c r="G33" s="67">
        <f>SUMIFS(B2S!L:L,B2S!C:C,C33)</f>
        <v>0</v>
      </c>
      <c r="H33" s="67">
        <f>SUMIF(TOP!C:C,C33,TOP!I:I)</f>
        <v>0</v>
      </c>
      <c r="I33" s="67">
        <f>SUMIF(LEG!C:C,'Sum FEB'!C33,LEG!I:I)</f>
        <v>0</v>
      </c>
      <c r="J33" s="146">
        <f t="shared" si="5"/>
        <v>0</v>
      </c>
      <c r="K33" s="147">
        <f>SUMIFS(PSP!Y:Y,PSP!D:D,C33)</f>
        <v>263.75</v>
      </c>
      <c r="L33" s="101">
        <f t="shared" si="3"/>
        <v>263.75</v>
      </c>
    </row>
    <row r="34" spans="2:12" s="97" customFormat="1" ht="15" customHeight="1">
      <c r="B34" s="1">
        <v>23</v>
      </c>
      <c r="C34" s="1" t="s">
        <v>341</v>
      </c>
      <c r="D34" s="1" t="s">
        <v>1349</v>
      </c>
      <c r="E34" s="63">
        <f>SUMIFS(OFM!AJ:AJ,OFM!C:C,C34)</f>
        <v>0</v>
      </c>
      <c r="F34" s="63">
        <f>SUMIFS(FAM!AL:AL,FAM!E:E,C34)</f>
        <v>0</v>
      </c>
      <c r="G34" s="67">
        <f>SUMIFS(B2S!L:L,B2S!C:C,C34)</f>
        <v>0</v>
      </c>
      <c r="H34" s="67">
        <f>SUMIF(TOP!C:C,C34,TOP!I:I)</f>
        <v>738.25</v>
      </c>
      <c r="I34" s="67">
        <f>SUMIF(LEG!C:C,'Sum FEB'!C34,LEG!I:I)</f>
        <v>0</v>
      </c>
      <c r="J34" s="146">
        <f t="shared" si="5"/>
        <v>738.25</v>
      </c>
      <c r="K34" s="147">
        <f>SUMIFS(PSP!Y:Y,PSP!D:D,C34)</f>
        <v>4640</v>
      </c>
      <c r="L34" s="101">
        <f t="shared" si="3"/>
        <v>5378.25</v>
      </c>
    </row>
    <row r="35" spans="2:12" s="97" customFormat="1" ht="15" customHeight="1">
      <c r="B35" s="1">
        <v>24</v>
      </c>
      <c r="C35" s="1" t="s">
        <v>34</v>
      </c>
      <c r="D35" s="1" t="s">
        <v>1349</v>
      </c>
      <c r="E35" s="63">
        <f>SUMIFS(OFM!AJ:AJ,OFM!C:C,C35)</f>
        <v>4811.5</v>
      </c>
      <c r="F35" s="63">
        <f>SUMIFS(FAM!AL:AL,FAM!E:E,C35)</f>
        <v>0</v>
      </c>
      <c r="G35" s="67">
        <f>SUMIFS(B2S!L:L,B2S!C:C,C35)</f>
        <v>0</v>
      </c>
      <c r="H35" s="67">
        <f>SUMIF(TOP!C:C,C35,TOP!I:I)</f>
        <v>0</v>
      </c>
      <c r="I35" s="67">
        <f>SUMIF(LEG!C:C,'Sum FEB'!C35,LEG!I:I)</f>
        <v>0</v>
      </c>
      <c r="J35" s="146">
        <f t="shared" si="5"/>
        <v>4811.5</v>
      </c>
      <c r="K35" s="147">
        <f>SUMIFS(PSP!Y:Y,PSP!D:D,C35)</f>
        <v>14888.75</v>
      </c>
      <c r="L35" s="101">
        <f t="shared" si="3"/>
        <v>19700.25</v>
      </c>
    </row>
    <row r="36" spans="2:12" s="97" customFormat="1" ht="15" customHeight="1">
      <c r="B36" s="1">
        <v>25</v>
      </c>
      <c r="C36" s="1" t="s">
        <v>12</v>
      </c>
      <c r="D36" s="1" t="s">
        <v>1349</v>
      </c>
      <c r="E36" s="63">
        <f>SUMIFS(OFM!AJ:AJ,OFM!C:C,C36)</f>
        <v>7983.5</v>
      </c>
      <c r="F36" s="63">
        <f>SUMIFS(FAM!AL:AL,FAM!E:E,C36)</f>
        <v>6978.5</v>
      </c>
      <c r="G36" s="67">
        <f>SUMIFS(B2S!L:L,B2S!C:C,C36)</f>
        <v>0</v>
      </c>
      <c r="H36" s="67">
        <f>SUMIF(TOP!C:C,C36,TOP!I:I)</f>
        <v>0</v>
      </c>
      <c r="I36" s="67">
        <f>SUMIF(LEG!C:C,'Sum FEB'!C36,LEG!I:I)</f>
        <v>0</v>
      </c>
      <c r="J36" s="146">
        <f t="shared" si="5"/>
        <v>14962</v>
      </c>
      <c r="K36" s="147">
        <f>SUMIFS(PSP!Y:Y,PSP!D:D,C36)</f>
        <v>23093.75</v>
      </c>
      <c r="L36" s="101">
        <f t="shared" si="3"/>
        <v>38055.75</v>
      </c>
    </row>
    <row r="37" spans="2:12" s="97" customFormat="1" ht="15" customHeight="1">
      <c r="B37" s="1">
        <v>26</v>
      </c>
      <c r="C37" s="1" t="s">
        <v>130</v>
      </c>
      <c r="D37" s="1" t="s">
        <v>1349</v>
      </c>
      <c r="E37" s="63">
        <f>SUMIFS(OFM!AJ:AJ,OFM!C:C,C37)</f>
        <v>3534.25</v>
      </c>
      <c r="F37" s="63">
        <f>SUMIFS(FAM!AL:AL,FAM!E:E,C37)</f>
        <v>8542.75</v>
      </c>
      <c r="G37" s="67">
        <f>SUMIFS(B2S!L:L,B2S!C:C,C37)</f>
        <v>0</v>
      </c>
      <c r="H37" s="67">
        <f>SUMIF(TOP!C:C,C37,TOP!I:I)</f>
        <v>0</v>
      </c>
      <c r="I37" s="67">
        <f>SUMIF(LEG!C:C,'Sum FEB'!C37,LEG!I:I)</f>
        <v>0</v>
      </c>
      <c r="J37" s="146">
        <f t="shared" si="5"/>
        <v>12077</v>
      </c>
      <c r="K37" s="147">
        <f>SUMIFS(PSP!Y:Y,PSP!D:D,C37)</f>
        <v>21266.25</v>
      </c>
      <c r="L37" s="101">
        <f t="shared" si="3"/>
        <v>33343.25</v>
      </c>
    </row>
    <row r="38" spans="2:12" s="97" customFormat="1" ht="15" customHeight="1">
      <c r="B38" s="1">
        <v>27</v>
      </c>
      <c r="C38" s="1" t="s">
        <v>932</v>
      </c>
      <c r="D38" s="1" t="s">
        <v>1349</v>
      </c>
      <c r="E38" s="63">
        <f>SUMIFS(OFM!AJ:AJ,OFM!C:C,C38)</f>
        <v>2219.75</v>
      </c>
      <c r="F38" s="63">
        <f>SUMIFS(FAM!AL:AL,FAM!E:E,C38)</f>
        <v>0</v>
      </c>
      <c r="G38" s="67">
        <f>SUMIFS(B2S!L:L,B2S!C:C,C38)</f>
        <v>0</v>
      </c>
      <c r="H38" s="67">
        <f>SUMIF(TOP!C:C,C38,TOP!I:I)</f>
        <v>0</v>
      </c>
      <c r="I38" s="67">
        <f>SUMIF(LEG!C:C,'Sum FEB'!C38,LEG!I:I)</f>
        <v>0</v>
      </c>
      <c r="J38" s="146">
        <f t="shared" si="5"/>
        <v>2219.75</v>
      </c>
      <c r="K38" s="147">
        <f>SUMIFS(PSP!Y:Y,PSP!D:D,C38)</f>
        <v>0</v>
      </c>
      <c r="L38" s="101">
        <f t="shared" si="3"/>
        <v>2219.75</v>
      </c>
    </row>
    <row r="39" spans="2:12" s="97" customFormat="1" ht="15" customHeight="1">
      <c r="B39" s="1">
        <v>28</v>
      </c>
      <c r="C39" s="1" t="s">
        <v>84</v>
      </c>
      <c r="D39" s="1" t="s">
        <v>1349</v>
      </c>
      <c r="E39" s="63">
        <f>SUMIFS(OFM!AJ:AJ,OFM!C:C,C39)</f>
        <v>0</v>
      </c>
      <c r="F39" s="63">
        <f>SUMIFS(FAM!AL:AL,FAM!E:E,C39)</f>
        <v>5433</v>
      </c>
      <c r="G39" s="67">
        <f>SUMIFS(B2S!L:L,B2S!C:C,C39)</f>
        <v>0</v>
      </c>
      <c r="H39" s="67">
        <f>SUMIF(TOP!C:C,C39,TOP!I:I)</f>
        <v>2617.75</v>
      </c>
      <c r="I39" s="67">
        <f>SUMIF(LEG!C:C,'Sum FEB'!C39,LEG!I:I)</f>
        <v>0</v>
      </c>
      <c r="J39" s="146">
        <f t="shared" si="5"/>
        <v>8050.75</v>
      </c>
      <c r="K39" s="147">
        <f>SUMIFS(PSP!Y:Y,PSP!D:D,C39)</f>
        <v>5147.5</v>
      </c>
      <c r="L39" s="101">
        <f t="shared" si="3"/>
        <v>13198.25</v>
      </c>
    </row>
    <row r="40" spans="2:12" s="97" customFormat="1" ht="15" customHeight="1">
      <c r="B40" s="1">
        <v>29</v>
      </c>
      <c r="C40" s="1" t="s">
        <v>216</v>
      </c>
      <c r="D40" s="1" t="s">
        <v>1349</v>
      </c>
      <c r="E40" s="63">
        <f>SUMIFS(OFM!AJ:AJ,OFM!C:C,C40)</f>
        <v>0</v>
      </c>
      <c r="F40" s="63">
        <f>SUMIFS(FAM!AL:AL,FAM!E:E,C40)</f>
        <v>0</v>
      </c>
      <c r="G40" s="67">
        <f>SUMIFS(B2S!L:L,B2S!C:C,C40)</f>
        <v>0</v>
      </c>
      <c r="H40" s="67">
        <f>SUMIF(TOP!C:C,C40,TOP!I:I)</f>
        <v>3053</v>
      </c>
      <c r="I40" s="67">
        <f>SUMIF(LEG!C:C,'Sum FEB'!C40,LEG!I:I)</f>
        <v>0</v>
      </c>
      <c r="J40" s="146">
        <f t="shared" si="5"/>
        <v>3053</v>
      </c>
      <c r="K40" s="147">
        <f>SUMIFS(PSP!Y:Y,PSP!D:D,C40)</f>
        <v>236.25</v>
      </c>
      <c r="L40" s="101">
        <f t="shared" si="3"/>
        <v>3289.25</v>
      </c>
    </row>
    <row r="41" spans="2:12" s="97" customFormat="1" ht="15" customHeight="1">
      <c r="B41" s="1">
        <v>30</v>
      </c>
      <c r="C41" s="1" t="s">
        <v>25</v>
      </c>
      <c r="D41" s="1" t="s">
        <v>1349</v>
      </c>
      <c r="E41" s="63">
        <f>SUMIFS(OFM!AJ:AJ,OFM!C:C,C41)</f>
        <v>6402.5</v>
      </c>
      <c r="F41" s="63">
        <f>SUMIFS(FAM!AL:AL,FAM!E:E,C41)</f>
        <v>0</v>
      </c>
      <c r="G41" s="67">
        <f>SUMIFS(B2S!L:L,B2S!C:C,C41)</f>
        <v>0</v>
      </c>
      <c r="H41" s="67">
        <f>SUMIF(TOP!C:C,C41,TOP!I:I)</f>
        <v>0</v>
      </c>
      <c r="I41" s="67">
        <f>SUMIF(LEG!C:C,'Sum FEB'!C41,LEG!I:I)</f>
        <v>0</v>
      </c>
      <c r="J41" s="146">
        <f t="shared" si="5"/>
        <v>6402.5</v>
      </c>
      <c r="K41" s="147">
        <f>SUMIFS(PSP!Y:Y,PSP!D:D,C41)</f>
        <v>9938.75</v>
      </c>
      <c r="L41" s="101">
        <f t="shared" si="3"/>
        <v>16341.25</v>
      </c>
    </row>
    <row r="42" spans="2:12" s="97" customFormat="1" ht="15" customHeight="1">
      <c r="B42" s="1">
        <v>31</v>
      </c>
      <c r="C42" s="1" t="s">
        <v>284</v>
      </c>
      <c r="D42" s="1" t="s">
        <v>1349</v>
      </c>
      <c r="E42" s="63">
        <f>SUMIFS(OFM!AJ:AJ,OFM!C:C,C42)</f>
        <v>9952.25</v>
      </c>
      <c r="F42" s="63">
        <f>SUMIFS(FAM!AL:AL,FAM!E:E,C42)</f>
        <v>0</v>
      </c>
      <c r="G42" s="67">
        <f>SUMIFS(B2S!L:L,B2S!C:C,C42)</f>
        <v>0</v>
      </c>
      <c r="H42" s="67">
        <f>SUMIF(TOP!C:C,C42,TOP!I:I)</f>
        <v>0</v>
      </c>
      <c r="I42" s="67">
        <f>SUMIF(LEG!C:C,'Sum FEB'!C42,LEG!I:I)</f>
        <v>0</v>
      </c>
      <c r="J42" s="146">
        <f t="shared" si="5"/>
        <v>9952.25</v>
      </c>
      <c r="K42" s="147">
        <f>SUMIFS(PSP!Y:Y,PSP!D:D,C42)</f>
        <v>8407.5</v>
      </c>
      <c r="L42" s="101">
        <f t="shared" ref="L42:L73" si="6">SUM(J42:K42)</f>
        <v>18359.75</v>
      </c>
    </row>
    <row r="43" spans="2:12" s="97" customFormat="1" ht="15" customHeight="1">
      <c r="B43" s="1">
        <v>32</v>
      </c>
      <c r="C43" s="1" t="s">
        <v>501</v>
      </c>
      <c r="D43" s="1" t="s">
        <v>1349</v>
      </c>
      <c r="E43" s="63">
        <f>SUMIFS(OFM!AJ:AJ,OFM!C:C,C43)</f>
        <v>8869</v>
      </c>
      <c r="F43" s="63">
        <f>SUMIFS(FAM!AL:AL,FAM!E:E,C43)</f>
        <v>0</v>
      </c>
      <c r="G43" s="67">
        <f>SUMIFS(B2S!L:L,B2S!C:C,C43)</f>
        <v>0</v>
      </c>
      <c r="H43" s="67">
        <f>SUMIF(TOP!C:C,C43,TOP!I:I)</f>
        <v>0</v>
      </c>
      <c r="I43" s="67">
        <f>SUMIF(LEG!C:C,'Sum FEB'!C43,LEG!I:I)</f>
        <v>0</v>
      </c>
      <c r="J43" s="146">
        <f t="shared" si="5"/>
        <v>8869</v>
      </c>
      <c r="K43" s="147">
        <f>SUMIFS(PSP!Y:Y,PSP!D:D,C43)</f>
        <v>1433.75</v>
      </c>
      <c r="L43" s="101">
        <f t="shared" si="6"/>
        <v>10302.75</v>
      </c>
    </row>
    <row r="44" spans="2:12" s="97" customFormat="1" ht="15" customHeight="1">
      <c r="B44" s="1">
        <v>33</v>
      </c>
      <c r="C44" s="1" t="s">
        <v>602</v>
      </c>
      <c r="D44" s="1" t="s">
        <v>1349</v>
      </c>
      <c r="E44" s="63">
        <f>SUMIFS(OFM!AJ:AJ,OFM!C:C,C44)</f>
        <v>0</v>
      </c>
      <c r="F44" s="63">
        <f>SUMIFS(FAM!AL:AL,FAM!E:E,C44)</f>
        <v>0</v>
      </c>
      <c r="G44" s="67">
        <f>SUMIFS(B2S!L:L,B2S!C:C,C44)</f>
        <v>0</v>
      </c>
      <c r="H44" s="67">
        <f>SUMIF(TOP!C:C,C44,TOP!I:I)</f>
        <v>0</v>
      </c>
      <c r="I44" s="67">
        <f>SUMIF(LEG!C:C,'Sum FEB'!C44,LEG!I:I)</f>
        <v>0</v>
      </c>
      <c r="J44" s="146">
        <f t="shared" si="5"/>
        <v>0</v>
      </c>
      <c r="K44" s="147">
        <f>SUMIFS(PSP!Y:Y,PSP!D:D,C44)</f>
        <v>668.75</v>
      </c>
      <c r="L44" s="101">
        <f t="shared" si="6"/>
        <v>668.75</v>
      </c>
    </row>
    <row r="45" spans="2:12" s="97" customFormat="1" ht="15" customHeight="1">
      <c r="B45" s="1">
        <v>34</v>
      </c>
      <c r="C45" s="1" t="s">
        <v>463</v>
      </c>
      <c r="D45" s="1" t="s">
        <v>1349</v>
      </c>
      <c r="E45" s="63">
        <f>SUMIFS(OFM!AJ:AJ,OFM!C:C,C45)</f>
        <v>0</v>
      </c>
      <c r="F45" s="63">
        <f>SUMIFS(FAM!AL:AL,FAM!E:E,C45)</f>
        <v>0</v>
      </c>
      <c r="G45" s="67">
        <f>SUMIFS(B2S!L:L,B2S!C:C,C45)</f>
        <v>0</v>
      </c>
      <c r="H45" s="67">
        <f>SUMIF(TOP!C:C,C45,TOP!I:I)</f>
        <v>0</v>
      </c>
      <c r="I45" s="67">
        <f>SUMIF(LEG!C:C,'Sum FEB'!C45,LEG!I:I)</f>
        <v>0</v>
      </c>
      <c r="J45" s="146">
        <f t="shared" si="5"/>
        <v>0</v>
      </c>
      <c r="K45" s="147">
        <f>SUMIFS(PSP!Y:Y,PSP!D:D,C45)</f>
        <v>15736.25</v>
      </c>
      <c r="L45" s="101">
        <f t="shared" si="6"/>
        <v>15736.25</v>
      </c>
    </row>
    <row r="46" spans="2:12" s="97" customFormat="1" ht="15" customHeight="1">
      <c r="B46" s="1">
        <v>35</v>
      </c>
      <c r="C46" s="1" t="s">
        <v>313</v>
      </c>
      <c r="D46" s="1" t="s">
        <v>1349</v>
      </c>
      <c r="E46" s="63">
        <f>SUMIFS(OFM!AJ:AJ,OFM!C:C,C46)</f>
        <v>45499.25</v>
      </c>
      <c r="F46" s="63">
        <f>SUMIFS(FAM!AL:AL,FAM!E:E,C46)</f>
        <v>7874.75</v>
      </c>
      <c r="G46" s="67">
        <f>SUMIFS(B2S!L:L,B2S!C:C,C46)</f>
        <v>0</v>
      </c>
      <c r="H46" s="67">
        <f>SUMIF(TOP!C:C,C46,TOP!I:I)</f>
        <v>0</v>
      </c>
      <c r="I46" s="67">
        <f>SUMIF(LEG!C:C,'Sum FEB'!C46,LEG!I:I)</f>
        <v>1860.5</v>
      </c>
      <c r="J46" s="146">
        <f t="shared" si="5"/>
        <v>55234.5</v>
      </c>
      <c r="K46" s="147">
        <f>SUMIFS(PSP!Y:Y,PSP!D:D,C46)</f>
        <v>1163.75</v>
      </c>
      <c r="L46" s="101">
        <f t="shared" si="6"/>
        <v>56398.25</v>
      </c>
    </row>
    <row r="47" spans="2:12" s="97" customFormat="1" ht="15" customHeight="1">
      <c r="B47" s="1">
        <v>36</v>
      </c>
      <c r="C47" s="1" t="s">
        <v>552</v>
      </c>
      <c r="D47" s="1" t="s">
        <v>1349</v>
      </c>
      <c r="E47" s="63">
        <f>SUMIFS(OFM!AJ:AJ,OFM!C:C,C47)</f>
        <v>0</v>
      </c>
      <c r="F47" s="63">
        <f>SUMIFS(FAM!AL:AL,FAM!E:E,C47)</f>
        <v>16442.75</v>
      </c>
      <c r="G47" s="67">
        <f>SUMIFS(B2S!L:L,B2S!C:C,C47)</f>
        <v>9069.5</v>
      </c>
      <c r="H47" s="67">
        <f>SUMIF(TOP!C:C,C47,TOP!I:I)</f>
        <v>1428.75</v>
      </c>
      <c r="I47" s="67">
        <f>SUMIF(LEG!C:C,'Sum FEB'!C47,LEG!I:I)</f>
        <v>0</v>
      </c>
      <c r="J47" s="146">
        <f t="shared" si="5"/>
        <v>26941</v>
      </c>
      <c r="K47" s="147">
        <f>SUMIFS(PSP!Y:Y,PSP!D:D,C47)</f>
        <v>810</v>
      </c>
      <c r="L47" s="101">
        <f t="shared" si="6"/>
        <v>27751</v>
      </c>
    </row>
    <row r="48" spans="2:12" s="97" customFormat="1" ht="15" customHeight="1">
      <c r="B48" s="1">
        <v>37</v>
      </c>
      <c r="C48" s="1" t="s">
        <v>512</v>
      </c>
      <c r="D48" s="1" t="s">
        <v>1349</v>
      </c>
      <c r="E48" s="63">
        <f>SUMIFS(OFM!AJ:AJ,OFM!C:C,C48)</f>
        <v>0</v>
      </c>
      <c r="F48" s="63">
        <f>SUMIFS(FAM!AL:AL,FAM!E:E,C48)</f>
        <v>0</v>
      </c>
      <c r="G48" s="67">
        <f>SUMIFS(B2S!L:L,B2S!C:C,C48)</f>
        <v>0</v>
      </c>
      <c r="H48" s="67">
        <f>SUMIF(TOP!C:C,C48,TOP!I:I)</f>
        <v>645.25</v>
      </c>
      <c r="I48" s="67">
        <f>SUMIF(LEG!C:C,'Sum FEB'!C48,LEG!I:I)</f>
        <v>0</v>
      </c>
      <c r="J48" s="146">
        <f t="shared" si="5"/>
        <v>645.25</v>
      </c>
      <c r="K48" s="147">
        <f>SUMIFS(PSP!Y:Y,PSP!D:D,C48)</f>
        <v>133.75</v>
      </c>
      <c r="L48" s="101">
        <f t="shared" si="6"/>
        <v>779</v>
      </c>
    </row>
    <row r="49" spans="2:12" s="97" customFormat="1" ht="15" customHeight="1">
      <c r="B49" s="1">
        <v>38</v>
      </c>
      <c r="C49" s="1" t="s">
        <v>259</v>
      </c>
      <c r="D49" s="1" t="s">
        <v>1349</v>
      </c>
      <c r="E49" s="63">
        <f>SUMIFS(OFM!AJ:AJ,OFM!C:C,C49)</f>
        <v>0</v>
      </c>
      <c r="F49" s="63">
        <f>SUMIFS(FAM!AL:AL,FAM!E:E,C49)</f>
        <v>0</v>
      </c>
      <c r="G49" s="67">
        <f>SUMIFS(B2S!L:L,B2S!C:C,C49)</f>
        <v>0</v>
      </c>
      <c r="H49" s="67">
        <f>SUMIF(TOP!C:C,C49,TOP!I:I)</f>
        <v>0</v>
      </c>
      <c r="I49" s="67">
        <f>SUMIF(LEG!C:C,'Sum FEB'!C49,LEG!I:I)</f>
        <v>0</v>
      </c>
      <c r="J49" s="146">
        <f t="shared" si="5"/>
        <v>0</v>
      </c>
      <c r="K49" s="147">
        <f>SUMIFS(PSP!Y:Y,PSP!D:D,C49)</f>
        <v>6201.25</v>
      </c>
      <c r="L49" s="101">
        <f t="shared" si="6"/>
        <v>6201.25</v>
      </c>
    </row>
    <row r="50" spans="2:12" s="97" customFormat="1" ht="15" customHeight="1">
      <c r="B50" s="1">
        <v>39</v>
      </c>
      <c r="C50" s="1" t="s">
        <v>367</v>
      </c>
      <c r="D50" s="1" t="s">
        <v>1349</v>
      </c>
      <c r="E50" s="63">
        <f>SUMIFS(OFM!AJ:AJ,OFM!C:C,C50)</f>
        <v>0</v>
      </c>
      <c r="F50" s="63">
        <f>SUMIFS(FAM!AL:AL,FAM!E:E,C50)</f>
        <v>0</v>
      </c>
      <c r="G50" s="67">
        <f>SUMIFS(B2S!L:L,B2S!C:C,C50)</f>
        <v>0</v>
      </c>
      <c r="H50" s="67">
        <f>SUMIF(TOP!C:C,C50,TOP!I:I)</f>
        <v>0</v>
      </c>
      <c r="I50" s="67">
        <f>SUMIF(LEG!C:C,'Sum FEB'!C50,LEG!I:I)</f>
        <v>0</v>
      </c>
      <c r="J50" s="146">
        <f t="shared" si="5"/>
        <v>0</v>
      </c>
      <c r="K50" s="147">
        <f>SUMIFS(PSP!Y:Y,PSP!D:D,C50)</f>
        <v>1757.5</v>
      </c>
      <c r="L50" s="101">
        <f t="shared" si="6"/>
        <v>1757.5</v>
      </c>
    </row>
    <row r="51" spans="2:12" s="97" customFormat="1" ht="15" hidden="1" customHeight="1">
      <c r="B51" s="1">
        <v>40</v>
      </c>
      <c r="C51" s="1" t="s">
        <v>933</v>
      </c>
      <c r="D51" s="1" t="s">
        <v>1349</v>
      </c>
      <c r="E51" s="63">
        <f>SUMIFS(OFM!AJ:AJ,OFM!C:C,C51)</f>
        <v>0</v>
      </c>
      <c r="F51" s="63">
        <f>SUMIFS(FAM!AL:AL,FAM!E:E,C51)</f>
        <v>0</v>
      </c>
      <c r="G51" s="67">
        <f>SUMIFS(B2S!L:L,B2S!C:C,C51)</f>
        <v>0</v>
      </c>
      <c r="H51" s="67">
        <f>SUMIF(TOP!C:C,C51,TOP!I:I)</f>
        <v>0</v>
      </c>
      <c r="I51" s="67">
        <f>SUMIF(LEG!C:C,'Sum FEB'!C51,LEG!I:I)</f>
        <v>0</v>
      </c>
      <c r="J51" s="101">
        <f t="shared" ref="J51:J73" si="7">SUM(E51:H51)</f>
        <v>0</v>
      </c>
      <c r="K51" s="93">
        <f>SUMIFS(PSP!Y:Y,PSP!D:D,C51)</f>
        <v>0</v>
      </c>
      <c r="L51" s="101">
        <f t="shared" si="6"/>
        <v>0</v>
      </c>
    </row>
    <row r="52" spans="2:12" s="97" customFormat="1" ht="15" customHeight="1">
      <c r="B52" s="1">
        <v>41</v>
      </c>
      <c r="C52" s="1" t="s">
        <v>480</v>
      </c>
      <c r="D52" s="1" t="s">
        <v>1349</v>
      </c>
      <c r="E52" s="63">
        <f>SUMIFS(OFM!AJ:AJ,OFM!C:C,C52)</f>
        <v>0</v>
      </c>
      <c r="F52" s="63">
        <f>SUMIFS(FAM!AL:AL,FAM!E:E,C52)</f>
        <v>0</v>
      </c>
      <c r="G52" s="67">
        <f>SUMIFS(B2S!L:L,B2S!C:C,C52)</f>
        <v>0</v>
      </c>
      <c r="H52" s="67">
        <f>SUMIF(TOP!C:C,C52,TOP!I:I)</f>
        <v>0</v>
      </c>
      <c r="I52" s="67">
        <f>SUMIF(LEG!C:C,'Sum FEB'!C52,LEG!I:I)</f>
        <v>0</v>
      </c>
      <c r="J52" s="146">
        <f>SUM(E52:I52)</f>
        <v>0</v>
      </c>
      <c r="K52" s="147">
        <f>SUMIFS(PSP!Y:Y,PSP!D:D,C52)</f>
        <v>4297.5</v>
      </c>
      <c r="L52" s="101">
        <f t="shared" si="6"/>
        <v>4297.5</v>
      </c>
    </row>
    <row r="53" spans="2:12" s="97" customFormat="1" ht="15" hidden="1" customHeight="1">
      <c r="B53" s="1">
        <v>42</v>
      </c>
      <c r="C53" s="1" t="s">
        <v>934</v>
      </c>
      <c r="D53" s="1" t="s">
        <v>1349</v>
      </c>
      <c r="E53" s="63">
        <f>SUMIFS(OFM!AJ:AJ,OFM!C:C,C53)</f>
        <v>0</v>
      </c>
      <c r="F53" s="63">
        <f>SUMIFS(FAM!AL:AL,FAM!E:E,C53)</f>
        <v>0</v>
      </c>
      <c r="G53" s="67">
        <f>SUMIFS(B2S!L:L,B2S!C:C,C53)</f>
        <v>0</v>
      </c>
      <c r="H53" s="67">
        <f>SUMIF(TOP!C:C,C53,TOP!I:I)</f>
        <v>0</v>
      </c>
      <c r="I53" s="67">
        <f>SUMIF(LEG!C:C,'Sum FEB'!C53,LEG!I:I)</f>
        <v>0</v>
      </c>
      <c r="J53" s="101">
        <f t="shared" si="7"/>
        <v>0</v>
      </c>
      <c r="K53" s="93">
        <f>SUMIFS(PSP!Y:Y,PSP!D:D,C53)</f>
        <v>0</v>
      </c>
      <c r="L53" s="101">
        <f t="shared" si="6"/>
        <v>0</v>
      </c>
    </row>
    <row r="54" spans="2:12" s="97" customFormat="1" ht="15" customHeight="1">
      <c r="B54" s="1">
        <v>43</v>
      </c>
      <c r="C54" s="1" t="s">
        <v>515</v>
      </c>
      <c r="D54" s="1" t="s">
        <v>1349</v>
      </c>
      <c r="E54" s="63">
        <f>SUMIFS(OFM!AJ:AJ,OFM!C:C,C54)</f>
        <v>0</v>
      </c>
      <c r="F54" s="63">
        <f>SUMIFS(FAM!AL:AL,FAM!E:E,C54)</f>
        <v>0</v>
      </c>
      <c r="G54" s="67">
        <f>SUMIFS(B2S!L:L,B2S!C:C,C54)</f>
        <v>0</v>
      </c>
      <c r="H54" s="67">
        <f>SUMIF(TOP!C:C,C54,TOP!I:I)</f>
        <v>585</v>
      </c>
      <c r="I54" s="67">
        <f>SUMIF(LEG!C:C,'Sum FEB'!C54,LEG!I:I)</f>
        <v>0</v>
      </c>
      <c r="J54" s="146">
        <f t="shared" ref="J54:J59" si="8">SUM(E54:I54)</f>
        <v>585</v>
      </c>
      <c r="K54" s="147">
        <f>SUMIFS(PSP!Y:Y,PSP!D:D,C54)</f>
        <v>1425</v>
      </c>
      <c r="L54" s="101">
        <f t="shared" si="6"/>
        <v>2010</v>
      </c>
    </row>
    <row r="55" spans="2:12" s="97" customFormat="1" ht="15" customHeight="1">
      <c r="B55" s="1">
        <v>44</v>
      </c>
      <c r="C55" s="1" t="s">
        <v>238</v>
      </c>
      <c r="D55" s="1" t="s">
        <v>1349</v>
      </c>
      <c r="E55" s="63">
        <f>SUMIFS(OFM!AJ:AJ,OFM!C:C,C55)</f>
        <v>0</v>
      </c>
      <c r="F55" s="63">
        <f>SUMIFS(FAM!AL:AL,FAM!E:E,C55)</f>
        <v>0</v>
      </c>
      <c r="G55" s="67">
        <f>SUMIFS(B2S!L:L,B2S!C:C,C55)</f>
        <v>0</v>
      </c>
      <c r="H55" s="67">
        <f>SUMIF(TOP!C:C,C55,TOP!I:I)</f>
        <v>0</v>
      </c>
      <c r="I55" s="67">
        <f>SUMIF(LEG!C:C,'Sum FEB'!C55,LEG!I:I)</f>
        <v>0</v>
      </c>
      <c r="J55" s="146">
        <f t="shared" si="8"/>
        <v>0</v>
      </c>
      <c r="K55" s="147">
        <f>SUMIFS(PSP!Y:Y,PSP!D:D,C55)</f>
        <v>0</v>
      </c>
      <c r="L55" s="101">
        <f t="shared" si="6"/>
        <v>0</v>
      </c>
    </row>
    <row r="56" spans="2:12" s="97" customFormat="1" ht="15" customHeight="1">
      <c r="B56" s="1">
        <v>45</v>
      </c>
      <c r="C56" s="1" t="s">
        <v>297</v>
      </c>
      <c r="D56" s="1" t="s">
        <v>1349</v>
      </c>
      <c r="E56" s="63">
        <f>SUMIFS(OFM!AJ:AJ,OFM!C:C,C56)</f>
        <v>0</v>
      </c>
      <c r="F56" s="63">
        <f>SUMIFS(FAM!AL:AL,FAM!E:E,C56)</f>
        <v>0</v>
      </c>
      <c r="G56" s="67">
        <f>SUMIFS(B2S!L:L,B2S!C:C,C56)</f>
        <v>0</v>
      </c>
      <c r="H56" s="67">
        <f>SUMIF(TOP!C:C,C56,TOP!I:I)</f>
        <v>1102.25</v>
      </c>
      <c r="I56" s="67">
        <f>SUMIF(LEG!C:C,'Sum FEB'!C56,LEG!I:I)</f>
        <v>0</v>
      </c>
      <c r="J56" s="146">
        <f t="shared" si="8"/>
        <v>1102.25</v>
      </c>
      <c r="K56" s="147">
        <f>SUMIFS(PSP!Y:Y,PSP!D:D,C56)</f>
        <v>4858.75</v>
      </c>
      <c r="L56" s="101">
        <f t="shared" si="6"/>
        <v>5961</v>
      </c>
    </row>
    <row r="57" spans="2:12" s="97" customFormat="1" ht="15" customHeight="1">
      <c r="B57" s="1">
        <v>46</v>
      </c>
      <c r="C57" s="1" t="s">
        <v>191</v>
      </c>
      <c r="D57" s="1" t="s">
        <v>1349</v>
      </c>
      <c r="E57" s="63">
        <f>SUMIFS(OFM!AJ:AJ,OFM!C:C,C57)</f>
        <v>0</v>
      </c>
      <c r="F57" s="63">
        <f>SUMIFS(FAM!AL:AL,FAM!E:E,C57)</f>
        <v>0</v>
      </c>
      <c r="G57" s="67">
        <f>SUMIFS(B2S!L:L,B2S!C:C,C57)</f>
        <v>0</v>
      </c>
      <c r="H57" s="67">
        <f>SUMIF(TOP!C:C,C57,TOP!I:I)</f>
        <v>0</v>
      </c>
      <c r="I57" s="67">
        <f>SUMIF(LEG!C:C,'Sum FEB'!C57,LEG!I:I)</f>
        <v>0</v>
      </c>
      <c r="J57" s="146">
        <f t="shared" si="8"/>
        <v>0</v>
      </c>
      <c r="K57" s="147">
        <f>SUMIFS(PSP!Y:Y,PSP!D:D,C57)</f>
        <v>11203.75</v>
      </c>
      <c r="L57" s="101">
        <f t="shared" si="6"/>
        <v>11203.75</v>
      </c>
    </row>
    <row r="58" spans="2:12" s="97" customFormat="1" ht="15" customHeight="1">
      <c r="B58" s="1">
        <v>47</v>
      </c>
      <c r="C58" s="1" t="s">
        <v>302</v>
      </c>
      <c r="D58" s="1" t="s">
        <v>1349</v>
      </c>
      <c r="E58" s="63">
        <f>SUMIFS(OFM!AJ:AJ,OFM!C:C,C58)</f>
        <v>0</v>
      </c>
      <c r="F58" s="63">
        <f>SUMIFS(FAM!AL:AL,FAM!E:E,C58)</f>
        <v>0</v>
      </c>
      <c r="G58" s="67">
        <f>SUMIFS(B2S!L:L,B2S!C:C,C58)</f>
        <v>0</v>
      </c>
      <c r="H58" s="67">
        <f>SUMIF(TOP!C:C,C58,TOP!I:I)</f>
        <v>0</v>
      </c>
      <c r="I58" s="67">
        <f>SUMIF(LEG!C:C,'Sum FEB'!C58,LEG!I:I)</f>
        <v>0</v>
      </c>
      <c r="J58" s="146">
        <f t="shared" si="8"/>
        <v>0</v>
      </c>
      <c r="K58" s="147">
        <f>SUMIFS(PSP!Y:Y,PSP!D:D,C58)</f>
        <v>4623.75</v>
      </c>
      <c r="L58" s="101">
        <f t="shared" si="6"/>
        <v>4623.75</v>
      </c>
    </row>
    <row r="59" spans="2:12" s="97" customFormat="1" ht="15" customHeight="1">
      <c r="B59" s="1">
        <v>48</v>
      </c>
      <c r="C59" s="1" t="s">
        <v>16</v>
      </c>
      <c r="D59" s="1" t="s">
        <v>1349</v>
      </c>
      <c r="E59" s="63">
        <f>SUMIFS(OFM!AJ:AJ,OFM!C:C,C59)</f>
        <v>52315.25</v>
      </c>
      <c r="F59" s="63">
        <f>SUMIFS(FAM!AL:AL,FAM!E:E,C59)</f>
        <v>43562.75</v>
      </c>
      <c r="G59" s="67">
        <f>SUMIFS(B2S!L:L,B2S!C:C,C59)</f>
        <v>0</v>
      </c>
      <c r="H59" s="67">
        <f>SUMIF(TOP!C:C,C59,TOP!I:I)</f>
        <v>7554.5</v>
      </c>
      <c r="I59" s="67">
        <f>SUMIF(LEG!C:C,'Sum FEB'!C59,LEG!I:I)</f>
        <v>0</v>
      </c>
      <c r="J59" s="146">
        <f t="shared" si="8"/>
        <v>103432.5</v>
      </c>
      <c r="K59" s="147">
        <f>SUMIFS(PSP!Y:Y,PSP!D:D,C59)</f>
        <v>19193.75</v>
      </c>
      <c r="L59" s="101">
        <f t="shared" si="6"/>
        <v>122626.25</v>
      </c>
    </row>
    <row r="60" spans="2:12" s="97" customFormat="1" ht="15" hidden="1" customHeight="1">
      <c r="B60" s="1">
        <v>49</v>
      </c>
      <c r="C60" s="1" t="s">
        <v>935</v>
      </c>
      <c r="D60" s="1" t="s">
        <v>1349</v>
      </c>
      <c r="E60" s="63">
        <f>SUMIFS(OFM!AJ:AJ,OFM!C:C,C60)</f>
        <v>0</v>
      </c>
      <c r="F60" s="63">
        <f>SUMIFS(FAM!AL:AL,FAM!E:E,C60)</f>
        <v>0</v>
      </c>
      <c r="G60" s="67">
        <f>SUMIFS(B2S!L:L,B2S!C:C,C60)</f>
        <v>0</v>
      </c>
      <c r="H60" s="67">
        <f>SUMIF(TOP!C:C,C60,TOP!I:I)</f>
        <v>0</v>
      </c>
      <c r="I60" s="67">
        <f>SUMIF(LEG!C:C,'Sum FEB'!C60,LEG!I:I)</f>
        <v>0</v>
      </c>
      <c r="J60" s="101">
        <f t="shared" si="7"/>
        <v>0</v>
      </c>
      <c r="K60" s="93">
        <f>SUMIFS(PSP!Y:Y,PSP!D:D,C60)</f>
        <v>0</v>
      </c>
      <c r="L60" s="101">
        <f t="shared" si="6"/>
        <v>0</v>
      </c>
    </row>
    <row r="61" spans="2:12" s="97" customFormat="1" ht="15" customHeight="1">
      <c r="B61" s="1">
        <v>50</v>
      </c>
      <c r="C61" s="1" t="s">
        <v>66</v>
      </c>
      <c r="D61" s="1" t="s">
        <v>1349</v>
      </c>
      <c r="E61" s="63">
        <f>SUMIFS(OFM!AJ:AJ,OFM!C:C,C61)</f>
        <v>0</v>
      </c>
      <c r="F61" s="63">
        <f>SUMIFS(FAM!AL:AL,FAM!E:E,C61)</f>
        <v>2371.5</v>
      </c>
      <c r="G61" s="67">
        <f>SUMIFS(B2S!L:L,B2S!C:C,C61)</f>
        <v>0</v>
      </c>
      <c r="H61" s="67">
        <f>SUMIF(TOP!C:C,C61,TOP!I:I)</f>
        <v>0</v>
      </c>
      <c r="I61" s="67">
        <f>SUMIF(LEG!C:C,'Sum FEB'!C61,LEG!I:I)</f>
        <v>0</v>
      </c>
      <c r="J61" s="146">
        <f t="shared" ref="J61:J67" si="9">SUM(E61:I61)</f>
        <v>2371.5</v>
      </c>
      <c r="K61" s="147">
        <f>SUMIFS(PSP!Y:Y,PSP!D:D,C61)</f>
        <v>9280</v>
      </c>
      <c r="L61" s="101">
        <f t="shared" si="6"/>
        <v>11651.5</v>
      </c>
    </row>
    <row r="62" spans="2:12" s="97" customFormat="1" ht="15" customHeight="1">
      <c r="B62" s="1">
        <v>51</v>
      </c>
      <c r="C62" s="1" t="s">
        <v>123</v>
      </c>
      <c r="D62" s="1" t="s">
        <v>1349</v>
      </c>
      <c r="E62" s="63">
        <f>SUMIFS(OFM!AJ:AJ,OFM!C:C,C62)</f>
        <v>0</v>
      </c>
      <c r="F62" s="63">
        <f>SUMIFS(FAM!AL:AL,FAM!E:E,C62)</f>
        <v>38039</v>
      </c>
      <c r="G62" s="67">
        <f>SUMIFS(B2S!L:L,B2S!C:C,C62)</f>
        <v>0</v>
      </c>
      <c r="H62" s="67">
        <f>SUMIF(TOP!C:C,C62,TOP!I:I)</f>
        <v>1676.5</v>
      </c>
      <c r="I62" s="67">
        <f>SUMIF(LEG!C:C,'Sum FEB'!C62,LEG!I:I)</f>
        <v>0</v>
      </c>
      <c r="J62" s="146">
        <f t="shared" si="9"/>
        <v>39715.5</v>
      </c>
      <c r="K62" s="147">
        <f>SUMIFS(PSP!Y:Y,PSP!D:D,C62)</f>
        <v>7435</v>
      </c>
      <c r="L62" s="101">
        <f t="shared" si="6"/>
        <v>47150.5</v>
      </c>
    </row>
    <row r="63" spans="2:12" s="97" customFormat="1" ht="15" customHeight="1">
      <c r="B63" s="1">
        <v>52</v>
      </c>
      <c r="C63" s="1" t="s">
        <v>207</v>
      </c>
      <c r="D63" s="1" t="s">
        <v>1349</v>
      </c>
      <c r="E63" s="63">
        <f>SUMIFS(OFM!AJ:AJ,OFM!C:C,C63)</f>
        <v>0</v>
      </c>
      <c r="F63" s="63">
        <f>SUMIFS(FAM!AL:AL,FAM!E:E,C63)</f>
        <v>0</v>
      </c>
      <c r="G63" s="67">
        <f>SUMIFS(B2S!L:L,B2S!C:C,C63)</f>
        <v>0</v>
      </c>
      <c r="H63" s="67">
        <f>SUMIF(TOP!C:C,C63,TOP!I:I)</f>
        <v>0</v>
      </c>
      <c r="I63" s="67">
        <f>SUMIF(LEG!C:C,'Sum FEB'!C63,LEG!I:I)</f>
        <v>0</v>
      </c>
      <c r="J63" s="146">
        <f t="shared" si="9"/>
        <v>0</v>
      </c>
      <c r="K63" s="147">
        <f>SUMIFS(PSP!Y:Y,PSP!D:D,C63)</f>
        <v>0</v>
      </c>
      <c r="L63" s="101">
        <f t="shared" si="6"/>
        <v>0</v>
      </c>
    </row>
    <row r="64" spans="2:12" s="97" customFormat="1" ht="15" customHeight="1">
      <c r="B64" s="1">
        <v>53</v>
      </c>
      <c r="C64" s="1" t="s">
        <v>637</v>
      </c>
      <c r="D64" s="1" t="s">
        <v>1349</v>
      </c>
      <c r="E64" s="63">
        <f>SUMIFS(OFM!AJ:AJ,OFM!C:C,C64)</f>
        <v>0</v>
      </c>
      <c r="F64" s="63">
        <f>SUMIFS(FAM!AL:AL,FAM!E:E,C64)</f>
        <v>0</v>
      </c>
      <c r="G64" s="67">
        <f>SUMIFS(B2S!L:L,B2S!C:C,C64)</f>
        <v>0</v>
      </c>
      <c r="H64" s="67">
        <f>SUMIF(TOP!C:C,C64,TOP!I:I)</f>
        <v>0</v>
      </c>
      <c r="I64" s="67">
        <f>SUMIF(LEG!C:C,'Sum FEB'!C64,LEG!I:I)</f>
        <v>0</v>
      </c>
      <c r="J64" s="146">
        <f t="shared" si="9"/>
        <v>0</v>
      </c>
      <c r="K64" s="147">
        <f>SUMIFS(PSP!Y:Y,PSP!D:D,C64)</f>
        <v>1515</v>
      </c>
      <c r="L64" s="101">
        <f t="shared" si="6"/>
        <v>1515</v>
      </c>
    </row>
    <row r="65" spans="2:12" s="97" customFormat="1" ht="15" customHeight="1">
      <c r="B65" s="1">
        <v>54</v>
      </c>
      <c r="C65" s="1" t="s">
        <v>261</v>
      </c>
      <c r="D65" s="1" t="s">
        <v>1349</v>
      </c>
      <c r="E65" s="63">
        <f>SUMIFS(OFM!AJ:AJ,OFM!C:C,C65)</f>
        <v>0</v>
      </c>
      <c r="F65" s="63">
        <f>SUMIFS(FAM!AL:AL,FAM!E:E,C65)</f>
        <v>0</v>
      </c>
      <c r="G65" s="67">
        <f>SUMIFS(B2S!L:L,B2S!C:C,C65)</f>
        <v>0</v>
      </c>
      <c r="H65" s="67">
        <f>SUMIF(TOP!C:C,C65,TOP!I:I)</f>
        <v>1875</v>
      </c>
      <c r="I65" s="67">
        <f>SUMIF(LEG!C:C,'Sum FEB'!C65,LEG!I:I)</f>
        <v>0</v>
      </c>
      <c r="J65" s="146">
        <f t="shared" si="9"/>
        <v>1875</v>
      </c>
      <c r="K65" s="147">
        <f>SUMIFS(PSP!Y:Y,PSP!D:D,C65)</f>
        <v>1880</v>
      </c>
      <c r="L65" s="101">
        <f t="shared" si="6"/>
        <v>3755</v>
      </c>
    </row>
    <row r="66" spans="2:12" s="97" customFormat="1" ht="15" customHeight="1">
      <c r="B66" s="1">
        <v>55</v>
      </c>
      <c r="C66" s="1" t="s">
        <v>58</v>
      </c>
      <c r="D66" s="1" t="s">
        <v>1349</v>
      </c>
      <c r="E66" s="63">
        <f>SUMIFS(OFM!AJ:AJ,OFM!C:C,C66)</f>
        <v>0</v>
      </c>
      <c r="F66" s="63">
        <f>SUMIFS(FAM!AL:AL,FAM!E:E,C66)</f>
        <v>11872</v>
      </c>
      <c r="G66" s="67">
        <f>SUMIFS(B2S!L:L,B2S!C:C,C66)</f>
        <v>0</v>
      </c>
      <c r="H66" s="67">
        <f>SUMIF(TOP!C:C,C66,TOP!I:I)</f>
        <v>63</v>
      </c>
      <c r="I66" s="67">
        <f>SUMIF(LEG!C:C,'Sum FEB'!C66,LEG!I:I)</f>
        <v>0</v>
      </c>
      <c r="J66" s="146">
        <f t="shared" si="9"/>
        <v>11935</v>
      </c>
      <c r="K66" s="147">
        <f>SUMIFS(PSP!Y:Y,PSP!D:D,C66)</f>
        <v>6877.5</v>
      </c>
      <c r="L66" s="101">
        <f t="shared" si="6"/>
        <v>18812.5</v>
      </c>
    </row>
    <row r="67" spans="2:12" s="97" customFormat="1" ht="15" customHeight="1">
      <c r="B67" s="1">
        <v>56</v>
      </c>
      <c r="C67" s="1" t="s">
        <v>21</v>
      </c>
      <c r="D67" s="1" t="s">
        <v>1349</v>
      </c>
      <c r="E67" s="63">
        <f>SUMIFS(OFM!AJ:AJ,OFM!C:C,C67)</f>
        <v>0</v>
      </c>
      <c r="F67" s="63">
        <f>SUMIFS(FAM!AL:AL,FAM!E:E,C67)</f>
        <v>18797.25</v>
      </c>
      <c r="G67" s="67">
        <f>SUMIFS(B2S!L:L,B2S!C:C,C67)</f>
        <v>0</v>
      </c>
      <c r="H67" s="67">
        <f>SUMIF(TOP!C:C,C67,TOP!I:I)</f>
        <v>455</v>
      </c>
      <c r="I67" s="67">
        <f>SUMIF(LEG!C:C,'Sum FEB'!C67,LEG!I:I)</f>
        <v>4466</v>
      </c>
      <c r="J67" s="146">
        <f t="shared" si="9"/>
        <v>23718.25</v>
      </c>
      <c r="K67" s="147">
        <f>SUMIFS(PSP!Y:Y,PSP!D:D,C67)</f>
        <v>0</v>
      </c>
      <c r="L67" s="101">
        <f t="shared" si="6"/>
        <v>23718.25</v>
      </c>
    </row>
    <row r="68" spans="2:12" s="97" customFormat="1" ht="15" hidden="1" customHeight="1">
      <c r="B68" s="1">
        <v>57</v>
      </c>
      <c r="C68" s="1" t="s">
        <v>936</v>
      </c>
      <c r="D68" s="1" t="s">
        <v>1349</v>
      </c>
      <c r="E68" s="63">
        <f>SUMIFS(OFM!AJ:AJ,OFM!C:C,C68)</f>
        <v>0</v>
      </c>
      <c r="F68" s="63">
        <f>SUMIFS(FAM!AL:AL,FAM!E:E,C68)</f>
        <v>0</v>
      </c>
      <c r="G68" s="67">
        <f>SUMIFS(B2S!L:L,B2S!C:C,C68)</f>
        <v>0</v>
      </c>
      <c r="H68" s="67">
        <f>SUMIF(TOP!C:C,C68,TOP!I:I)</f>
        <v>0</v>
      </c>
      <c r="I68" s="67">
        <f>SUMIF(LEG!C:C,'Sum FEB'!C68,LEG!I:I)</f>
        <v>0</v>
      </c>
      <c r="J68" s="101">
        <f t="shared" si="7"/>
        <v>0</v>
      </c>
      <c r="K68" s="93">
        <f>SUMIFS(PSP!Y:Y,PSP!D:D,C68)</f>
        <v>0</v>
      </c>
      <c r="L68" s="101">
        <f t="shared" si="6"/>
        <v>0</v>
      </c>
    </row>
    <row r="69" spans="2:12" s="97" customFormat="1" ht="15" hidden="1" customHeight="1">
      <c r="B69" s="1">
        <v>58</v>
      </c>
      <c r="C69" s="1" t="s">
        <v>937</v>
      </c>
      <c r="D69" s="1" t="s">
        <v>1349</v>
      </c>
      <c r="E69" s="63">
        <f>SUMIFS(OFM!AJ:AJ,OFM!C:C,C69)</f>
        <v>0</v>
      </c>
      <c r="F69" s="63">
        <f>SUMIFS(FAM!AL:AL,FAM!E:E,C69)</f>
        <v>0</v>
      </c>
      <c r="G69" s="67">
        <f>SUMIFS(B2S!L:L,B2S!C:C,C69)</f>
        <v>0</v>
      </c>
      <c r="H69" s="67">
        <f>SUMIF(TOP!C:C,C69,TOP!I:I)</f>
        <v>0</v>
      </c>
      <c r="I69" s="67">
        <f>SUMIF(LEG!C:C,'Sum FEB'!C69,LEG!I:I)</f>
        <v>0</v>
      </c>
      <c r="J69" s="101">
        <f t="shared" si="7"/>
        <v>0</v>
      </c>
      <c r="K69" s="93">
        <f>SUMIFS(PSP!Y:Y,PSP!D:D,C69)</f>
        <v>0</v>
      </c>
      <c r="L69" s="101">
        <f t="shared" si="6"/>
        <v>0</v>
      </c>
    </row>
    <row r="70" spans="2:12" s="97" customFormat="1" ht="15" hidden="1" customHeight="1">
      <c r="B70" s="1">
        <v>59</v>
      </c>
      <c r="C70" s="1" t="s">
        <v>938</v>
      </c>
      <c r="D70" s="1" t="s">
        <v>1349</v>
      </c>
      <c r="E70" s="63">
        <f>SUMIFS(OFM!AJ:AJ,OFM!C:C,C70)</f>
        <v>0</v>
      </c>
      <c r="F70" s="63">
        <f>SUMIFS(FAM!AL:AL,FAM!E:E,C70)</f>
        <v>0</v>
      </c>
      <c r="G70" s="67">
        <f>SUMIFS(B2S!L:L,B2S!C:C,C70)</f>
        <v>0</v>
      </c>
      <c r="H70" s="67">
        <f>SUMIF(TOP!C:C,C70,TOP!I:I)</f>
        <v>0</v>
      </c>
      <c r="I70" s="67">
        <f>SUMIF(LEG!C:C,'Sum FEB'!C70,LEG!I:I)</f>
        <v>0</v>
      </c>
      <c r="J70" s="101">
        <f t="shared" si="7"/>
        <v>0</v>
      </c>
      <c r="K70" s="93">
        <f>SUMIFS(PSP!Y:Y,PSP!D:D,C70)</f>
        <v>0</v>
      </c>
      <c r="L70" s="101">
        <f t="shared" si="6"/>
        <v>0</v>
      </c>
    </row>
    <row r="71" spans="2:12" s="97" customFormat="1" ht="15" hidden="1" customHeight="1">
      <c r="B71" s="1">
        <v>60</v>
      </c>
      <c r="C71" s="1" t="s">
        <v>939</v>
      </c>
      <c r="D71" s="1" t="s">
        <v>1349</v>
      </c>
      <c r="E71" s="63">
        <f>SUMIFS(OFM!AJ:AJ,OFM!C:C,C71)</f>
        <v>0</v>
      </c>
      <c r="F71" s="63">
        <f>SUMIFS(FAM!AL:AL,FAM!E:E,C71)</f>
        <v>0</v>
      </c>
      <c r="G71" s="67">
        <f>SUMIFS(B2S!L:L,B2S!C:C,C71)</f>
        <v>0</v>
      </c>
      <c r="H71" s="67">
        <f>SUMIF(TOP!C:C,C71,TOP!I:I)</f>
        <v>0</v>
      </c>
      <c r="I71" s="67">
        <f>SUMIF(LEG!C:C,'Sum FEB'!C71,LEG!I:I)</f>
        <v>0</v>
      </c>
      <c r="J71" s="101">
        <f t="shared" si="7"/>
        <v>0</v>
      </c>
      <c r="K71" s="93">
        <f>SUMIFS(PSP!Y:Y,PSP!D:D,C71)</f>
        <v>0</v>
      </c>
      <c r="L71" s="101">
        <f t="shared" si="6"/>
        <v>0</v>
      </c>
    </row>
    <row r="72" spans="2:12" s="97" customFormat="1" ht="15" hidden="1" customHeight="1">
      <c r="B72" s="1">
        <v>61</v>
      </c>
      <c r="C72" s="1" t="s">
        <v>940</v>
      </c>
      <c r="D72" s="1" t="s">
        <v>1349</v>
      </c>
      <c r="E72" s="63">
        <f>SUMIFS(OFM!AJ:AJ,OFM!C:C,C72)</f>
        <v>0</v>
      </c>
      <c r="F72" s="63">
        <f>SUMIFS(FAM!AL:AL,FAM!E:E,C72)</f>
        <v>0</v>
      </c>
      <c r="G72" s="67">
        <f>SUMIFS(B2S!L:L,B2S!C:C,C72)</f>
        <v>0</v>
      </c>
      <c r="H72" s="67">
        <f>SUMIF(TOP!C:C,C72,TOP!I:I)</f>
        <v>0</v>
      </c>
      <c r="I72" s="67">
        <f>SUMIF(LEG!C:C,'Sum FEB'!C72,LEG!I:I)</f>
        <v>0</v>
      </c>
      <c r="J72" s="101">
        <f t="shared" si="7"/>
        <v>0</v>
      </c>
      <c r="K72" s="93">
        <f>SUMIFS(PSP!Y:Y,PSP!D:D,C72)</f>
        <v>0</v>
      </c>
      <c r="L72" s="101">
        <f t="shared" si="6"/>
        <v>0</v>
      </c>
    </row>
    <row r="73" spans="2:12" s="97" customFormat="1" ht="15" hidden="1" customHeight="1">
      <c r="B73" s="1">
        <v>62</v>
      </c>
      <c r="C73" s="1" t="s">
        <v>581</v>
      </c>
      <c r="D73" s="1" t="s">
        <v>1349</v>
      </c>
      <c r="E73" s="63">
        <f>SUMIFS(OFM!AJ:AJ,OFM!C:C,C73)</f>
        <v>0</v>
      </c>
      <c r="F73" s="63">
        <f>SUMIFS(FAM!AL:AL,FAM!E:E,C73)</f>
        <v>0</v>
      </c>
      <c r="G73" s="67">
        <f>SUMIFS(B2S!L:L,B2S!C:C,C73)</f>
        <v>0</v>
      </c>
      <c r="H73" s="67">
        <f>SUMIF(TOP!C:C,C73,TOP!I:I)</f>
        <v>0</v>
      </c>
      <c r="I73" s="67">
        <f>SUMIF(LEG!C:C,'Sum FEB'!C73,LEG!I:I)</f>
        <v>0</v>
      </c>
      <c r="J73" s="101">
        <f t="shared" si="7"/>
        <v>0</v>
      </c>
      <c r="K73" s="93">
        <f>SUMIFS(PSP!Y:Y,PSP!D:D,C73)</f>
        <v>0</v>
      </c>
      <c r="L73" s="101">
        <f t="shared" si="6"/>
        <v>0</v>
      </c>
    </row>
    <row r="74" spans="2:12" s="97" customFormat="1" ht="15" hidden="1" customHeight="1">
      <c r="B74" s="1">
        <v>63</v>
      </c>
      <c r="C74" s="1" t="s">
        <v>941</v>
      </c>
      <c r="D74" s="1" t="s">
        <v>1349</v>
      </c>
      <c r="E74" s="63">
        <f>SUMIFS(OFM!AJ:AJ,OFM!C:C,C74)</f>
        <v>0</v>
      </c>
      <c r="F74" s="63">
        <f>SUMIFS(FAM!AL:AL,FAM!E:E,C74)</f>
        <v>0</v>
      </c>
      <c r="G74" s="67">
        <f>SUMIFS(B2S!L:L,B2S!C:C,C74)</f>
        <v>0</v>
      </c>
      <c r="H74" s="67">
        <f>SUMIF(TOP!C:C,C74,TOP!I:I)</f>
        <v>0</v>
      </c>
      <c r="I74" s="67">
        <f>SUMIF(LEG!C:C,'Sum FEB'!C74,LEG!I:I)</f>
        <v>0</v>
      </c>
      <c r="J74" s="101">
        <f t="shared" ref="J74:J105" si="10">SUM(E74:H74)</f>
        <v>0</v>
      </c>
      <c r="K74" s="93">
        <f>SUMIFS(PSP!Y:Y,PSP!D:D,C74)</f>
        <v>0</v>
      </c>
      <c r="L74" s="101">
        <f t="shared" ref="L74:L105" si="11">SUM(J74:K74)</f>
        <v>0</v>
      </c>
    </row>
    <row r="75" spans="2:12" s="97" customFormat="1" ht="15" hidden="1" customHeight="1">
      <c r="B75" s="1">
        <v>64</v>
      </c>
      <c r="C75" s="1" t="s">
        <v>942</v>
      </c>
      <c r="D75" s="1" t="s">
        <v>1349</v>
      </c>
      <c r="E75" s="63">
        <f>SUMIFS(OFM!AJ:AJ,OFM!C:C,C75)</f>
        <v>0</v>
      </c>
      <c r="F75" s="63">
        <f>SUMIFS(FAM!AL:AL,FAM!E:E,C75)</f>
        <v>0</v>
      </c>
      <c r="G75" s="67">
        <f>SUMIFS(B2S!L:L,B2S!C:C,C75)</f>
        <v>0</v>
      </c>
      <c r="H75" s="67">
        <f>SUMIF(TOP!C:C,C75,TOP!I:I)</f>
        <v>0</v>
      </c>
      <c r="I75" s="67">
        <f>SUMIF(LEG!C:C,'Sum FEB'!C75,LEG!I:I)</f>
        <v>0</v>
      </c>
      <c r="J75" s="101">
        <f t="shared" si="10"/>
        <v>0</v>
      </c>
      <c r="K75" s="93">
        <f>SUMIFS(PSP!Y:Y,PSP!D:D,C75)</f>
        <v>0</v>
      </c>
      <c r="L75" s="101">
        <f t="shared" si="11"/>
        <v>0</v>
      </c>
    </row>
    <row r="76" spans="2:12" s="97" customFormat="1" ht="15" hidden="1" customHeight="1">
      <c r="B76" s="1">
        <v>65</v>
      </c>
      <c r="C76" s="1" t="s">
        <v>943</v>
      </c>
      <c r="D76" s="1" t="s">
        <v>1349</v>
      </c>
      <c r="E76" s="63">
        <f>SUMIFS(OFM!AJ:AJ,OFM!C:C,C76)</f>
        <v>0</v>
      </c>
      <c r="F76" s="63">
        <f>SUMIFS(FAM!AL:AL,FAM!E:E,C76)</f>
        <v>0</v>
      </c>
      <c r="G76" s="67">
        <f>SUMIFS(B2S!L:L,B2S!C:C,C76)</f>
        <v>0</v>
      </c>
      <c r="H76" s="67">
        <f>SUMIF(TOP!C:C,C76,TOP!I:I)</f>
        <v>0</v>
      </c>
      <c r="I76" s="67">
        <f>SUMIF(LEG!C:C,'Sum FEB'!C76,LEG!I:I)</f>
        <v>0</v>
      </c>
      <c r="J76" s="101">
        <f t="shared" si="10"/>
        <v>0</v>
      </c>
      <c r="K76" s="93">
        <f>SUMIFS(PSP!Y:Y,PSP!D:D,C76)</f>
        <v>0</v>
      </c>
      <c r="L76" s="101">
        <f t="shared" si="11"/>
        <v>0</v>
      </c>
    </row>
    <row r="77" spans="2:12" s="97" customFormat="1" ht="15" hidden="1" customHeight="1">
      <c r="B77" s="1">
        <v>66</v>
      </c>
      <c r="C77" s="1" t="s">
        <v>944</v>
      </c>
      <c r="D77" s="1" t="s">
        <v>1349</v>
      </c>
      <c r="E77" s="63">
        <f>SUMIFS(OFM!AJ:AJ,OFM!C:C,C77)</f>
        <v>0</v>
      </c>
      <c r="F77" s="63">
        <f>SUMIFS(FAM!AL:AL,FAM!E:E,C77)</f>
        <v>0</v>
      </c>
      <c r="G77" s="67">
        <f>SUMIFS(B2S!L:L,B2S!C:C,C77)</f>
        <v>0</v>
      </c>
      <c r="H77" s="67">
        <f>SUMIF(TOP!C:C,C77,TOP!I:I)</f>
        <v>0</v>
      </c>
      <c r="I77" s="67">
        <f>SUMIF(LEG!C:C,'Sum FEB'!C77,LEG!I:I)</f>
        <v>0</v>
      </c>
      <c r="J77" s="101">
        <f t="shared" si="10"/>
        <v>0</v>
      </c>
      <c r="K77" s="93">
        <f>SUMIFS(PSP!Y:Y,PSP!D:D,C77)</f>
        <v>0</v>
      </c>
      <c r="L77" s="101">
        <f t="shared" si="11"/>
        <v>0</v>
      </c>
    </row>
    <row r="78" spans="2:12" s="97" customFormat="1" ht="15" hidden="1" customHeight="1">
      <c r="B78" s="1">
        <v>67</v>
      </c>
      <c r="C78" s="1" t="s">
        <v>945</v>
      </c>
      <c r="D78" s="1" t="s">
        <v>1349</v>
      </c>
      <c r="E78" s="63">
        <f>SUMIFS(OFM!AJ:AJ,OFM!C:C,C78)</f>
        <v>0</v>
      </c>
      <c r="F78" s="63">
        <f>SUMIFS(FAM!AL:AL,FAM!E:E,C78)</f>
        <v>0</v>
      </c>
      <c r="G78" s="67">
        <f>SUMIFS(B2S!L:L,B2S!C:C,C78)</f>
        <v>0</v>
      </c>
      <c r="H78" s="67">
        <f>SUMIF(TOP!C:C,C78,TOP!I:I)</f>
        <v>0</v>
      </c>
      <c r="I78" s="67">
        <f>SUMIF(LEG!C:C,'Sum FEB'!C78,LEG!I:I)</f>
        <v>0</v>
      </c>
      <c r="J78" s="101">
        <f t="shared" si="10"/>
        <v>0</v>
      </c>
      <c r="K78" s="93">
        <f>SUMIFS(PSP!Y:Y,PSP!D:D,C78)</f>
        <v>0</v>
      </c>
      <c r="L78" s="101">
        <f t="shared" si="11"/>
        <v>0</v>
      </c>
    </row>
    <row r="79" spans="2:12" s="97" customFormat="1" ht="15" hidden="1" customHeight="1">
      <c r="B79" s="1">
        <v>68</v>
      </c>
      <c r="C79" s="1" t="s">
        <v>946</v>
      </c>
      <c r="D79" s="1" t="s">
        <v>1349</v>
      </c>
      <c r="E79" s="63">
        <f>SUMIFS(OFM!AJ:AJ,OFM!C:C,C79)</f>
        <v>0</v>
      </c>
      <c r="F79" s="63">
        <f>SUMIFS(FAM!AL:AL,FAM!E:E,C79)</f>
        <v>0</v>
      </c>
      <c r="G79" s="67">
        <f>SUMIFS(B2S!L:L,B2S!C:C,C79)</f>
        <v>0</v>
      </c>
      <c r="H79" s="67">
        <f>SUMIF(TOP!C:C,C79,TOP!I:I)</f>
        <v>0</v>
      </c>
      <c r="I79" s="67">
        <f>SUMIF(LEG!C:C,'Sum FEB'!C79,LEG!I:I)</f>
        <v>0</v>
      </c>
      <c r="J79" s="101">
        <f t="shared" si="10"/>
        <v>0</v>
      </c>
      <c r="K79" s="93">
        <f>SUMIFS(PSP!Y:Y,PSP!D:D,C79)</f>
        <v>0</v>
      </c>
      <c r="L79" s="101">
        <f t="shared" si="11"/>
        <v>0</v>
      </c>
    </row>
    <row r="80" spans="2:12" s="97" customFormat="1" ht="15" hidden="1" customHeight="1">
      <c r="B80" s="1">
        <v>69</v>
      </c>
      <c r="C80" s="1" t="s">
        <v>947</v>
      </c>
      <c r="D80" s="1" t="s">
        <v>1349</v>
      </c>
      <c r="E80" s="63">
        <f>SUMIFS(OFM!AJ:AJ,OFM!C:C,C80)</f>
        <v>0</v>
      </c>
      <c r="F80" s="63">
        <f>SUMIFS(FAM!AL:AL,FAM!E:E,C80)</f>
        <v>0</v>
      </c>
      <c r="G80" s="67">
        <f>SUMIFS(B2S!L:L,B2S!C:C,C80)</f>
        <v>0</v>
      </c>
      <c r="H80" s="67">
        <f>SUMIF(TOP!C:C,C80,TOP!I:I)</f>
        <v>0</v>
      </c>
      <c r="I80" s="67">
        <f>SUMIF(LEG!C:C,'Sum FEB'!C80,LEG!I:I)</f>
        <v>0</v>
      </c>
      <c r="J80" s="101">
        <f t="shared" si="10"/>
        <v>0</v>
      </c>
      <c r="K80" s="93">
        <f>SUMIFS(PSP!Y:Y,PSP!D:D,C80)</f>
        <v>0</v>
      </c>
      <c r="L80" s="101">
        <f t="shared" si="11"/>
        <v>0</v>
      </c>
    </row>
    <row r="81" spans="2:12" s="97" customFormat="1" ht="15" customHeight="1">
      <c r="B81" s="1">
        <v>70</v>
      </c>
      <c r="C81" s="1" t="s">
        <v>948</v>
      </c>
      <c r="D81" s="1" t="s">
        <v>1349</v>
      </c>
      <c r="E81" s="63">
        <f>SUMIFS(OFM!AJ:AJ,OFM!C:C,C81)</f>
        <v>0</v>
      </c>
      <c r="F81" s="63">
        <f>SUMIFS(FAM!AL:AL,FAM!E:E,C81)</f>
        <v>0</v>
      </c>
      <c r="G81" s="67">
        <f>SUMIFS(B2S!L:L,B2S!C:C,C81)</f>
        <v>0</v>
      </c>
      <c r="H81" s="67">
        <f>SUMIF(TOP!C:C,C81,TOP!I:I)</f>
        <v>0</v>
      </c>
      <c r="I81" s="67">
        <f>SUMIF(LEG!C:C,'Sum FEB'!C81,LEG!I:I)</f>
        <v>0</v>
      </c>
      <c r="J81" s="146">
        <f>SUM(E81:I81)</f>
        <v>0</v>
      </c>
      <c r="K81" s="147">
        <f>SUMIFS(PSP!Y:Y,PSP!D:D,C81)</f>
        <v>330</v>
      </c>
      <c r="L81" s="101">
        <f t="shared" si="11"/>
        <v>330</v>
      </c>
    </row>
    <row r="82" spans="2:12" s="97" customFormat="1" ht="15" hidden="1" customHeight="1">
      <c r="B82" s="1">
        <v>71</v>
      </c>
      <c r="C82" s="1" t="s">
        <v>949</v>
      </c>
      <c r="D82" s="1" t="s">
        <v>1349</v>
      </c>
      <c r="E82" s="63">
        <f>SUMIFS(OFM!AJ:AJ,OFM!C:C,C82)</f>
        <v>0</v>
      </c>
      <c r="F82" s="63">
        <f>SUMIFS(FAM!AL:AL,FAM!E:E,C82)</f>
        <v>0</v>
      </c>
      <c r="G82" s="67">
        <f>SUMIFS(B2S!L:L,B2S!C:C,C82)</f>
        <v>0</v>
      </c>
      <c r="H82" s="67">
        <f>SUMIF(TOP!C:C,C82,TOP!I:I)</f>
        <v>0</v>
      </c>
      <c r="I82" s="67">
        <f>SUMIF(LEG!C:C,'Sum FEB'!C82,LEG!I:I)</f>
        <v>0</v>
      </c>
      <c r="J82" s="101">
        <f t="shared" si="10"/>
        <v>0</v>
      </c>
      <c r="K82" s="93">
        <f>SUMIFS(PSP!Y:Y,PSP!D:D,C82)</f>
        <v>0</v>
      </c>
      <c r="L82" s="101">
        <f t="shared" si="11"/>
        <v>0</v>
      </c>
    </row>
    <row r="83" spans="2:12" s="97" customFormat="1" ht="15" customHeight="1">
      <c r="B83" s="1">
        <v>72</v>
      </c>
      <c r="C83" s="1" t="s">
        <v>222</v>
      </c>
      <c r="D83" s="1" t="s">
        <v>1349</v>
      </c>
      <c r="E83" s="63">
        <f>SUMIFS(OFM!AJ:AJ,OFM!C:C,C83)</f>
        <v>0</v>
      </c>
      <c r="F83" s="63">
        <f>SUMIFS(FAM!AL:AL,FAM!E:E,C83)</f>
        <v>0</v>
      </c>
      <c r="G83" s="67">
        <f>SUMIFS(B2S!L:L,B2S!C:C,C83)</f>
        <v>0</v>
      </c>
      <c r="H83" s="67">
        <f>SUMIF(TOP!C:C,C83,TOP!I:I)</f>
        <v>0</v>
      </c>
      <c r="I83" s="67">
        <f>SUMIF(LEG!C:C,'Sum FEB'!C83,LEG!I:I)</f>
        <v>0</v>
      </c>
      <c r="J83" s="146">
        <f>SUM(E83:I83)</f>
        <v>0</v>
      </c>
      <c r="K83" s="147">
        <f>SUMIFS(PSP!Y:Y,PSP!D:D,C83)</f>
        <v>245</v>
      </c>
      <c r="L83" s="101">
        <f t="shared" si="11"/>
        <v>245</v>
      </c>
    </row>
    <row r="84" spans="2:12" s="97" customFormat="1" ht="15" hidden="1" customHeight="1">
      <c r="B84" s="1">
        <v>73</v>
      </c>
      <c r="C84" s="1" t="s">
        <v>950</v>
      </c>
      <c r="D84" s="1" t="s">
        <v>1349</v>
      </c>
      <c r="E84" s="63">
        <f>SUMIFS(OFM!AJ:AJ,OFM!C:C,C84)</f>
        <v>0</v>
      </c>
      <c r="F84" s="63">
        <f>SUMIFS(FAM!AL:AL,FAM!E:E,C84)</f>
        <v>0</v>
      </c>
      <c r="G84" s="67">
        <f>SUMIFS(B2S!L:L,B2S!C:C,C84)</f>
        <v>0</v>
      </c>
      <c r="H84" s="67">
        <f>SUMIF(TOP!C:C,C84,TOP!I:I)</f>
        <v>0</v>
      </c>
      <c r="I84" s="67">
        <f>SUMIF(LEG!C:C,'Sum FEB'!C84,LEG!I:I)</f>
        <v>0</v>
      </c>
      <c r="J84" s="101">
        <f t="shared" si="10"/>
        <v>0</v>
      </c>
      <c r="K84" s="93">
        <f>SUMIFS(PSP!Y:Y,PSP!D:D,C84)</f>
        <v>0</v>
      </c>
      <c r="L84" s="101">
        <f t="shared" si="11"/>
        <v>0</v>
      </c>
    </row>
    <row r="85" spans="2:12" s="97" customFormat="1" ht="15" hidden="1" customHeight="1">
      <c r="B85" s="1">
        <v>74</v>
      </c>
      <c r="C85" s="1" t="s">
        <v>951</v>
      </c>
      <c r="D85" s="1" t="s">
        <v>1349</v>
      </c>
      <c r="E85" s="63">
        <f>SUMIFS(OFM!AJ:AJ,OFM!C:C,C85)</f>
        <v>0</v>
      </c>
      <c r="F85" s="63">
        <f>SUMIFS(FAM!AL:AL,FAM!E:E,C85)</f>
        <v>0</v>
      </c>
      <c r="G85" s="67">
        <f>SUMIFS(B2S!L:L,B2S!C:C,C85)</f>
        <v>0</v>
      </c>
      <c r="H85" s="67">
        <f>SUMIF(TOP!C:C,C85,TOP!I:I)</f>
        <v>0</v>
      </c>
      <c r="I85" s="67">
        <f>SUMIF(LEG!C:C,'Sum FEB'!C85,LEG!I:I)</f>
        <v>0</v>
      </c>
      <c r="J85" s="101">
        <f t="shared" si="10"/>
        <v>0</v>
      </c>
      <c r="K85" s="93">
        <f>SUMIFS(PSP!Y:Y,PSP!D:D,C85)</f>
        <v>0</v>
      </c>
      <c r="L85" s="101">
        <f t="shared" si="11"/>
        <v>0</v>
      </c>
    </row>
    <row r="86" spans="2:12" s="97" customFormat="1" ht="15" customHeight="1">
      <c r="B86" s="1">
        <v>75</v>
      </c>
      <c r="C86" s="1" t="s">
        <v>390</v>
      </c>
      <c r="D86" s="1" t="s">
        <v>1349</v>
      </c>
      <c r="E86" s="63">
        <f>SUMIFS(OFM!AJ:AJ,OFM!C:C,C86)</f>
        <v>0</v>
      </c>
      <c r="F86" s="63">
        <f>SUMIFS(FAM!AL:AL,FAM!E:E,C86)</f>
        <v>0</v>
      </c>
      <c r="G86" s="67">
        <f>SUMIFS(B2S!L:L,B2S!C:C,C86)</f>
        <v>0</v>
      </c>
      <c r="H86" s="67">
        <f>SUMIF(TOP!C:C,C86,TOP!I:I)</f>
        <v>0</v>
      </c>
      <c r="I86" s="67">
        <f>SUMIF(LEG!C:C,'Sum FEB'!C86,LEG!I:I)</f>
        <v>0</v>
      </c>
      <c r="J86" s="146">
        <f t="shared" ref="J86:J87" si="12">SUM(E86:I86)</f>
        <v>0</v>
      </c>
      <c r="K86" s="147">
        <f>SUMIFS(PSP!Y:Y,PSP!D:D,C86)</f>
        <v>11391.25</v>
      </c>
      <c r="L86" s="101">
        <f t="shared" si="11"/>
        <v>11391.25</v>
      </c>
    </row>
    <row r="87" spans="2:12" s="97" customFormat="1" ht="15" customHeight="1">
      <c r="B87" s="1">
        <v>76</v>
      </c>
      <c r="C87" s="1" t="s">
        <v>322</v>
      </c>
      <c r="D87" s="1" t="s">
        <v>1349</v>
      </c>
      <c r="E87" s="63">
        <f>SUMIFS(OFM!AJ:AJ,OFM!C:C,C87)</f>
        <v>0</v>
      </c>
      <c r="F87" s="63">
        <f>SUMIFS(FAM!AL:AL,FAM!E:E,C87)</f>
        <v>0</v>
      </c>
      <c r="G87" s="67">
        <f>SUMIFS(B2S!L:L,B2S!C:C,C87)</f>
        <v>0</v>
      </c>
      <c r="H87" s="67">
        <f>SUMIF(TOP!C:C,C87,TOP!I:I)</f>
        <v>0</v>
      </c>
      <c r="I87" s="67">
        <f>SUMIF(LEG!C:C,'Sum FEB'!C87,LEG!I:I)</f>
        <v>0</v>
      </c>
      <c r="J87" s="146">
        <f t="shared" si="12"/>
        <v>0</v>
      </c>
      <c r="K87" s="147">
        <f>SUMIFS(PSP!Y:Y,PSP!D:D,C87)</f>
        <v>1620</v>
      </c>
      <c r="L87" s="101">
        <f t="shared" si="11"/>
        <v>1620</v>
      </c>
    </row>
    <row r="88" spans="2:12" s="97" customFormat="1" ht="12.75" hidden="1">
      <c r="B88" s="1">
        <v>77</v>
      </c>
      <c r="C88" s="1" t="s">
        <v>952</v>
      </c>
      <c r="D88" s="1" t="s">
        <v>1349</v>
      </c>
      <c r="E88" s="63">
        <f>SUMIFS(OFM!AJ:AJ,OFM!C:C,C88)</f>
        <v>0</v>
      </c>
      <c r="F88" s="63">
        <f>SUMIFS(FAM!AL:AL,FAM!E:E,C88)</f>
        <v>0</v>
      </c>
      <c r="G88" s="67">
        <f>SUMIFS(B2S!L:L,B2S!C:C,C88)</f>
        <v>0</v>
      </c>
      <c r="H88" s="67">
        <f>SUMIF(TOP!C:C,C88,TOP!I:I)</f>
        <v>0</v>
      </c>
      <c r="I88" s="67">
        <f>SUMIF(LEG!C:C,'Sum FEB'!C88,LEG!I:I)</f>
        <v>0</v>
      </c>
      <c r="J88" s="101">
        <f t="shared" si="10"/>
        <v>0</v>
      </c>
      <c r="K88" s="93">
        <f>SUMIFS(PSP!Y:Y,PSP!D:D,C88)</f>
        <v>0</v>
      </c>
      <c r="L88" s="101">
        <f t="shared" si="11"/>
        <v>0</v>
      </c>
    </row>
    <row r="89" spans="2:12" s="97" customFormat="1" ht="15" customHeight="1">
      <c r="B89" s="1">
        <v>78</v>
      </c>
      <c r="C89" s="1" t="s">
        <v>372</v>
      </c>
      <c r="D89" s="1" t="s">
        <v>1349</v>
      </c>
      <c r="E89" s="63">
        <f>SUMIFS(OFM!AJ:AJ,OFM!C:C,C89)</f>
        <v>0</v>
      </c>
      <c r="F89" s="63">
        <f>SUMIFS(FAM!AL:AL,FAM!E:E,C89)</f>
        <v>0</v>
      </c>
      <c r="G89" s="67">
        <f>SUMIFS(B2S!L:L,B2S!C:C,C89)</f>
        <v>0</v>
      </c>
      <c r="H89" s="67">
        <f>SUMIF(TOP!C:C,C89,TOP!I:I)</f>
        <v>0</v>
      </c>
      <c r="I89" s="67">
        <f>SUMIF(LEG!C:C,'Sum FEB'!C89,LEG!I:I)</f>
        <v>0</v>
      </c>
      <c r="J89" s="146">
        <f>SUM(E89:I89)</f>
        <v>0</v>
      </c>
      <c r="K89" s="147">
        <f>SUMIFS(PSP!Y:Y,PSP!D:D,C89)</f>
        <v>3910</v>
      </c>
      <c r="L89" s="101">
        <f t="shared" si="11"/>
        <v>3910</v>
      </c>
    </row>
    <row r="90" spans="2:12" s="97" customFormat="1" ht="15" hidden="1" customHeight="1">
      <c r="B90" s="1">
        <v>79</v>
      </c>
      <c r="C90" s="1" t="s">
        <v>953</v>
      </c>
      <c r="D90" s="1" t="s">
        <v>1349</v>
      </c>
      <c r="E90" s="63">
        <f>SUMIFS(OFM!AJ:AJ,OFM!C:C,C90)</f>
        <v>0</v>
      </c>
      <c r="F90" s="63">
        <f>SUMIFS(FAM!AL:AL,FAM!E:E,C90)</f>
        <v>0</v>
      </c>
      <c r="G90" s="67">
        <f>SUMIFS(B2S!L:L,B2S!C:C,C90)</f>
        <v>0</v>
      </c>
      <c r="H90" s="67">
        <f>SUMIF(TOP!C:C,C90,TOP!I:I)</f>
        <v>0</v>
      </c>
      <c r="I90" s="67">
        <f>SUMIF(LEG!C:C,'Sum FEB'!C90,LEG!I:I)</f>
        <v>0</v>
      </c>
      <c r="J90" s="101">
        <f t="shared" si="10"/>
        <v>0</v>
      </c>
      <c r="K90" s="93">
        <f>SUMIFS(PSP!Y:Y,PSP!D:D,C90)</f>
        <v>0</v>
      </c>
      <c r="L90" s="101">
        <f t="shared" si="11"/>
        <v>0</v>
      </c>
    </row>
    <row r="91" spans="2:12" s="97" customFormat="1" ht="15" hidden="1" customHeight="1">
      <c r="B91" s="1">
        <v>80</v>
      </c>
      <c r="C91" s="1" t="s">
        <v>954</v>
      </c>
      <c r="D91" s="1" t="s">
        <v>1349</v>
      </c>
      <c r="E91" s="63">
        <f>SUMIFS(OFM!AJ:AJ,OFM!C:C,C91)</f>
        <v>0</v>
      </c>
      <c r="F91" s="63">
        <f>SUMIFS(FAM!AL:AL,FAM!E:E,C91)</f>
        <v>0</v>
      </c>
      <c r="G91" s="67">
        <f>SUMIFS(B2S!L:L,B2S!C:C,C91)</f>
        <v>0</v>
      </c>
      <c r="H91" s="67">
        <f>SUMIF(TOP!C:C,C91,TOP!I:I)</f>
        <v>0</v>
      </c>
      <c r="I91" s="67">
        <f>SUMIF(LEG!C:C,'Sum FEB'!C91,LEG!I:I)</f>
        <v>0</v>
      </c>
      <c r="J91" s="101">
        <f t="shared" si="10"/>
        <v>0</v>
      </c>
      <c r="K91" s="93">
        <f>SUMIFS(PSP!Y:Y,PSP!D:D,C91)</f>
        <v>0</v>
      </c>
      <c r="L91" s="101">
        <f t="shared" si="11"/>
        <v>0</v>
      </c>
    </row>
    <row r="92" spans="2:12" s="97" customFormat="1" ht="15" hidden="1" customHeight="1">
      <c r="B92" s="1">
        <v>81</v>
      </c>
      <c r="C92" s="1" t="s">
        <v>955</v>
      </c>
      <c r="D92" s="1" t="s">
        <v>1349</v>
      </c>
      <c r="E92" s="63">
        <f>SUMIFS(OFM!AJ:AJ,OFM!C:C,C92)</f>
        <v>0</v>
      </c>
      <c r="F92" s="63">
        <f>SUMIFS(FAM!AL:AL,FAM!E:E,C92)</f>
        <v>0</v>
      </c>
      <c r="G92" s="67">
        <f>SUMIFS(B2S!L:L,B2S!C:C,C92)</f>
        <v>0</v>
      </c>
      <c r="H92" s="67">
        <f>SUMIF(TOP!C:C,C92,TOP!I:I)</f>
        <v>0</v>
      </c>
      <c r="I92" s="67">
        <f>SUMIF(LEG!C:C,'Sum FEB'!C92,LEG!I:I)</f>
        <v>0</v>
      </c>
      <c r="J92" s="101">
        <f t="shared" si="10"/>
        <v>0</v>
      </c>
      <c r="K92" s="93">
        <f>SUMIFS(PSP!Y:Y,PSP!D:D,C92)</f>
        <v>0</v>
      </c>
      <c r="L92" s="101">
        <f t="shared" si="11"/>
        <v>0</v>
      </c>
    </row>
    <row r="93" spans="2:12" s="97" customFormat="1" ht="15" hidden="1" customHeight="1">
      <c r="B93" s="1">
        <v>82</v>
      </c>
      <c r="C93" s="1" t="s">
        <v>956</v>
      </c>
      <c r="D93" s="1" t="s">
        <v>1349</v>
      </c>
      <c r="E93" s="63">
        <f>SUMIFS(OFM!AJ:AJ,OFM!C:C,C93)</f>
        <v>0</v>
      </c>
      <c r="F93" s="63">
        <f>SUMIFS(FAM!AL:AL,FAM!E:E,C93)</f>
        <v>0</v>
      </c>
      <c r="G93" s="67">
        <f>SUMIFS(B2S!L:L,B2S!C:C,C93)</f>
        <v>0</v>
      </c>
      <c r="H93" s="67">
        <f>SUMIF(TOP!C:C,C93,TOP!I:I)</f>
        <v>0</v>
      </c>
      <c r="I93" s="67">
        <f>SUMIF(LEG!C:C,'Sum FEB'!C93,LEG!I:I)</f>
        <v>0</v>
      </c>
      <c r="J93" s="101">
        <f t="shared" si="10"/>
        <v>0</v>
      </c>
      <c r="K93" s="93">
        <f>SUMIFS(PSP!Y:Y,PSP!D:D,C93)</f>
        <v>0</v>
      </c>
      <c r="L93" s="101">
        <f t="shared" si="11"/>
        <v>0</v>
      </c>
    </row>
    <row r="94" spans="2:12" s="97" customFormat="1" ht="15" hidden="1" customHeight="1">
      <c r="B94" s="1">
        <v>83</v>
      </c>
      <c r="C94" s="1" t="s">
        <v>957</v>
      </c>
      <c r="D94" s="1" t="s">
        <v>1349</v>
      </c>
      <c r="E94" s="63">
        <f>SUMIFS(OFM!AJ:AJ,OFM!C:C,C94)</f>
        <v>0</v>
      </c>
      <c r="F94" s="63">
        <f>SUMIFS(FAM!AL:AL,FAM!E:E,C94)</f>
        <v>0</v>
      </c>
      <c r="G94" s="67">
        <f>SUMIFS(B2S!L:L,B2S!C:C,C94)</f>
        <v>0</v>
      </c>
      <c r="H94" s="67">
        <f>SUMIF(TOP!C:C,C94,TOP!I:I)</f>
        <v>0</v>
      </c>
      <c r="I94" s="67">
        <f>SUMIF(LEG!C:C,'Sum FEB'!C94,LEG!I:I)</f>
        <v>0</v>
      </c>
      <c r="J94" s="101">
        <f t="shared" si="10"/>
        <v>0</v>
      </c>
      <c r="K94" s="93">
        <f>SUMIFS(PSP!Y:Y,PSP!D:D,C94)</f>
        <v>0</v>
      </c>
      <c r="L94" s="101">
        <f t="shared" si="11"/>
        <v>0</v>
      </c>
    </row>
    <row r="95" spans="2:12" s="97" customFormat="1" ht="15" hidden="1" customHeight="1">
      <c r="B95" s="1">
        <v>84</v>
      </c>
      <c r="C95" s="1" t="s">
        <v>958</v>
      </c>
      <c r="D95" s="1" t="s">
        <v>1349</v>
      </c>
      <c r="E95" s="63">
        <f>SUMIFS(OFM!AJ:AJ,OFM!C:C,C95)</f>
        <v>0</v>
      </c>
      <c r="F95" s="63">
        <f>SUMIFS(FAM!AL:AL,FAM!E:E,C95)</f>
        <v>0</v>
      </c>
      <c r="G95" s="67">
        <f>SUMIFS(B2S!L:L,B2S!C:C,C95)</f>
        <v>0</v>
      </c>
      <c r="H95" s="67">
        <f>SUMIF(TOP!C:C,C95,TOP!I:I)</f>
        <v>0</v>
      </c>
      <c r="I95" s="67">
        <f>SUMIF(LEG!C:C,'Sum FEB'!C95,LEG!I:I)</f>
        <v>0</v>
      </c>
      <c r="J95" s="101">
        <f t="shared" si="10"/>
        <v>0</v>
      </c>
      <c r="K95" s="93">
        <f>SUMIFS(PSP!Y:Y,PSP!D:D,C95)</f>
        <v>0</v>
      </c>
      <c r="L95" s="101">
        <f t="shared" si="11"/>
        <v>0</v>
      </c>
    </row>
    <row r="96" spans="2:12" s="97" customFormat="1" ht="15" hidden="1" customHeight="1">
      <c r="B96" s="1">
        <v>85</v>
      </c>
      <c r="C96" s="1" t="s">
        <v>959</v>
      </c>
      <c r="D96" s="1" t="s">
        <v>1349</v>
      </c>
      <c r="E96" s="63">
        <f>SUMIFS(OFM!AJ:AJ,OFM!C:C,C96)</f>
        <v>0</v>
      </c>
      <c r="F96" s="63">
        <f>SUMIFS(FAM!AL:AL,FAM!E:E,C96)</f>
        <v>0</v>
      </c>
      <c r="G96" s="67">
        <f>SUMIFS(B2S!L:L,B2S!C:C,C96)</f>
        <v>0</v>
      </c>
      <c r="H96" s="67">
        <f>SUMIF(TOP!C:C,C96,TOP!I:I)</f>
        <v>0</v>
      </c>
      <c r="I96" s="67">
        <f>SUMIF(LEG!C:C,'Sum FEB'!C96,LEG!I:I)</f>
        <v>0</v>
      </c>
      <c r="J96" s="101">
        <f t="shared" si="10"/>
        <v>0</v>
      </c>
      <c r="K96" s="93">
        <f>SUMIFS(PSP!Y:Y,PSP!D:D,C96)</f>
        <v>0</v>
      </c>
      <c r="L96" s="101">
        <f t="shared" si="11"/>
        <v>0</v>
      </c>
    </row>
    <row r="97" spans="2:12" s="97" customFormat="1" ht="15" hidden="1" customHeight="1">
      <c r="B97" s="1">
        <v>86</v>
      </c>
      <c r="C97" s="1" t="s">
        <v>960</v>
      </c>
      <c r="D97" s="1" t="s">
        <v>1349</v>
      </c>
      <c r="E97" s="63">
        <f>SUMIFS(OFM!AJ:AJ,OFM!C:C,C97)</f>
        <v>0</v>
      </c>
      <c r="F97" s="63">
        <f>SUMIFS(FAM!AL:AL,FAM!E:E,C97)</f>
        <v>0</v>
      </c>
      <c r="G97" s="67">
        <f>SUMIFS(B2S!L:L,B2S!C:C,C97)</f>
        <v>0</v>
      </c>
      <c r="H97" s="67">
        <f>SUMIF(TOP!C:C,C97,TOP!I:I)</f>
        <v>0</v>
      </c>
      <c r="I97" s="67">
        <f>SUMIF(LEG!C:C,'Sum FEB'!C97,LEG!I:I)</f>
        <v>0</v>
      </c>
      <c r="J97" s="101">
        <f t="shared" si="10"/>
        <v>0</v>
      </c>
      <c r="K97" s="93">
        <f>SUMIFS(PSP!Y:Y,PSP!D:D,C97)</f>
        <v>0</v>
      </c>
      <c r="L97" s="101">
        <f t="shared" si="11"/>
        <v>0</v>
      </c>
    </row>
    <row r="98" spans="2:12" s="97" customFormat="1" ht="15" hidden="1" customHeight="1">
      <c r="B98" s="1">
        <v>87</v>
      </c>
      <c r="C98" s="1" t="s">
        <v>961</v>
      </c>
      <c r="D98" s="1" t="s">
        <v>1349</v>
      </c>
      <c r="E98" s="63">
        <f>SUMIFS(OFM!AJ:AJ,OFM!C:C,C98)</f>
        <v>0</v>
      </c>
      <c r="F98" s="63">
        <f>SUMIFS(FAM!AL:AL,FAM!E:E,C98)</f>
        <v>0</v>
      </c>
      <c r="G98" s="67">
        <f>SUMIFS(B2S!L:L,B2S!C:C,C98)</f>
        <v>0</v>
      </c>
      <c r="H98" s="67">
        <f>SUMIF(TOP!C:C,C98,TOP!I:I)</f>
        <v>0</v>
      </c>
      <c r="I98" s="67">
        <f>SUMIF(LEG!C:C,'Sum FEB'!C98,LEG!I:I)</f>
        <v>0</v>
      </c>
      <c r="J98" s="101">
        <f t="shared" si="10"/>
        <v>0</v>
      </c>
      <c r="K98" s="93">
        <f>SUMIFS(PSP!Y:Y,PSP!D:D,C98)</f>
        <v>0</v>
      </c>
      <c r="L98" s="101">
        <f t="shared" si="11"/>
        <v>0</v>
      </c>
    </row>
    <row r="99" spans="2:12" s="97" customFormat="1" ht="15" hidden="1" customHeight="1">
      <c r="B99" s="145">
        <v>88</v>
      </c>
      <c r="C99" s="138" t="s">
        <v>962</v>
      </c>
      <c r="D99" s="138" t="s">
        <v>1038</v>
      </c>
      <c r="E99" s="139">
        <f>SUMIFS(OFM!AJ:AJ,OFM!C:C,C99)</f>
        <v>0</v>
      </c>
      <c r="F99" s="139">
        <f>SUMIFS(FAM!AL:AL,FAM!E:E,C99)</f>
        <v>0</v>
      </c>
      <c r="G99" s="140">
        <f>SUMIFS(B2S!L:L,B2S!C:C,C99)</f>
        <v>0</v>
      </c>
      <c r="H99" s="140">
        <f>SUMIF(TOP!C:C,C99,TOP!I:I)</f>
        <v>0</v>
      </c>
      <c r="I99" s="140">
        <f>SUMIF(LEG!C:C,'Sum FEB'!C99,LEG!I:I)</f>
        <v>0</v>
      </c>
      <c r="J99" s="141">
        <f t="shared" si="10"/>
        <v>0</v>
      </c>
      <c r="K99" s="142">
        <f>SUMIFS(PSP!Y:Y,PSP!D:D,C99)</f>
        <v>0</v>
      </c>
      <c r="L99" s="141">
        <f t="shared" si="11"/>
        <v>0</v>
      </c>
    </row>
    <row r="100" spans="2:12" s="97" customFormat="1" ht="15" hidden="1" customHeight="1">
      <c r="B100" s="1">
        <v>89</v>
      </c>
      <c r="C100" s="1" t="s">
        <v>963</v>
      </c>
      <c r="D100" s="1" t="s">
        <v>1349</v>
      </c>
      <c r="E100" s="63">
        <f>SUMIFS(OFM!AJ:AJ,OFM!C:C,C100)</f>
        <v>0</v>
      </c>
      <c r="F100" s="63">
        <f>SUMIFS(FAM!AL:AL,FAM!E:E,C100)</f>
        <v>0</v>
      </c>
      <c r="G100" s="67">
        <f>SUMIFS(B2S!L:L,B2S!C:C,C100)</f>
        <v>0</v>
      </c>
      <c r="H100" s="67">
        <f>SUMIF(TOP!C:C,C100,TOP!I:I)</f>
        <v>0</v>
      </c>
      <c r="I100" s="67">
        <f>SUMIF(LEG!C:C,'Sum FEB'!C100,LEG!I:I)</f>
        <v>0</v>
      </c>
      <c r="J100" s="101">
        <f t="shared" si="10"/>
        <v>0</v>
      </c>
      <c r="K100" s="93">
        <f>SUMIFS(PSP!Y:Y,PSP!D:D,C100)</f>
        <v>0</v>
      </c>
      <c r="L100" s="101">
        <f t="shared" si="11"/>
        <v>0</v>
      </c>
    </row>
    <row r="101" spans="2:12" s="97" customFormat="1" ht="15" hidden="1" customHeight="1">
      <c r="B101" s="145">
        <v>90</v>
      </c>
      <c r="C101" s="138" t="s">
        <v>964</v>
      </c>
      <c r="D101" s="138" t="s">
        <v>1038</v>
      </c>
      <c r="E101" s="139">
        <f>SUMIFS(OFM!AJ:AJ,OFM!C:C,C101)</f>
        <v>0</v>
      </c>
      <c r="F101" s="139">
        <f>SUMIFS(FAM!AL:AL,FAM!E:E,C101)</f>
        <v>0</v>
      </c>
      <c r="G101" s="140">
        <f>SUMIFS(B2S!L:L,B2S!C:C,C101)</f>
        <v>0</v>
      </c>
      <c r="H101" s="140">
        <f>SUMIF(TOP!C:C,C101,TOP!I:I)</f>
        <v>0</v>
      </c>
      <c r="I101" s="140">
        <f>SUMIF(LEG!C:C,'Sum FEB'!C101,LEG!I:I)</f>
        <v>0</v>
      </c>
      <c r="J101" s="141">
        <f t="shared" si="10"/>
        <v>0</v>
      </c>
      <c r="K101" s="142">
        <f>SUMIFS(PSP!Y:Y,PSP!D:D,C101)</f>
        <v>0</v>
      </c>
      <c r="L101" s="141">
        <f t="shared" si="11"/>
        <v>0</v>
      </c>
    </row>
    <row r="102" spans="2:12" s="92" customFormat="1" ht="15" hidden="1" customHeight="1">
      <c r="B102" s="138">
        <v>91</v>
      </c>
      <c r="C102" s="138" t="s">
        <v>40</v>
      </c>
      <c r="D102" s="138" t="s">
        <v>1038</v>
      </c>
      <c r="E102" s="139">
        <f>SUMIFS(OFM!AJ:AJ,OFM!C:C,C102)</f>
        <v>0</v>
      </c>
      <c r="F102" s="139">
        <f>SUMIFS(FAM!AL:AL,FAM!E:E,C102)</f>
        <v>0</v>
      </c>
      <c r="G102" s="140">
        <f>SUMIFS(B2S!L:L,B2S!C:C,C102)</f>
        <v>0</v>
      </c>
      <c r="H102" s="140">
        <f>SUMIF(TOP!C:C,C102,TOP!I:I)</f>
        <v>0</v>
      </c>
      <c r="I102" s="140">
        <f>SUMIF(LEG!C:C,'Sum FEB'!C102,LEG!I:I)</f>
        <v>0</v>
      </c>
      <c r="J102" s="141">
        <f t="shared" si="10"/>
        <v>0</v>
      </c>
      <c r="K102" s="142">
        <f>SUMIFS(PSP!Y:Y,PSP!D:D,C102)</f>
        <v>0</v>
      </c>
      <c r="L102" s="141">
        <f t="shared" si="11"/>
        <v>0</v>
      </c>
    </row>
    <row r="103" spans="2:12" s="97" customFormat="1" ht="15" hidden="1" customHeight="1">
      <c r="B103" s="1">
        <v>92</v>
      </c>
      <c r="C103" s="1" t="s">
        <v>965</v>
      </c>
      <c r="D103" s="1" t="s">
        <v>1349</v>
      </c>
      <c r="E103" s="63">
        <f>SUMIFS(OFM!AJ:AJ,OFM!C:C,C103)</f>
        <v>0</v>
      </c>
      <c r="F103" s="63">
        <f>SUMIFS(FAM!AL:AL,FAM!E:E,C103)</f>
        <v>0</v>
      </c>
      <c r="G103" s="67">
        <f>SUMIFS(B2S!L:L,B2S!C:C,C103)</f>
        <v>0</v>
      </c>
      <c r="H103" s="67">
        <f>SUMIF(TOP!C:C,C103,TOP!I:I)</f>
        <v>0</v>
      </c>
      <c r="I103" s="67">
        <f>SUMIF(LEG!C:C,'Sum FEB'!C103,LEG!I:I)</f>
        <v>0</v>
      </c>
      <c r="J103" s="101">
        <f t="shared" si="10"/>
        <v>0</v>
      </c>
      <c r="K103" s="93">
        <f>SUMIFS(PSP!Y:Y,PSP!D:D,C103)</f>
        <v>0</v>
      </c>
      <c r="L103" s="101">
        <f t="shared" si="11"/>
        <v>0</v>
      </c>
    </row>
    <row r="104" spans="2:12" s="97" customFormat="1" ht="15" hidden="1" customHeight="1">
      <c r="B104" s="1">
        <v>93</v>
      </c>
      <c r="C104" s="1" t="s">
        <v>966</v>
      </c>
      <c r="D104" s="1" t="s">
        <v>1349</v>
      </c>
      <c r="E104" s="63">
        <f>SUMIFS(OFM!AJ:AJ,OFM!C:C,C104)</f>
        <v>0</v>
      </c>
      <c r="F104" s="63">
        <f>SUMIFS(FAM!AL:AL,FAM!E:E,C104)</f>
        <v>0</v>
      </c>
      <c r="G104" s="67">
        <f>SUMIFS(B2S!L:L,B2S!C:C,C104)</f>
        <v>0</v>
      </c>
      <c r="H104" s="67">
        <f>SUMIF(TOP!C:C,C104,TOP!I:I)</f>
        <v>0</v>
      </c>
      <c r="I104" s="67">
        <f>SUMIF(LEG!C:C,'Sum FEB'!C104,LEG!I:I)</f>
        <v>0</v>
      </c>
      <c r="J104" s="101">
        <f t="shared" si="10"/>
        <v>0</v>
      </c>
      <c r="K104" s="93">
        <f>SUMIFS(PSP!Y:Y,PSP!D:D,C104)</f>
        <v>0</v>
      </c>
      <c r="L104" s="101">
        <f t="shared" si="11"/>
        <v>0</v>
      </c>
    </row>
    <row r="105" spans="2:12" s="97" customFormat="1" ht="15" hidden="1" customHeight="1">
      <c r="B105" s="1">
        <v>94</v>
      </c>
      <c r="C105" s="1" t="s">
        <v>967</v>
      </c>
      <c r="D105" s="1" t="s">
        <v>1349</v>
      </c>
      <c r="E105" s="63">
        <f>SUMIFS(OFM!AJ:AJ,OFM!C:C,C105)</f>
        <v>0</v>
      </c>
      <c r="F105" s="63">
        <f>SUMIFS(FAM!AL:AL,FAM!E:E,C105)</f>
        <v>0</v>
      </c>
      <c r="G105" s="67">
        <f>SUMIFS(B2S!L:L,B2S!C:C,C105)</f>
        <v>0</v>
      </c>
      <c r="H105" s="67">
        <f>SUMIF(TOP!C:C,C105,TOP!I:I)</f>
        <v>0</v>
      </c>
      <c r="I105" s="67">
        <f>SUMIF(LEG!C:C,'Sum FEB'!C105,LEG!I:I)</f>
        <v>0</v>
      </c>
      <c r="J105" s="101">
        <f t="shared" si="10"/>
        <v>0</v>
      </c>
      <c r="K105" s="93">
        <f>SUMIFS(PSP!Y:Y,PSP!D:D,C105)</f>
        <v>0</v>
      </c>
      <c r="L105" s="101">
        <f t="shared" si="11"/>
        <v>0</v>
      </c>
    </row>
    <row r="106" spans="2:12" s="97" customFormat="1" ht="15" hidden="1" customHeight="1">
      <c r="B106" s="1">
        <v>95</v>
      </c>
      <c r="C106" s="1" t="s">
        <v>968</v>
      </c>
      <c r="D106" s="1" t="s">
        <v>1349</v>
      </c>
      <c r="E106" s="63">
        <f>SUMIFS(OFM!AJ:AJ,OFM!C:C,C106)</f>
        <v>0</v>
      </c>
      <c r="F106" s="63">
        <f>SUMIFS(FAM!AL:AL,FAM!E:E,C106)</f>
        <v>0</v>
      </c>
      <c r="G106" s="67">
        <f>SUMIFS(B2S!L:L,B2S!C:C,C106)</f>
        <v>0</v>
      </c>
      <c r="H106" s="67">
        <f>SUMIF(TOP!C:C,C106,TOP!I:I)</f>
        <v>0</v>
      </c>
      <c r="I106" s="67">
        <f>SUMIF(LEG!C:C,'Sum FEB'!C106,LEG!I:I)</f>
        <v>0</v>
      </c>
      <c r="J106" s="101">
        <f t="shared" ref="J106:J137" si="13">SUM(E106:H106)</f>
        <v>0</v>
      </c>
      <c r="K106" s="93">
        <f>SUMIFS(PSP!Y:Y,PSP!D:D,C106)</f>
        <v>0</v>
      </c>
      <c r="L106" s="101">
        <f t="shared" ref="L106:L137" si="14">SUM(J106:K106)</f>
        <v>0</v>
      </c>
    </row>
    <row r="107" spans="2:12" s="97" customFormat="1" ht="15" hidden="1" customHeight="1">
      <c r="B107" s="1">
        <v>96</v>
      </c>
      <c r="C107" s="1" t="s">
        <v>969</v>
      </c>
      <c r="D107" s="1" t="s">
        <v>1349</v>
      </c>
      <c r="E107" s="63">
        <f>SUMIFS(OFM!AJ:AJ,OFM!C:C,C107)</f>
        <v>0</v>
      </c>
      <c r="F107" s="63">
        <f>SUMIFS(FAM!AL:AL,FAM!E:E,C107)</f>
        <v>0</v>
      </c>
      <c r="G107" s="67">
        <f>SUMIFS(B2S!L:L,B2S!C:C,C107)</f>
        <v>0</v>
      </c>
      <c r="H107" s="67">
        <f>SUMIF(TOP!C:C,C107,TOP!I:I)</f>
        <v>0</v>
      </c>
      <c r="I107" s="67">
        <f>SUMIF(LEG!C:C,'Sum FEB'!C107,LEG!I:I)</f>
        <v>0</v>
      </c>
      <c r="J107" s="101">
        <f t="shared" si="13"/>
        <v>0</v>
      </c>
      <c r="K107" s="93">
        <f>SUMIFS(PSP!Y:Y,PSP!D:D,C107)</f>
        <v>0</v>
      </c>
      <c r="L107" s="101">
        <f t="shared" si="14"/>
        <v>0</v>
      </c>
    </row>
    <row r="108" spans="2:12" s="97" customFormat="1" ht="15" hidden="1" customHeight="1">
      <c r="B108" s="1">
        <v>97</v>
      </c>
      <c r="C108" s="1" t="s">
        <v>970</v>
      </c>
      <c r="D108" s="1" t="s">
        <v>1349</v>
      </c>
      <c r="E108" s="63">
        <f>SUMIFS(OFM!AJ:AJ,OFM!C:C,C108)</f>
        <v>0</v>
      </c>
      <c r="F108" s="63">
        <f>SUMIFS(FAM!AL:AL,FAM!E:E,C108)</f>
        <v>0</v>
      </c>
      <c r="G108" s="67">
        <f>SUMIFS(B2S!L:L,B2S!C:C,C108)</f>
        <v>0</v>
      </c>
      <c r="H108" s="67">
        <f>SUMIF(TOP!C:C,C108,TOP!I:I)</f>
        <v>0</v>
      </c>
      <c r="I108" s="67">
        <f>SUMIF(LEG!C:C,'Sum FEB'!C108,LEG!I:I)</f>
        <v>0</v>
      </c>
      <c r="J108" s="101">
        <f t="shared" si="13"/>
        <v>0</v>
      </c>
      <c r="K108" s="93">
        <f>SUMIFS(PSP!Y:Y,PSP!D:D,C108)</f>
        <v>0</v>
      </c>
      <c r="L108" s="101">
        <f t="shared" si="14"/>
        <v>0</v>
      </c>
    </row>
    <row r="109" spans="2:12" s="97" customFormat="1" ht="15" hidden="1" customHeight="1">
      <c r="B109" s="1">
        <v>98</v>
      </c>
      <c r="C109" s="1" t="s">
        <v>971</v>
      </c>
      <c r="D109" s="1" t="s">
        <v>1349</v>
      </c>
      <c r="E109" s="63">
        <f>SUMIFS(OFM!AJ:AJ,OFM!C:C,C109)</f>
        <v>0</v>
      </c>
      <c r="F109" s="63">
        <f>SUMIFS(FAM!AL:AL,FAM!E:E,C109)</f>
        <v>0</v>
      </c>
      <c r="G109" s="67">
        <f>SUMIFS(B2S!L:L,B2S!C:C,C109)</f>
        <v>0</v>
      </c>
      <c r="H109" s="67">
        <f>SUMIF(TOP!C:C,C109,TOP!I:I)</f>
        <v>0</v>
      </c>
      <c r="I109" s="67">
        <f>SUMIF(LEG!C:C,'Sum FEB'!C109,LEG!I:I)</f>
        <v>0</v>
      </c>
      <c r="J109" s="101">
        <f t="shared" si="13"/>
        <v>0</v>
      </c>
      <c r="K109" s="93">
        <f>SUMIFS(PSP!Y:Y,PSP!D:D,C109)</f>
        <v>0</v>
      </c>
      <c r="L109" s="101">
        <f t="shared" si="14"/>
        <v>0</v>
      </c>
    </row>
    <row r="110" spans="2:12" s="97" customFormat="1" ht="15" hidden="1" customHeight="1">
      <c r="B110" s="1">
        <v>99</v>
      </c>
      <c r="C110" s="1" t="s">
        <v>972</v>
      </c>
      <c r="D110" s="1" t="s">
        <v>1349</v>
      </c>
      <c r="E110" s="63">
        <f>SUMIFS(OFM!AJ:AJ,OFM!C:C,C110)</f>
        <v>0</v>
      </c>
      <c r="F110" s="63">
        <f>SUMIFS(FAM!AL:AL,FAM!E:E,C110)</f>
        <v>0</v>
      </c>
      <c r="G110" s="67">
        <f>SUMIFS(B2S!L:L,B2S!C:C,C110)</f>
        <v>0</v>
      </c>
      <c r="H110" s="67">
        <f>SUMIF(TOP!C:C,C110,TOP!I:I)</f>
        <v>0</v>
      </c>
      <c r="I110" s="67">
        <f>SUMIF(LEG!C:C,'Sum FEB'!C110,LEG!I:I)</f>
        <v>0</v>
      </c>
      <c r="J110" s="101">
        <f t="shared" si="13"/>
        <v>0</v>
      </c>
      <c r="K110" s="93">
        <f>SUMIFS(PSP!Y:Y,PSP!D:D,C110)</f>
        <v>0</v>
      </c>
      <c r="L110" s="101">
        <f t="shared" si="14"/>
        <v>0</v>
      </c>
    </row>
    <row r="111" spans="2:12" s="97" customFormat="1" ht="15" hidden="1" customHeight="1">
      <c r="B111" s="1">
        <v>100</v>
      </c>
      <c r="C111" s="1" t="s">
        <v>973</v>
      </c>
      <c r="D111" s="1" t="s">
        <v>1349</v>
      </c>
      <c r="E111" s="63">
        <f>SUMIFS(OFM!AJ:AJ,OFM!C:C,C111)</f>
        <v>0</v>
      </c>
      <c r="F111" s="63">
        <f>SUMIFS(FAM!AL:AL,FAM!E:E,C111)</f>
        <v>0</v>
      </c>
      <c r="G111" s="67">
        <f>SUMIFS(B2S!L:L,B2S!C:C,C111)</f>
        <v>0</v>
      </c>
      <c r="H111" s="67">
        <f>SUMIF(TOP!C:C,C111,TOP!I:I)</f>
        <v>0</v>
      </c>
      <c r="I111" s="67">
        <f>SUMIF(LEG!C:C,'Sum FEB'!C111,LEG!I:I)</f>
        <v>0</v>
      </c>
      <c r="J111" s="101">
        <f t="shared" si="13"/>
        <v>0</v>
      </c>
      <c r="K111" s="93">
        <f>SUMIFS(PSP!Y:Y,PSP!D:D,C111)</f>
        <v>0</v>
      </c>
      <c r="L111" s="101">
        <f t="shared" si="14"/>
        <v>0</v>
      </c>
    </row>
    <row r="112" spans="2:12" s="97" customFormat="1" ht="15" hidden="1" customHeight="1">
      <c r="B112" s="1">
        <v>101</v>
      </c>
      <c r="C112" s="1" t="s">
        <v>974</v>
      </c>
      <c r="D112" s="1" t="s">
        <v>1349</v>
      </c>
      <c r="E112" s="63">
        <f>SUMIFS(OFM!AJ:AJ,OFM!C:C,C112)</f>
        <v>0</v>
      </c>
      <c r="F112" s="63">
        <f>SUMIFS(FAM!AL:AL,FAM!E:E,C112)</f>
        <v>0</v>
      </c>
      <c r="G112" s="67">
        <f>SUMIFS(B2S!L:L,B2S!C:C,C112)</f>
        <v>0</v>
      </c>
      <c r="H112" s="67">
        <f>SUMIF(TOP!C:C,C112,TOP!I:I)</f>
        <v>0</v>
      </c>
      <c r="I112" s="67">
        <f>SUMIF(LEG!C:C,'Sum FEB'!C112,LEG!I:I)</f>
        <v>0</v>
      </c>
      <c r="J112" s="101">
        <f t="shared" si="13"/>
        <v>0</v>
      </c>
      <c r="K112" s="93">
        <f>SUMIFS(PSP!Y:Y,PSP!D:D,C112)</f>
        <v>0</v>
      </c>
      <c r="L112" s="101">
        <f t="shared" si="14"/>
        <v>0</v>
      </c>
    </row>
    <row r="113" spans="2:12" s="97" customFormat="1" ht="15" hidden="1" customHeight="1">
      <c r="B113" s="1">
        <v>102</v>
      </c>
      <c r="C113" s="1" t="s">
        <v>975</v>
      </c>
      <c r="D113" s="1" t="s">
        <v>1349</v>
      </c>
      <c r="E113" s="63">
        <f>SUMIFS(OFM!AJ:AJ,OFM!C:C,C113)</f>
        <v>0</v>
      </c>
      <c r="F113" s="63">
        <f>SUMIFS(FAM!AL:AL,FAM!E:E,C113)</f>
        <v>0</v>
      </c>
      <c r="G113" s="67">
        <f>SUMIFS(B2S!L:L,B2S!C:C,C113)</f>
        <v>0</v>
      </c>
      <c r="H113" s="67">
        <f>SUMIF(TOP!C:C,C113,TOP!I:I)</f>
        <v>0</v>
      </c>
      <c r="I113" s="67">
        <f>SUMIF(LEG!C:C,'Sum FEB'!C113,LEG!I:I)</f>
        <v>0</v>
      </c>
      <c r="J113" s="101">
        <f t="shared" si="13"/>
        <v>0</v>
      </c>
      <c r="K113" s="93">
        <f>SUMIFS(PSP!Y:Y,PSP!D:D,C113)</f>
        <v>0</v>
      </c>
      <c r="L113" s="101">
        <f t="shared" si="14"/>
        <v>0</v>
      </c>
    </row>
    <row r="114" spans="2:12" s="97" customFormat="1" ht="15" hidden="1" customHeight="1">
      <c r="B114" s="1">
        <v>103</v>
      </c>
      <c r="C114" s="1" t="s">
        <v>976</v>
      </c>
      <c r="D114" s="1" t="s">
        <v>1349</v>
      </c>
      <c r="E114" s="63">
        <f>SUMIFS(OFM!AJ:AJ,OFM!C:C,C114)</f>
        <v>0</v>
      </c>
      <c r="F114" s="63">
        <f>SUMIFS(FAM!AL:AL,FAM!E:E,C114)</f>
        <v>0</v>
      </c>
      <c r="G114" s="67">
        <f>SUMIFS(B2S!L:L,B2S!C:C,C114)</f>
        <v>0</v>
      </c>
      <c r="H114" s="67">
        <f>SUMIF(TOP!C:C,C114,TOP!I:I)</f>
        <v>0</v>
      </c>
      <c r="I114" s="67">
        <f>SUMIF(LEG!C:C,'Sum FEB'!C114,LEG!I:I)</f>
        <v>0</v>
      </c>
      <c r="J114" s="101">
        <f t="shared" si="13"/>
        <v>0</v>
      </c>
      <c r="K114" s="93">
        <f>SUMIFS(PSP!Y:Y,PSP!D:D,C114)</f>
        <v>0</v>
      </c>
      <c r="L114" s="101">
        <f t="shared" si="14"/>
        <v>0</v>
      </c>
    </row>
    <row r="115" spans="2:12" s="97" customFormat="1" ht="15" hidden="1" customHeight="1">
      <c r="B115" s="1">
        <v>104</v>
      </c>
      <c r="C115" s="1" t="s">
        <v>977</v>
      </c>
      <c r="D115" s="1" t="s">
        <v>1349</v>
      </c>
      <c r="E115" s="63">
        <f>SUMIFS(OFM!AJ:AJ,OFM!C:C,C115)</f>
        <v>0</v>
      </c>
      <c r="F115" s="63">
        <f>SUMIFS(FAM!AL:AL,FAM!E:E,C115)</f>
        <v>0</v>
      </c>
      <c r="G115" s="67">
        <f>SUMIFS(B2S!L:L,B2S!C:C,C115)</f>
        <v>0</v>
      </c>
      <c r="H115" s="67">
        <f>SUMIF(TOP!C:C,C115,TOP!I:I)</f>
        <v>0</v>
      </c>
      <c r="I115" s="67">
        <f>SUMIF(LEG!C:C,'Sum FEB'!C115,LEG!I:I)</f>
        <v>0</v>
      </c>
      <c r="J115" s="101">
        <f t="shared" si="13"/>
        <v>0</v>
      </c>
      <c r="K115" s="93">
        <f>SUMIFS(PSP!Y:Y,PSP!D:D,C115)</f>
        <v>0</v>
      </c>
      <c r="L115" s="101">
        <f t="shared" si="14"/>
        <v>0</v>
      </c>
    </row>
    <row r="116" spans="2:12" s="97" customFormat="1" ht="15" hidden="1" customHeight="1">
      <c r="B116" s="1">
        <v>105</v>
      </c>
      <c r="C116" s="1" t="s">
        <v>978</v>
      </c>
      <c r="D116" s="1" t="s">
        <v>1349</v>
      </c>
      <c r="E116" s="63">
        <f>SUMIFS(OFM!AJ:AJ,OFM!C:C,C116)</f>
        <v>0</v>
      </c>
      <c r="F116" s="63">
        <f>SUMIFS(FAM!AL:AL,FAM!E:E,C116)</f>
        <v>0</v>
      </c>
      <c r="G116" s="67">
        <f>SUMIFS(B2S!L:L,B2S!C:C,C116)</f>
        <v>0</v>
      </c>
      <c r="H116" s="67">
        <f>SUMIF(TOP!C:C,C116,TOP!I:I)</f>
        <v>0</v>
      </c>
      <c r="I116" s="67">
        <f>SUMIF(LEG!C:C,'Sum FEB'!C116,LEG!I:I)</f>
        <v>0</v>
      </c>
      <c r="J116" s="101">
        <f t="shared" si="13"/>
        <v>0</v>
      </c>
      <c r="K116" s="93">
        <f>SUMIFS(PSP!Y:Y,PSP!D:D,C116)</f>
        <v>0</v>
      </c>
      <c r="L116" s="101">
        <f t="shared" si="14"/>
        <v>0</v>
      </c>
    </row>
    <row r="117" spans="2:12" s="97" customFormat="1" ht="15" hidden="1" customHeight="1">
      <c r="B117" s="1">
        <v>106</v>
      </c>
      <c r="C117" s="1" t="s">
        <v>979</v>
      </c>
      <c r="D117" s="1" t="s">
        <v>1349</v>
      </c>
      <c r="E117" s="63">
        <f>SUMIFS(OFM!AJ:AJ,OFM!C:C,C117)</f>
        <v>0</v>
      </c>
      <c r="F117" s="63">
        <f>SUMIFS(FAM!AL:AL,FAM!E:E,C117)</f>
        <v>0</v>
      </c>
      <c r="G117" s="67">
        <f>SUMIFS(B2S!L:L,B2S!C:C,C117)</f>
        <v>0</v>
      </c>
      <c r="H117" s="67">
        <f>SUMIF(TOP!C:C,C117,TOP!I:I)</f>
        <v>0</v>
      </c>
      <c r="I117" s="67">
        <f>SUMIF(LEG!C:C,'Sum FEB'!C117,LEG!I:I)</f>
        <v>0</v>
      </c>
      <c r="J117" s="101">
        <f t="shared" si="13"/>
        <v>0</v>
      </c>
      <c r="K117" s="93">
        <f>SUMIFS(PSP!Y:Y,PSP!D:D,C117)</f>
        <v>0</v>
      </c>
      <c r="L117" s="101">
        <f t="shared" si="14"/>
        <v>0</v>
      </c>
    </row>
    <row r="118" spans="2:12" s="97" customFormat="1" ht="15" hidden="1" customHeight="1">
      <c r="B118" s="1">
        <v>107</v>
      </c>
      <c r="C118" s="1" t="s">
        <v>980</v>
      </c>
      <c r="D118" s="1" t="s">
        <v>1349</v>
      </c>
      <c r="E118" s="63">
        <f>SUMIFS(OFM!AJ:AJ,OFM!C:C,C118)</f>
        <v>0</v>
      </c>
      <c r="F118" s="63">
        <f>SUMIFS(FAM!AL:AL,FAM!E:E,C118)</f>
        <v>0</v>
      </c>
      <c r="G118" s="67">
        <f>SUMIFS(B2S!L:L,B2S!C:C,C118)</f>
        <v>0</v>
      </c>
      <c r="H118" s="67">
        <f>SUMIF(TOP!C:C,C118,TOP!I:I)</f>
        <v>0</v>
      </c>
      <c r="I118" s="67">
        <f>SUMIF(LEG!C:C,'Sum FEB'!C118,LEG!I:I)</f>
        <v>0</v>
      </c>
      <c r="J118" s="101">
        <f t="shared" si="13"/>
        <v>0</v>
      </c>
      <c r="K118" s="93">
        <f>SUMIFS(PSP!Y:Y,PSP!D:D,C118)</f>
        <v>0</v>
      </c>
      <c r="L118" s="101">
        <f t="shared" si="14"/>
        <v>0</v>
      </c>
    </row>
    <row r="119" spans="2:12" s="97" customFormat="1" ht="15" hidden="1" customHeight="1">
      <c r="B119" s="1">
        <v>108</v>
      </c>
      <c r="C119" s="1" t="s">
        <v>981</v>
      </c>
      <c r="D119" s="1" t="s">
        <v>1349</v>
      </c>
      <c r="E119" s="63">
        <f>SUMIFS(OFM!AJ:AJ,OFM!C:C,C119)</f>
        <v>0</v>
      </c>
      <c r="F119" s="63">
        <f>SUMIFS(FAM!AL:AL,FAM!E:E,C119)</f>
        <v>0</v>
      </c>
      <c r="G119" s="67">
        <f>SUMIFS(B2S!L:L,B2S!C:C,C119)</f>
        <v>0</v>
      </c>
      <c r="H119" s="67">
        <f>SUMIF(TOP!C:C,C119,TOP!I:I)</f>
        <v>0</v>
      </c>
      <c r="I119" s="67">
        <f>SUMIF(LEG!C:C,'Sum FEB'!C119,LEG!I:I)</f>
        <v>0</v>
      </c>
      <c r="J119" s="101">
        <f t="shared" si="13"/>
        <v>0</v>
      </c>
      <c r="K119" s="93">
        <f>SUMIFS(PSP!Y:Y,PSP!D:D,C119)</f>
        <v>0</v>
      </c>
      <c r="L119" s="101">
        <f t="shared" si="14"/>
        <v>0</v>
      </c>
    </row>
    <row r="120" spans="2:12" s="97" customFormat="1" ht="15" hidden="1" customHeight="1">
      <c r="B120" s="1">
        <v>109</v>
      </c>
      <c r="C120" s="1" t="s">
        <v>982</v>
      </c>
      <c r="D120" s="1" t="s">
        <v>1349</v>
      </c>
      <c r="E120" s="63">
        <f>SUMIFS(OFM!AJ:AJ,OFM!C:C,C120)</f>
        <v>0</v>
      </c>
      <c r="F120" s="63">
        <f>SUMIFS(FAM!AL:AL,FAM!E:E,C120)</f>
        <v>0</v>
      </c>
      <c r="G120" s="67">
        <f>SUMIFS(B2S!L:L,B2S!C:C,C120)</f>
        <v>0</v>
      </c>
      <c r="H120" s="67">
        <f>SUMIF(TOP!C:C,C120,TOP!I:I)</f>
        <v>0</v>
      </c>
      <c r="I120" s="67">
        <f>SUMIF(LEG!C:C,'Sum FEB'!C120,LEG!I:I)</f>
        <v>0</v>
      </c>
      <c r="J120" s="101">
        <f t="shared" si="13"/>
        <v>0</v>
      </c>
      <c r="K120" s="93">
        <f>SUMIFS(PSP!Y:Y,PSP!D:D,C120)</f>
        <v>0</v>
      </c>
      <c r="L120" s="101">
        <f t="shared" si="14"/>
        <v>0</v>
      </c>
    </row>
    <row r="121" spans="2:12" s="97" customFormat="1" ht="15" hidden="1" customHeight="1">
      <c r="B121" s="1">
        <v>110</v>
      </c>
      <c r="C121" s="1" t="s">
        <v>983</v>
      </c>
      <c r="D121" s="1" t="s">
        <v>1349</v>
      </c>
      <c r="E121" s="63">
        <f>SUMIFS(OFM!AJ:AJ,OFM!C:C,C121)</f>
        <v>0</v>
      </c>
      <c r="F121" s="63">
        <f>SUMIFS(FAM!AL:AL,FAM!E:E,C121)</f>
        <v>0</v>
      </c>
      <c r="G121" s="67">
        <f>SUMIFS(B2S!L:L,B2S!C:C,C121)</f>
        <v>0</v>
      </c>
      <c r="H121" s="67">
        <f>SUMIF(TOP!C:C,C121,TOP!I:I)</f>
        <v>0</v>
      </c>
      <c r="I121" s="67">
        <f>SUMIF(LEG!C:C,'Sum FEB'!C121,LEG!I:I)</f>
        <v>0</v>
      </c>
      <c r="J121" s="101">
        <f t="shared" si="13"/>
        <v>0</v>
      </c>
      <c r="K121" s="93">
        <f>SUMIFS(PSP!Y:Y,PSP!D:D,C121)</f>
        <v>0</v>
      </c>
      <c r="L121" s="101">
        <f t="shared" si="14"/>
        <v>0</v>
      </c>
    </row>
    <row r="122" spans="2:12" s="97" customFormat="1" ht="15" hidden="1" customHeight="1">
      <c r="B122" s="1">
        <v>111</v>
      </c>
      <c r="C122" s="1" t="s">
        <v>984</v>
      </c>
      <c r="D122" s="1" t="s">
        <v>1349</v>
      </c>
      <c r="E122" s="63">
        <f>SUMIFS(OFM!AJ:AJ,OFM!C:C,C122)</f>
        <v>0</v>
      </c>
      <c r="F122" s="63">
        <f>SUMIFS(FAM!AL:AL,FAM!E:E,C122)</f>
        <v>0</v>
      </c>
      <c r="G122" s="67">
        <f>SUMIFS(B2S!L:L,B2S!C:C,C122)</f>
        <v>0</v>
      </c>
      <c r="H122" s="67">
        <f>SUMIF(TOP!C:C,C122,TOP!I:I)</f>
        <v>0</v>
      </c>
      <c r="I122" s="67">
        <f>SUMIF(LEG!C:C,'Sum FEB'!C122,LEG!I:I)</f>
        <v>0</v>
      </c>
      <c r="J122" s="101">
        <f t="shared" si="13"/>
        <v>0</v>
      </c>
      <c r="K122" s="93">
        <f>SUMIFS(PSP!Y:Y,PSP!D:D,C122)</f>
        <v>0</v>
      </c>
      <c r="L122" s="101">
        <f t="shared" si="14"/>
        <v>0</v>
      </c>
    </row>
    <row r="123" spans="2:12" s="97" customFormat="1" ht="15" hidden="1" customHeight="1">
      <c r="B123" s="1">
        <v>112</v>
      </c>
      <c r="C123" s="1" t="s">
        <v>985</v>
      </c>
      <c r="D123" s="1" t="s">
        <v>1349</v>
      </c>
      <c r="E123" s="63">
        <f>SUMIFS(OFM!AJ:AJ,OFM!C:C,C123)</f>
        <v>0</v>
      </c>
      <c r="F123" s="63">
        <f>SUMIFS(FAM!AL:AL,FAM!E:E,C123)</f>
        <v>0</v>
      </c>
      <c r="G123" s="67">
        <f>SUMIFS(B2S!L:L,B2S!C:C,C123)</f>
        <v>0</v>
      </c>
      <c r="H123" s="67">
        <f>SUMIF(TOP!C:C,C123,TOP!I:I)</f>
        <v>0</v>
      </c>
      <c r="I123" s="67">
        <f>SUMIF(LEG!C:C,'Sum FEB'!C123,LEG!I:I)</f>
        <v>0</v>
      </c>
      <c r="J123" s="101">
        <f t="shared" si="13"/>
        <v>0</v>
      </c>
      <c r="K123" s="93">
        <f>SUMIFS(PSP!Y:Y,PSP!D:D,C123)</f>
        <v>0</v>
      </c>
      <c r="L123" s="101">
        <f t="shared" si="14"/>
        <v>0</v>
      </c>
    </row>
    <row r="124" spans="2:12" s="97" customFormat="1" ht="15" hidden="1" customHeight="1">
      <c r="B124" s="1">
        <v>113</v>
      </c>
      <c r="C124" s="1" t="s">
        <v>986</v>
      </c>
      <c r="D124" s="1" t="s">
        <v>1349</v>
      </c>
      <c r="E124" s="63">
        <f>SUMIFS(OFM!AJ:AJ,OFM!C:C,C124)</f>
        <v>0</v>
      </c>
      <c r="F124" s="63">
        <f>SUMIFS(FAM!AL:AL,FAM!E:E,C124)</f>
        <v>0</v>
      </c>
      <c r="G124" s="67">
        <f>SUMIFS(B2S!L:L,B2S!C:C,C124)</f>
        <v>0</v>
      </c>
      <c r="H124" s="67">
        <f>SUMIF(TOP!C:C,C124,TOP!I:I)</f>
        <v>0</v>
      </c>
      <c r="I124" s="67">
        <f>SUMIF(LEG!C:C,'Sum FEB'!C124,LEG!I:I)</f>
        <v>0</v>
      </c>
      <c r="J124" s="101">
        <f t="shared" si="13"/>
        <v>0</v>
      </c>
      <c r="K124" s="93">
        <f>SUMIFS(PSP!Y:Y,PSP!D:D,C124)</f>
        <v>0</v>
      </c>
      <c r="L124" s="101">
        <f t="shared" si="14"/>
        <v>0</v>
      </c>
    </row>
    <row r="125" spans="2:12" s="97" customFormat="1" ht="15" hidden="1" customHeight="1">
      <c r="B125" s="1">
        <v>114</v>
      </c>
      <c r="C125" s="1" t="s">
        <v>987</v>
      </c>
      <c r="D125" s="1" t="s">
        <v>1349</v>
      </c>
      <c r="E125" s="63">
        <f>SUMIFS(OFM!AJ:AJ,OFM!C:C,C125)</f>
        <v>0</v>
      </c>
      <c r="F125" s="63">
        <f>SUMIFS(FAM!AL:AL,FAM!E:E,C125)</f>
        <v>0</v>
      </c>
      <c r="G125" s="67">
        <f>SUMIFS(B2S!L:L,B2S!C:C,C125)</f>
        <v>0</v>
      </c>
      <c r="H125" s="67">
        <f>SUMIF(TOP!C:C,C125,TOP!I:I)</f>
        <v>0</v>
      </c>
      <c r="I125" s="67">
        <f>SUMIF(LEG!C:C,'Sum FEB'!C125,LEG!I:I)</f>
        <v>0</v>
      </c>
      <c r="J125" s="101">
        <f t="shared" si="13"/>
        <v>0</v>
      </c>
      <c r="K125" s="93">
        <f>SUMIFS(PSP!Y:Y,PSP!D:D,C125)</f>
        <v>0</v>
      </c>
      <c r="L125" s="101">
        <f t="shared" si="14"/>
        <v>0</v>
      </c>
    </row>
    <row r="126" spans="2:12" s="97" customFormat="1" ht="15" hidden="1" customHeight="1">
      <c r="B126" s="1">
        <v>115</v>
      </c>
      <c r="C126" s="1" t="s">
        <v>988</v>
      </c>
      <c r="D126" s="1" t="s">
        <v>1349</v>
      </c>
      <c r="E126" s="63">
        <f>SUMIFS(OFM!AJ:AJ,OFM!C:C,C126)</f>
        <v>0</v>
      </c>
      <c r="F126" s="63">
        <f>SUMIFS(FAM!AL:AL,FAM!E:E,C126)</f>
        <v>0</v>
      </c>
      <c r="G126" s="67">
        <f>SUMIFS(B2S!L:L,B2S!C:C,C126)</f>
        <v>0</v>
      </c>
      <c r="H126" s="67">
        <f>SUMIF(TOP!C:C,C126,TOP!I:I)</f>
        <v>0</v>
      </c>
      <c r="I126" s="67">
        <f>SUMIF(LEG!C:C,'Sum FEB'!C126,LEG!I:I)</f>
        <v>0</v>
      </c>
      <c r="J126" s="101">
        <f t="shared" si="13"/>
        <v>0</v>
      </c>
      <c r="K126" s="93">
        <f>SUMIFS(PSP!Y:Y,PSP!D:D,C126)</f>
        <v>0</v>
      </c>
      <c r="L126" s="101">
        <f t="shared" si="14"/>
        <v>0</v>
      </c>
    </row>
    <row r="127" spans="2:12" s="97" customFormat="1" ht="15" hidden="1" customHeight="1">
      <c r="B127" s="1">
        <v>116</v>
      </c>
      <c r="C127" s="1" t="s">
        <v>989</v>
      </c>
      <c r="D127" s="1" t="s">
        <v>1349</v>
      </c>
      <c r="E127" s="63">
        <f>SUMIFS(OFM!AJ:AJ,OFM!C:C,C127)</f>
        <v>0</v>
      </c>
      <c r="F127" s="63">
        <f>SUMIFS(FAM!AL:AL,FAM!E:E,C127)</f>
        <v>0</v>
      </c>
      <c r="G127" s="67">
        <f>SUMIFS(B2S!L:L,B2S!C:C,C127)</f>
        <v>0</v>
      </c>
      <c r="H127" s="67">
        <f>SUMIF(TOP!C:C,C127,TOP!I:I)</f>
        <v>0</v>
      </c>
      <c r="I127" s="67">
        <f>SUMIF(LEG!C:C,'Sum FEB'!C127,LEG!I:I)</f>
        <v>0</v>
      </c>
      <c r="J127" s="101">
        <f t="shared" si="13"/>
        <v>0</v>
      </c>
      <c r="K127" s="93">
        <f>SUMIFS(PSP!Y:Y,PSP!D:D,C127)</f>
        <v>0</v>
      </c>
      <c r="L127" s="101">
        <f t="shared" si="14"/>
        <v>0</v>
      </c>
    </row>
    <row r="128" spans="2:12" s="97" customFormat="1" ht="15" hidden="1" customHeight="1">
      <c r="B128" s="1">
        <v>117</v>
      </c>
      <c r="C128" s="1" t="s">
        <v>990</v>
      </c>
      <c r="D128" s="1" t="s">
        <v>1349</v>
      </c>
      <c r="E128" s="63">
        <f>SUMIFS(OFM!AJ:AJ,OFM!C:C,C128)</f>
        <v>0</v>
      </c>
      <c r="F128" s="63">
        <f>SUMIFS(FAM!AL:AL,FAM!E:E,C128)</f>
        <v>0</v>
      </c>
      <c r="G128" s="67">
        <f>SUMIFS(B2S!L:L,B2S!C:C,C128)</f>
        <v>0</v>
      </c>
      <c r="H128" s="67">
        <f>SUMIF(TOP!C:C,C128,TOP!I:I)</f>
        <v>0</v>
      </c>
      <c r="I128" s="67">
        <f>SUMIF(LEG!C:C,'Sum FEB'!C128,LEG!I:I)</f>
        <v>0</v>
      </c>
      <c r="J128" s="101">
        <f t="shared" si="13"/>
        <v>0</v>
      </c>
      <c r="K128" s="93">
        <f>SUMIFS(PSP!Y:Y,PSP!D:D,C128)</f>
        <v>0</v>
      </c>
      <c r="L128" s="101">
        <f t="shared" si="14"/>
        <v>0</v>
      </c>
    </row>
    <row r="129" spans="2:12" ht="15" hidden="1" customHeight="1">
      <c r="B129" s="138">
        <v>118</v>
      </c>
      <c r="C129" s="138" t="s">
        <v>991</v>
      </c>
      <c r="D129" s="138" t="s">
        <v>1038</v>
      </c>
      <c r="E129" s="139">
        <f>SUMIFS(OFM!AJ:AJ,OFM!C:C,C129)</f>
        <v>0</v>
      </c>
      <c r="F129" s="139">
        <f>SUMIFS(FAM!AL:AL,FAM!E:E,C129)</f>
        <v>0</v>
      </c>
      <c r="G129" s="140">
        <f>SUMIFS(B2S!L:L,B2S!C:C,C129)</f>
        <v>0</v>
      </c>
      <c r="H129" s="140">
        <f>SUMIF(TOP!C:C,C129,TOP!I:I)</f>
        <v>0</v>
      </c>
      <c r="I129" s="140">
        <f>SUMIF(LEG!C:C,'Sum FEB'!C129,LEG!I:I)</f>
        <v>0</v>
      </c>
      <c r="J129" s="141">
        <f t="shared" si="13"/>
        <v>0</v>
      </c>
      <c r="K129" s="142">
        <f>SUMIFS(PSP!Y:Y,PSP!D:D,C129)</f>
        <v>0</v>
      </c>
      <c r="L129" s="141">
        <f t="shared" si="14"/>
        <v>0</v>
      </c>
    </row>
    <row r="130" spans="2:12" s="97" customFormat="1" ht="15" hidden="1" customHeight="1">
      <c r="B130" s="1">
        <v>119</v>
      </c>
      <c r="C130" s="1" t="s">
        <v>992</v>
      </c>
      <c r="D130" s="1" t="s">
        <v>1349</v>
      </c>
      <c r="E130" s="63">
        <f>SUMIFS(OFM!AJ:AJ,OFM!C:C,C130)</f>
        <v>0</v>
      </c>
      <c r="F130" s="63">
        <f>SUMIFS(FAM!AL:AL,FAM!E:E,C130)</f>
        <v>0</v>
      </c>
      <c r="G130" s="67">
        <f>SUMIFS(B2S!L:L,B2S!C:C,C130)</f>
        <v>0</v>
      </c>
      <c r="H130" s="67">
        <f>SUMIF(TOP!C:C,C130,TOP!I:I)</f>
        <v>0</v>
      </c>
      <c r="I130" s="67">
        <f>SUMIF(LEG!C:C,'Sum FEB'!C130,LEG!I:I)</f>
        <v>0</v>
      </c>
      <c r="J130" s="101">
        <f t="shared" si="13"/>
        <v>0</v>
      </c>
      <c r="K130" s="93">
        <f>SUMIFS(PSP!Y:Y,PSP!D:D,C130)</f>
        <v>0</v>
      </c>
      <c r="L130" s="101">
        <f t="shared" si="14"/>
        <v>0</v>
      </c>
    </row>
    <row r="131" spans="2:12" s="97" customFormat="1" ht="15" hidden="1" customHeight="1">
      <c r="B131" s="1">
        <v>120</v>
      </c>
      <c r="C131" s="1" t="s">
        <v>993</v>
      </c>
      <c r="D131" s="1" t="s">
        <v>1349</v>
      </c>
      <c r="E131" s="63">
        <f>SUMIFS(OFM!AJ:AJ,OFM!C:C,C131)</f>
        <v>0</v>
      </c>
      <c r="F131" s="63">
        <f>SUMIFS(FAM!AL:AL,FAM!E:E,C131)</f>
        <v>0</v>
      </c>
      <c r="G131" s="67">
        <f>SUMIFS(B2S!L:L,B2S!C:C,C131)</f>
        <v>0</v>
      </c>
      <c r="H131" s="67">
        <f>SUMIF(TOP!C:C,C131,TOP!I:I)</f>
        <v>0</v>
      </c>
      <c r="I131" s="67">
        <f>SUMIF(LEG!C:C,'Sum FEB'!C131,LEG!I:I)</f>
        <v>0</v>
      </c>
      <c r="J131" s="101">
        <f t="shared" si="13"/>
        <v>0</v>
      </c>
      <c r="K131" s="93">
        <f>SUMIFS(PSP!Y:Y,PSP!D:D,C131)</f>
        <v>0</v>
      </c>
      <c r="L131" s="101">
        <f t="shared" si="14"/>
        <v>0</v>
      </c>
    </row>
    <row r="132" spans="2:12" s="97" customFormat="1" ht="15" hidden="1" customHeight="1">
      <c r="B132" s="1">
        <v>121</v>
      </c>
      <c r="C132" s="1" t="s">
        <v>994</v>
      </c>
      <c r="D132" s="1" t="s">
        <v>1349</v>
      </c>
      <c r="E132" s="63">
        <f>SUMIFS(OFM!AJ:AJ,OFM!C:C,C132)</f>
        <v>0</v>
      </c>
      <c r="F132" s="63">
        <f>SUMIFS(FAM!AL:AL,FAM!E:E,C132)</f>
        <v>0</v>
      </c>
      <c r="G132" s="67">
        <f>SUMIFS(B2S!L:L,B2S!C:C,C132)</f>
        <v>0</v>
      </c>
      <c r="H132" s="67">
        <f>SUMIF(TOP!C:C,C132,TOP!I:I)</f>
        <v>0</v>
      </c>
      <c r="I132" s="67">
        <f>SUMIF(LEG!C:C,'Sum FEB'!C132,LEG!I:I)</f>
        <v>0</v>
      </c>
      <c r="J132" s="101">
        <f t="shared" si="13"/>
        <v>0</v>
      </c>
      <c r="K132" s="93">
        <f>SUMIFS(PSP!Y:Y,PSP!D:D,C132)</f>
        <v>0</v>
      </c>
      <c r="L132" s="101">
        <f t="shared" si="14"/>
        <v>0</v>
      </c>
    </row>
    <row r="133" spans="2:12" s="97" customFormat="1" ht="15" hidden="1" customHeight="1">
      <c r="B133" s="1">
        <v>122</v>
      </c>
      <c r="C133" s="1" t="s">
        <v>995</v>
      </c>
      <c r="D133" s="1" t="s">
        <v>1349</v>
      </c>
      <c r="E133" s="63">
        <f>SUMIFS(OFM!AJ:AJ,OFM!C:C,C133)</f>
        <v>0</v>
      </c>
      <c r="F133" s="63">
        <f>SUMIFS(FAM!AL:AL,FAM!E:E,C133)</f>
        <v>0</v>
      </c>
      <c r="G133" s="67">
        <f>SUMIFS(B2S!L:L,B2S!C:C,C133)</f>
        <v>0</v>
      </c>
      <c r="H133" s="67">
        <f>SUMIF(TOP!C:C,C133,TOP!I:I)</f>
        <v>0</v>
      </c>
      <c r="I133" s="67">
        <f>SUMIF(LEG!C:C,'Sum FEB'!C133,LEG!I:I)</f>
        <v>0</v>
      </c>
      <c r="J133" s="101">
        <f t="shared" si="13"/>
        <v>0</v>
      </c>
      <c r="K133" s="93">
        <f>SUMIFS(PSP!Y:Y,PSP!D:D,C133)</f>
        <v>0</v>
      </c>
      <c r="L133" s="101">
        <f t="shared" si="14"/>
        <v>0</v>
      </c>
    </row>
    <row r="134" spans="2:12" s="97" customFormat="1" ht="15" hidden="1" customHeight="1">
      <c r="B134" s="1">
        <v>123</v>
      </c>
      <c r="C134" s="1" t="s">
        <v>996</v>
      </c>
      <c r="D134" s="1" t="s">
        <v>1349</v>
      </c>
      <c r="E134" s="63">
        <f>SUMIFS(OFM!AJ:AJ,OFM!C:C,C134)</f>
        <v>0</v>
      </c>
      <c r="F134" s="63">
        <f>SUMIFS(FAM!AL:AL,FAM!E:E,C134)</f>
        <v>0</v>
      </c>
      <c r="G134" s="67">
        <f>SUMIFS(B2S!L:L,B2S!C:C,C134)</f>
        <v>0</v>
      </c>
      <c r="H134" s="67">
        <f>SUMIF(TOP!C:C,C134,TOP!I:I)</f>
        <v>0</v>
      </c>
      <c r="I134" s="67">
        <f>SUMIF(LEG!C:C,'Sum FEB'!C134,LEG!I:I)</f>
        <v>0</v>
      </c>
      <c r="J134" s="101">
        <f t="shared" si="13"/>
        <v>0</v>
      </c>
      <c r="K134" s="93">
        <f>SUMIFS(PSP!Y:Y,PSP!D:D,C134)</f>
        <v>0</v>
      </c>
      <c r="L134" s="101">
        <f t="shared" si="14"/>
        <v>0</v>
      </c>
    </row>
    <row r="135" spans="2:12" s="97" customFormat="1" ht="15" hidden="1" customHeight="1">
      <c r="B135" s="1">
        <v>124</v>
      </c>
      <c r="C135" s="1" t="s">
        <v>997</v>
      </c>
      <c r="D135" s="1" t="s">
        <v>1349</v>
      </c>
      <c r="E135" s="63">
        <f>SUMIFS(OFM!AJ:AJ,OFM!C:C,C135)</f>
        <v>0</v>
      </c>
      <c r="F135" s="63">
        <f>SUMIFS(FAM!AL:AL,FAM!E:E,C135)</f>
        <v>0</v>
      </c>
      <c r="G135" s="67">
        <f>SUMIFS(B2S!L:L,B2S!C:C,C135)</f>
        <v>0</v>
      </c>
      <c r="H135" s="67">
        <f>SUMIF(TOP!C:C,C135,TOP!I:I)</f>
        <v>0</v>
      </c>
      <c r="I135" s="67">
        <f>SUMIF(LEG!C:C,'Sum FEB'!C135,LEG!I:I)</f>
        <v>0</v>
      </c>
      <c r="J135" s="101">
        <f t="shared" si="13"/>
        <v>0</v>
      </c>
      <c r="K135" s="93">
        <f>SUMIFS(PSP!Y:Y,PSP!D:D,C135)</f>
        <v>0</v>
      </c>
      <c r="L135" s="101">
        <f t="shared" si="14"/>
        <v>0</v>
      </c>
    </row>
    <row r="136" spans="2:12" s="97" customFormat="1" ht="15" hidden="1" customHeight="1">
      <c r="B136" s="1">
        <v>125</v>
      </c>
      <c r="C136" s="1" t="s">
        <v>998</v>
      </c>
      <c r="D136" s="1" t="s">
        <v>1349</v>
      </c>
      <c r="E136" s="63">
        <f>SUMIFS(OFM!AJ:AJ,OFM!C:C,C136)</f>
        <v>0</v>
      </c>
      <c r="F136" s="63">
        <f>SUMIFS(FAM!AL:AL,FAM!E:E,C136)</f>
        <v>0</v>
      </c>
      <c r="G136" s="67">
        <f>SUMIFS(B2S!L:L,B2S!C:C,C136)</f>
        <v>0</v>
      </c>
      <c r="H136" s="67">
        <f>SUMIF(TOP!C:C,C136,TOP!I:I)</f>
        <v>0</v>
      </c>
      <c r="I136" s="67">
        <f>SUMIF(LEG!C:C,'Sum FEB'!C136,LEG!I:I)</f>
        <v>0</v>
      </c>
      <c r="J136" s="101">
        <f t="shared" si="13"/>
        <v>0</v>
      </c>
      <c r="K136" s="93">
        <f>SUMIFS(PSP!Y:Y,PSP!D:D,C136)</f>
        <v>0</v>
      </c>
      <c r="L136" s="101">
        <f t="shared" si="14"/>
        <v>0</v>
      </c>
    </row>
    <row r="137" spans="2:12" s="97" customFormat="1" ht="15" hidden="1" customHeight="1">
      <c r="B137" s="1">
        <v>126</v>
      </c>
      <c r="C137" s="1" t="s">
        <v>999</v>
      </c>
      <c r="D137" s="1" t="s">
        <v>1349</v>
      </c>
      <c r="E137" s="63">
        <f>SUMIFS(OFM!AJ:AJ,OFM!C:C,C137)</f>
        <v>0</v>
      </c>
      <c r="F137" s="63">
        <f>SUMIFS(FAM!AL:AL,FAM!E:E,C137)</f>
        <v>0</v>
      </c>
      <c r="G137" s="67">
        <f>SUMIFS(B2S!L:L,B2S!C:C,C137)</f>
        <v>0</v>
      </c>
      <c r="H137" s="67">
        <f>SUMIF(TOP!C:C,C137,TOP!I:I)</f>
        <v>0</v>
      </c>
      <c r="I137" s="67">
        <f>SUMIF(LEG!C:C,'Sum FEB'!C137,LEG!I:I)</f>
        <v>0</v>
      </c>
      <c r="J137" s="101">
        <f t="shared" si="13"/>
        <v>0</v>
      </c>
      <c r="K137" s="93">
        <f>SUMIFS(PSP!Y:Y,PSP!D:D,C137)</f>
        <v>0</v>
      </c>
      <c r="L137" s="101">
        <f t="shared" si="14"/>
        <v>0</v>
      </c>
    </row>
    <row r="138" spans="2:12" s="97" customFormat="1" ht="15" hidden="1" customHeight="1">
      <c r="B138" s="1">
        <v>127</v>
      </c>
      <c r="C138" s="1" t="s">
        <v>1000</v>
      </c>
      <c r="D138" s="1" t="s">
        <v>1349</v>
      </c>
      <c r="E138" s="63">
        <f>SUMIFS(OFM!AJ:AJ,OFM!C:C,C138)</f>
        <v>0</v>
      </c>
      <c r="F138" s="63">
        <f>SUMIFS(FAM!AL:AL,FAM!E:E,C138)</f>
        <v>0</v>
      </c>
      <c r="G138" s="67">
        <f>SUMIFS(B2S!L:L,B2S!C:C,C138)</f>
        <v>0</v>
      </c>
      <c r="H138" s="67">
        <f>SUMIF(TOP!C:C,C138,TOP!I:I)</f>
        <v>0</v>
      </c>
      <c r="I138" s="67">
        <f>SUMIF(LEG!C:C,'Sum FEB'!C138,LEG!I:I)</f>
        <v>0</v>
      </c>
      <c r="J138" s="101">
        <f t="shared" ref="J138:J169" si="15">SUM(E138:H138)</f>
        <v>0</v>
      </c>
      <c r="K138" s="93">
        <f>SUMIFS(PSP!Y:Y,PSP!D:D,C138)</f>
        <v>0</v>
      </c>
      <c r="L138" s="101">
        <f t="shared" ref="L138:L169" si="16">SUM(J138:K138)</f>
        <v>0</v>
      </c>
    </row>
    <row r="139" spans="2:12" s="97" customFormat="1" ht="15" hidden="1" customHeight="1">
      <c r="B139" s="1">
        <v>128</v>
      </c>
      <c r="C139" s="1" t="s">
        <v>1001</v>
      </c>
      <c r="D139" s="1" t="s">
        <v>1349</v>
      </c>
      <c r="E139" s="63">
        <f>SUMIFS(OFM!AJ:AJ,OFM!C:C,C139)</f>
        <v>0</v>
      </c>
      <c r="F139" s="63">
        <f>SUMIFS(FAM!AL:AL,FAM!E:E,C139)</f>
        <v>0</v>
      </c>
      <c r="G139" s="67">
        <f>SUMIFS(B2S!L:L,B2S!C:C,C139)</f>
        <v>0</v>
      </c>
      <c r="H139" s="67">
        <f>SUMIF(TOP!C:C,C139,TOP!I:I)</f>
        <v>0</v>
      </c>
      <c r="I139" s="67">
        <f>SUMIF(LEG!C:C,'Sum FEB'!C139,LEG!I:I)</f>
        <v>0</v>
      </c>
      <c r="J139" s="101">
        <f t="shared" si="15"/>
        <v>0</v>
      </c>
      <c r="K139" s="93">
        <f>SUMIFS(PSP!Y:Y,PSP!D:D,C139)</f>
        <v>0</v>
      </c>
      <c r="L139" s="101">
        <f t="shared" si="16"/>
        <v>0</v>
      </c>
    </row>
    <row r="140" spans="2:12" s="97" customFormat="1" ht="15" hidden="1" customHeight="1">
      <c r="B140" s="1">
        <v>129</v>
      </c>
      <c r="C140" s="1" t="s">
        <v>1002</v>
      </c>
      <c r="D140" s="1" t="s">
        <v>1349</v>
      </c>
      <c r="E140" s="63">
        <f>SUMIFS(OFM!AJ:AJ,OFM!C:C,C140)</f>
        <v>0</v>
      </c>
      <c r="F140" s="63">
        <f>SUMIFS(FAM!AL:AL,FAM!E:E,C140)</f>
        <v>0</v>
      </c>
      <c r="G140" s="67">
        <f>SUMIFS(B2S!L:L,B2S!C:C,C140)</f>
        <v>0</v>
      </c>
      <c r="H140" s="67">
        <f>SUMIF(TOP!C:C,C140,TOP!I:I)</f>
        <v>0</v>
      </c>
      <c r="I140" s="67">
        <f>SUMIF(LEG!C:C,'Sum FEB'!C140,LEG!I:I)</f>
        <v>0</v>
      </c>
      <c r="J140" s="101">
        <f t="shared" si="15"/>
        <v>0</v>
      </c>
      <c r="K140" s="93">
        <f>SUMIFS(PSP!Y:Y,PSP!D:D,C140)</f>
        <v>0</v>
      </c>
      <c r="L140" s="101">
        <f t="shared" si="16"/>
        <v>0</v>
      </c>
    </row>
    <row r="141" spans="2:12" s="97" customFormat="1" ht="15" hidden="1" customHeight="1">
      <c r="B141" s="1">
        <v>130</v>
      </c>
      <c r="C141" s="1" t="s">
        <v>1003</v>
      </c>
      <c r="D141" s="1" t="s">
        <v>1349</v>
      </c>
      <c r="E141" s="63">
        <f>SUMIFS(OFM!AJ:AJ,OFM!C:C,C141)</f>
        <v>0</v>
      </c>
      <c r="F141" s="63">
        <f>SUMIFS(FAM!AL:AL,FAM!E:E,C141)</f>
        <v>0</v>
      </c>
      <c r="G141" s="67">
        <f>SUMIFS(B2S!L:L,B2S!C:C,C141)</f>
        <v>0</v>
      </c>
      <c r="H141" s="67">
        <f>SUMIF(TOP!C:C,C141,TOP!I:I)</f>
        <v>0</v>
      </c>
      <c r="I141" s="67">
        <f>SUMIF(LEG!C:C,'Sum FEB'!C141,LEG!I:I)</f>
        <v>0</v>
      </c>
      <c r="J141" s="101">
        <f t="shared" si="15"/>
        <v>0</v>
      </c>
      <c r="K141" s="93">
        <f>SUMIFS(PSP!Y:Y,PSP!D:D,C141)</f>
        <v>0</v>
      </c>
      <c r="L141" s="101">
        <f t="shared" si="16"/>
        <v>0</v>
      </c>
    </row>
    <row r="142" spans="2:12" s="97" customFormat="1" ht="15" hidden="1" customHeight="1">
      <c r="B142" s="1">
        <v>131</v>
      </c>
      <c r="C142" s="1" t="s">
        <v>1004</v>
      </c>
      <c r="D142" s="1" t="s">
        <v>1349</v>
      </c>
      <c r="E142" s="63">
        <f>SUMIFS(OFM!AJ:AJ,OFM!C:C,C142)</f>
        <v>0</v>
      </c>
      <c r="F142" s="63">
        <f>SUMIFS(FAM!AL:AL,FAM!E:E,C142)</f>
        <v>0</v>
      </c>
      <c r="G142" s="67">
        <f>SUMIFS(B2S!L:L,B2S!C:C,C142)</f>
        <v>0</v>
      </c>
      <c r="H142" s="67">
        <f>SUMIF(TOP!C:C,C142,TOP!I:I)</f>
        <v>0</v>
      </c>
      <c r="I142" s="67">
        <f>SUMIF(LEG!C:C,'Sum FEB'!C142,LEG!I:I)</f>
        <v>0</v>
      </c>
      <c r="J142" s="101">
        <f t="shared" si="15"/>
        <v>0</v>
      </c>
      <c r="K142" s="93">
        <f>SUMIFS(PSP!Y:Y,PSP!D:D,C142)</f>
        <v>0</v>
      </c>
      <c r="L142" s="101">
        <f t="shared" si="16"/>
        <v>0</v>
      </c>
    </row>
    <row r="143" spans="2:12" s="97" customFormat="1" ht="15" hidden="1" customHeight="1">
      <c r="B143" s="1">
        <v>132</v>
      </c>
      <c r="C143" s="1" t="s">
        <v>1005</v>
      </c>
      <c r="D143" s="1" t="s">
        <v>1349</v>
      </c>
      <c r="E143" s="63">
        <f>SUMIFS(OFM!AJ:AJ,OFM!C:C,C143)</f>
        <v>0</v>
      </c>
      <c r="F143" s="63">
        <f>SUMIFS(FAM!AL:AL,FAM!E:E,C143)</f>
        <v>0</v>
      </c>
      <c r="G143" s="67">
        <f>SUMIFS(B2S!L:L,B2S!C:C,C143)</f>
        <v>0</v>
      </c>
      <c r="H143" s="67">
        <f>SUMIF(TOP!C:C,C143,TOP!I:I)</f>
        <v>0</v>
      </c>
      <c r="I143" s="67">
        <f>SUMIF(LEG!C:C,'Sum FEB'!C143,LEG!I:I)</f>
        <v>0</v>
      </c>
      <c r="J143" s="101">
        <f t="shared" si="15"/>
        <v>0</v>
      </c>
      <c r="K143" s="93">
        <f>SUMIFS(PSP!Y:Y,PSP!D:D,C143)</f>
        <v>0</v>
      </c>
      <c r="L143" s="101">
        <f t="shared" si="16"/>
        <v>0</v>
      </c>
    </row>
    <row r="144" spans="2:12" s="97" customFormat="1" ht="15" hidden="1" customHeight="1">
      <c r="B144" s="1">
        <v>133</v>
      </c>
      <c r="C144" s="1" t="s">
        <v>1006</v>
      </c>
      <c r="D144" s="1" t="s">
        <v>1349</v>
      </c>
      <c r="E144" s="63">
        <f>SUMIFS(OFM!AJ:AJ,OFM!C:C,C144)</f>
        <v>0</v>
      </c>
      <c r="F144" s="63">
        <f>SUMIFS(FAM!AL:AL,FAM!E:E,C144)</f>
        <v>0</v>
      </c>
      <c r="G144" s="67">
        <f>SUMIFS(B2S!L:L,B2S!C:C,C144)</f>
        <v>0</v>
      </c>
      <c r="H144" s="67">
        <f>SUMIF(TOP!C:C,C144,TOP!I:I)</f>
        <v>0</v>
      </c>
      <c r="I144" s="67">
        <f>SUMIF(LEG!C:C,'Sum FEB'!C144,LEG!I:I)</f>
        <v>0</v>
      </c>
      <c r="J144" s="101">
        <f t="shared" si="15"/>
        <v>0</v>
      </c>
      <c r="K144" s="93">
        <f>SUMIFS(PSP!Y:Y,PSP!D:D,C144)</f>
        <v>0</v>
      </c>
      <c r="L144" s="101">
        <f t="shared" si="16"/>
        <v>0</v>
      </c>
    </row>
    <row r="145" spans="2:12" s="97" customFormat="1" ht="15" hidden="1" customHeight="1">
      <c r="B145" s="1">
        <v>134</v>
      </c>
      <c r="C145" s="1" t="s">
        <v>1007</v>
      </c>
      <c r="D145" s="1" t="s">
        <v>1349</v>
      </c>
      <c r="E145" s="63">
        <f>SUMIFS(OFM!AJ:AJ,OFM!C:C,C145)</f>
        <v>0</v>
      </c>
      <c r="F145" s="63">
        <f>SUMIFS(FAM!AL:AL,FAM!E:E,C145)</f>
        <v>0</v>
      </c>
      <c r="G145" s="67">
        <f>SUMIFS(B2S!L:L,B2S!C:C,C145)</f>
        <v>0</v>
      </c>
      <c r="H145" s="67">
        <f>SUMIF(TOP!C:C,C145,TOP!I:I)</f>
        <v>0</v>
      </c>
      <c r="I145" s="67">
        <f>SUMIF(LEG!C:C,'Sum FEB'!C145,LEG!I:I)</f>
        <v>0</v>
      </c>
      <c r="J145" s="101">
        <f t="shared" si="15"/>
        <v>0</v>
      </c>
      <c r="K145" s="93">
        <f>SUMIFS(PSP!Y:Y,PSP!D:D,C145)</f>
        <v>0</v>
      </c>
      <c r="L145" s="101">
        <f t="shared" si="16"/>
        <v>0</v>
      </c>
    </row>
    <row r="146" spans="2:12" ht="15" hidden="1" customHeight="1">
      <c r="B146" s="138">
        <v>135</v>
      </c>
      <c r="C146" s="138" t="s">
        <v>1008</v>
      </c>
      <c r="D146" s="138" t="s">
        <v>1038</v>
      </c>
      <c r="E146" s="139">
        <f>SUMIFS(OFM!AJ:AJ,OFM!C:C,C146)</f>
        <v>0</v>
      </c>
      <c r="F146" s="139">
        <f>SUMIFS(FAM!AL:AL,FAM!E:E,C146)</f>
        <v>0</v>
      </c>
      <c r="G146" s="140">
        <f>SUMIFS(B2S!L:L,B2S!C:C,C146)</f>
        <v>0</v>
      </c>
      <c r="H146" s="140">
        <f>SUMIF(TOP!C:C,C146,TOP!I:I)</f>
        <v>0</v>
      </c>
      <c r="I146" s="140">
        <f>SUMIF(LEG!C:C,'Sum FEB'!C146,LEG!I:I)</f>
        <v>0</v>
      </c>
      <c r="J146" s="141">
        <f t="shared" si="15"/>
        <v>0</v>
      </c>
      <c r="K146" s="142">
        <f>SUMIFS(PSP!Y:Y,PSP!D:D,C146)</f>
        <v>0</v>
      </c>
      <c r="L146" s="141">
        <f t="shared" si="16"/>
        <v>0</v>
      </c>
    </row>
    <row r="147" spans="2:12" ht="15" hidden="1" customHeight="1">
      <c r="B147" s="138">
        <v>136</v>
      </c>
      <c r="C147" s="138" t="s">
        <v>1009</v>
      </c>
      <c r="D147" s="138" t="s">
        <v>1038</v>
      </c>
      <c r="E147" s="139">
        <f>SUMIFS(OFM!AJ:AJ,OFM!C:C,C147)</f>
        <v>0</v>
      </c>
      <c r="F147" s="139">
        <f>SUMIFS(FAM!AL:AL,FAM!E:E,C147)</f>
        <v>0</v>
      </c>
      <c r="G147" s="140">
        <f>SUMIFS(B2S!L:L,B2S!C:C,C147)</f>
        <v>0</v>
      </c>
      <c r="H147" s="140">
        <f>SUMIF(TOP!C:C,C147,TOP!I:I)</f>
        <v>0</v>
      </c>
      <c r="I147" s="140">
        <f>SUMIF(LEG!C:C,'Sum FEB'!C147,LEG!I:I)</f>
        <v>0</v>
      </c>
      <c r="J147" s="141">
        <f t="shared" si="15"/>
        <v>0</v>
      </c>
      <c r="K147" s="142">
        <f>SUMIFS(PSP!Y:Y,PSP!D:D,C147)</f>
        <v>0</v>
      </c>
      <c r="L147" s="141">
        <f t="shared" si="16"/>
        <v>0</v>
      </c>
    </row>
    <row r="148" spans="2:12" ht="15" hidden="1" customHeight="1">
      <c r="B148" s="138">
        <v>137</v>
      </c>
      <c r="C148" s="138" t="s">
        <v>1010</v>
      </c>
      <c r="D148" s="138" t="s">
        <v>1038</v>
      </c>
      <c r="E148" s="139">
        <f>SUMIFS(OFM!AJ:AJ,OFM!C:C,C148)</f>
        <v>0</v>
      </c>
      <c r="F148" s="139">
        <f>SUMIFS(FAM!AL:AL,FAM!E:E,C148)</f>
        <v>0</v>
      </c>
      <c r="G148" s="140">
        <f>SUMIFS(B2S!L:L,B2S!C:C,C148)</f>
        <v>0</v>
      </c>
      <c r="H148" s="140">
        <f>SUMIF(TOP!C:C,C148,TOP!I:I)</f>
        <v>0</v>
      </c>
      <c r="I148" s="140">
        <f>SUMIF(LEG!C:C,'Sum FEB'!C148,LEG!I:I)</f>
        <v>0</v>
      </c>
      <c r="J148" s="141">
        <f t="shared" si="15"/>
        <v>0</v>
      </c>
      <c r="K148" s="142">
        <f>SUMIFS(PSP!Y:Y,PSP!D:D,C148)</f>
        <v>0</v>
      </c>
      <c r="L148" s="141">
        <f t="shared" si="16"/>
        <v>0</v>
      </c>
    </row>
    <row r="149" spans="2:12" s="97" customFormat="1" ht="15" hidden="1" customHeight="1">
      <c r="B149" s="1">
        <v>138</v>
      </c>
      <c r="C149" s="1" t="s">
        <v>1011</v>
      </c>
      <c r="D149" s="1" t="s">
        <v>1349</v>
      </c>
      <c r="E149" s="63">
        <f>SUMIFS(OFM!AJ:AJ,OFM!C:C,C149)</f>
        <v>0</v>
      </c>
      <c r="F149" s="63">
        <f>SUMIFS(FAM!AL:AL,FAM!E:E,C149)</f>
        <v>0</v>
      </c>
      <c r="G149" s="67">
        <f>SUMIFS(B2S!L:L,B2S!C:C,C149)</f>
        <v>0</v>
      </c>
      <c r="H149" s="67">
        <f>SUMIF(TOP!C:C,C149,TOP!I:I)</f>
        <v>0</v>
      </c>
      <c r="I149" s="67">
        <f>SUMIF(LEG!C:C,'Sum FEB'!C149,LEG!I:I)</f>
        <v>0</v>
      </c>
      <c r="J149" s="101">
        <f t="shared" si="15"/>
        <v>0</v>
      </c>
      <c r="K149" s="93">
        <f>SUMIFS(PSP!Y:Y,PSP!D:D,C149)</f>
        <v>0</v>
      </c>
      <c r="L149" s="101">
        <f t="shared" si="16"/>
        <v>0</v>
      </c>
    </row>
    <row r="150" spans="2:12" s="97" customFormat="1" ht="15" hidden="1" customHeight="1">
      <c r="B150" s="1">
        <v>139</v>
      </c>
      <c r="C150" s="1" t="s">
        <v>1012</v>
      </c>
      <c r="D150" s="1" t="s">
        <v>1349</v>
      </c>
      <c r="E150" s="63">
        <f>SUMIFS(OFM!AJ:AJ,OFM!C:C,C150)</f>
        <v>0</v>
      </c>
      <c r="F150" s="63">
        <f>SUMIFS(FAM!AL:AL,FAM!E:E,C150)</f>
        <v>0</v>
      </c>
      <c r="G150" s="67">
        <f>SUMIFS(B2S!L:L,B2S!C:C,C150)</f>
        <v>0</v>
      </c>
      <c r="H150" s="67">
        <f>SUMIF(TOP!C:C,C150,TOP!I:I)</f>
        <v>0</v>
      </c>
      <c r="I150" s="67">
        <f>SUMIF(LEG!C:C,'Sum FEB'!C150,LEG!I:I)</f>
        <v>0</v>
      </c>
      <c r="J150" s="101">
        <f t="shared" si="15"/>
        <v>0</v>
      </c>
      <c r="K150" s="93">
        <f>SUMIFS(PSP!Y:Y,PSP!D:D,C150)</f>
        <v>0</v>
      </c>
      <c r="L150" s="101">
        <f t="shared" si="16"/>
        <v>0</v>
      </c>
    </row>
    <row r="151" spans="2:12" s="97" customFormat="1" ht="15" hidden="1" customHeight="1">
      <c r="B151" s="1">
        <v>140</v>
      </c>
      <c r="C151" s="1" t="s">
        <v>1013</v>
      </c>
      <c r="D151" s="1" t="s">
        <v>1349</v>
      </c>
      <c r="E151" s="63">
        <f>SUMIFS(OFM!AJ:AJ,OFM!C:C,C151)</f>
        <v>0</v>
      </c>
      <c r="F151" s="63">
        <f>SUMIFS(FAM!AL:AL,FAM!E:E,C151)</f>
        <v>0</v>
      </c>
      <c r="G151" s="67">
        <f>SUMIFS(B2S!L:L,B2S!C:C,C151)</f>
        <v>0</v>
      </c>
      <c r="H151" s="67">
        <f>SUMIF(TOP!C:C,C151,TOP!I:I)</f>
        <v>0</v>
      </c>
      <c r="I151" s="67">
        <f>SUMIF(LEG!C:C,'Sum FEB'!C151,LEG!I:I)</f>
        <v>0</v>
      </c>
      <c r="J151" s="101">
        <f t="shared" si="15"/>
        <v>0</v>
      </c>
      <c r="K151" s="93">
        <f>SUMIFS(PSP!Y:Y,PSP!D:D,C151)</f>
        <v>0</v>
      </c>
      <c r="L151" s="101">
        <f t="shared" si="16"/>
        <v>0</v>
      </c>
    </row>
    <row r="152" spans="2:12" s="97" customFormat="1" ht="15" hidden="1" customHeight="1">
      <c r="B152" s="1">
        <v>141</v>
      </c>
      <c r="C152" s="1" t="s">
        <v>1014</v>
      </c>
      <c r="D152" s="1" t="s">
        <v>1349</v>
      </c>
      <c r="E152" s="63">
        <f>SUMIFS(OFM!AJ:AJ,OFM!C:C,C152)</f>
        <v>0</v>
      </c>
      <c r="F152" s="63">
        <f>SUMIFS(FAM!AL:AL,FAM!E:E,C152)</f>
        <v>0</v>
      </c>
      <c r="G152" s="67">
        <f>SUMIFS(B2S!L:L,B2S!C:C,C152)</f>
        <v>0</v>
      </c>
      <c r="H152" s="67">
        <f>SUMIF(TOP!C:C,C152,TOP!I:I)</f>
        <v>0</v>
      </c>
      <c r="I152" s="67">
        <f>SUMIF(LEG!C:C,'Sum FEB'!C152,LEG!I:I)</f>
        <v>0</v>
      </c>
      <c r="J152" s="101">
        <f t="shared" si="15"/>
        <v>0</v>
      </c>
      <c r="K152" s="93">
        <f>SUMIFS(PSP!Y:Y,PSP!D:D,C152)</f>
        <v>0</v>
      </c>
      <c r="L152" s="101">
        <f t="shared" si="16"/>
        <v>0</v>
      </c>
    </row>
    <row r="153" spans="2:12" s="97" customFormat="1" ht="15" hidden="1" customHeight="1">
      <c r="B153" s="1">
        <v>142</v>
      </c>
      <c r="C153" s="1" t="s">
        <v>1015</v>
      </c>
      <c r="D153" s="1" t="s">
        <v>1349</v>
      </c>
      <c r="E153" s="63">
        <f>SUMIFS(OFM!AJ:AJ,OFM!C:C,C153)</f>
        <v>0</v>
      </c>
      <c r="F153" s="63">
        <f>SUMIFS(FAM!AL:AL,FAM!E:E,C153)</f>
        <v>0</v>
      </c>
      <c r="G153" s="67">
        <f>SUMIFS(B2S!L:L,B2S!C:C,C153)</f>
        <v>0</v>
      </c>
      <c r="H153" s="67">
        <f>SUMIF(TOP!C:C,C153,TOP!I:I)</f>
        <v>0</v>
      </c>
      <c r="I153" s="67">
        <f>SUMIF(LEG!C:C,'Sum FEB'!C153,LEG!I:I)</f>
        <v>0</v>
      </c>
      <c r="J153" s="101">
        <f t="shared" si="15"/>
        <v>0</v>
      </c>
      <c r="K153" s="93">
        <f>SUMIFS(PSP!Y:Y,PSP!D:D,C153)</f>
        <v>0</v>
      </c>
      <c r="L153" s="101">
        <f t="shared" si="16"/>
        <v>0</v>
      </c>
    </row>
    <row r="154" spans="2:12" s="97" customFormat="1" ht="15" hidden="1" customHeight="1">
      <c r="B154" s="1">
        <v>143</v>
      </c>
      <c r="C154" s="1" t="s">
        <v>1016</v>
      </c>
      <c r="D154" s="1" t="s">
        <v>1349</v>
      </c>
      <c r="E154" s="63">
        <f>SUMIFS(OFM!AJ:AJ,OFM!C:C,C154)</f>
        <v>0</v>
      </c>
      <c r="F154" s="63">
        <f>SUMIFS(FAM!AL:AL,FAM!E:E,C154)</f>
        <v>0</v>
      </c>
      <c r="G154" s="67">
        <f>SUMIFS(B2S!L:L,B2S!C:C,C154)</f>
        <v>0</v>
      </c>
      <c r="H154" s="67">
        <f>SUMIF(TOP!C:C,C154,TOP!I:I)</f>
        <v>0</v>
      </c>
      <c r="I154" s="67">
        <f>SUMIF(LEG!C:C,'Sum FEB'!C154,LEG!I:I)</f>
        <v>0</v>
      </c>
      <c r="J154" s="101">
        <f t="shared" si="15"/>
        <v>0</v>
      </c>
      <c r="K154" s="93">
        <f>SUMIFS(PSP!Y:Y,PSP!D:D,C154)</f>
        <v>0</v>
      </c>
      <c r="L154" s="101">
        <f t="shared" si="16"/>
        <v>0</v>
      </c>
    </row>
    <row r="155" spans="2:12" s="97" customFormat="1" ht="15" hidden="1" customHeight="1">
      <c r="B155" s="1">
        <v>144</v>
      </c>
      <c r="C155" s="1" t="s">
        <v>1017</v>
      </c>
      <c r="D155" s="1" t="s">
        <v>1349</v>
      </c>
      <c r="E155" s="63">
        <f>SUMIFS(OFM!AJ:AJ,OFM!C:C,C155)</f>
        <v>0</v>
      </c>
      <c r="F155" s="63">
        <f>SUMIFS(FAM!AL:AL,FAM!E:E,C155)</f>
        <v>0</v>
      </c>
      <c r="G155" s="67">
        <f>SUMIFS(B2S!L:L,B2S!C:C,C155)</f>
        <v>0</v>
      </c>
      <c r="H155" s="67">
        <f>SUMIF(TOP!C:C,C155,TOP!I:I)</f>
        <v>0</v>
      </c>
      <c r="I155" s="67">
        <f>SUMIF(LEG!C:C,'Sum FEB'!C155,LEG!I:I)</f>
        <v>0</v>
      </c>
      <c r="J155" s="101">
        <f t="shared" si="15"/>
        <v>0</v>
      </c>
      <c r="K155" s="93">
        <f>SUMIFS(PSP!Y:Y,PSP!D:D,C155)</f>
        <v>0</v>
      </c>
      <c r="L155" s="101">
        <f t="shared" si="16"/>
        <v>0</v>
      </c>
    </row>
    <row r="156" spans="2:12" s="97" customFormat="1" ht="15" hidden="1" customHeight="1">
      <c r="B156" s="1">
        <v>145</v>
      </c>
      <c r="C156" s="1" t="s">
        <v>1018</v>
      </c>
      <c r="D156" s="1" t="s">
        <v>1349</v>
      </c>
      <c r="E156" s="63">
        <f>SUMIFS(OFM!AJ:AJ,OFM!C:C,C156)</f>
        <v>0</v>
      </c>
      <c r="F156" s="63">
        <f>SUMIFS(FAM!AL:AL,FAM!E:E,C156)</f>
        <v>0</v>
      </c>
      <c r="G156" s="67">
        <f>SUMIFS(B2S!L:L,B2S!C:C,C156)</f>
        <v>0</v>
      </c>
      <c r="H156" s="67">
        <f>SUMIF(TOP!C:C,C156,TOP!I:I)</f>
        <v>0</v>
      </c>
      <c r="I156" s="67">
        <f>SUMIF(LEG!C:C,'Sum FEB'!C156,LEG!I:I)</f>
        <v>0</v>
      </c>
      <c r="J156" s="101">
        <f t="shared" si="15"/>
        <v>0</v>
      </c>
      <c r="K156" s="93">
        <f>SUMIFS(PSP!Y:Y,PSP!D:D,C156)</f>
        <v>0</v>
      </c>
      <c r="L156" s="101">
        <f t="shared" si="16"/>
        <v>0</v>
      </c>
    </row>
    <row r="157" spans="2:12" s="97" customFormat="1" ht="15" hidden="1" customHeight="1">
      <c r="B157" s="1">
        <v>146</v>
      </c>
      <c r="C157" s="1" t="s">
        <v>1019</v>
      </c>
      <c r="D157" s="1" t="s">
        <v>1349</v>
      </c>
      <c r="E157" s="63">
        <f>SUMIFS(OFM!AJ:AJ,OFM!C:C,C157)</f>
        <v>0</v>
      </c>
      <c r="F157" s="63">
        <f>SUMIFS(FAM!AL:AL,FAM!E:E,C157)</f>
        <v>0</v>
      </c>
      <c r="G157" s="67">
        <f>SUMIFS(B2S!L:L,B2S!C:C,C157)</f>
        <v>0</v>
      </c>
      <c r="H157" s="67">
        <f>SUMIF(TOP!C:C,C157,TOP!I:I)</f>
        <v>0</v>
      </c>
      <c r="I157" s="67">
        <f>SUMIF(LEG!C:C,'Sum FEB'!C157,LEG!I:I)</f>
        <v>0</v>
      </c>
      <c r="J157" s="101">
        <f t="shared" si="15"/>
        <v>0</v>
      </c>
      <c r="K157" s="93">
        <f>SUMIFS(PSP!Y:Y,PSP!D:D,C157)</f>
        <v>0</v>
      </c>
      <c r="L157" s="101">
        <f t="shared" si="16"/>
        <v>0</v>
      </c>
    </row>
    <row r="158" spans="2:12" s="97" customFormat="1" ht="15" hidden="1" customHeight="1">
      <c r="B158" s="1">
        <v>147</v>
      </c>
      <c r="C158" s="1" t="s">
        <v>1020</v>
      </c>
      <c r="D158" s="1" t="s">
        <v>1349</v>
      </c>
      <c r="E158" s="63">
        <f>SUMIFS(OFM!AJ:AJ,OFM!C:C,C158)</f>
        <v>0</v>
      </c>
      <c r="F158" s="63">
        <f>SUMIFS(FAM!AL:AL,FAM!E:E,C158)</f>
        <v>0</v>
      </c>
      <c r="G158" s="67">
        <f>SUMIFS(B2S!L:L,B2S!C:C,C158)</f>
        <v>0</v>
      </c>
      <c r="H158" s="67">
        <f>SUMIF(TOP!C:C,C158,TOP!I:I)</f>
        <v>0</v>
      </c>
      <c r="I158" s="67">
        <f>SUMIF(LEG!C:C,'Sum FEB'!C158,LEG!I:I)</f>
        <v>0</v>
      </c>
      <c r="J158" s="101">
        <f t="shared" si="15"/>
        <v>0</v>
      </c>
      <c r="K158" s="93">
        <f>SUMIFS(PSP!Y:Y,PSP!D:D,C158)</f>
        <v>0</v>
      </c>
      <c r="L158" s="101">
        <f t="shared" si="16"/>
        <v>0</v>
      </c>
    </row>
    <row r="159" spans="2:12" s="97" customFormat="1" ht="15" hidden="1" customHeight="1">
      <c r="B159" s="1">
        <v>148</v>
      </c>
      <c r="C159" s="1" t="s">
        <v>1021</v>
      </c>
      <c r="D159" s="1" t="s">
        <v>1349</v>
      </c>
      <c r="E159" s="63">
        <f>SUMIFS(OFM!AJ:AJ,OFM!C:C,C159)</f>
        <v>0</v>
      </c>
      <c r="F159" s="63">
        <f>SUMIFS(FAM!AL:AL,FAM!E:E,C159)</f>
        <v>0</v>
      </c>
      <c r="G159" s="67">
        <f>SUMIFS(B2S!L:L,B2S!C:C,C159)</f>
        <v>0</v>
      </c>
      <c r="H159" s="67">
        <f>SUMIF(TOP!C:C,C159,TOP!I:I)</f>
        <v>0</v>
      </c>
      <c r="I159" s="67">
        <f>SUMIF(LEG!C:C,'Sum FEB'!C159,LEG!I:I)</f>
        <v>0</v>
      </c>
      <c r="J159" s="101">
        <f t="shared" si="15"/>
        <v>0</v>
      </c>
      <c r="K159" s="93">
        <f>SUMIFS(PSP!Y:Y,PSP!D:D,C159)</f>
        <v>0</v>
      </c>
      <c r="L159" s="101">
        <f t="shared" si="16"/>
        <v>0</v>
      </c>
    </row>
    <row r="160" spans="2:12" s="97" customFormat="1" ht="15" hidden="1" customHeight="1">
      <c r="B160" s="1">
        <v>149</v>
      </c>
      <c r="C160" s="1" t="s">
        <v>1022</v>
      </c>
      <c r="D160" s="1" t="s">
        <v>1349</v>
      </c>
      <c r="E160" s="63">
        <f>SUMIFS(OFM!AJ:AJ,OFM!C:C,C160)</f>
        <v>0</v>
      </c>
      <c r="F160" s="63">
        <f>SUMIFS(FAM!AL:AL,FAM!E:E,C160)</f>
        <v>0</v>
      </c>
      <c r="G160" s="67">
        <f>SUMIFS(B2S!L:L,B2S!C:C,C160)</f>
        <v>0</v>
      </c>
      <c r="H160" s="67">
        <f>SUMIF(TOP!C:C,C160,TOP!I:I)</f>
        <v>0</v>
      </c>
      <c r="I160" s="67">
        <f>SUMIF(LEG!C:C,'Sum FEB'!C160,LEG!I:I)</f>
        <v>0</v>
      </c>
      <c r="J160" s="101">
        <f t="shared" si="15"/>
        <v>0</v>
      </c>
      <c r="K160" s="93">
        <f>SUMIFS(PSP!Y:Y,PSP!D:D,C160)</f>
        <v>0</v>
      </c>
      <c r="L160" s="101">
        <f t="shared" si="16"/>
        <v>0</v>
      </c>
    </row>
    <row r="161" spans="2:12" s="97" customFormat="1" ht="15" hidden="1" customHeight="1">
      <c r="B161" s="1">
        <v>150</v>
      </c>
      <c r="C161" s="1" t="s">
        <v>1023</v>
      </c>
      <c r="D161" s="1" t="s">
        <v>1349</v>
      </c>
      <c r="E161" s="63">
        <f>SUMIFS(OFM!AJ:AJ,OFM!C:C,C161)</f>
        <v>0</v>
      </c>
      <c r="F161" s="63">
        <f>SUMIFS(FAM!AL:AL,FAM!E:E,C161)</f>
        <v>0</v>
      </c>
      <c r="G161" s="67">
        <f>SUMIFS(B2S!L:L,B2S!C:C,C161)</f>
        <v>0</v>
      </c>
      <c r="H161" s="67">
        <f>SUMIF(TOP!C:C,C161,TOP!I:I)</f>
        <v>0</v>
      </c>
      <c r="I161" s="67">
        <f>SUMIF(LEG!C:C,'Sum FEB'!C161,LEG!I:I)</f>
        <v>0</v>
      </c>
      <c r="J161" s="101">
        <f t="shared" si="15"/>
        <v>0</v>
      </c>
      <c r="K161" s="93">
        <f>SUMIFS(PSP!Y:Y,PSP!D:D,C161)</f>
        <v>0</v>
      </c>
      <c r="L161" s="101">
        <f t="shared" si="16"/>
        <v>0</v>
      </c>
    </row>
    <row r="162" spans="2:12" s="97" customFormat="1" ht="15" hidden="1" customHeight="1">
      <c r="B162" s="1">
        <v>151</v>
      </c>
      <c r="C162" s="1" t="s">
        <v>1024</v>
      </c>
      <c r="D162" s="1" t="s">
        <v>1349</v>
      </c>
      <c r="E162" s="63">
        <f>SUMIFS(OFM!AJ:AJ,OFM!C:C,C162)</f>
        <v>0</v>
      </c>
      <c r="F162" s="63">
        <f>SUMIFS(FAM!AL:AL,FAM!E:E,C162)</f>
        <v>0</v>
      </c>
      <c r="G162" s="67">
        <f>SUMIFS(B2S!L:L,B2S!C:C,C162)</f>
        <v>0</v>
      </c>
      <c r="H162" s="67">
        <f>SUMIF(TOP!C:C,C162,TOP!I:I)</f>
        <v>0</v>
      </c>
      <c r="I162" s="67">
        <f>SUMIF(LEG!C:C,'Sum FEB'!C162,LEG!I:I)</f>
        <v>0</v>
      </c>
      <c r="J162" s="101">
        <f t="shared" si="15"/>
        <v>0</v>
      </c>
      <c r="K162" s="93">
        <f>SUMIFS(PSP!Y:Y,PSP!D:D,C162)</f>
        <v>0</v>
      </c>
      <c r="L162" s="101">
        <f t="shared" si="16"/>
        <v>0</v>
      </c>
    </row>
    <row r="163" spans="2:12" s="97" customFormat="1" ht="15" hidden="1" customHeight="1">
      <c r="B163" s="1">
        <v>152</v>
      </c>
      <c r="C163" s="1" t="s">
        <v>1025</v>
      </c>
      <c r="D163" s="1" t="s">
        <v>1349</v>
      </c>
      <c r="E163" s="63">
        <f>SUMIFS(OFM!AJ:AJ,OFM!C:C,C163)</f>
        <v>0</v>
      </c>
      <c r="F163" s="63">
        <f>SUMIFS(FAM!AL:AL,FAM!E:E,C163)</f>
        <v>0</v>
      </c>
      <c r="G163" s="67">
        <f>SUMIFS(B2S!L:L,B2S!C:C,C163)</f>
        <v>0</v>
      </c>
      <c r="H163" s="67">
        <f>SUMIF(TOP!C:C,C163,TOP!I:I)</f>
        <v>0</v>
      </c>
      <c r="I163" s="67">
        <f>SUMIF(LEG!C:C,'Sum FEB'!C163,LEG!I:I)</f>
        <v>0</v>
      </c>
      <c r="J163" s="101">
        <f t="shared" si="15"/>
        <v>0</v>
      </c>
      <c r="K163" s="93">
        <f>SUMIFS(PSP!Y:Y,PSP!D:D,C163)</f>
        <v>0</v>
      </c>
      <c r="L163" s="101">
        <f t="shared" si="16"/>
        <v>0</v>
      </c>
    </row>
    <row r="164" spans="2:12" s="97" customFormat="1" ht="15" hidden="1" customHeight="1">
      <c r="B164" s="1">
        <v>153</v>
      </c>
      <c r="C164" s="1" t="s">
        <v>1086</v>
      </c>
      <c r="D164" s="1" t="s">
        <v>1349</v>
      </c>
      <c r="E164" s="63">
        <f>SUMIFS(OFM!AJ:AJ,OFM!C:C,C164)</f>
        <v>0</v>
      </c>
      <c r="F164" s="63">
        <f>SUMIFS(FAM!AL:AL,FAM!E:E,C164)</f>
        <v>0</v>
      </c>
      <c r="G164" s="67">
        <f>SUMIFS(B2S!L:L,B2S!C:C,C164)</f>
        <v>0</v>
      </c>
      <c r="H164" s="67">
        <f>SUMIF(TOP!C:C,C164,TOP!I:I)</f>
        <v>0</v>
      </c>
      <c r="I164" s="67">
        <f>SUMIF(LEG!C:C,'Sum FEB'!C164,LEG!I:I)</f>
        <v>0</v>
      </c>
      <c r="J164" s="101">
        <f t="shared" si="15"/>
        <v>0</v>
      </c>
      <c r="K164" s="93">
        <f>SUMIFS(PSP!Y:Y,PSP!D:D,C164)</f>
        <v>0</v>
      </c>
      <c r="L164" s="101">
        <f t="shared" si="16"/>
        <v>0</v>
      </c>
    </row>
    <row r="165" spans="2:12" ht="15" hidden="1" customHeight="1">
      <c r="B165" s="138">
        <v>154</v>
      </c>
      <c r="C165" s="138" t="s">
        <v>1087</v>
      </c>
      <c r="D165" s="138" t="s">
        <v>1038</v>
      </c>
      <c r="E165" s="139">
        <f>SUMIFS(OFM!AJ:AJ,OFM!C:C,C165)</f>
        <v>0</v>
      </c>
      <c r="F165" s="139">
        <f>SUMIFS(FAM!AL:AL,FAM!E:E,C165)</f>
        <v>0</v>
      </c>
      <c r="G165" s="140">
        <f>SUMIFS(B2S!L:L,B2S!C:C,C165)</f>
        <v>0</v>
      </c>
      <c r="H165" s="140">
        <f>SUMIF(TOP!C:C,C165,TOP!I:I)</f>
        <v>0</v>
      </c>
      <c r="I165" s="140">
        <f>SUMIF(LEG!C:C,'Sum FEB'!C165,LEG!I:I)</f>
        <v>0</v>
      </c>
      <c r="J165" s="141">
        <f t="shared" si="15"/>
        <v>0</v>
      </c>
      <c r="K165" s="142">
        <f>SUMIFS(PSP!Y:Y,PSP!D:D,C165)</f>
        <v>0</v>
      </c>
      <c r="L165" s="141">
        <f t="shared" si="16"/>
        <v>0</v>
      </c>
    </row>
    <row r="166" spans="2:12" s="97" customFormat="1" ht="15" hidden="1" customHeight="1">
      <c r="B166" s="1">
        <v>155</v>
      </c>
      <c r="C166" s="1" t="s">
        <v>1088</v>
      </c>
      <c r="D166" s="1" t="s">
        <v>1349</v>
      </c>
      <c r="E166" s="63">
        <f>SUMIFS(OFM!AJ:AJ,OFM!C:C,C166)</f>
        <v>0</v>
      </c>
      <c r="F166" s="63">
        <f>SUMIFS(FAM!AL:AL,FAM!E:E,C166)</f>
        <v>0</v>
      </c>
      <c r="G166" s="67">
        <f>SUMIFS(B2S!L:L,B2S!C:C,C166)</f>
        <v>0</v>
      </c>
      <c r="H166" s="67">
        <f>SUMIF(TOP!C:C,C166,TOP!I:I)</f>
        <v>0</v>
      </c>
      <c r="I166" s="67">
        <f>SUMIF(LEG!C:C,'Sum FEB'!C166,LEG!I:I)</f>
        <v>0</v>
      </c>
      <c r="J166" s="101">
        <f t="shared" si="15"/>
        <v>0</v>
      </c>
      <c r="K166" s="93">
        <f>SUMIFS(PSP!Y:Y,PSP!D:D,C166)</f>
        <v>0</v>
      </c>
      <c r="L166" s="101">
        <f t="shared" si="16"/>
        <v>0</v>
      </c>
    </row>
    <row r="167" spans="2:12" s="97" customFormat="1" ht="15" hidden="1" customHeight="1">
      <c r="B167" s="1">
        <v>156</v>
      </c>
      <c r="C167" s="1" t="s">
        <v>1089</v>
      </c>
      <c r="D167" s="1" t="s">
        <v>1349</v>
      </c>
      <c r="E167" s="63">
        <f>SUMIFS(OFM!AJ:AJ,OFM!C:C,C167)</f>
        <v>0</v>
      </c>
      <c r="F167" s="63">
        <f>SUMIFS(FAM!AL:AL,FAM!E:E,C167)</f>
        <v>0</v>
      </c>
      <c r="G167" s="67">
        <f>SUMIFS(B2S!L:L,B2S!C:C,C167)</f>
        <v>0</v>
      </c>
      <c r="H167" s="67">
        <f>SUMIF(TOP!C:C,C167,TOP!I:I)</f>
        <v>0</v>
      </c>
      <c r="I167" s="67">
        <f>SUMIF(LEG!C:C,'Sum FEB'!C167,LEG!I:I)</f>
        <v>0</v>
      </c>
      <c r="J167" s="101">
        <f t="shared" si="15"/>
        <v>0</v>
      </c>
      <c r="K167" s="93">
        <f>SUMIFS(PSP!Y:Y,PSP!D:D,C167)</f>
        <v>0</v>
      </c>
      <c r="L167" s="101">
        <f t="shared" si="16"/>
        <v>0</v>
      </c>
    </row>
    <row r="168" spans="2:12" s="97" customFormat="1" ht="15" hidden="1" customHeight="1">
      <c r="B168" s="1">
        <v>157</v>
      </c>
      <c r="C168" s="1" t="s">
        <v>1090</v>
      </c>
      <c r="D168" s="1" t="s">
        <v>1349</v>
      </c>
      <c r="E168" s="63">
        <f>SUMIFS(OFM!AJ:AJ,OFM!C:C,C168)</f>
        <v>0</v>
      </c>
      <c r="F168" s="63">
        <f>SUMIFS(FAM!AL:AL,FAM!E:E,C168)</f>
        <v>0</v>
      </c>
      <c r="G168" s="67">
        <f>SUMIFS(B2S!L:L,B2S!C:C,C168)</f>
        <v>0</v>
      </c>
      <c r="H168" s="67">
        <f>SUMIF(TOP!C:C,C168,TOP!I:I)</f>
        <v>0</v>
      </c>
      <c r="I168" s="67">
        <f>SUMIF(LEG!C:C,'Sum FEB'!C168,LEG!I:I)</f>
        <v>0</v>
      </c>
      <c r="J168" s="101">
        <f t="shared" si="15"/>
        <v>0</v>
      </c>
      <c r="K168" s="93">
        <f>SUMIFS(PSP!Y:Y,PSP!D:D,C168)</f>
        <v>0</v>
      </c>
      <c r="L168" s="101">
        <f t="shared" si="16"/>
        <v>0</v>
      </c>
    </row>
    <row r="169" spans="2:12" s="97" customFormat="1" ht="15" hidden="1" customHeight="1">
      <c r="B169" s="1">
        <v>158</v>
      </c>
      <c r="C169" s="1" t="s">
        <v>1091</v>
      </c>
      <c r="D169" s="1" t="s">
        <v>1349</v>
      </c>
      <c r="E169" s="63">
        <f>SUMIFS(OFM!AJ:AJ,OFM!C:C,C169)</f>
        <v>0</v>
      </c>
      <c r="F169" s="63">
        <f>SUMIFS(FAM!AL:AL,FAM!E:E,C169)</f>
        <v>0</v>
      </c>
      <c r="G169" s="67">
        <f>SUMIFS(B2S!L:L,B2S!C:C,C169)</f>
        <v>0</v>
      </c>
      <c r="H169" s="67">
        <f>SUMIF(TOP!C:C,C169,TOP!I:I)</f>
        <v>0</v>
      </c>
      <c r="I169" s="67">
        <f>SUMIF(LEG!C:C,'Sum FEB'!C169,LEG!I:I)</f>
        <v>0</v>
      </c>
      <c r="J169" s="101">
        <f t="shared" si="15"/>
        <v>0</v>
      </c>
      <c r="K169" s="93">
        <f>SUMIFS(PSP!Y:Y,PSP!D:D,C169)</f>
        <v>0</v>
      </c>
      <c r="L169" s="101">
        <f t="shared" si="16"/>
        <v>0</v>
      </c>
    </row>
    <row r="170" spans="2:12" s="97" customFormat="1" ht="15" hidden="1" customHeight="1">
      <c r="B170" s="94">
        <v>159</v>
      </c>
      <c r="C170" s="95" t="s">
        <v>1317</v>
      </c>
      <c r="D170" s="1" t="s">
        <v>1349</v>
      </c>
      <c r="E170" s="63">
        <f>SUMIFS(OFM!AJ:AJ,OFM!C:C,C170)</f>
        <v>0</v>
      </c>
      <c r="F170" s="63">
        <f>SUMIFS(FAM!AL:AL,FAM!E:E,C170)</f>
        <v>0</v>
      </c>
      <c r="G170" s="67">
        <f>SUMIFS(B2S!L:L,B2S!C:C,C170)</f>
        <v>0</v>
      </c>
      <c r="H170" s="67">
        <f>SUMIF(TOP!C:C,C170,TOP!I:I)</f>
        <v>0</v>
      </c>
      <c r="I170" s="67">
        <f>SUMIF(LEG!C:C,'Sum FEB'!C170,LEG!I:I)</f>
        <v>0</v>
      </c>
      <c r="J170" s="101">
        <f t="shared" ref="J170:J180" si="17">SUM(E170:H170)</f>
        <v>0</v>
      </c>
      <c r="K170" s="93">
        <f>SUMIFS(PSP!Y:Y,PSP!D:D,C170)</f>
        <v>0</v>
      </c>
      <c r="L170" s="101">
        <f t="shared" ref="L170:L180" si="18">SUM(J170:K170)</f>
        <v>0</v>
      </c>
    </row>
    <row r="171" spans="2:12" s="97" customFormat="1" ht="15" hidden="1" customHeight="1">
      <c r="B171" s="94">
        <v>160</v>
      </c>
      <c r="C171" s="95" t="s">
        <v>1318</v>
      </c>
      <c r="D171" s="1" t="s">
        <v>1349</v>
      </c>
      <c r="E171" s="63">
        <f>SUMIFS(OFM!AJ:AJ,OFM!C:C,C171)</f>
        <v>0</v>
      </c>
      <c r="F171" s="63">
        <f>SUMIFS(FAM!AL:AL,FAM!E:E,C171)</f>
        <v>0</v>
      </c>
      <c r="G171" s="67">
        <f>SUMIFS(B2S!L:L,B2S!C:C,C171)</f>
        <v>0</v>
      </c>
      <c r="H171" s="67">
        <f>SUMIF(TOP!C:C,C171,TOP!I:I)</f>
        <v>0</v>
      </c>
      <c r="I171" s="67">
        <f>SUMIF(LEG!C:C,'Sum FEB'!C171,LEG!I:I)</f>
        <v>0</v>
      </c>
      <c r="J171" s="101">
        <f t="shared" si="17"/>
        <v>0</v>
      </c>
      <c r="K171" s="93">
        <f>SUMIFS(PSP!Y:Y,PSP!D:D,C171)</f>
        <v>0</v>
      </c>
      <c r="L171" s="101">
        <f t="shared" si="18"/>
        <v>0</v>
      </c>
    </row>
    <row r="172" spans="2:12" s="97" customFormat="1" ht="15" hidden="1" customHeight="1">
      <c r="B172" s="94">
        <v>161</v>
      </c>
      <c r="C172" s="96" t="s">
        <v>1319</v>
      </c>
      <c r="D172" s="1" t="s">
        <v>1349</v>
      </c>
      <c r="E172" s="63">
        <f>SUMIFS(OFM!AJ:AJ,OFM!C:C,C172)</f>
        <v>0</v>
      </c>
      <c r="F172" s="63">
        <f>SUMIFS(FAM!AL:AL,FAM!E:E,C172)</f>
        <v>0</v>
      </c>
      <c r="G172" s="67">
        <f>SUMIFS(B2S!L:L,B2S!C:C,C172)</f>
        <v>0</v>
      </c>
      <c r="H172" s="67">
        <f>SUMIF(TOP!C:C,C172,TOP!I:I)</f>
        <v>0</v>
      </c>
      <c r="I172" s="67">
        <f>SUMIF(LEG!C:C,'Sum FEB'!C172,LEG!I:I)</f>
        <v>0</v>
      </c>
      <c r="J172" s="101">
        <f t="shared" si="17"/>
        <v>0</v>
      </c>
      <c r="K172" s="93">
        <f>SUMIFS(PSP!Y:Y,PSP!D:D,C172)</f>
        <v>0</v>
      </c>
      <c r="L172" s="101">
        <f t="shared" si="18"/>
        <v>0</v>
      </c>
    </row>
    <row r="173" spans="2:12" s="97" customFormat="1" ht="15" hidden="1" customHeight="1">
      <c r="B173" s="94">
        <v>162</v>
      </c>
      <c r="C173" s="96" t="s">
        <v>1320</v>
      </c>
      <c r="D173" s="1" t="s">
        <v>1349</v>
      </c>
      <c r="E173" s="63">
        <f>SUMIFS(OFM!AJ:AJ,OFM!C:C,C173)</f>
        <v>0</v>
      </c>
      <c r="F173" s="63">
        <f>SUMIFS(FAM!AL:AL,FAM!E:E,C173)</f>
        <v>0</v>
      </c>
      <c r="G173" s="67">
        <f>SUMIFS(B2S!L:L,B2S!C:C,C173)</f>
        <v>0</v>
      </c>
      <c r="H173" s="67">
        <f>SUMIF(TOP!C:C,C173,TOP!I:I)</f>
        <v>0</v>
      </c>
      <c r="I173" s="67">
        <f>SUMIF(LEG!C:C,'Sum FEB'!C173,LEG!I:I)</f>
        <v>0</v>
      </c>
      <c r="J173" s="101">
        <f t="shared" si="17"/>
        <v>0</v>
      </c>
      <c r="K173" s="93">
        <f>SUMIFS(PSP!Y:Y,PSP!D:D,C173)</f>
        <v>0</v>
      </c>
      <c r="L173" s="101">
        <f t="shared" si="18"/>
        <v>0</v>
      </c>
    </row>
    <row r="174" spans="2:12" s="97" customFormat="1" ht="15" hidden="1" customHeight="1">
      <c r="B174" s="94">
        <v>163</v>
      </c>
      <c r="C174" s="96" t="s">
        <v>1321</v>
      </c>
      <c r="D174" s="1" t="s">
        <v>1349</v>
      </c>
      <c r="E174" s="63">
        <f>SUMIFS(OFM!AJ:AJ,OFM!C:C,C174)</f>
        <v>0</v>
      </c>
      <c r="F174" s="63">
        <f>SUMIFS(FAM!AL:AL,FAM!E:E,C174)</f>
        <v>0</v>
      </c>
      <c r="G174" s="67">
        <f>SUMIFS(B2S!L:L,B2S!C:C,C174)</f>
        <v>0</v>
      </c>
      <c r="H174" s="67">
        <f>SUMIF(TOP!C:C,C174,TOP!I:I)</f>
        <v>0</v>
      </c>
      <c r="I174" s="67">
        <f>SUMIF(LEG!C:C,'Sum FEB'!C174,LEG!I:I)</f>
        <v>0</v>
      </c>
      <c r="J174" s="101">
        <f t="shared" si="17"/>
        <v>0</v>
      </c>
      <c r="K174" s="93">
        <f>SUMIFS(PSP!Y:Y,PSP!D:D,C174)</f>
        <v>0</v>
      </c>
      <c r="L174" s="101">
        <f t="shared" si="18"/>
        <v>0</v>
      </c>
    </row>
    <row r="175" spans="2:12" s="97" customFormat="1" ht="15" hidden="1" customHeight="1">
      <c r="B175" s="94">
        <v>164</v>
      </c>
      <c r="C175" s="96" t="s">
        <v>1322</v>
      </c>
      <c r="D175" s="1" t="s">
        <v>1349</v>
      </c>
      <c r="E175" s="63">
        <f>SUMIFS(OFM!AJ:AJ,OFM!C:C,C175)</f>
        <v>0</v>
      </c>
      <c r="F175" s="63">
        <f>SUMIFS(FAM!AL:AL,FAM!E:E,C175)</f>
        <v>0</v>
      </c>
      <c r="G175" s="67">
        <f>SUMIFS(B2S!L:L,B2S!C:C,C175)</f>
        <v>0</v>
      </c>
      <c r="H175" s="67">
        <f>SUMIF(TOP!C:C,C175,TOP!I:I)</f>
        <v>0</v>
      </c>
      <c r="I175" s="67">
        <f>SUMIF(LEG!C:C,'Sum FEB'!C175,LEG!I:I)</f>
        <v>0</v>
      </c>
      <c r="J175" s="101">
        <f t="shared" si="17"/>
        <v>0</v>
      </c>
      <c r="K175" s="93">
        <f>SUMIFS(PSP!Y:Y,PSP!D:D,C175)</f>
        <v>0</v>
      </c>
      <c r="L175" s="101">
        <f t="shared" si="18"/>
        <v>0</v>
      </c>
    </row>
    <row r="176" spans="2:12" s="97" customFormat="1" ht="15" hidden="1" customHeight="1">
      <c r="B176" s="94">
        <v>165</v>
      </c>
      <c r="C176" s="96" t="s">
        <v>1323</v>
      </c>
      <c r="D176" s="1" t="s">
        <v>1349</v>
      </c>
      <c r="E176" s="63">
        <f>SUMIFS(OFM!AJ:AJ,OFM!C:C,C176)</f>
        <v>0</v>
      </c>
      <c r="F176" s="63">
        <f>SUMIFS(FAM!AL:AL,FAM!E:E,C176)</f>
        <v>0</v>
      </c>
      <c r="G176" s="67">
        <f>SUMIFS(B2S!L:L,B2S!C:C,C176)</f>
        <v>0</v>
      </c>
      <c r="H176" s="67">
        <f>SUMIF(TOP!C:C,C176,TOP!I:I)</f>
        <v>0</v>
      </c>
      <c r="I176" s="67">
        <f>SUMIF(LEG!C:C,'Sum FEB'!C176,LEG!I:I)</f>
        <v>0</v>
      </c>
      <c r="J176" s="101">
        <f t="shared" si="17"/>
        <v>0</v>
      </c>
      <c r="K176" s="93">
        <f>SUMIFS(PSP!Y:Y,PSP!D:D,C176)</f>
        <v>0</v>
      </c>
      <c r="L176" s="101">
        <f t="shared" si="18"/>
        <v>0</v>
      </c>
    </row>
    <row r="177" spans="2:12" s="97" customFormat="1" ht="15" hidden="1" customHeight="1">
      <c r="B177" s="94">
        <v>166</v>
      </c>
      <c r="C177" s="96" t="s">
        <v>1332</v>
      </c>
      <c r="D177" s="1" t="s">
        <v>1349</v>
      </c>
      <c r="E177" s="63">
        <f>SUMIFS(OFM!AJ:AJ,OFM!C:C,C177)</f>
        <v>0</v>
      </c>
      <c r="F177" s="63">
        <f>SUMIFS(FAM!AL:AL,FAM!E:E,C177)</f>
        <v>0</v>
      </c>
      <c r="G177" s="67">
        <f>SUMIFS(B2S!L:L,B2S!C:C,C177)</f>
        <v>0</v>
      </c>
      <c r="H177" s="67">
        <f>SUMIF(TOP!C:C,C177,TOP!I:I)</f>
        <v>0</v>
      </c>
      <c r="I177" s="67">
        <f>SUMIF(LEG!C:C,'Sum FEB'!C177,LEG!I:I)</f>
        <v>0</v>
      </c>
      <c r="J177" s="101">
        <f t="shared" si="17"/>
        <v>0</v>
      </c>
      <c r="K177" s="93">
        <f>SUMIFS(PSP!Y:Y,PSP!D:D,C177)</f>
        <v>0</v>
      </c>
      <c r="L177" s="101">
        <f t="shared" si="18"/>
        <v>0</v>
      </c>
    </row>
    <row r="178" spans="2:12" s="97" customFormat="1" ht="15" hidden="1" customHeight="1">
      <c r="B178" s="94">
        <v>167</v>
      </c>
      <c r="C178" s="96" t="s">
        <v>1333</v>
      </c>
      <c r="D178" s="1" t="s">
        <v>1349</v>
      </c>
      <c r="E178" s="63">
        <f>SUMIFS(OFM!AJ:AJ,OFM!C:C,C178)</f>
        <v>0</v>
      </c>
      <c r="F178" s="63">
        <f>SUMIFS(FAM!AL:AL,FAM!E:E,C178)</f>
        <v>0</v>
      </c>
      <c r="G178" s="67">
        <f>SUMIFS(B2S!L:L,B2S!C:C,C178)</f>
        <v>0</v>
      </c>
      <c r="H178" s="67">
        <f>SUMIF(TOP!C:C,C178,TOP!I:I)</f>
        <v>0</v>
      </c>
      <c r="I178" s="67">
        <f>SUMIF(LEG!C:C,'Sum FEB'!C178,LEG!I:I)</f>
        <v>0</v>
      </c>
      <c r="J178" s="101">
        <f t="shared" si="17"/>
        <v>0</v>
      </c>
      <c r="K178" s="93">
        <f>SUMIFS(PSP!Y:Y,PSP!D:D,C178)</f>
        <v>0</v>
      </c>
      <c r="L178" s="101">
        <f t="shared" si="18"/>
        <v>0</v>
      </c>
    </row>
    <row r="179" spans="2:12" s="97" customFormat="1" ht="15" hidden="1" customHeight="1">
      <c r="B179" s="94">
        <v>168</v>
      </c>
      <c r="C179" s="95" t="s">
        <v>1324</v>
      </c>
      <c r="D179" s="1" t="s">
        <v>1349</v>
      </c>
      <c r="E179" s="63">
        <f>SUMIFS(OFM!AJ:AJ,OFM!C:C,C179)</f>
        <v>0</v>
      </c>
      <c r="F179" s="63">
        <f>SUMIFS(FAM!AL:AL,FAM!E:E,C179)</f>
        <v>0</v>
      </c>
      <c r="G179" s="67">
        <f>SUMIFS(B2S!L:L,B2S!C:C,C179)</f>
        <v>0</v>
      </c>
      <c r="H179" s="67">
        <f>SUMIF(TOP!C:C,C179,TOP!I:I)</f>
        <v>0</v>
      </c>
      <c r="I179" s="67">
        <f>SUMIF(LEG!C:C,'Sum FEB'!C179,LEG!I:I)</f>
        <v>0</v>
      </c>
      <c r="J179" s="101">
        <f t="shared" si="17"/>
        <v>0</v>
      </c>
      <c r="K179" s="93">
        <f>SUMIFS(PSP!Y:Y,PSP!D:D,C179)</f>
        <v>0</v>
      </c>
      <c r="L179" s="101">
        <f t="shared" si="18"/>
        <v>0</v>
      </c>
    </row>
    <row r="180" spans="2:12" s="97" customFormat="1" ht="15" hidden="1" customHeight="1">
      <c r="B180" s="94">
        <v>169</v>
      </c>
      <c r="C180" s="95" t="s">
        <v>1334</v>
      </c>
      <c r="D180" s="1" t="s">
        <v>1349</v>
      </c>
      <c r="E180" s="63">
        <f>SUMIFS(OFM!AJ:AJ,OFM!C:C,C180)</f>
        <v>0</v>
      </c>
      <c r="F180" s="63">
        <f>SUMIFS(FAM!AL:AL,FAM!E:E,C180)</f>
        <v>0</v>
      </c>
      <c r="G180" s="67">
        <f>SUMIFS(B2S!L:L,B2S!C:C,C180)</f>
        <v>0</v>
      </c>
      <c r="H180" s="67">
        <f>SUMIF(TOP!C:C,C180,TOP!I:I)</f>
        <v>0</v>
      </c>
      <c r="I180" s="67">
        <f>SUMIF(LEG!C:C,'Sum FEB'!C180,LEG!I:I)</f>
        <v>0</v>
      </c>
      <c r="J180" s="101">
        <f t="shared" si="17"/>
        <v>0</v>
      </c>
      <c r="K180" s="93">
        <f>SUMIFS(PSP!Y:Y,PSP!D:D,C180)</f>
        <v>0</v>
      </c>
      <c r="L180" s="101">
        <f t="shared" si="18"/>
        <v>0</v>
      </c>
    </row>
  </sheetData>
  <autoFilter ref="B9:L180" xr:uid="{00000000-0009-0000-0000-00000B000000}">
    <filterColumn colId="2">
      <filters>
        <filter val="FC"/>
      </filters>
    </filterColumn>
    <filterColumn colId="10">
      <filters>
        <filter val="1,257.75"/>
        <filter val="1,620.00"/>
        <filter val="1,703.25"/>
        <filter val="1,754.50"/>
        <filter val="1,757.50"/>
        <filter val="10,668.25"/>
        <filter val="10,851.00"/>
        <filter val="11,601.50"/>
        <filter val="11,741.50"/>
        <filter val="12,156.25"/>
        <filter val="12,846.50"/>
        <filter val="13,873.50"/>
        <filter val="140,699.00"/>
        <filter val="18,355.50"/>
        <filter val="18,812.50"/>
        <filter val="19,739.50"/>
        <filter val="2,422.25"/>
        <filter val="20,063.75"/>
        <filter val="20,585.50"/>
        <filter val="21,185.00"/>
        <filter val="21,665.50"/>
        <filter val="219,197.00"/>
        <filter val="22,304.50"/>
        <filter val="22,641.75"/>
        <filter val="22,681.50"/>
        <filter val="23,258.50"/>
        <filter val="25,214.50"/>
        <filter val="25,861.00"/>
        <filter val="26,192.50"/>
        <filter val="263.75"/>
        <filter val="29,877.00"/>
        <filter val="3,284.75"/>
        <filter val="330.00"/>
        <filter val="36,370.00"/>
        <filter val="36,704.75"/>
        <filter val="4,109.25"/>
        <filter val="4,623.75"/>
        <filter val="4,888.25"/>
        <filter val="42,864.25"/>
        <filter val="47,150.50"/>
        <filter val="5,099.25"/>
        <filter val="5,400.00"/>
        <filter val="54,176.25"/>
        <filter val="56,701.50"/>
        <filter val="59,743.50"/>
        <filter val="6,126.00"/>
        <filter val="6,421.50"/>
        <filter val="6,460.75"/>
        <filter val="6,862.50"/>
        <filter val="7,427.75"/>
        <filter val="7,529.00"/>
        <filter val="72,618.00"/>
        <filter val="726,813.50"/>
        <filter val="8,220.75"/>
        <filter val="9,239.50"/>
        <filter val="9,554.00"/>
        <filter val="91,858.25"/>
      </filters>
    </filterColumn>
  </autoFilter>
  <mergeCells count="11">
    <mergeCell ref="J1:K2"/>
    <mergeCell ref="B3:B4"/>
    <mergeCell ref="C3:C4"/>
    <mergeCell ref="D3:D4"/>
    <mergeCell ref="J3:J4"/>
    <mergeCell ref="K3:K4"/>
    <mergeCell ref="B8:C8"/>
    <mergeCell ref="B6:C6"/>
    <mergeCell ref="L3:L4"/>
    <mergeCell ref="B5:C5"/>
    <mergeCell ref="B7:C7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Y1561"/>
  <sheetViews>
    <sheetView showGridLines="0" zoomScale="90" zoomScaleNormal="90" workbookViewId="0">
      <pane xSplit="4" ySplit="2" topLeftCell="AU3" activePane="bottomRight" state="frozen"/>
      <selection activeCell="G24" sqref="G24"/>
      <selection pane="topRight" activeCell="G24" sqref="G24"/>
      <selection pane="bottomLeft" activeCell="G24" sqref="G24"/>
      <selection pane="bottomRight" activeCell="BF10" sqref="BF10"/>
    </sheetView>
  </sheetViews>
  <sheetFormatPr defaultRowHeight="15"/>
  <cols>
    <col min="1" max="1" width="3.140625" customWidth="1"/>
    <col min="2" max="2" width="8.85546875" style="36"/>
    <col min="3" max="3" width="31.85546875" style="18" bestFit="1" customWidth="1"/>
    <col min="4" max="4" width="8.85546875" style="36" customWidth="1"/>
    <col min="5" max="5" width="10.28515625" style="18" hidden="1" customWidth="1"/>
    <col min="6" max="7" width="10.7109375" style="18" hidden="1" customWidth="1"/>
    <col min="8" max="8" width="9.28515625" style="18" hidden="1" customWidth="1"/>
    <col min="9" max="10" width="10" style="18" hidden="1" customWidth="1"/>
    <col min="11" max="11" width="9.42578125" style="18" hidden="1" customWidth="1"/>
    <col min="12" max="13" width="10.85546875" style="18" hidden="1" customWidth="1"/>
    <col min="14" max="14" width="9.140625" style="18" hidden="1" customWidth="1"/>
    <col min="15" max="19" width="10.5703125" style="18" hidden="1" customWidth="1"/>
    <col min="20" max="22" width="12.5703125" style="18" hidden="1" customWidth="1"/>
    <col min="23" max="23" width="9.42578125" style="18" hidden="1" customWidth="1"/>
    <col min="24" max="24" width="10" style="18" hidden="1" customWidth="1"/>
    <col min="25" max="25" width="9.42578125" style="18" hidden="1" customWidth="1"/>
    <col min="26" max="26" width="9.140625" hidden="1" customWidth="1"/>
    <col min="27" max="27" width="11.140625" hidden="1" customWidth="1"/>
    <col min="28" max="28" width="9.85546875" hidden="1" customWidth="1"/>
    <col min="29" max="29" width="10" hidden="1" customWidth="1"/>
    <col min="30" max="30" width="12.85546875" hidden="1" customWidth="1"/>
    <col min="31" max="31" width="11.42578125" hidden="1" customWidth="1"/>
    <col min="32" max="32" width="12.85546875" hidden="1" customWidth="1"/>
    <col min="33" max="33" width="16.140625" hidden="1" customWidth="1"/>
    <col min="34" max="34" width="15.28515625" hidden="1" customWidth="1"/>
    <col min="35" max="35" width="12.85546875" hidden="1" customWidth="1"/>
    <col min="36" max="36" width="16.140625" hidden="1" customWidth="1"/>
    <col min="37" max="37" width="15.28515625" hidden="1" customWidth="1"/>
    <col min="38" max="38" width="12.85546875" hidden="1" customWidth="1"/>
    <col min="39" max="39" width="16.140625" hidden="1" customWidth="1"/>
    <col min="40" max="40" width="15.28515625" hidden="1" customWidth="1"/>
    <col min="41" max="41" width="12.85546875" hidden="1" customWidth="1"/>
    <col min="42" max="42" width="16.140625" hidden="1" customWidth="1"/>
    <col min="43" max="43" width="15.28515625" hidden="1" customWidth="1"/>
    <col min="44" max="44" width="12.85546875" hidden="1" customWidth="1"/>
    <col min="45" max="45" width="16.140625" hidden="1" customWidth="1"/>
    <col min="46" max="46" width="15.28515625" hidden="1" customWidth="1"/>
    <col min="47" max="47" width="12.85546875" customWidth="1"/>
    <col min="48" max="48" width="16.140625" customWidth="1"/>
    <col min="49" max="49" width="15.28515625" customWidth="1"/>
  </cols>
  <sheetData>
    <row r="1" spans="1:49">
      <c r="B1" s="403" t="s">
        <v>0</v>
      </c>
      <c r="C1" s="405" t="s">
        <v>2</v>
      </c>
      <c r="D1" s="406" t="s">
        <v>1</v>
      </c>
      <c r="E1" s="407">
        <v>42948</v>
      </c>
      <c r="F1" s="408"/>
      <c r="G1" s="409"/>
      <c r="H1" s="407">
        <v>42979</v>
      </c>
      <c r="I1" s="408"/>
      <c r="J1" s="409"/>
      <c r="K1" s="407">
        <v>43009</v>
      </c>
      <c r="L1" s="408"/>
      <c r="M1" s="409"/>
      <c r="N1" s="407">
        <v>43040</v>
      </c>
      <c r="O1" s="408"/>
      <c r="P1" s="409"/>
      <c r="Q1" s="410">
        <v>43070</v>
      </c>
      <c r="R1" s="410"/>
      <c r="S1" s="410"/>
      <c r="T1" s="410">
        <v>43101</v>
      </c>
      <c r="U1" s="410"/>
      <c r="V1" s="410"/>
      <c r="W1" s="410">
        <v>43132</v>
      </c>
      <c r="X1" s="410"/>
      <c r="Y1" s="410"/>
      <c r="Z1" s="410">
        <v>43160</v>
      </c>
      <c r="AA1" s="410"/>
      <c r="AB1" s="410"/>
      <c r="AC1" s="407">
        <v>43191</v>
      </c>
      <c r="AD1" s="408"/>
      <c r="AE1" s="409"/>
      <c r="AF1" s="407">
        <v>43221</v>
      </c>
      <c r="AG1" s="408"/>
      <c r="AH1" s="409"/>
      <c r="AI1" s="407">
        <v>43252</v>
      </c>
      <c r="AJ1" s="408"/>
      <c r="AK1" s="409"/>
      <c r="AL1" s="407">
        <v>43282</v>
      </c>
      <c r="AM1" s="408"/>
      <c r="AN1" s="409"/>
      <c r="AO1" s="407">
        <v>43313</v>
      </c>
      <c r="AP1" s="408"/>
      <c r="AQ1" s="409"/>
      <c r="AR1" s="407">
        <v>43374</v>
      </c>
      <c r="AS1" s="408"/>
      <c r="AT1" s="409"/>
      <c r="AU1" s="407">
        <v>43405</v>
      </c>
      <c r="AV1" s="408"/>
      <c r="AW1" s="409"/>
    </row>
    <row r="2" spans="1:49">
      <c r="B2" s="404"/>
      <c r="C2" s="405"/>
      <c r="D2" s="406"/>
      <c r="E2" s="82" t="s">
        <v>923</v>
      </c>
      <c r="F2" s="82" t="s">
        <v>922</v>
      </c>
      <c r="G2" s="83">
        <v>0.25</v>
      </c>
      <c r="H2" s="82" t="s">
        <v>923</v>
      </c>
      <c r="I2" s="82" t="s">
        <v>922</v>
      </c>
      <c r="J2" s="83">
        <v>0.25</v>
      </c>
      <c r="K2" s="82" t="s">
        <v>923</v>
      </c>
      <c r="L2" s="82" t="s">
        <v>922</v>
      </c>
      <c r="M2" s="83">
        <v>0.25</v>
      </c>
      <c r="N2" s="82" t="s">
        <v>923</v>
      </c>
      <c r="O2" s="82" t="s">
        <v>922</v>
      </c>
      <c r="P2" s="83">
        <v>0.25</v>
      </c>
      <c r="Q2" s="82" t="s">
        <v>923</v>
      </c>
      <c r="R2" s="82" t="s">
        <v>922</v>
      </c>
      <c r="S2" s="83">
        <v>0.25</v>
      </c>
      <c r="T2" s="82" t="s">
        <v>923</v>
      </c>
      <c r="U2" s="82" t="s">
        <v>922</v>
      </c>
      <c r="V2" s="83">
        <v>0.25</v>
      </c>
      <c r="W2" s="82" t="s">
        <v>923</v>
      </c>
      <c r="X2" s="82" t="s">
        <v>922</v>
      </c>
      <c r="Y2" s="83">
        <v>0.25</v>
      </c>
      <c r="Z2" s="177" t="s">
        <v>923</v>
      </c>
      <c r="AA2" s="177" t="s">
        <v>922</v>
      </c>
      <c r="AB2" s="83">
        <v>0.25</v>
      </c>
      <c r="AC2" s="188" t="s">
        <v>923</v>
      </c>
      <c r="AD2" s="188" t="s">
        <v>922</v>
      </c>
      <c r="AE2" s="83">
        <v>0.25</v>
      </c>
      <c r="AF2" s="220" t="s">
        <v>923</v>
      </c>
      <c r="AG2" s="220" t="s">
        <v>922</v>
      </c>
      <c r="AH2" s="83">
        <v>0.25</v>
      </c>
      <c r="AI2" s="223" t="s">
        <v>923</v>
      </c>
      <c r="AJ2" s="223" t="s">
        <v>922</v>
      </c>
      <c r="AK2" s="83">
        <v>0.25</v>
      </c>
      <c r="AL2" s="246" t="s">
        <v>923</v>
      </c>
      <c r="AM2" s="246" t="s">
        <v>922</v>
      </c>
      <c r="AN2" s="83">
        <v>0.25</v>
      </c>
      <c r="AO2" s="299" t="s">
        <v>923</v>
      </c>
      <c r="AP2" s="299" t="s">
        <v>922</v>
      </c>
      <c r="AQ2" s="83">
        <v>0.25</v>
      </c>
      <c r="AR2" s="301" t="s">
        <v>923</v>
      </c>
      <c r="AS2" s="301" t="s">
        <v>922</v>
      </c>
      <c r="AT2" s="83">
        <v>0.25</v>
      </c>
      <c r="AU2" s="348" t="s">
        <v>923</v>
      </c>
      <c r="AV2" s="348" t="s">
        <v>922</v>
      </c>
      <c r="AW2" s="83">
        <v>0.25</v>
      </c>
    </row>
    <row r="3" spans="1:49">
      <c r="A3" s="129"/>
      <c r="B3" s="41" t="s">
        <v>263</v>
      </c>
      <c r="C3" s="298" t="s">
        <v>5515</v>
      </c>
      <c r="D3" s="44" t="s">
        <v>5</v>
      </c>
      <c r="E3" s="43">
        <v>47</v>
      </c>
      <c r="F3" s="43">
        <v>4035</v>
      </c>
      <c r="G3" s="58">
        <f t="shared" ref="G3:G66" si="0">F3*25%</f>
        <v>1008.75</v>
      </c>
      <c r="H3" s="42"/>
      <c r="I3" s="42"/>
      <c r="J3" s="58">
        <f t="shared" ref="J3:J66" si="1">I3*25%</f>
        <v>0</v>
      </c>
      <c r="K3" s="42">
        <v>91</v>
      </c>
      <c r="L3" s="42">
        <v>9655</v>
      </c>
      <c r="M3" s="58">
        <f t="shared" ref="M3:M66" si="2">L3*25%</f>
        <v>2413.75</v>
      </c>
      <c r="N3" s="42"/>
      <c r="O3" s="42">
        <v>9120</v>
      </c>
      <c r="P3" s="58">
        <f t="shared" ref="P3:P66" si="3">O3*25%</f>
        <v>2280</v>
      </c>
      <c r="Q3" s="57">
        <v>12</v>
      </c>
      <c r="R3" s="57">
        <v>1670</v>
      </c>
      <c r="S3" s="58">
        <f>R3*25%</f>
        <v>417.5</v>
      </c>
      <c r="T3" s="57">
        <v>34</v>
      </c>
      <c r="U3" s="102">
        <v>3380</v>
      </c>
      <c r="V3" s="58">
        <f>U3*25%</f>
        <v>845</v>
      </c>
      <c r="W3" s="102">
        <v>0</v>
      </c>
      <c r="X3" s="102">
        <v>350</v>
      </c>
      <c r="Y3" s="58">
        <f>X3*25%</f>
        <v>87.5</v>
      </c>
      <c r="Z3" s="102">
        <v>0</v>
      </c>
      <c r="AA3" s="102">
        <v>0</v>
      </c>
      <c r="AB3" s="58">
        <f>AA3*25%</f>
        <v>0</v>
      </c>
      <c r="AC3" s="57">
        <v>0</v>
      </c>
      <c r="AD3" s="102">
        <v>0</v>
      </c>
      <c r="AE3" s="58">
        <f>AD3*25%</f>
        <v>0</v>
      </c>
      <c r="AF3" s="102">
        <v>0</v>
      </c>
      <c r="AG3" s="102">
        <v>0</v>
      </c>
      <c r="AH3" s="219">
        <f>AG3*25%</f>
        <v>0</v>
      </c>
      <c r="AI3" s="102">
        <v>0</v>
      </c>
      <c r="AJ3" s="102">
        <v>0</v>
      </c>
      <c r="AK3" s="219">
        <f>AJ3*25%</f>
        <v>0</v>
      </c>
      <c r="AL3" s="102">
        <v>0</v>
      </c>
      <c r="AM3" s="102">
        <v>0</v>
      </c>
      <c r="AN3" s="219">
        <f>AM3*25%</f>
        <v>0</v>
      </c>
      <c r="AO3" s="268">
        <v>0</v>
      </c>
      <c r="AP3" s="268">
        <v>0</v>
      </c>
      <c r="AQ3" s="219">
        <f>AP3*25%</f>
        <v>0</v>
      </c>
      <c r="AR3" s="222">
        <v>0</v>
      </c>
      <c r="AS3" s="222">
        <v>0</v>
      </c>
      <c r="AT3" s="219">
        <f>AS3*25%</f>
        <v>0</v>
      </c>
      <c r="AU3" s="222">
        <v>0</v>
      </c>
      <c r="AV3" s="222">
        <v>0</v>
      </c>
      <c r="AW3" s="222">
        <f>AV3*25%</f>
        <v>0</v>
      </c>
    </row>
    <row r="4" spans="1:49">
      <c r="A4" s="129"/>
      <c r="B4" s="41" t="s">
        <v>266</v>
      </c>
      <c r="C4" s="298" t="s">
        <v>5515</v>
      </c>
      <c r="D4" s="44" t="s">
        <v>5</v>
      </c>
      <c r="E4" s="43">
        <v>46</v>
      </c>
      <c r="F4" s="43">
        <v>3445</v>
      </c>
      <c r="G4" s="58">
        <f t="shared" si="0"/>
        <v>861.25</v>
      </c>
      <c r="H4" s="45"/>
      <c r="I4" s="45"/>
      <c r="J4" s="58">
        <f t="shared" si="1"/>
        <v>0</v>
      </c>
      <c r="K4" s="45">
        <v>101</v>
      </c>
      <c r="L4" s="42">
        <v>11385</v>
      </c>
      <c r="M4" s="58">
        <f t="shared" si="2"/>
        <v>2846.25</v>
      </c>
      <c r="N4" s="42"/>
      <c r="O4" s="42">
        <v>10490</v>
      </c>
      <c r="P4" s="58">
        <f t="shared" si="3"/>
        <v>2622.5</v>
      </c>
      <c r="Q4" s="57">
        <v>177</v>
      </c>
      <c r="R4" s="57">
        <v>23790</v>
      </c>
      <c r="S4" s="58">
        <f t="shared" ref="S4:S66" si="4">R4*25%</f>
        <v>5947.5</v>
      </c>
      <c r="T4" s="57">
        <v>170</v>
      </c>
      <c r="U4" s="102">
        <v>20520</v>
      </c>
      <c r="V4" s="58">
        <f t="shared" ref="V4:V67" si="5">U4*25%</f>
        <v>5130</v>
      </c>
      <c r="W4" s="102">
        <v>220</v>
      </c>
      <c r="X4" s="102">
        <v>24335</v>
      </c>
      <c r="Y4" s="58">
        <f t="shared" ref="Y4:Y67" si="6">X4*25%</f>
        <v>6083.75</v>
      </c>
      <c r="Z4" s="102">
        <v>135</v>
      </c>
      <c r="AA4" s="102">
        <v>15365</v>
      </c>
      <c r="AB4" s="58">
        <f t="shared" ref="AB4:AB67" si="7">AA4*25%</f>
        <v>3841.25</v>
      </c>
      <c r="AC4" s="57">
        <v>0</v>
      </c>
      <c r="AD4" s="102">
        <v>0</v>
      </c>
      <c r="AE4" s="58">
        <f t="shared" ref="AE4:AE67" si="8">AD4*25%</f>
        <v>0</v>
      </c>
      <c r="AF4" s="102">
        <v>0</v>
      </c>
      <c r="AG4" s="102">
        <v>0</v>
      </c>
      <c r="AH4" s="219">
        <f t="shared" ref="AH4:AH67" si="9">AG4*25%</f>
        <v>0</v>
      </c>
      <c r="AI4" s="102">
        <v>0</v>
      </c>
      <c r="AJ4" s="102">
        <v>0</v>
      </c>
      <c r="AK4" s="219">
        <f t="shared" ref="AK4:AK67" si="10">AJ4*25%</f>
        <v>0</v>
      </c>
      <c r="AL4" s="102">
        <v>0</v>
      </c>
      <c r="AM4" s="102">
        <v>0</v>
      </c>
      <c r="AN4" s="219">
        <f t="shared" ref="AN4:AN67" si="11">AM4*25%</f>
        <v>0</v>
      </c>
      <c r="AO4" s="268">
        <v>0</v>
      </c>
      <c r="AP4" s="268">
        <v>0</v>
      </c>
      <c r="AQ4" s="219">
        <f t="shared" ref="AQ4:AQ67" si="12">AP4*25%</f>
        <v>0</v>
      </c>
      <c r="AR4" s="222">
        <v>0</v>
      </c>
      <c r="AS4" s="222">
        <v>0</v>
      </c>
      <c r="AT4" s="219">
        <f t="shared" ref="AT4:AT67" si="13">AS4*25%</f>
        <v>0</v>
      </c>
      <c r="AU4" s="222">
        <v>0</v>
      </c>
      <c r="AV4" s="222">
        <v>0</v>
      </c>
      <c r="AW4" s="222">
        <f t="shared" ref="AW4:AW67" si="14">AV4*25%</f>
        <v>0</v>
      </c>
    </row>
    <row r="5" spans="1:49">
      <c r="A5" s="129"/>
      <c r="B5" s="41" t="s">
        <v>268</v>
      </c>
      <c r="C5" s="298" t="s">
        <v>269</v>
      </c>
      <c r="D5" s="44" t="s">
        <v>5</v>
      </c>
      <c r="E5" s="44">
        <v>56</v>
      </c>
      <c r="F5" s="43">
        <v>5515</v>
      </c>
      <c r="G5" s="58">
        <f t="shared" si="0"/>
        <v>1378.75</v>
      </c>
      <c r="H5" s="45"/>
      <c r="I5" s="45"/>
      <c r="J5" s="58">
        <f t="shared" si="1"/>
        <v>0</v>
      </c>
      <c r="K5" s="45">
        <v>118</v>
      </c>
      <c r="L5" s="42">
        <v>12390</v>
      </c>
      <c r="M5" s="58">
        <f t="shared" si="2"/>
        <v>3097.5</v>
      </c>
      <c r="N5" s="42"/>
      <c r="O5" s="42">
        <v>15020</v>
      </c>
      <c r="P5" s="58">
        <f t="shared" si="3"/>
        <v>3755</v>
      </c>
      <c r="Q5" s="57">
        <v>149</v>
      </c>
      <c r="R5" s="57">
        <v>16235</v>
      </c>
      <c r="S5" s="58">
        <f t="shared" si="4"/>
        <v>4058.75</v>
      </c>
      <c r="T5" s="57">
        <v>179</v>
      </c>
      <c r="U5" s="102">
        <v>18940</v>
      </c>
      <c r="V5" s="58">
        <f t="shared" si="5"/>
        <v>4735</v>
      </c>
      <c r="W5" s="102">
        <v>185</v>
      </c>
      <c r="X5" s="102">
        <v>19580</v>
      </c>
      <c r="Y5" s="58">
        <f t="shared" si="6"/>
        <v>4895</v>
      </c>
      <c r="Z5" s="102">
        <v>204</v>
      </c>
      <c r="AA5" s="102">
        <v>21475</v>
      </c>
      <c r="AB5" s="58">
        <f t="shared" si="7"/>
        <v>5368.75</v>
      </c>
      <c r="AC5" s="57">
        <v>159</v>
      </c>
      <c r="AD5" s="102">
        <v>16900</v>
      </c>
      <c r="AE5" s="58">
        <f t="shared" si="8"/>
        <v>4225</v>
      </c>
      <c r="AF5" s="102">
        <v>180</v>
      </c>
      <c r="AG5" s="102">
        <v>19205</v>
      </c>
      <c r="AH5" s="219">
        <f t="shared" si="9"/>
        <v>4801.25</v>
      </c>
      <c r="AI5" s="102">
        <v>168</v>
      </c>
      <c r="AJ5" s="102">
        <v>17375</v>
      </c>
      <c r="AK5" s="219">
        <f t="shared" si="10"/>
        <v>4343.75</v>
      </c>
      <c r="AL5" s="102">
        <v>196</v>
      </c>
      <c r="AM5" s="102">
        <v>18950</v>
      </c>
      <c r="AN5" s="219">
        <f t="shared" si="11"/>
        <v>4737.5</v>
      </c>
      <c r="AO5" s="268">
        <v>234</v>
      </c>
      <c r="AP5" s="268">
        <v>24955</v>
      </c>
      <c r="AQ5" s="219">
        <f t="shared" si="12"/>
        <v>6238.75</v>
      </c>
      <c r="AR5" s="222">
        <v>219</v>
      </c>
      <c r="AS5" s="222">
        <v>23690</v>
      </c>
      <c r="AT5" s="219">
        <f t="shared" si="13"/>
        <v>5922.5</v>
      </c>
      <c r="AU5" s="222">
        <v>223</v>
      </c>
      <c r="AV5" s="222">
        <v>25610</v>
      </c>
      <c r="AW5" s="222">
        <f t="shared" si="14"/>
        <v>6402.5</v>
      </c>
    </row>
    <row r="6" spans="1:49">
      <c r="A6" s="129"/>
      <c r="B6" s="41" t="s">
        <v>270</v>
      </c>
      <c r="C6" s="298" t="s">
        <v>271</v>
      </c>
      <c r="D6" s="44" t="s">
        <v>84</v>
      </c>
      <c r="E6" s="44">
        <v>20</v>
      </c>
      <c r="F6" s="43">
        <v>1915</v>
      </c>
      <c r="G6" s="58">
        <f t="shared" si="0"/>
        <v>478.75</v>
      </c>
      <c r="H6" s="45">
        <v>44</v>
      </c>
      <c r="I6" s="45">
        <v>3625</v>
      </c>
      <c r="J6" s="58">
        <f t="shared" si="1"/>
        <v>906.25</v>
      </c>
      <c r="K6" s="45">
        <v>45</v>
      </c>
      <c r="L6" s="42">
        <v>3920</v>
      </c>
      <c r="M6" s="58">
        <f t="shared" si="2"/>
        <v>980</v>
      </c>
      <c r="N6" s="42"/>
      <c r="O6" s="42">
        <v>4005</v>
      </c>
      <c r="P6" s="58">
        <f t="shared" si="3"/>
        <v>1001.25</v>
      </c>
      <c r="Q6" s="57">
        <v>70</v>
      </c>
      <c r="R6" s="57">
        <v>6645</v>
      </c>
      <c r="S6" s="58">
        <f t="shared" si="4"/>
        <v>1661.25</v>
      </c>
      <c r="T6" s="57">
        <v>61</v>
      </c>
      <c r="U6" s="102">
        <v>6175</v>
      </c>
      <c r="V6" s="58">
        <f t="shared" si="5"/>
        <v>1543.75</v>
      </c>
      <c r="W6" s="102">
        <v>16</v>
      </c>
      <c r="X6" s="102">
        <v>5655</v>
      </c>
      <c r="Y6" s="58">
        <f t="shared" si="6"/>
        <v>1413.75</v>
      </c>
      <c r="Z6" s="102">
        <v>67</v>
      </c>
      <c r="AA6" s="102">
        <v>6580</v>
      </c>
      <c r="AB6" s="58">
        <f t="shared" si="7"/>
        <v>1645</v>
      </c>
      <c r="AC6" s="57">
        <v>64</v>
      </c>
      <c r="AD6" s="102">
        <v>5630</v>
      </c>
      <c r="AE6" s="58">
        <f t="shared" si="8"/>
        <v>1407.5</v>
      </c>
      <c r="AF6" s="102">
        <v>73</v>
      </c>
      <c r="AG6" s="102">
        <v>5945</v>
      </c>
      <c r="AH6" s="219">
        <f t="shared" si="9"/>
        <v>1486.25</v>
      </c>
      <c r="AI6" s="102">
        <v>65</v>
      </c>
      <c r="AJ6" s="102">
        <v>5025</v>
      </c>
      <c r="AK6" s="219">
        <f t="shared" si="10"/>
        <v>1256.25</v>
      </c>
      <c r="AL6" s="102">
        <v>110</v>
      </c>
      <c r="AM6" s="102">
        <v>8635</v>
      </c>
      <c r="AN6" s="219">
        <f t="shared" si="11"/>
        <v>2158.75</v>
      </c>
      <c r="AO6" s="268">
        <v>87</v>
      </c>
      <c r="AP6" s="268">
        <v>7580</v>
      </c>
      <c r="AQ6" s="219">
        <f t="shared" si="12"/>
        <v>1895</v>
      </c>
      <c r="AR6" s="222">
        <v>61</v>
      </c>
      <c r="AS6" s="222">
        <v>5350</v>
      </c>
      <c r="AT6" s="219">
        <f t="shared" si="13"/>
        <v>1337.5</v>
      </c>
      <c r="AU6" s="222">
        <v>73</v>
      </c>
      <c r="AV6" s="222">
        <v>6920</v>
      </c>
      <c r="AW6" s="222">
        <f t="shared" si="14"/>
        <v>1730</v>
      </c>
    </row>
    <row r="7" spans="1:49">
      <c r="A7" s="129"/>
      <c r="B7" s="41" t="s">
        <v>272</v>
      </c>
      <c r="C7" s="298" t="s">
        <v>5515</v>
      </c>
      <c r="D7" s="44" t="s">
        <v>5</v>
      </c>
      <c r="E7" s="44">
        <v>44</v>
      </c>
      <c r="F7" s="43">
        <v>5955</v>
      </c>
      <c r="G7" s="58">
        <f t="shared" si="0"/>
        <v>1488.75</v>
      </c>
      <c r="H7" s="45"/>
      <c r="I7" s="45"/>
      <c r="J7" s="58">
        <f t="shared" si="1"/>
        <v>0</v>
      </c>
      <c r="K7" s="45">
        <v>70</v>
      </c>
      <c r="L7" s="42">
        <v>8090</v>
      </c>
      <c r="M7" s="58">
        <f t="shared" si="2"/>
        <v>2022.5</v>
      </c>
      <c r="N7" s="42"/>
      <c r="O7" s="42">
        <v>5660</v>
      </c>
      <c r="P7" s="58">
        <f t="shared" si="3"/>
        <v>1415</v>
      </c>
      <c r="Q7" s="57">
        <v>37</v>
      </c>
      <c r="R7" s="57">
        <v>4475</v>
      </c>
      <c r="S7" s="58">
        <f t="shared" si="4"/>
        <v>1118.75</v>
      </c>
      <c r="T7" s="57">
        <v>19</v>
      </c>
      <c r="U7" s="102">
        <v>2980</v>
      </c>
      <c r="V7" s="58">
        <f t="shared" si="5"/>
        <v>745</v>
      </c>
      <c r="W7" s="102">
        <v>3</v>
      </c>
      <c r="X7" s="102">
        <v>2315</v>
      </c>
      <c r="Y7" s="58">
        <f t="shared" si="6"/>
        <v>578.75</v>
      </c>
      <c r="Z7" s="102">
        <v>16</v>
      </c>
      <c r="AA7" s="102">
        <v>1590</v>
      </c>
      <c r="AB7" s="58">
        <f>AA7*25%</f>
        <v>397.5</v>
      </c>
      <c r="AC7" s="57">
        <v>14</v>
      </c>
      <c r="AD7" s="102">
        <v>1975</v>
      </c>
      <c r="AE7" s="58">
        <f t="shared" si="8"/>
        <v>493.75</v>
      </c>
      <c r="AF7" s="102">
        <v>12</v>
      </c>
      <c r="AG7" s="102">
        <v>945</v>
      </c>
      <c r="AH7" s="219">
        <f t="shared" si="9"/>
        <v>236.25</v>
      </c>
      <c r="AI7" s="102">
        <v>0</v>
      </c>
      <c r="AJ7" s="102">
        <v>0</v>
      </c>
      <c r="AK7" s="219">
        <f t="shared" si="10"/>
        <v>0</v>
      </c>
      <c r="AL7" s="102">
        <v>0</v>
      </c>
      <c r="AM7" s="102">
        <v>0</v>
      </c>
      <c r="AN7" s="219">
        <f t="shared" si="11"/>
        <v>0</v>
      </c>
      <c r="AO7" s="268">
        <v>0</v>
      </c>
      <c r="AP7" s="268">
        <v>0</v>
      </c>
      <c r="AQ7" s="219">
        <f t="shared" si="12"/>
        <v>0</v>
      </c>
      <c r="AR7" s="222">
        <v>0</v>
      </c>
      <c r="AS7" s="222">
        <v>0</v>
      </c>
      <c r="AT7" s="219">
        <f t="shared" si="13"/>
        <v>0</v>
      </c>
      <c r="AU7" s="222">
        <v>0</v>
      </c>
      <c r="AV7" s="222">
        <v>0</v>
      </c>
      <c r="AW7" s="222">
        <f t="shared" si="14"/>
        <v>0</v>
      </c>
    </row>
    <row r="8" spans="1:49">
      <c r="A8" s="129"/>
      <c r="B8" s="41" t="s">
        <v>274</v>
      </c>
      <c r="C8" s="298" t="s">
        <v>5515</v>
      </c>
      <c r="D8" s="44" t="s">
        <v>5</v>
      </c>
      <c r="E8" s="44">
        <v>17</v>
      </c>
      <c r="F8" s="43">
        <v>1800</v>
      </c>
      <c r="G8" s="58">
        <f t="shared" si="0"/>
        <v>450</v>
      </c>
      <c r="H8" s="45"/>
      <c r="I8" s="45"/>
      <c r="J8" s="58">
        <f t="shared" si="1"/>
        <v>0</v>
      </c>
      <c r="K8" s="45">
        <v>59</v>
      </c>
      <c r="L8" s="42">
        <v>5160</v>
      </c>
      <c r="M8" s="58">
        <f t="shared" si="2"/>
        <v>1290</v>
      </c>
      <c r="N8" s="42"/>
      <c r="O8" s="42">
        <v>7730</v>
      </c>
      <c r="P8" s="58">
        <f t="shared" si="3"/>
        <v>1932.5</v>
      </c>
      <c r="Q8" s="57">
        <v>82</v>
      </c>
      <c r="R8" s="57">
        <v>7305</v>
      </c>
      <c r="S8" s="58">
        <f t="shared" si="4"/>
        <v>1826.25</v>
      </c>
      <c r="T8" s="57">
        <v>87</v>
      </c>
      <c r="U8" s="102">
        <v>7245</v>
      </c>
      <c r="V8" s="58">
        <f t="shared" si="5"/>
        <v>1811.25</v>
      </c>
      <c r="W8" s="102">
        <v>54</v>
      </c>
      <c r="X8" s="102">
        <v>4485</v>
      </c>
      <c r="Y8" s="58">
        <f t="shared" si="6"/>
        <v>1121.25</v>
      </c>
      <c r="Z8" s="102">
        <v>0</v>
      </c>
      <c r="AA8" s="102">
        <v>0</v>
      </c>
      <c r="AB8" s="58">
        <f t="shared" si="7"/>
        <v>0</v>
      </c>
      <c r="AC8" s="57">
        <v>0</v>
      </c>
      <c r="AD8" s="102">
        <v>0</v>
      </c>
      <c r="AE8" s="58">
        <f t="shared" si="8"/>
        <v>0</v>
      </c>
      <c r="AF8" s="102">
        <v>0</v>
      </c>
      <c r="AG8" s="102">
        <v>0</v>
      </c>
      <c r="AH8" s="219">
        <f t="shared" si="9"/>
        <v>0</v>
      </c>
      <c r="AI8" s="102">
        <v>0</v>
      </c>
      <c r="AJ8" s="102">
        <v>0</v>
      </c>
      <c r="AK8" s="219">
        <f t="shared" si="10"/>
        <v>0</v>
      </c>
      <c r="AL8" s="102">
        <v>0</v>
      </c>
      <c r="AM8" s="102">
        <v>0</v>
      </c>
      <c r="AN8" s="219">
        <f t="shared" si="11"/>
        <v>0</v>
      </c>
      <c r="AO8" s="268">
        <v>0</v>
      </c>
      <c r="AP8" s="268">
        <v>0</v>
      </c>
      <c r="AQ8" s="219">
        <f t="shared" si="12"/>
        <v>0</v>
      </c>
      <c r="AR8" s="222">
        <v>0</v>
      </c>
      <c r="AS8" s="222">
        <v>0</v>
      </c>
      <c r="AT8" s="219">
        <f t="shared" si="13"/>
        <v>0</v>
      </c>
      <c r="AU8" s="222">
        <v>0</v>
      </c>
      <c r="AV8" s="222">
        <v>0</v>
      </c>
      <c r="AW8" s="222">
        <f t="shared" si="14"/>
        <v>0</v>
      </c>
    </row>
    <row r="9" spans="1:49">
      <c r="A9" s="129"/>
      <c r="B9" s="41" t="s">
        <v>276</v>
      </c>
      <c r="C9" s="298" t="s">
        <v>277</v>
      </c>
      <c r="D9" s="44" t="s">
        <v>14</v>
      </c>
      <c r="E9" s="44">
        <v>59</v>
      </c>
      <c r="F9" s="43">
        <v>5735</v>
      </c>
      <c r="G9" s="58">
        <f t="shared" si="0"/>
        <v>1433.75</v>
      </c>
      <c r="H9" s="45">
        <v>64</v>
      </c>
      <c r="I9" s="45">
        <v>5735</v>
      </c>
      <c r="J9" s="58">
        <f t="shared" si="1"/>
        <v>1433.75</v>
      </c>
      <c r="K9" s="45">
        <v>97</v>
      </c>
      <c r="L9" s="42">
        <v>9795</v>
      </c>
      <c r="M9" s="58">
        <f t="shared" si="2"/>
        <v>2448.75</v>
      </c>
      <c r="N9" s="42"/>
      <c r="O9" s="42">
        <v>9565</v>
      </c>
      <c r="P9" s="58">
        <f t="shared" si="3"/>
        <v>2391.25</v>
      </c>
      <c r="Q9" s="57">
        <v>104</v>
      </c>
      <c r="R9" s="57">
        <v>10605</v>
      </c>
      <c r="S9" s="58">
        <f t="shared" si="4"/>
        <v>2651.25</v>
      </c>
      <c r="T9" s="57">
        <v>107</v>
      </c>
      <c r="U9" s="102">
        <v>11545</v>
      </c>
      <c r="V9" s="58">
        <f t="shared" si="5"/>
        <v>2886.25</v>
      </c>
      <c r="W9" s="102">
        <v>130</v>
      </c>
      <c r="X9" s="102">
        <v>13620</v>
      </c>
      <c r="Y9" s="58">
        <f t="shared" si="6"/>
        <v>3405</v>
      </c>
      <c r="Z9" s="102">
        <v>136</v>
      </c>
      <c r="AA9" s="102">
        <v>12690</v>
      </c>
      <c r="AB9" s="58">
        <f t="shared" si="7"/>
        <v>3172.5</v>
      </c>
      <c r="AC9" s="57">
        <v>113</v>
      </c>
      <c r="AD9" s="102">
        <v>10925</v>
      </c>
      <c r="AE9" s="58">
        <f t="shared" si="8"/>
        <v>2731.25</v>
      </c>
      <c r="AF9" s="102">
        <v>137</v>
      </c>
      <c r="AG9" s="102">
        <v>13055</v>
      </c>
      <c r="AH9" s="219">
        <f t="shared" si="9"/>
        <v>3263.75</v>
      </c>
      <c r="AI9" s="102">
        <v>141</v>
      </c>
      <c r="AJ9" s="102">
        <v>14900</v>
      </c>
      <c r="AK9" s="219">
        <f t="shared" si="10"/>
        <v>3725</v>
      </c>
      <c r="AL9" s="102">
        <v>174</v>
      </c>
      <c r="AM9" s="102">
        <v>17845</v>
      </c>
      <c r="AN9" s="219">
        <f t="shared" si="11"/>
        <v>4461.25</v>
      </c>
      <c r="AO9" s="268">
        <v>195</v>
      </c>
      <c r="AP9" s="268">
        <v>18285</v>
      </c>
      <c r="AQ9" s="219">
        <f t="shared" si="12"/>
        <v>4571.25</v>
      </c>
      <c r="AR9" s="222">
        <v>196</v>
      </c>
      <c r="AS9" s="222">
        <v>18765</v>
      </c>
      <c r="AT9" s="219">
        <f t="shared" si="13"/>
        <v>4691.25</v>
      </c>
      <c r="AU9" s="222">
        <v>185</v>
      </c>
      <c r="AV9" s="222">
        <v>17935</v>
      </c>
      <c r="AW9" s="222">
        <f t="shared" si="14"/>
        <v>4483.75</v>
      </c>
    </row>
    <row r="10" spans="1:49">
      <c r="A10" s="130"/>
      <c r="B10" s="41" t="s">
        <v>278</v>
      </c>
      <c r="C10" s="298" t="s">
        <v>279</v>
      </c>
      <c r="D10" s="44" t="s">
        <v>259</v>
      </c>
      <c r="E10" s="43">
        <v>5</v>
      </c>
      <c r="F10" s="43">
        <v>500</v>
      </c>
      <c r="G10" s="58">
        <f t="shared" si="0"/>
        <v>125</v>
      </c>
      <c r="H10" s="45">
        <v>13</v>
      </c>
      <c r="I10" s="45">
        <v>1665</v>
      </c>
      <c r="J10" s="58">
        <f t="shared" si="1"/>
        <v>416.25</v>
      </c>
      <c r="K10" s="45">
        <v>6</v>
      </c>
      <c r="L10" s="42">
        <v>665</v>
      </c>
      <c r="M10" s="58">
        <f t="shared" si="2"/>
        <v>166.25</v>
      </c>
      <c r="N10" s="42"/>
      <c r="O10" s="42">
        <v>1650</v>
      </c>
      <c r="P10" s="58">
        <f t="shared" si="3"/>
        <v>412.5</v>
      </c>
      <c r="Q10" s="57">
        <v>15</v>
      </c>
      <c r="R10" s="57">
        <v>1985</v>
      </c>
      <c r="S10" s="58">
        <f t="shared" si="4"/>
        <v>496.25</v>
      </c>
      <c r="T10" s="57">
        <v>20</v>
      </c>
      <c r="U10" s="102">
        <v>2425</v>
      </c>
      <c r="V10" s="58">
        <f t="shared" si="5"/>
        <v>606.25</v>
      </c>
      <c r="W10" s="102">
        <v>8</v>
      </c>
      <c r="X10" s="102">
        <v>785</v>
      </c>
      <c r="Y10" s="58">
        <f t="shared" si="6"/>
        <v>196.25</v>
      </c>
      <c r="Z10" s="102">
        <v>12</v>
      </c>
      <c r="AA10" s="102">
        <v>925</v>
      </c>
      <c r="AB10" s="58">
        <f t="shared" si="7"/>
        <v>231.25</v>
      </c>
      <c r="AC10" s="57">
        <v>9</v>
      </c>
      <c r="AD10" s="102">
        <v>1000</v>
      </c>
      <c r="AE10" s="58">
        <f t="shared" si="8"/>
        <v>250</v>
      </c>
      <c r="AF10" s="102">
        <v>14</v>
      </c>
      <c r="AG10" s="102">
        <v>1830</v>
      </c>
      <c r="AH10" s="219">
        <f t="shared" si="9"/>
        <v>457.5</v>
      </c>
      <c r="AI10" s="102">
        <v>18</v>
      </c>
      <c r="AJ10" s="102">
        <v>2425</v>
      </c>
      <c r="AK10" s="219">
        <f t="shared" si="10"/>
        <v>606.25</v>
      </c>
      <c r="AL10" s="102">
        <v>29</v>
      </c>
      <c r="AM10" s="102">
        <v>3495</v>
      </c>
      <c r="AN10" s="219">
        <f t="shared" si="11"/>
        <v>873.75</v>
      </c>
      <c r="AO10" s="268">
        <v>15</v>
      </c>
      <c r="AP10" s="268">
        <v>1845</v>
      </c>
      <c r="AQ10" s="219">
        <f t="shared" si="12"/>
        <v>461.25</v>
      </c>
      <c r="AR10" s="222">
        <v>19</v>
      </c>
      <c r="AS10" s="222">
        <v>1705</v>
      </c>
      <c r="AT10" s="219">
        <f t="shared" si="13"/>
        <v>426.25</v>
      </c>
      <c r="AU10" s="222">
        <v>19</v>
      </c>
      <c r="AV10" s="222">
        <v>2010</v>
      </c>
      <c r="AW10" s="222">
        <f t="shared" si="14"/>
        <v>502.5</v>
      </c>
    </row>
    <row r="11" spans="1:49">
      <c r="A11" s="130"/>
      <c r="B11" s="41" t="s">
        <v>280</v>
      </c>
      <c r="C11" s="298" t="s">
        <v>281</v>
      </c>
      <c r="D11" s="44" t="s">
        <v>5</v>
      </c>
      <c r="E11" s="43">
        <v>8</v>
      </c>
      <c r="F11" s="43">
        <v>690</v>
      </c>
      <c r="G11" s="58">
        <f t="shared" si="0"/>
        <v>172.5</v>
      </c>
      <c r="H11" s="45"/>
      <c r="I11" s="45"/>
      <c r="J11" s="58">
        <f t="shared" si="1"/>
        <v>0</v>
      </c>
      <c r="K11" s="45">
        <v>20</v>
      </c>
      <c r="L11" s="42">
        <v>1515</v>
      </c>
      <c r="M11" s="58">
        <f t="shared" si="2"/>
        <v>378.75</v>
      </c>
      <c r="N11" s="42"/>
      <c r="O11" s="42">
        <v>2020</v>
      </c>
      <c r="P11" s="58">
        <f t="shared" si="3"/>
        <v>505</v>
      </c>
      <c r="Q11" s="57">
        <v>17</v>
      </c>
      <c r="R11" s="57">
        <v>1375</v>
      </c>
      <c r="S11" s="58">
        <f t="shared" si="4"/>
        <v>343.75</v>
      </c>
      <c r="T11" s="57">
        <v>33</v>
      </c>
      <c r="U11" s="102">
        <v>2850</v>
      </c>
      <c r="V11" s="58">
        <f t="shared" si="5"/>
        <v>712.5</v>
      </c>
      <c r="W11" s="102">
        <v>27</v>
      </c>
      <c r="X11" s="102">
        <v>2815</v>
      </c>
      <c r="Y11" s="58">
        <f t="shared" si="6"/>
        <v>703.75</v>
      </c>
      <c r="Z11" s="102">
        <v>29</v>
      </c>
      <c r="AA11" s="102">
        <v>3155</v>
      </c>
      <c r="AB11" s="58">
        <f t="shared" si="7"/>
        <v>788.75</v>
      </c>
      <c r="AC11" s="57">
        <v>43</v>
      </c>
      <c r="AD11" s="102">
        <v>4440</v>
      </c>
      <c r="AE11" s="58">
        <f t="shared" si="8"/>
        <v>1110</v>
      </c>
      <c r="AF11" s="102">
        <v>28</v>
      </c>
      <c r="AG11" s="102">
        <v>2555</v>
      </c>
      <c r="AH11" s="219">
        <f t="shared" si="9"/>
        <v>638.75</v>
      </c>
      <c r="AI11" s="102">
        <v>30</v>
      </c>
      <c r="AJ11" s="102">
        <v>3360</v>
      </c>
      <c r="AK11" s="219">
        <f t="shared" si="10"/>
        <v>840</v>
      </c>
      <c r="AL11" s="102">
        <v>25</v>
      </c>
      <c r="AM11" s="102">
        <v>2490</v>
      </c>
      <c r="AN11" s="219">
        <f t="shared" si="11"/>
        <v>622.5</v>
      </c>
      <c r="AO11" s="268">
        <v>37</v>
      </c>
      <c r="AP11" s="268">
        <v>4350</v>
      </c>
      <c r="AQ11" s="219">
        <f t="shared" si="12"/>
        <v>1087.5</v>
      </c>
      <c r="AR11" s="222">
        <v>35</v>
      </c>
      <c r="AS11" s="222">
        <v>3580</v>
      </c>
      <c r="AT11" s="219">
        <f t="shared" si="13"/>
        <v>895</v>
      </c>
      <c r="AU11" s="222">
        <v>45</v>
      </c>
      <c r="AV11" s="222">
        <v>5150</v>
      </c>
      <c r="AW11" s="222">
        <f t="shared" si="14"/>
        <v>1287.5</v>
      </c>
    </row>
    <row r="12" spans="1:49">
      <c r="A12" s="130"/>
      <c r="B12" s="41" t="s">
        <v>282</v>
      </c>
      <c r="C12" s="298" t="s">
        <v>283</v>
      </c>
      <c r="D12" s="44" t="s">
        <v>284</v>
      </c>
      <c r="E12" s="43">
        <v>11</v>
      </c>
      <c r="F12" s="43">
        <v>740</v>
      </c>
      <c r="G12" s="58">
        <f t="shared" si="0"/>
        <v>185</v>
      </c>
      <c r="H12" s="45">
        <v>14</v>
      </c>
      <c r="I12" s="45">
        <v>1190</v>
      </c>
      <c r="J12" s="58">
        <f t="shared" si="1"/>
        <v>297.5</v>
      </c>
      <c r="K12" s="45">
        <v>10</v>
      </c>
      <c r="L12" s="42">
        <v>875</v>
      </c>
      <c r="M12" s="58">
        <f t="shared" si="2"/>
        <v>218.75</v>
      </c>
      <c r="N12" s="42"/>
      <c r="O12" s="42">
        <v>1180</v>
      </c>
      <c r="P12" s="58">
        <f t="shared" si="3"/>
        <v>295</v>
      </c>
      <c r="Q12" s="57">
        <v>14</v>
      </c>
      <c r="R12" s="57">
        <v>1665</v>
      </c>
      <c r="S12" s="58">
        <f t="shared" si="4"/>
        <v>416.25</v>
      </c>
      <c r="T12" s="57">
        <v>29</v>
      </c>
      <c r="U12" s="102">
        <v>2215</v>
      </c>
      <c r="V12" s="58">
        <f t="shared" si="5"/>
        <v>553.75</v>
      </c>
      <c r="W12" s="102">
        <v>11</v>
      </c>
      <c r="X12" s="102">
        <v>1020</v>
      </c>
      <c r="Y12" s="58">
        <f t="shared" si="6"/>
        <v>255</v>
      </c>
      <c r="Z12" s="102">
        <v>21</v>
      </c>
      <c r="AA12" s="102">
        <v>1350</v>
      </c>
      <c r="AB12" s="58">
        <f t="shared" si="7"/>
        <v>337.5</v>
      </c>
      <c r="AC12" s="57">
        <v>19</v>
      </c>
      <c r="AD12" s="102">
        <v>1580</v>
      </c>
      <c r="AE12" s="58">
        <f t="shared" si="8"/>
        <v>395</v>
      </c>
      <c r="AF12" s="102">
        <v>31</v>
      </c>
      <c r="AG12" s="102">
        <v>1770</v>
      </c>
      <c r="AH12" s="219">
        <f t="shared" si="9"/>
        <v>442.5</v>
      </c>
      <c r="AI12" s="102">
        <v>24</v>
      </c>
      <c r="AJ12" s="102">
        <v>1940</v>
      </c>
      <c r="AK12" s="219">
        <f t="shared" si="10"/>
        <v>485</v>
      </c>
      <c r="AL12" s="102">
        <v>27</v>
      </c>
      <c r="AM12" s="102">
        <v>1940</v>
      </c>
      <c r="AN12" s="219">
        <f t="shared" si="11"/>
        <v>485</v>
      </c>
      <c r="AO12" s="268">
        <v>14</v>
      </c>
      <c r="AP12" s="268">
        <v>830</v>
      </c>
      <c r="AQ12" s="219">
        <f t="shared" si="12"/>
        <v>207.5</v>
      </c>
      <c r="AR12" s="222">
        <v>17</v>
      </c>
      <c r="AS12" s="222">
        <v>1680</v>
      </c>
      <c r="AT12" s="219">
        <f t="shared" si="13"/>
        <v>420</v>
      </c>
      <c r="AU12" s="222">
        <v>22</v>
      </c>
      <c r="AV12" s="222">
        <v>1920</v>
      </c>
      <c r="AW12" s="222">
        <f t="shared" si="14"/>
        <v>480</v>
      </c>
    </row>
    <row r="13" spans="1:49">
      <c r="A13" s="130"/>
      <c r="B13" s="41" t="s">
        <v>285</v>
      </c>
      <c r="C13" s="298" t="s">
        <v>286</v>
      </c>
      <c r="D13" s="44" t="s">
        <v>66</v>
      </c>
      <c r="E13" s="43">
        <v>36</v>
      </c>
      <c r="F13" s="43">
        <v>3440</v>
      </c>
      <c r="G13" s="58">
        <f t="shared" si="0"/>
        <v>860</v>
      </c>
      <c r="H13" s="45">
        <v>72</v>
      </c>
      <c r="I13" s="45">
        <v>5695</v>
      </c>
      <c r="J13" s="58">
        <f t="shared" si="1"/>
        <v>1423.75</v>
      </c>
      <c r="K13" s="45">
        <v>104</v>
      </c>
      <c r="L13" s="42">
        <v>8830</v>
      </c>
      <c r="M13" s="58">
        <f t="shared" si="2"/>
        <v>2207.5</v>
      </c>
      <c r="N13" s="42"/>
      <c r="O13" s="42">
        <v>8120</v>
      </c>
      <c r="P13" s="58">
        <f t="shared" si="3"/>
        <v>2030</v>
      </c>
      <c r="Q13" s="57">
        <v>163</v>
      </c>
      <c r="R13" s="57">
        <v>16720</v>
      </c>
      <c r="S13" s="58">
        <f t="shared" si="4"/>
        <v>4180</v>
      </c>
      <c r="T13" s="57">
        <v>135</v>
      </c>
      <c r="U13" s="102">
        <v>14955</v>
      </c>
      <c r="V13" s="58">
        <f t="shared" si="5"/>
        <v>3738.75</v>
      </c>
      <c r="W13" s="102">
        <v>181</v>
      </c>
      <c r="X13" s="102">
        <v>16935</v>
      </c>
      <c r="Y13" s="58">
        <f t="shared" si="6"/>
        <v>4233.75</v>
      </c>
      <c r="Z13" s="102">
        <v>181</v>
      </c>
      <c r="AA13" s="102">
        <v>19685</v>
      </c>
      <c r="AB13" s="58">
        <f t="shared" si="7"/>
        <v>4921.25</v>
      </c>
      <c r="AC13" s="57">
        <v>209</v>
      </c>
      <c r="AD13" s="102">
        <v>20280</v>
      </c>
      <c r="AE13" s="58">
        <f t="shared" si="8"/>
        <v>5070</v>
      </c>
      <c r="AF13" s="102">
        <v>238</v>
      </c>
      <c r="AG13" s="102">
        <v>21875</v>
      </c>
      <c r="AH13" s="219">
        <f t="shared" si="9"/>
        <v>5468.75</v>
      </c>
      <c r="AI13" s="102">
        <v>204</v>
      </c>
      <c r="AJ13" s="102">
        <v>19275</v>
      </c>
      <c r="AK13" s="219">
        <f t="shared" si="10"/>
        <v>4818.75</v>
      </c>
      <c r="AL13" s="102">
        <v>221</v>
      </c>
      <c r="AM13" s="102">
        <v>21535</v>
      </c>
      <c r="AN13" s="219">
        <f t="shared" si="11"/>
        <v>5383.75</v>
      </c>
      <c r="AO13" s="268">
        <v>274</v>
      </c>
      <c r="AP13" s="268">
        <v>25520</v>
      </c>
      <c r="AQ13" s="219">
        <f t="shared" si="12"/>
        <v>6380</v>
      </c>
      <c r="AR13" s="222">
        <v>242</v>
      </c>
      <c r="AS13" s="222">
        <v>21580</v>
      </c>
      <c r="AT13" s="219">
        <f t="shared" si="13"/>
        <v>5395</v>
      </c>
      <c r="AU13" s="222">
        <v>217</v>
      </c>
      <c r="AV13" s="222">
        <v>21505</v>
      </c>
      <c r="AW13" s="222">
        <f t="shared" si="14"/>
        <v>5376.25</v>
      </c>
    </row>
    <row r="14" spans="1:49">
      <c r="A14" s="130"/>
      <c r="B14" s="41" t="s">
        <v>287</v>
      </c>
      <c r="C14" s="298" t="s">
        <v>288</v>
      </c>
      <c r="D14" s="44" t="s">
        <v>125</v>
      </c>
      <c r="E14" s="43">
        <v>29</v>
      </c>
      <c r="F14" s="43">
        <v>2105</v>
      </c>
      <c r="G14" s="58">
        <f t="shared" si="0"/>
        <v>526.25</v>
      </c>
      <c r="H14" s="45">
        <v>38</v>
      </c>
      <c r="I14" s="45">
        <v>3165</v>
      </c>
      <c r="J14" s="58">
        <f t="shared" si="1"/>
        <v>791.25</v>
      </c>
      <c r="K14" s="45">
        <v>25</v>
      </c>
      <c r="L14" s="42">
        <v>2490</v>
      </c>
      <c r="M14" s="58">
        <f t="shared" si="2"/>
        <v>622.5</v>
      </c>
      <c r="N14" s="42"/>
      <c r="O14" s="42">
        <v>3860</v>
      </c>
      <c r="P14" s="58">
        <f t="shared" si="3"/>
        <v>965</v>
      </c>
      <c r="Q14" s="57">
        <v>30</v>
      </c>
      <c r="R14" s="57">
        <v>2940</v>
      </c>
      <c r="S14" s="58">
        <f t="shared" si="4"/>
        <v>735</v>
      </c>
      <c r="T14" s="57">
        <v>35</v>
      </c>
      <c r="U14" s="102">
        <v>4510</v>
      </c>
      <c r="V14" s="58">
        <f t="shared" si="5"/>
        <v>1127.5</v>
      </c>
      <c r="W14" s="102">
        <v>38</v>
      </c>
      <c r="X14" s="102">
        <v>4115</v>
      </c>
      <c r="Y14" s="58">
        <f t="shared" si="6"/>
        <v>1028.75</v>
      </c>
      <c r="Z14" s="102">
        <v>15</v>
      </c>
      <c r="AA14" s="102">
        <v>1150</v>
      </c>
      <c r="AB14" s="58">
        <f t="shared" si="7"/>
        <v>287.5</v>
      </c>
      <c r="AC14" s="57">
        <v>35</v>
      </c>
      <c r="AD14" s="102">
        <v>3330</v>
      </c>
      <c r="AE14" s="58">
        <f t="shared" si="8"/>
        <v>832.5</v>
      </c>
      <c r="AF14" s="102">
        <v>39</v>
      </c>
      <c r="AG14" s="102">
        <v>3655</v>
      </c>
      <c r="AH14" s="219">
        <f t="shared" si="9"/>
        <v>913.75</v>
      </c>
      <c r="AI14" s="102">
        <v>42</v>
      </c>
      <c r="AJ14" s="102">
        <v>4755</v>
      </c>
      <c r="AK14" s="219">
        <f t="shared" si="10"/>
        <v>1188.75</v>
      </c>
      <c r="AL14" s="102">
        <v>41</v>
      </c>
      <c r="AM14" s="102">
        <v>4300</v>
      </c>
      <c r="AN14" s="219">
        <f t="shared" si="11"/>
        <v>1075</v>
      </c>
      <c r="AO14" s="268">
        <v>53</v>
      </c>
      <c r="AP14" s="268">
        <v>4935</v>
      </c>
      <c r="AQ14" s="219">
        <f t="shared" si="12"/>
        <v>1233.75</v>
      </c>
      <c r="AR14" s="222">
        <v>0</v>
      </c>
      <c r="AS14" s="222">
        <v>0</v>
      </c>
      <c r="AT14" s="219">
        <f t="shared" si="13"/>
        <v>0</v>
      </c>
      <c r="AU14" s="222">
        <v>0</v>
      </c>
      <c r="AV14" s="222">
        <v>0</v>
      </c>
      <c r="AW14" s="222">
        <f t="shared" si="14"/>
        <v>0</v>
      </c>
    </row>
    <row r="15" spans="1:49">
      <c r="A15" s="130"/>
      <c r="B15" s="41" t="s">
        <v>289</v>
      </c>
      <c r="C15" s="298" t="s">
        <v>290</v>
      </c>
      <c r="D15" s="44" t="s">
        <v>38</v>
      </c>
      <c r="E15" s="43">
        <v>19</v>
      </c>
      <c r="F15" s="43">
        <v>1475</v>
      </c>
      <c r="G15" s="58">
        <f t="shared" si="0"/>
        <v>368.75</v>
      </c>
      <c r="H15" s="45">
        <v>37</v>
      </c>
      <c r="I15" s="45">
        <v>3840</v>
      </c>
      <c r="J15" s="58">
        <f t="shared" si="1"/>
        <v>960</v>
      </c>
      <c r="K15" s="45">
        <v>37</v>
      </c>
      <c r="L15" s="42">
        <v>3970</v>
      </c>
      <c r="M15" s="58">
        <f t="shared" si="2"/>
        <v>992.5</v>
      </c>
      <c r="N15" s="42"/>
      <c r="O15" s="42">
        <v>3870</v>
      </c>
      <c r="P15" s="58">
        <f t="shared" si="3"/>
        <v>967.5</v>
      </c>
      <c r="Q15" s="57">
        <v>33</v>
      </c>
      <c r="R15" s="57">
        <v>3725</v>
      </c>
      <c r="S15" s="58">
        <f t="shared" si="4"/>
        <v>931.25</v>
      </c>
      <c r="T15" s="57">
        <v>48</v>
      </c>
      <c r="U15" s="102">
        <v>4745</v>
      </c>
      <c r="V15" s="58">
        <f t="shared" si="5"/>
        <v>1186.25</v>
      </c>
      <c r="W15" s="102">
        <v>30</v>
      </c>
      <c r="X15" s="102">
        <v>2695</v>
      </c>
      <c r="Y15" s="58">
        <f t="shared" si="6"/>
        <v>673.75</v>
      </c>
      <c r="Z15" s="102">
        <v>23</v>
      </c>
      <c r="AA15" s="102">
        <v>2470</v>
      </c>
      <c r="AB15" s="58">
        <f t="shared" si="7"/>
        <v>617.5</v>
      </c>
      <c r="AC15" s="57">
        <v>20</v>
      </c>
      <c r="AD15" s="102">
        <v>1790</v>
      </c>
      <c r="AE15" s="58">
        <f t="shared" si="8"/>
        <v>447.5</v>
      </c>
      <c r="AF15" s="102">
        <v>20</v>
      </c>
      <c r="AG15" s="102">
        <v>2220</v>
      </c>
      <c r="AH15" s="219">
        <f t="shared" si="9"/>
        <v>555</v>
      </c>
      <c r="AI15" s="102">
        <v>14</v>
      </c>
      <c r="AJ15" s="102">
        <v>1325</v>
      </c>
      <c r="AK15" s="219">
        <f t="shared" si="10"/>
        <v>331.25</v>
      </c>
      <c r="AL15" s="102">
        <v>18</v>
      </c>
      <c r="AM15" s="102">
        <v>1590</v>
      </c>
      <c r="AN15" s="219">
        <f t="shared" si="11"/>
        <v>397.5</v>
      </c>
      <c r="AO15" s="268">
        <v>20</v>
      </c>
      <c r="AP15" s="268">
        <v>2395</v>
      </c>
      <c r="AQ15" s="219">
        <f t="shared" si="12"/>
        <v>598.75</v>
      </c>
      <c r="AR15" s="222">
        <v>36</v>
      </c>
      <c r="AS15" s="222">
        <v>3185</v>
      </c>
      <c r="AT15" s="219">
        <f t="shared" si="13"/>
        <v>796.25</v>
      </c>
      <c r="AU15" s="222">
        <v>27</v>
      </c>
      <c r="AV15" s="222">
        <v>2585</v>
      </c>
      <c r="AW15" s="222">
        <f t="shared" si="14"/>
        <v>646.25</v>
      </c>
    </row>
    <row r="16" spans="1:49">
      <c r="A16" s="130"/>
      <c r="B16" s="41" t="s">
        <v>291</v>
      </c>
      <c r="C16" s="298" t="s">
        <v>292</v>
      </c>
      <c r="D16" s="44" t="s">
        <v>34</v>
      </c>
      <c r="E16" s="43">
        <v>19</v>
      </c>
      <c r="F16" s="43">
        <v>2025</v>
      </c>
      <c r="G16" s="58">
        <f t="shared" si="0"/>
        <v>506.25</v>
      </c>
      <c r="H16" s="45">
        <v>28</v>
      </c>
      <c r="I16" s="45">
        <v>2105</v>
      </c>
      <c r="J16" s="58">
        <f t="shared" si="1"/>
        <v>526.25</v>
      </c>
      <c r="K16" s="45">
        <v>37</v>
      </c>
      <c r="L16" s="42">
        <v>2940</v>
      </c>
      <c r="M16" s="58">
        <f t="shared" si="2"/>
        <v>735</v>
      </c>
      <c r="N16" s="42"/>
      <c r="O16" s="42">
        <v>5035</v>
      </c>
      <c r="P16" s="58">
        <f t="shared" si="3"/>
        <v>1258.75</v>
      </c>
      <c r="Q16" s="57">
        <v>57</v>
      </c>
      <c r="R16" s="57">
        <v>5445</v>
      </c>
      <c r="S16" s="58">
        <f t="shared" si="4"/>
        <v>1361.25</v>
      </c>
      <c r="T16" s="57">
        <v>42</v>
      </c>
      <c r="U16" s="102">
        <v>3430</v>
      </c>
      <c r="V16" s="58">
        <f t="shared" si="5"/>
        <v>857.5</v>
      </c>
      <c r="W16" s="102">
        <v>45</v>
      </c>
      <c r="X16" s="102">
        <v>4120</v>
      </c>
      <c r="Y16" s="58">
        <f t="shared" si="6"/>
        <v>1030</v>
      </c>
      <c r="Z16" s="102">
        <v>56</v>
      </c>
      <c r="AA16" s="102">
        <v>4515</v>
      </c>
      <c r="AB16" s="58">
        <f t="shared" si="7"/>
        <v>1128.75</v>
      </c>
      <c r="AC16" s="57">
        <v>37</v>
      </c>
      <c r="AD16" s="102">
        <v>3560</v>
      </c>
      <c r="AE16" s="58">
        <f t="shared" si="8"/>
        <v>890</v>
      </c>
      <c r="AF16" s="102">
        <v>61</v>
      </c>
      <c r="AG16" s="102">
        <v>4735</v>
      </c>
      <c r="AH16" s="219">
        <f t="shared" si="9"/>
        <v>1183.75</v>
      </c>
      <c r="AI16" s="102">
        <v>56</v>
      </c>
      <c r="AJ16" s="102">
        <v>4295</v>
      </c>
      <c r="AK16" s="219">
        <f t="shared" si="10"/>
        <v>1073.75</v>
      </c>
      <c r="AL16" s="102">
        <v>50</v>
      </c>
      <c r="AM16" s="102">
        <v>4660</v>
      </c>
      <c r="AN16" s="219">
        <f t="shared" si="11"/>
        <v>1165</v>
      </c>
      <c r="AO16" s="268">
        <v>56</v>
      </c>
      <c r="AP16" s="268">
        <v>5285</v>
      </c>
      <c r="AQ16" s="219">
        <f t="shared" si="12"/>
        <v>1321.25</v>
      </c>
      <c r="AR16" s="222">
        <v>61</v>
      </c>
      <c r="AS16" s="222">
        <v>5845</v>
      </c>
      <c r="AT16" s="219">
        <f t="shared" si="13"/>
        <v>1461.25</v>
      </c>
      <c r="AU16" s="222">
        <v>85</v>
      </c>
      <c r="AV16" s="222">
        <v>6590</v>
      </c>
      <c r="AW16" s="222">
        <f t="shared" si="14"/>
        <v>1647.5</v>
      </c>
    </row>
    <row r="17" spans="1:51">
      <c r="A17" s="130"/>
      <c r="B17" s="41" t="s">
        <v>293</v>
      </c>
      <c r="C17" s="298" t="s">
        <v>294</v>
      </c>
      <c r="D17" s="44" t="s">
        <v>5</v>
      </c>
      <c r="E17" s="43">
        <v>166</v>
      </c>
      <c r="F17" s="43">
        <v>19300</v>
      </c>
      <c r="G17" s="58">
        <f t="shared" si="0"/>
        <v>4825</v>
      </c>
      <c r="H17" s="45"/>
      <c r="I17" s="45"/>
      <c r="J17" s="58">
        <f t="shared" si="1"/>
        <v>0</v>
      </c>
      <c r="K17" s="45">
        <v>332</v>
      </c>
      <c r="L17" s="42">
        <v>35120</v>
      </c>
      <c r="M17" s="58">
        <f t="shared" si="2"/>
        <v>8780</v>
      </c>
      <c r="N17" s="42"/>
      <c r="O17" s="42">
        <v>44370</v>
      </c>
      <c r="P17" s="58">
        <f t="shared" si="3"/>
        <v>11092.5</v>
      </c>
      <c r="Q17" s="57">
        <v>472</v>
      </c>
      <c r="R17" s="57">
        <v>56815</v>
      </c>
      <c r="S17" s="58">
        <f t="shared" si="4"/>
        <v>14203.75</v>
      </c>
      <c r="T17" s="57">
        <v>424</v>
      </c>
      <c r="U17" s="102">
        <v>47725</v>
      </c>
      <c r="V17" s="58">
        <f t="shared" si="5"/>
        <v>11931.25</v>
      </c>
      <c r="W17" s="102">
        <v>389</v>
      </c>
      <c r="X17" s="102">
        <v>45990</v>
      </c>
      <c r="Y17" s="58">
        <f t="shared" si="6"/>
        <v>11497.5</v>
      </c>
      <c r="Z17" s="102">
        <v>498</v>
      </c>
      <c r="AA17" s="102">
        <v>56425</v>
      </c>
      <c r="AB17" s="58">
        <f t="shared" si="7"/>
        <v>14106.25</v>
      </c>
      <c r="AC17" s="57">
        <v>452</v>
      </c>
      <c r="AD17" s="102">
        <v>49560</v>
      </c>
      <c r="AE17" s="58">
        <f t="shared" si="8"/>
        <v>12390</v>
      </c>
      <c r="AF17" s="102">
        <v>594</v>
      </c>
      <c r="AG17" s="102">
        <v>65185</v>
      </c>
      <c r="AH17" s="219">
        <f t="shared" si="9"/>
        <v>16296.25</v>
      </c>
      <c r="AI17" s="102">
        <v>484</v>
      </c>
      <c r="AJ17" s="102">
        <v>52075</v>
      </c>
      <c r="AK17" s="219">
        <f t="shared" si="10"/>
        <v>13018.75</v>
      </c>
      <c r="AL17" s="102">
        <v>488</v>
      </c>
      <c r="AM17" s="102">
        <v>56040</v>
      </c>
      <c r="AN17" s="219">
        <f t="shared" si="11"/>
        <v>14010</v>
      </c>
      <c r="AO17" s="268">
        <v>565</v>
      </c>
      <c r="AP17" s="268">
        <v>64640</v>
      </c>
      <c r="AQ17" s="219">
        <f t="shared" si="12"/>
        <v>16160</v>
      </c>
      <c r="AR17" s="222">
        <v>708</v>
      </c>
      <c r="AS17" s="222">
        <v>80400</v>
      </c>
      <c r="AT17" s="219">
        <f t="shared" si="13"/>
        <v>20100</v>
      </c>
      <c r="AU17" s="222">
        <v>689</v>
      </c>
      <c r="AV17" s="222">
        <v>84270</v>
      </c>
      <c r="AW17" s="222">
        <f t="shared" si="14"/>
        <v>21067.5</v>
      </c>
    </row>
    <row r="18" spans="1:51">
      <c r="A18" s="130"/>
      <c r="B18" s="41" t="s">
        <v>295</v>
      </c>
      <c r="C18" s="298" t="s">
        <v>296</v>
      </c>
      <c r="D18" s="44" t="s">
        <v>297</v>
      </c>
      <c r="E18" s="43">
        <v>78</v>
      </c>
      <c r="F18" s="43">
        <v>6760</v>
      </c>
      <c r="G18" s="58">
        <f t="shared" si="0"/>
        <v>1690</v>
      </c>
      <c r="H18" s="45">
        <v>154</v>
      </c>
      <c r="I18" s="45">
        <v>13265</v>
      </c>
      <c r="J18" s="58">
        <f t="shared" si="1"/>
        <v>3316.25</v>
      </c>
      <c r="K18" s="45">
        <v>173</v>
      </c>
      <c r="L18" s="42">
        <v>14555</v>
      </c>
      <c r="M18" s="58">
        <f t="shared" si="2"/>
        <v>3638.75</v>
      </c>
      <c r="N18" s="42"/>
      <c r="O18" s="42">
        <v>16725</v>
      </c>
      <c r="P18" s="58">
        <f t="shared" si="3"/>
        <v>4181.25</v>
      </c>
      <c r="Q18" s="57">
        <v>231</v>
      </c>
      <c r="R18" s="57">
        <v>19540</v>
      </c>
      <c r="S18" s="58">
        <f t="shared" si="4"/>
        <v>4885</v>
      </c>
      <c r="T18" s="57">
        <v>153</v>
      </c>
      <c r="U18" s="102">
        <v>11525</v>
      </c>
      <c r="V18" s="58">
        <f t="shared" si="5"/>
        <v>2881.25</v>
      </c>
      <c r="W18" s="102">
        <v>191</v>
      </c>
      <c r="X18" s="102">
        <v>14400</v>
      </c>
      <c r="Y18" s="58">
        <f t="shared" si="6"/>
        <v>3600</v>
      </c>
      <c r="Z18" s="102">
        <v>185</v>
      </c>
      <c r="AA18" s="102">
        <v>15475</v>
      </c>
      <c r="AB18" s="58">
        <f t="shared" si="7"/>
        <v>3868.75</v>
      </c>
      <c r="AC18" s="57">
        <v>115</v>
      </c>
      <c r="AD18" s="102">
        <v>11030</v>
      </c>
      <c r="AE18" s="58">
        <f t="shared" si="8"/>
        <v>2757.5</v>
      </c>
      <c r="AF18" s="102">
        <v>187</v>
      </c>
      <c r="AG18" s="102">
        <v>18080</v>
      </c>
      <c r="AH18" s="219">
        <f t="shared" si="9"/>
        <v>4520</v>
      </c>
      <c r="AI18" s="102">
        <v>214</v>
      </c>
      <c r="AJ18" s="102">
        <v>20935</v>
      </c>
      <c r="AK18" s="219">
        <f t="shared" si="10"/>
        <v>5233.75</v>
      </c>
      <c r="AL18" s="102">
        <v>280</v>
      </c>
      <c r="AM18" s="102">
        <v>27685</v>
      </c>
      <c r="AN18" s="219">
        <f t="shared" si="11"/>
        <v>6921.25</v>
      </c>
      <c r="AO18" s="268">
        <v>295</v>
      </c>
      <c r="AP18" s="268">
        <v>31670</v>
      </c>
      <c r="AQ18" s="219">
        <f t="shared" si="12"/>
        <v>7917.5</v>
      </c>
      <c r="AR18" s="222">
        <v>240</v>
      </c>
      <c r="AS18" s="222">
        <v>23600</v>
      </c>
      <c r="AT18" s="219">
        <f t="shared" si="13"/>
        <v>5900</v>
      </c>
      <c r="AU18" s="222">
        <v>219</v>
      </c>
      <c r="AV18" s="222">
        <v>21510</v>
      </c>
      <c r="AW18" s="222">
        <f t="shared" si="14"/>
        <v>5377.5</v>
      </c>
    </row>
    <row r="19" spans="1:51">
      <c r="A19" s="130"/>
      <c r="B19" s="41" t="s">
        <v>298</v>
      </c>
      <c r="C19" s="298" t="s">
        <v>299</v>
      </c>
      <c r="D19" s="44" t="s">
        <v>25</v>
      </c>
      <c r="E19" s="43">
        <v>20</v>
      </c>
      <c r="F19" s="43">
        <v>2765</v>
      </c>
      <c r="G19" s="58">
        <f t="shared" si="0"/>
        <v>691.25</v>
      </c>
      <c r="H19" s="45">
        <v>66</v>
      </c>
      <c r="I19" s="45">
        <v>8125</v>
      </c>
      <c r="J19" s="58">
        <f t="shared" si="1"/>
        <v>2031.25</v>
      </c>
      <c r="K19" s="45">
        <v>79</v>
      </c>
      <c r="L19" s="42">
        <v>6860</v>
      </c>
      <c r="M19" s="58">
        <f t="shared" si="2"/>
        <v>1715</v>
      </c>
      <c r="N19" s="42"/>
      <c r="O19" s="42">
        <v>6220</v>
      </c>
      <c r="P19" s="58">
        <f t="shared" si="3"/>
        <v>1555</v>
      </c>
      <c r="Q19" s="57">
        <v>94</v>
      </c>
      <c r="R19" s="57">
        <v>6765</v>
      </c>
      <c r="S19" s="58">
        <f t="shared" si="4"/>
        <v>1691.25</v>
      </c>
      <c r="T19" s="57">
        <v>110</v>
      </c>
      <c r="U19" s="102">
        <v>8425</v>
      </c>
      <c r="V19" s="58">
        <f t="shared" si="5"/>
        <v>2106.25</v>
      </c>
      <c r="W19" s="102">
        <v>114</v>
      </c>
      <c r="X19" s="102">
        <v>9995</v>
      </c>
      <c r="Y19" s="58">
        <f t="shared" si="6"/>
        <v>2498.75</v>
      </c>
      <c r="Z19" s="102">
        <v>145</v>
      </c>
      <c r="AA19" s="102">
        <v>11065</v>
      </c>
      <c r="AB19" s="58">
        <f t="shared" si="7"/>
        <v>2766.25</v>
      </c>
      <c r="AC19" s="57">
        <v>83</v>
      </c>
      <c r="AD19" s="102">
        <v>6635</v>
      </c>
      <c r="AE19" s="58">
        <f t="shared" si="8"/>
        <v>1658.75</v>
      </c>
      <c r="AF19" s="102">
        <v>128</v>
      </c>
      <c r="AG19" s="102">
        <v>9630</v>
      </c>
      <c r="AH19" s="219">
        <f t="shared" si="9"/>
        <v>2407.5</v>
      </c>
      <c r="AI19" s="102">
        <v>151</v>
      </c>
      <c r="AJ19" s="102">
        <v>10735</v>
      </c>
      <c r="AK19" s="219">
        <f t="shared" si="10"/>
        <v>2683.75</v>
      </c>
      <c r="AL19" s="102">
        <v>157</v>
      </c>
      <c r="AM19" s="102">
        <v>12180</v>
      </c>
      <c r="AN19" s="219">
        <f t="shared" si="11"/>
        <v>3045</v>
      </c>
      <c r="AO19" s="268">
        <v>210</v>
      </c>
      <c r="AP19" s="268">
        <v>16725</v>
      </c>
      <c r="AQ19" s="219">
        <f t="shared" si="12"/>
        <v>4181.25</v>
      </c>
      <c r="AR19" s="222">
        <v>194</v>
      </c>
      <c r="AS19" s="222">
        <v>13530</v>
      </c>
      <c r="AT19" s="219">
        <f t="shared" si="13"/>
        <v>3382.5</v>
      </c>
      <c r="AU19" s="222">
        <v>188</v>
      </c>
      <c r="AV19" s="222">
        <v>14180</v>
      </c>
      <c r="AW19" s="222">
        <f t="shared" si="14"/>
        <v>3545</v>
      </c>
      <c r="AY19" s="44"/>
    </row>
    <row r="20" spans="1:51">
      <c r="A20" s="130"/>
      <c r="B20" s="41" t="s">
        <v>300</v>
      </c>
      <c r="C20" s="298" t="s">
        <v>301</v>
      </c>
      <c r="D20" s="44" t="s">
        <v>302</v>
      </c>
      <c r="E20" s="43">
        <v>16</v>
      </c>
      <c r="F20" s="43">
        <v>1595</v>
      </c>
      <c r="G20" s="58">
        <f t="shared" si="0"/>
        <v>398.75</v>
      </c>
      <c r="H20" s="45">
        <v>23</v>
      </c>
      <c r="I20" s="45">
        <v>1960</v>
      </c>
      <c r="J20" s="58">
        <f t="shared" si="1"/>
        <v>490</v>
      </c>
      <c r="K20" s="45">
        <v>22</v>
      </c>
      <c r="L20" s="42">
        <v>2020</v>
      </c>
      <c r="M20" s="58">
        <f t="shared" si="2"/>
        <v>505</v>
      </c>
      <c r="N20" s="42"/>
      <c r="O20" s="42">
        <v>625</v>
      </c>
      <c r="P20" s="58">
        <f t="shared" si="3"/>
        <v>156.25</v>
      </c>
      <c r="Q20" s="57">
        <v>15</v>
      </c>
      <c r="R20" s="57">
        <v>1110</v>
      </c>
      <c r="S20" s="58">
        <f t="shared" si="4"/>
        <v>277.5</v>
      </c>
      <c r="T20" s="57">
        <v>8</v>
      </c>
      <c r="U20" s="102">
        <v>1060</v>
      </c>
      <c r="V20" s="58">
        <f t="shared" si="5"/>
        <v>265</v>
      </c>
      <c r="W20" s="102">
        <v>8</v>
      </c>
      <c r="X20" s="102">
        <v>715</v>
      </c>
      <c r="Y20" s="58">
        <f t="shared" si="6"/>
        <v>178.75</v>
      </c>
      <c r="Z20" s="102">
        <v>10</v>
      </c>
      <c r="AA20" s="102">
        <v>780</v>
      </c>
      <c r="AB20" s="58">
        <f t="shared" si="7"/>
        <v>195</v>
      </c>
      <c r="AC20" s="57">
        <v>8</v>
      </c>
      <c r="AD20" s="102">
        <v>530</v>
      </c>
      <c r="AE20" s="58">
        <f t="shared" si="8"/>
        <v>132.5</v>
      </c>
      <c r="AF20" s="102">
        <v>25</v>
      </c>
      <c r="AG20" s="102">
        <v>1665</v>
      </c>
      <c r="AH20" s="219">
        <f t="shared" si="9"/>
        <v>416.25</v>
      </c>
      <c r="AI20" s="102">
        <v>10</v>
      </c>
      <c r="AJ20" s="102">
        <v>705</v>
      </c>
      <c r="AK20" s="219">
        <f t="shared" si="10"/>
        <v>176.25</v>
      </c>
      <c r="AL20" s="102">
        <v>3</v>
      </c>
      <c r="AM20" s="102">
        <v>150</v>
      </c>
      <c r="AN20" s="219">
        <f t="shared" si="11"/>
        <v>37.5</v>
      </c>
      <c r="AO20" s="268">
        <v>9</v>
      </c>
      <c r="AP20" s="268">
        <v>850</v>
      </c>
      <c r="AQ20" s="219">
        <f t="shared" si="12"/>
        <v>212.5</v>
      </c>
      <c r="AR20" s="222">
        <v>11</v>
      </c>
      <c r="AS20" s="222">
        <v>780</v>
      </c>
      <c r="AT20" s="219">
        <f t="shared" si="13"/>
        <v>195</v>
      </c>
      <c r="AU20" s="222">
        <v>7</v>
      </c>
      <c r="AV20" s="222">
        <v>620</v>
      </c>
      <c r="AW20" s="222">
        <f t="shared" si="14"/>
        <v>155</v>
      </c>
    </row>
    <row r="21" spans="1:51">
      <c r="A21" s="130"/>
      <c r="B21" s="41" t="s">
        <v>303</v>
      </c>
      <c r="C21" s="298" t="s">
        <v>304</v>
      </c>
      <c r="D21" s="44" t="s">
        <v>302</v>
      </c>
      <c r="E21" s="43">
        <v>23</v>
      </c>
      <c r="F21" s="43">
        <v>1865</v>
      </c>
      <c r="G21" s="58">
        <f t="shared" si="0"/>
        <v>466.25</v>
      </c>
      <c r="H21" s="45">
        <v>61</v>
      </c>
      <c r="I21" s="45">
        <v>5445</v>
      </c>
      <c r="J21" s="58">
        <f t="shared" si="1"/>
        <v>1361.25</v>
      </c>
      <c r="K21" s="45">
        <v>56</v>
      </c>
      <c r="L21" s="42">
        <v>5455</v>
      </c>
      <c r="M21" s="58">
        <f t="shared" si="2"/>
        <v>1363.75</v>
      </c>
      <c r="N21" s="42"/>
      <c r="O21" s="42">
        <v>7605</v>
      </c>
      <c r="P21" s="58">
        <f t="shared" si="3"/>
        <v>1901.25</v>
      </c>
      <c r="Q21" s="57">
        <v>66</v>
      </c>
      <c r="R21" s="57">
        <v>5765</v>
      </c>
      <c r="S21" s="58">
        <f t="shared" si="4"/>
        <v>1441.25</v>
      </c>
      <c r="T21" s="57">
        <v>63</v>
      </c>
      <c r="U21" s="102">
        <v>5505</v>
      </c>
      <c r="V21" s="58">
        <f t="shared" si="5"/>
        <v>1376.25</v>
      </c>
      <c r="W21" s="102">
        <v>145</v>
      </c>
      <c r="X21" s="102">
        <v>14075</v>
      </c>
      <c r="Y21" s="58">
        <f t="shared" si="6"/>
        <v>3518.75</v>
      </c>
      <c r="Z21" s="102">
        <v>102</v>
      </c>
      <c r="AA21" s="102">
        <v>8315</v>
      </c>
      <c r="AB21" s="58">
        <f t="shared" si="7"/>
        <v>2078.75</v>
      </c>
      <c r="AC21" s="57">
        <v>78</v>
      </c>
      <c r="AD21" s="102">
        <v>7040</v>
      </c>
      <c r="AE21" s="58">
        <f t="shared" si="8"/>
        <v>1760</v>
      </c>
      <c r="AF21" s="102">
        <v>87</v>
      </c>
      <c r="AG21" s="102">
        <v>8360</v>
      </c>
      <c r="AH21" s="219">
        <f t="shared" si="9"/>
        <v>2090</v>
      </c>
      <c r="AI21" s="102">
        <v>101</v>
      </c>
      <c r="AJ21" s="102">
        <v>8845</v>
      </c>
      <c r="AK21" s="219">
        <f t="shared" si="10"/>
        <v>2211.25</v>
      </c>
      <c r="AL21" s="102">
        <v>114</v>
      </c>
      <c r="AM21" s="102">
        <v>10255</v>
      </c>
      <c r="AN21" s="219">
        <f t="shared" si="11"/>
        <v>2563.75</v>
      </c>
      <c r="AO21" s="268">
        <v>128</v>
      </c>
      <c r="AP21" s="268">
        <v>11175</v>
      </c>
      <c r="AQ21" s="219">
        <f t="shared" si="12"/>
        <v>2793.75</v>
      </c>
      <c r="AR21" s="222">
        <v>147</v>
      </c>
      <c r="AS21" s="222">
        <v>12675</v>
      </c>
      <c r="AT21" s="219">
        <f t="shared" si="13"/>
        <v>3168.75</v>
      </c>
      <c r="AU21" s="222">
        <v>116</v>
      </c>
      <c r="AV21" s="222">
        <v>11730</v>
      </c>
      <c r="AW21" s="222">
        <f t="shared" si="14"/>
        <v>2932.5</v>
      </c>
    </row>
    <row r="22" spans="1:51">
      <c r="A22" s="130"/>
      <c r="B22" s="41" t="s">
        <v>305</v>
      </c>
      <c r="C22" s="298" t="s">
        <v>306</v>
      </c>
      <c r="D22" s="44" t="s">
        <v>307</v>
      </c>
      <c r="E22" s="43">
        <v>22</v>
      </c>
      <c r="F22" s="43">
        <v>1945</v>
      </c>
      <c r="G22" s="58">
        <f t="shared" si="0"/>
        <v>486.25</v>
      </c>
      <c r="H22" s="45">
        <v>14</v>
      </c>
      <c r="I22" s="45">
        <v>1455</v>
      </c>
      <c r="J22" s="58">
        <f t="shared" si="1"/>
        <v>363.75</v>
      </c>
      <c r="K22" s="45">
        <v>22</v>
      </c>
      <c r="L22" s="42">
        <v>2540</v>
      </c>
      <c r="M22" s="58">
        <f t="shared" si="2"/>
        <v>635</v>
      </c>
      <c r="N22" s="42"/>
      <c r="O22" s="42">
        <v>2600</v>
      </c>
      <c r="P22" s="58">
        <f t="shared" si="3"/>
        <v>650</v>
      </c>
      <c r="Q22" s="57">
        <v>30</v>
      </c>
      <c r="R22" s="57">
        <v>3015</v>
      </c>
      <c r="S22" s="58">
        <f t="shared" si="4"/>
        <v>753.75</v>
      </c>
      <c r="T22" s="57">
        <v>12</v>
      </c>
      <c r="U22" s="102">
        <v>1455</v>
      </c>
      <c r="V22" s="58">
        <f t="shared" si="5"/>
        <v>363.75</v>
      </c>
      <c r="W22" s="102">
        <v>13</v>
      </c>
      <c r="X22" s="102">
        <v>1200</v>
      </c>
      <c r="Y22" s="58">
        <f t="shared" si="6"/>
        <v>300</v>
      </c>
      <c r="Z22" s="102">
        <v>30</v>
      </c>
      <c r="AA22" s="102">
        <v>2585</v>
      </c>
      <c r="AB22" s="58">
        <f t="shared" si="7"/>
        <v>646.25</v>
      </c>
      <c r="AC22" s="57">
        <v>20</v>
      </c>
      <c r="AD22" s="102">
        <v>2090</v>
      </c>
      <c r="AE22" s="58">
        <f t="shared" si="8"/>
        <v>522.5</v>
      </c>
      <c r="AF22" s="102">
        <v>24</v>
      </c>
      <c r="AG22" s="102">
        <v>2885</v>
      </c>
      <c r="AH22" s="219">
        <f t="shared" si="9"/>
        <v>721.25</v>
      </c>
      <c r="AI22" s="102">
        <v>41</v>
      </c>
      <c r="AJ22" s="102">
        <v>3705</v>
      </c>
      <c r="AK22" s="219">
        <f t="shared" si="10"/>
        <v>926.25</v>
      </c>
      <c r="AL22" s="102">
        <v>24</v>
      </c>
      <c r="AM22" s="102">
        <v>2215</v>
      </c>
      <c r="AN22" s="219">
        <f t="shared" si="11"/>
        <v>553.75</v>
      </c>
      <c r="AO22" s="268">
        <v>43</v>
      </c>
      <c r="AP22" s="268">
        <v>5005</v>
      </c>
      <c r="AQ22" s="219">
        <f t="shared" si="12"/>
        <v>1251.25</v>
      </c>
      <c r="AR22" s="222">
        <v>17</v>
      </c>
      <c r="AS22" s="222">
        <v>1620</v>
      </c>
      <c r="AT22" s="219">
        <f t="shared" si="13"/>
        <v>405</v>
      </c>
      <c r="AU22" s="222">
        <v>35</v>
      </c>
      <c r="AV22" s="222">
        <v>3240</v>
      </c>
      <c r="AW22" s="222">
        <f t="shared" si="14"/>
        <v>810</v>
      </c>
    </row>
    <row r="23" spans="1:51">
      <c r="A23" s="130"/>
      <c r="B23" s="41" t="s">
        <v>308</v>
      </c>
      <c r="C23" s="298" t="s">
        <v>309</v>
      </c>
      <c r="D23" s="44" t="s">
        <v>310</v>
      </c>
      <c r="E23" s="43">
        <v>28</v>
      </c>
      <c r="F23" s="43">
        <v>3035</v>
      </c>
      <c r="G23" s="58">
        <f t="shared" si="0"/>
        <v>758.75</v>
      </c>
      <c r="H23" s="45">
        <v>23</v>
      </c>
      <c r="I23" s="45">
        <v>2395</v>
      </c>
      <c r="J23" s="58">
        <f t="shared" si="1"/>
        <v>598.75</v>
      </c>
      <c r="K23" s="45">
        <v>13</v>
      </c>
      <c r="L23" s="42">
        <v>1285</v>
      </c>
      <c r="M23" s="58">
        <f t="shared" si="2"/>
        <v>321.25</v>
      </c>
      <c r="N23" s="42"/>
      <c r="O23" s="42">
        <v>3040</v>
      </c>
      <c r="P23" s="58">
        <f t="shared" si="3"/>
        <v>760</v>
      </c>
      <c r="Q23" s="57">
        <v>39</v>
      </c>
      <c r="R23" s="57">
        <v>3800</v>
      </c>
      <c r="S23" s="58">
        <f t="shared" si="4"/>
        <v>950</v>
      </c>
      <c r="T23" s="57">
        <v>39</v>
      </c>
      <c r="U23" s="102">
        <v>3760</v>
      </c>
      <c r="V23" s="58">
        <f t="shared" si="5"/>
        <v>940</v>
      </c>
      <c r="W23" s="102">
        <v>27</v>
      </c>
      <c r="X23" s="102">
        <v>3010</v>
      </c>
      <c r="Y23" s="58">
        <f t="shared" si="6"/>
        <v>752.5</v>
      </c>
      <c r="Z23" s="102">
        <v>25</v>
      </c>
      <c r="AA23" s="102">
        <v>2765</v>
      </c>
      <c r="AB23" s="58">
        <f t="shared" si="7"/>
        <v>691.25</v>
      </c>
      <c r="AC23" s="57">
        <v>26</v>
      </c>
      <c r="AD23" s="102">
        <v>3555</v>
      </c>
      <c r="AE23" s="58">
        <f t="shared" si="8"/>
        <v>888.75</v>
      </c>
      <c r="AF23" s="102">
        <v>55</v>
      </c>
      <c r="AG23" s="102">
        <v>6690</v>
      </c>
      <c r="AH23" s="219">
        <f t="shared" si="9"/>
        <v>1672.5</v>
      </c>
      <c r="AI23" s="102">
        <v>55</v>
      </c>
      <c r="AJ23" s="102">
        <v>5625</v>
      </c>
      <c r="AK23" s="219">
        <f t="shared" si="10"/>
        <v>1406.25</v>
      </c>
      <c r="AL23" s="102">
        <v>45</v>
      </c>
      <c r="AM23" s="102">
        <v>4870</v>
      </c>
      <c r="AN23" s="219">
        <f t="shared" si="11"/>
        <v>1217.5</v>
      </c>
      <c r="AO23" s="268">
        <v>46</v>
      </c>
      <c r="AP23" s="268">
        <v>5550</v>
      </c>
      <c r="AQ23" s="219">
        <f t="shared" si="12"/>
        <v>1387.5</v>
      </c>
      <c r="AR23" s="222">
        <v>53</v>
      </c>
      <c r="AS23" s="222">
        <v>5070</v>
      </c>
      <c r="AT23" s="219">
        <f t="shared" si="13"/>
        <v>1267.5</v>
      </c>
      <c r="AU23" s="222">
        <v>44</v>
      </c>
      <c r="AV23" s="222">
        <v>4230</v>
      </c>
      <c r="AW23" s="222">
        <f t="shared" si="14"/>
        <v>1057.5</v>
      </c>
    </row>
    <row r="24" spans="1:51">
      <c r="A24" s="130"/>
      <c r="B24" s="41" t="s">
        <v>311</v>
      </c>
      <c r="C24" s="298" t="s">
        <v>5515</v>
      </c>
      <c r="D24" s="44" t="s">
        <v>313</v>
      </c>
      <c r="E24" s="43">
        <v>48</v>
      </c>
      <c r="F24" s="43">
        <v>6105</v>
      </c>
      <c r="G24" s="58">
        <f t="shared" si="0"/>
        <v>1526.25</v>
      </c>
      <c r="H24" s="45">
        <v>66</v>
      </c>
      <c r="I24" s="45">
        <v>6220</v>
      </c>
      <c r="J24" s="58">
        <f t="shared" si="1"/>
        <v>1555</v>
      </c>
      <c r="K24" s="45">
        <v>47</v>
      </c>
      <c r="L24" s="42">
        <v>4700</v>
      </c>
      <c r="M24" s="58">
        <f t="shared" si="2"/>
        <v>1175</v>
      </c>
      <c r="N24" s="42"/>
      <c r="O24" s="42">
        <v>2360</v>
      </c>
      <c r="P24" s="58">
        <f t="shared" si="3"/>
        <v>590</v>
      </c>
      <c r="Q24" s="57">
        <v>0</v>
      </c>
      <c r="R24" s="57">
        <v>0</v>
      </c>
      <c r="S24" s="58">
        <f t="shared" si="4"/>
        <v>0</v>
      </c>
      <c r="T24" s="57">
        <v>0</v>
      </c>
      <c r="U24" s="102">
        <v>0</v>
      </c>
      <c r="V24" s="58">
        <f t="shared" si="5"/>
        <v>0</v>
      </c>
      <c r="W24" s="102">
        <v>0</v>
      </c>
      <c r="X24" s="102">
        <v>0</v>
      </c>
      <c r="Y24" s="58">
        <f t="shared" si="6"/>
        <v>0</v>
      </c>
      <c r="Z24" s="102">
        <v>0</v>
      </c>
      <c r="AA24" s="102">
        <v>0</v>
      </c>
      <c r="AB24" s="58">
        <f t="shared" si="7"/>
        <v>0</v>
      </c>
      <c r="AC24" s="57">
        <v>0</v>
      </c>
      <c r="AD24" s="102">
        <v>0</v>
      </c>
      <c r="AE24" s="58">
        <f t="shared" si="8"/>
        <v>0</v>
      </c>
      <c r="AF24" s="102">
        <v>0</v>
      </c>
      <c r="AG24" s="102">
        <v>0</v>
      </c>
      <c r="AH24" s="219">
        <f t="shared" si="9"/>
        <v>0</v>
      </c>
      <c r="AI24" s="102">
        <v>0</v>
      </c>
      <c r="AJ24" s="102">
        <v>0</v>
      </c>
      <c r="AK24" s="219">
        <f t="shared" si="10"/>
        <v>0</v>
      </c>
      <c r="AL24" s="102">
        <v>0</v>
      </c>
      <c r="AM24" s="102">
        <v>0</v>
      </c>
      <c r="AN24" s="219">
        <f t="shared" si="11"/>
        <v>0</v>
      </c>
      <c r="AO24" s="268">
        <v>0</v>
      </c>
      <c r="AP24" s="268">
        <v>0</v>
      </c>
      <c r="AQ24" s="219">
        <f t="shared" si="12"/>
        <v>0</v>
      </c>
      <c r="AR24" s="222">
        <v>0</v>
      </c>
      <c r="AS24" s="222">
        <v>0</v>
      </c>
      <c r="AT24" s="219">
        <f t="shared" si="13"/>
        <v>0</v>
      </c>
      <c r="AU24" s="222">
        <v>0</v>
      </c>
      <c r="AV24" s="222">
        <v>0</v>
      </c>
      <c r="AW24" s="222">
        <f t="shared" si="14"/>
        <v>0</v>
      </c>
    </row>
    <row r="25" spans="1:51">
      <c r="A25" s="130"/>
      <c r="B25" s="41" t="s">
        <v>314</v>
      </c>
      <c r="C25" s="298" t="s">
        <v>315</v>
      </c>
      <c r="D25" s="44" t="s">
        <v>123</v>
      </c>
      <c r="E25" s="43">
        <v>44</v>
      </c>
      <c r="F25" s="43">
        <v>4290</v>
      </c>
      <c r="G25" s="58">
        <f t="shared" si="0"/>
        <v>1072.5</v>
      </c>
      <c r="H25" s="45">
        <v>183</v>
      </c>
      <c r="I25" s="45">
        <v>19850</v>
      </c>
      <c r="J25" s="58">
        <f t="shared" si="1"/>
        <v>4962.5</v>
      </c>
      <c r="K25" s="45">
        <v>161</v>
      </c>
      <c r="L25" s="42">
        <v>15770</v>
      </c>
      <c r="M25" s="58">
        <f t="shared" si="2"/>
        <v>3942.5</v>
      </c>
      <c r="N25" s="42"/>
      <c r="O25" s="42">
        <v>25445</v>
      </c>
      <c r="P25" s="58">
        <f t="shared" si="3"/>
        <v>6361.25</v>
      </c>
      <c r="Q25" s="57">
        <v>232</v>
      </c>
      <c r="R25" s="57">
        <v>23665</v>
      </c>
      <c r="S25" s="58">
        <f t="shared" si="4"/>
        <v>5916.25</v>
      </c>
      <c r="T25" s="57">
        <v>133</v>
      </c>
      <c r="U25" s="102">
        <v>15885</v>
      </c>
      <c r="V25" s="58">
        <f t="shared" si="5"/>
        <v>3971.25</v>
      </c>
      <c r="W25" s="102">
        <v>46</v>
      </c>
      <c r="X25" s="102">
        <v>18880</v>
      </c>
      <c r="Y25" s="58">
        <f t="shared" si="6"/>
        <v>4720</v>
      </c>
      <c r="Z25" s="102">
        <v>205</v>
      </c>
      <c r="AA25" s="102">
        <v>17720</v>
      </c>
      <c r="AB25" s="58">
        <f t="shared" si="7"/>
        <v>4430</v>
      </c>
      <c r="AC25" s="57">
        <v>215</v>
      </c>
      <c r="AD25" s="102">
        <v>20060</v>
      </c>
      <c r="AE25" s="58">
        <f t="shared" si="8"/>
        <v>5015</v>
      </c>
      <c r="AF25" s="102">
        <v>202</v>
      </c>
      <c r="AG25" s="102">
        <v>20275</v>
      </c>
      <c r="AH25" s="219">
        <f t="shared" si="9"/>
        <v>5068.75</v>
      </c>
      <c r="AI25" s="102">
        <v>262</v>
      </c>
      <c r="AJ25" s="102">
        <v>22750</v>
      </c>
      <c r="AK25" s="219">
        <f t="shared" si="10"/>
        <v>5687.5</v>
      </c>
      <c r="AL25" s="102">
        <v>237</v>
      </c>
      <c r="AM25" s="102">
        <v>18590</v>
      </c>
      <c r="AN25" s="219">
        <f t="shared" si="11"/>
        <v>4647.5</v>
      </c>
      <c r="AO25" s="268">
        <v>196</v>
      </c>
      <c r="AP25" s="268">
        <v>16415</v>
      </c>
      <c r="AQ25" s="219">
        <f t="shared" si="12"/>
        <v>4103.75</v>
      </c>
      <c r="AR25" s="222">
        <v>150</v>
      </c>
      <c r="AS25" s="222">
        <v>14100</v>
      </c>
      <c r="AT25" s="219">
        <f t="shared" si="13"/>
        <v>3525</v>
      </c>
      <c r="AU25" s="222">
        <v>173</v>
      </c>
      <c r="AV25" s="222">
        <v>17355</v>
      </c>
      <c r="AW25" s="222">
        <f t="shared" si="14"/>
        <v>4338.75</v>
      </c>
    </row>
    <row r="26" spans="1:51">
      <c r="A26" s="130"/>
      <c r="B26" s="41" t="s">
        <v>316</v>
      </c>
      <c r="C26" s="298" t="s">
        <v>317</v>
      </c>
      <c r="D26" s="44" t="s">
        <v>84</v>
      </c>
      <c r="E26" s="43">
        <v>30</v>
      </c>
      <c r="F26" s="43">
        <v>2370</v>
      </c>
      <c r="G26" s="58">
        <f t="shared" si="0"/>
        <v>592.5</v>
      </c>
      <c r="H26" s="45">
        <v>54</v>
      </c>
      <c r="I26" s="45">
        <v>5340</v>
      </c>
      <c r="J26" s="58">
        <f t="shared" si="1"/>
        <v>1335</v>
      </c>
      <c r="K26" s="45">
        <v>54</v>
      </c>
      <c r="L26" s="42">
        <v>5210</v>
      </c>
      <c r="M26" s="58">
        <f t="shared" si="2"/>
        <v>1302.5</v>
      </c>
      <c r="N26" s="42"/>
      <c r="O26" s="42">
        <v>5750</v>
      </c>
      <c r="P26" s="58">
        <f t="shared" si="3"/>
        <v>1437.5</v>
      </c>
      <c r="Q26" s="57">
        <v>63</v>
      </c>
      <c r="R26" s="57">
        <v>6865</v>
      </c>
      <c r="S26" s="58">
        <f t="shared" si="4"/>
        <v>1716.25</v>
      </c>
      <c r="T26" s="57">
        <v>54</v>
      </c>
      <c r="U26" s="102">
        <v>5545</v>
      </c>
      <c r="V26" s="58">
        <f t="shared" si="5"/>
        <v>1386.25</v>
      </c>
      <c r="W26" s="102">
        <v>29</v>
      </c>
      <c r="X26" s="102">
        <v>4230</v>
      </c>
      <c r="Y26" s="58">
        <f t="shared" si="6"/>
        <v>1057.5</v>
      </c>
      <c r="Z26" s="102">
        <v>31</v>
      </c>
      <c r="AA26" s="102">
        <v>2355</v>
      </c>
      <c r="AB26" s="58">
        <f t="shared" si="7"/>
        <v>588.75</v>
      </c>
      <c r="AC26" s="57">
        <v>14</v>
      </c>
      <c r="AD26" s="102">
        <v>1460</v>
      </c>
      <c r="AE26" s="58">
        <f t="shared" si="8"/>
        <v>365</v>
      </c>
      <c r="AF26" s="102">
        <v>30</v>
      </c>
      <c r="AG26" s="102">
        <v>3244</v>
      </c>
      <c r="AH26" s="219">
        <f t="shared" si="9"/>
        <v>811</v>
      </c>
      <c r="AI26" s="102">
        <v>39</v>
      </c>
      <c r="AJ26" s="102">
        <v>3505</v>
      </c>
      <c r="AK26" s="219">
        <f t="shared" si="10"/>
        <v>876.25</v>
      </c>
      <c r="AL26" s="102">
        <v>28</v>
      </c>
      <c r="AM26" s="102">
        <v>2680</v>
      </c>
      <c r="AN26" s="219">
        <f t="shared" si="11"/>
        <v>670</v>
      </c>
      <c r="AO26" s="268">
        <v>48</v>
      </c>
      <c r="AP26" s="268">
        <v>4720</v>
      </c>
      <c r="AQ26" s="219">
        <f t="shared" si="12"/>
        <v>1180</v>
      </c>
      <c r="AR26" s="222">
        <v>37</v>
      </c>
      <c r="AS26" s="222">
        <v>3650</v>
      </c>
      <c r="AT26" s="219">
        <f t="shared" si="13"/>
        <v>912.5</v>
      </c>
      <c r="AU26" s="222">
        <v>44</v>
      </c>
      <c r="AV26" s="222">
        <v>5140</v>
      </c>
      <c r="AW26" s="222">
        <f t="shared" si="14"/>
        <v>1285</v>
      </c>
    </row>
    <row r="27" spans="1:51">
      <c r="A27" s="130"/>
      <c r="B27" s="41" t="s">
        <v>318</v>
      </c>
      <c r="C27" s="298" t="s">
        <v>319</v>
      </c>
      <c r="D27" s="44" t="s">
        <v>29</v>
      </c>
      <c r="E27" s="43">
        <v>14</v>
      </c>
      <c r="F27" s="43">
        <v>1635</v>
      </c>
      <c r="G27" s="58">
        <f t="shared" si="0"/>
        <v>408.75</v>
      </c>
      <c r="H27" s="45">
        <v>106</v>
      </c>
      <c r="I27" s="45">
        <v>10115</v>
      </c>
      <c r="J27" s="58">
        <f t="shared" si="1"/>
        <v>2528.75</v>
      </c>
      <c r="K27" s="45">
        <v>95</v>
      </c>
      <c r="L27" s="42">
        <v>9305</v>
      </c>
      <c r="M27" s="58">
        <f t="shared" si="2"/>
        <v>2326.25</v>
      </c>
      <c r="N27" s="42"/>
      <c r="O27" s="42">
        <v>7810</v>
      </c>
      <c r="P27" s="58">
        <f t="shared" si="3"/>
        <v>1952.5</v>
      </c>
      <c r="Q27" s="57">
        <v>109</v>
      </c>
      <c r="R27" s="57">
        <v>10745</v>
      </c>
      <c r="S27" s="58">
        <f t="shared" si="4"/>
        <v>2686.25</v>
      </c>
      <c r="T27" s="57">
        <v>95</v>
      </c>
      <c r="U27" s="102">
        <v>9565</v>
      </c>
      <c r="V27" s="58">
        <f t="shared" si="5"/>
        <v>2391.25</v>
      </c>
      <c r="W27" s="102">
        <v>92</v>
      </c>
      <c r="X27" s="102">
        <v>8315</v>
      </c>
      <c r="Y27" s="58">
        <f t="shared" si="6"/>
        <v>2078.75</v>
      </c>
      <c r="Z27" s="102">
        <v>82</v>
      </c>
      <c r="AA27" s="102">
        <v>9325</v>
      </c>
      <c r="AB27" s="58">
        <f t="shared" si="7"/>
        <v>2331.25</v>
      </c>
      <c r="AC27" s="57">
        <v>92</v>
      </c>
      <c r="AD27" s="102">
        <v>7910</v>
      </c>
      <c r="AE27" s="58">
        <f t="shared" si="8"/>
        <v>1977.5</v>
      </c>
      <c r="AF27" s="102">
        <v>88</v>
      </c>
      <c r="AG27" s="102">
        <v>7610</v>
      </c>
      <c r="AH27" s="219">
        <f t="shared" si="9"/>
        <v>1902.5</v>
      </c>
      <c r="AI27" s="102">
        <v>123</v>
      </c>
      <c r="AJ27" s="102">
        <v>11340</v>
      </c>
      <c r="AK27" s="219">
        <f t="shared" si="10"/>
        <v>2835</v>
      </c>
      <c r="AL27" s="102">
        <v>119</v>
      </c>
      <c r="AM27" s="102">
        <v>10290</v>
      </c>
      <c r="AN27" s="219">
        <f t="shared" si="11"/>
        <v>2572.5</v>
      </c>
      <c r="AO27" s="268">
        <v>89</v>
      </c>
      <c r="AP27" s="268">
        <v>9565</v>
      </c>
      <c r="AQ27" s="219">
        <f t="shared" si="12"/>
        <v>2391.25</v>
      </c>
      <c r="AR27" s="222">
        <v>63</v>
      </c>
      <c r="AS27" s="222">
        <v>6875</v>
      </c>
      <c r="AT27" s="219">
        <f t="shared" si="13"/>
        <v>1718.75</v>
      </c>
      <c r="AU27" s="222">
        <v>60</v>
      </c>
      <c r="AV27" s="222">
        <v>6715</v>
      </c>
      <c r="AW27" s="222">
        <f t="shared" si="14"/>
        <v>1678.75</v>
      </c>
    </row>
    <row r="28" spans="1:51">
      <c r="A28" s="129"/>
      <c r="B28" s="41" t="s">
        <v>320</v>
      </c>
      <c r="C28" s="298" t="s">
        <v>321</v>
      </c>
      <c r="D28" s="44" t="s">
        <v>322</v>
      </c>
      <c r="E28" s="44">
        <v>18</v>
      </c>
      <c r="F28" s="43">
        <v>1640</v>
      </c>
      <c r="G28" s="58">
        <f t="shared" si="0"/>
        <v>410</v>
      </c>
      <c r="H28" s="45">
        <v>47</v>
      </c>
      <c r="I28" s="45">
        <v>4570</v>
      </c>
      <c r="J28" s="58">
        <f t="shared" si="1"/>
        <v>1142.5</v>
      </c>
      <c r="K28" s="45">
        <v>40</v>
      </c>
      <c r="L28" s="42">
        <v>2535</v>
      </c>
      <c r="M28" s="58">
        <f t="shared" si="2"/>
        <v>633.75</v>
      </c>
      <c r="N28" s="42"/>
      <c r="O28" s="42">
        <v>6150</v>
      </c>
      <c r="P28" s="58">
        <f t="shared" si="3"/>
        <v>1537.5</v>
      </c>
      <c r="Q28" s="57">
        <v>94</v>
      </c>
      <c r="R28" s="57">
        <v>7495</v>
      </c>
      <c r="S28" s="58">
        <f t="shared" si="4"/>
        <v>1873.75</v>
      </c>
      <c r="T28" s="57">
        <v>64</v>
      </c>
      <c r="U28" s="102">
        <v>4605</v>
      </c>
      <c r="V28" s="58">
        <f t="shared" si="5"/>
        <v>1151.25</v>
      </c>
      <c r="W28" s="102">
        <v>64</v>
      </c>
      <c r="X28" s="102">
        <v>5980</v>
      </c>
      <c r="Y28" s="58">
        <f t="shared" si="6"/>
        <v>1495</v>
      </c>
      <c r="Z28" s="102">
        <v>86</v>
      </c>
      <c r="AA28" s="102">
        <v>7255</v>
      </c>
      <c r="AB28" s="58">
        <f t="shared" si="7"/>
        <v>1813.75</v>
      </c>
      <c r="AC28" s="57">
        <v>55</v>
      </c>
      <c r="AD28" s="102">
        <v>4990</v>
      </c>
      <c r="AE28" s="58">
        <f t="shared" si="8"/>
        <v>1247.5</v>
      </c>
      <c r="AF28" s="102">
        <v>77</v>
      </c>
      <c r="AG28" s="102">
        <v>5005</v>
      </c>
      <c r="AH28" s="219">
        <f t="shared" si="9"/>
        <v>1251.25</v>
      </c>
      <c r="AI28" s="102">
        <v>79</v>
      </c>
      <c r="AJ28" s="102">
        <v>5885</v>
      </c>
      <c r="AK28" s="219">
        <f t="shared" si="10"/>
        <v>1471.25</v>
      </c>
      <c r="AL28" s="102">
        <v>39</v>
      </c>
      <c r="AM28" s="102">
        <v>3380</v>
      </c>
      <c r="AN28" s="219">
        <f t="shared" si="11"/>
        <v>845</v>
      </c>
      <c r="AO28" s="268">
        <v>87</v>
      </c>
      <c r="AP28" s="268">
        <v>6195</v>
      </c>
      <c r="AQ28" s="219">
        <f t="shared" si="12"/>
        <v>1548.75</v>
      </c>
      <c r="AR28" s="222">
        <v>47</v>
      </c>
      <c r="AS28" s="222">
        <v>4120</v>
      </c>
      <c r="AT28" s="219">
        <f t="shared" si="13"/>
        <v>1030</v>
      </c>
      <c r="AU28" s="222">
        <v>55</v>
      </c>
      <c r="AV28" s="222">
        <v>5545</v>
      </c>
      <c r="AW28" s="222">
        <f t="shared" si="14"/>
        <v>1386.25</v>
      </c>
    </row>
    <row r="29" spans="1:51">
      <c r="A29" s="129"/>
      <c r="B29" s="41" t="s">
        <v>323</v>
      </c>
      <c r="C29" s="298" t="s">
        <v>5516</v>
      </c>
      <c r="D29" s="44" t="s">
        <v>36</v>
      </c>
      <c r="E29" s="44">
        <v>9</v>
      </c>
      <c r="F29" s="43">
        <v>815</v>
      </c>
      <c r="G29" s="58">
        <f t="shared" si="0"/>
        <v>203.75</v>
      </c>
      <c r="H29" s="45">
        <v>54</v>
      </c>
      <c r="I29" s="45">
        <v>4990</v>
      </c>
      <c r="J29" s="58">
        <f t="shared" si="1"/>
        <v>1247.5</v>
      </c>
      <c r="K29" s="45">
        <v>62</v>
      </c>
      <c r="L29" s="42">
        <v>5180</v>
      </c>
      <c r="M29" s="58">
        <f t="shared" si="2"/>
        <v>1295</v>
      </c>
      <c r="N29" s="42"/>
      <c r="O29" s="42">
        <v>4065</v>
      </c>
      <c r="P29" s="58">
        <f t="shared" si="3"/>
        <v>1016.25</v>
      </c>
      <c r="Q29" s="57">
        <v>64</v>
      </c>
      <c r="R29" s="57">
        <v>4880</v>
      </c>
      <c r="S29" s="58">
        <f t="shared" si="4"/>
        <v>1220</v>
      </c>
      <c r="T29" s="57">
        <v>59</v>
      </c>
      <c r="U29" s="102">
        <v>4860</v>
      </c>
      <c r="V29" s="58">
        <f t="shared" si="5"/>
        <v>1215</v>
      </c>
      <c r="W29" s="102">
        <v>52</v>
      </c>
      <c r="X29" s="102">
        <v>4285</v>
      </c>
      <c r="Y29" s="58">
        <f t="shared" si="6"/>
        <v>1071.25</v>
      </c>
      <c r="Z29" s="102">
        <v>35</v>
      </c>
      <c r="AA29" s="102">
        <v>3240</v>
      </c>
      <c r="AB29" s="58">
        <f t="shared" si="7"/>
        <v>810</v>
      </c>
      <c r="AC29" s="57">
        <v>39</v>
      </c>
      <c r="AD29" s="102">
        <v>2665</v>
      </c>
      <c r="AE29" s="58">
        <f t="shared" si="8"/>
        <v>666.25</v>
      </c>
      <c r="AF29" s="102">
        <v>43</v>
      </c>
      <c r="AG29" s="102">
        <v>4205</v>
      </c>
      <c r="AH29" s="219">
        <f t="shared" si="9"/>
        <v>1051.25</v>
      </c>
      <c r="AI29" s="102">
        <v>40</v>
      </c>
      <c r="AJ29" s="102">
        <v>3430</v>
      </c>
      <c r="AK29" s="219">
        <f t="shared" si="10"/>
        <v>857.5</v>
      </c>
      <c r="AL29" s="102">
        <v>39</v>
      </c>
      <c r="AM29" s="102">
        <v>3440</v>
      </c>
      <c r="AN29" s="219">
        <f t="shared" si="11"/>
        <v>860</v>
      </c>
      <c r="AO29" s="268">
        <v>57</v>
      </c>
      <c r="AP29" s="268">
        <v>5360</v>
      </c>
      <c r="AQ29" s="219">
        <f t="shared" si="12"/>
        <v>1340</v>
      </c>
      <c r="AR29" s="222">
        <v>14</v>
      </c>
      <c r="AS29" s="222">
        <v>1275</v>
      </c>
      <c r="AT29" s="219">
        <f t="shared" si="13"/>
        <v>318.75</v>
      </c>
      <c r="AU29" s="222">
        <v>0</v>
      </c>
      <c r="AV29" s="222">
        <v>0</v>
      </c>
      <c r="AW29" s="222">
        <f t="shared" si="14"/>
        <v>0</v>
      </c>
    </row>
    <row r="30" spans="1:51">
      <c r="A30" s="129"/>
      <c r="B30" s="41" t="s">
        <v>325</v>
      </c>
      <c r="C30" s="298" t="s">
        <v>5515</v>
      </c>
      <c r="D30" s="44" t="s">
        <v>322</v>
      </c>
      <c r="E30" s="44">
        <v>9</v>
      </c>
      <c r="F30" s="43">
        <v>875</v>
      </c>
      <c r="G30" s="58">
        <f t="shared" si="0"/>
        <v>218.75</v>
      </c>
      <c r="H30" s="45">
        <v>29</v>
      </c>
      <c r="I30" s="45">
        <v>2840</v>
      </c>
      <c r="J30" s="58">
        <f t="shared" si="1"/>
        <v>710</v>
      </c>
      <c r="K30" s="45">
        <v>23</v>
      </c>
      <c r="L30" s="42">
        <v>2055</v>
      </c>
      <c r="M30" s="58">
        <f t="shared" si="2"/>
        <v>513.75</v>
      </c>
      <c r="N30" s="42"/>
      <c r="O30" s="42">
        <v>3575</v>
      </c>
      <c r="P30" s="58">
        <f t="shared" si="3"/>
        <v>893.75</v>
      </c>
      <c r="Q30" s="57">
        <v>142</v>
      </c>
      <c r="R30" s="57">
        <v>13755</v>
      </c>
      <c r="S30" s="58">
        <f t="shared" si="4"/>
        <v>3438.75</v>
      </c>
      <c r="T30" s="57">
        <v>47</v>
      </c>
      <c r="U30" s="102">
        <v>4700</v>
      </c>
      <c r="V30" s="58">
        <f t="shared" si="5"/>
        <v>1175</v>
      </c>
      <c r="W30" s="102">
        <v>5</v>
      </c>
      <c r="X30" s="102">
        <v>500</v>
      </c>
      <c r="Y30" s="58">
        <f t="shared" si="6"/>
        <v>125</v>
      </c>
      <c r="Z30" s="102">
        <v>0</v>
      </c>
      <c r="AA30" s="102">
        <v>0</v>
      </c>
      <c r="AB30" s="58">
        <f t="shared" si="7"/>
        <v>0</v>
      </c>
      <c r="AC30" s="57">
        <v>0</v>
      </c>
      <c r="AD30" s="102">
        <v>0</v>
      </c>
      <c r="AE30" s="58">
        <f t="shared" si="8"/>
        <v>0</v>
      </c>
      <c r="AF30" s="102">
        <v>0</v>
      </c>
      <c r="AG30" s="102">
        <v>0</v>
      </c>
      <c r="AH30" s="219">
        <f t="shared" si="9"/>
        <v>0</v>
      </c>
      <c r="AI30" s="102">
        <v>0</v>
      </c>
      <c r="AJ30" s="102">
        <v>0</v>
      </c>
      <c r="AK30" s="219">
        <f t="shared" si="10"/>
        <v>0</v>
      </c>
      <c r="AL30" s="102">
        <v>0</v>
      </c>
      <c r="AM30" s="102">
        <v>0</v>
      </c>
      <c r="AN30" s="219">
        <f t="shared" si="11"/>
        <v>0</v>
      </c>
      <c r="AO30" s="268">
        <v>0</v>
      </c>
      <c r="AP30" s="268">
        <v>0</v>
      </c>
      <c r="AQ30" s="219">
        <f t="shared" si="12"/>
        <v>0</v>
      </c>
      <c r="AR30" s="222">
        <v>0</v>
      </c>
      <c r="AS30" s="222">
        <v>0</v>
      </c>
      <c r="AT30" s="219">
        <f t="shared" si="13"/>
        <v>0</v>
      </c>
      <c r="AU30" s="222">
        <v>0</v>
      </c>
      <c r="AV30" s="222">
        <v>0</v>
      </c>
      <c r="AW30" s="222">
        <f t="shared" si="14"/>
        <v>0</v>
      </c>
    </row>
    <row r="31" spans="1:51">
      <c r="A31" s="129"/>
      <c r="B31" s="41" t="s">
        <v>327</v>
      </c>
      <c r="C31" s="298" t="s">
        <v>328</v>
      </c>
      <c r="D31" s="44" t="s">
        <v>34</v>
      </c>
      <c r="E31" s="44">
        <v>23</v>
      </c>
      <c r="F31" s="43">
        <v>1970</v>
      </c>
      <c r="G31" s="58">
        <f t="shared" si="0"/>
        <v>492.5</v>
      </c>
      <c r="H31" s="45">
        <v>112</v>
      </c>
      <c r="I31" s="45">
        <v>11085</v>
      </c>
      <c r="J31" s="58">
        <f t="shared" si="1"/>
        <v>2771.25</v>
      </c>
      <c r="K31" s="45">
        <v>184</v>
      </c>
      <c r="L31" s="42">
        <v>17145</v>
      </c>
      <c r="M31" s="58">
        <f t="shared" si="2"/>
        <v>4286.25</v>
      </c>
      <c r="N31" s="42"/>
      <c r="O31" s="42">
        <v>19170</v>
      </c>
      <c r="P31" s="58">
        <f t="shared" si="3"/>
        <v>4792.5</v>
      </c>
      <c r="Q31" s="57">
        <v>253</v>
      </c>
      <c r="R31" s="57">
        <v>23870</v>
      </c>
      <c r="S31" s="58">
        <f t="shared" si="4"/>
        <v>5967.5</v>
      </c>
      <c r="T31" s="57">
        <v>260</v>
      </c>
      <c r="U31" s="102">
        <v>22620</v>
      </c>
      <c r="V31" s="58">
        <f t="shared" si="5"/>
        <v>5655</v>
      </c>
      <c r="W31" s="102">
        <v>109</v>
      </c>
      <c r="X31" s="102">
        <v>24155</v>
      </c>
      <c r="Y31" s="58">
        <f t="shared" si="6"/>
        <v>6038.75</v>
      </c>
      <c r="Z31" s="102">
        <v>364</v>
      </c>
      <c r="AA31" s="102">
        <v>35780</v>
      </c>
      <c r="AB31" s="58">
        <f t="shared" si="7"/>
        <v>8945</v>
      </c>
      <c r="AC31" s="57">
        <v>251</v>
      </c>
      <c r="AD31" s="102">
        <v>24425</v>
      </c>
      <c r="AE31" s="58">
        <f t="shared" si="8"/>
        <v>6106.25</v>
      </c>
      <c r="AF31" s="102">
        <v>340</v>
      </c>
      <c r="AG31" s="102">
        <v>31835</v>
      </c>
      <c r="AH31" s="219">
        <f t="shared" si="9"/>
        <v>7958.75</v>
      </c>
      <c r="AI31" s="102">
        <v>273</v>
      </c>
      <c r="AJ31" s="102">
        <v>27340</v>
      </c>
      <c r="AK31" s="219">
        <f t="shared" si="10"/>
        <v>6835</v>
      </c>
      <c r="AL31" s="102">
        <v>273</v>
      </c>
      <c r="AM31" s="102">
        <v>26490</v>
      </c>
      <c r="AN31" s="219">
        <f t="shared" si="11"/>
        <v>6622.5</v>
      </c>
      <c r="AO31" s="268">
        <v>368</v>
      </c>
      <c r="AP31" s="268">
        <v>33320</v>
      </c>
      <c r="AQ31" s="219">
        <f t="shared" si="12"/>
        <v>8330</v>
      </c>
      <c r="AR31" s="222">
        <v>373</v>
      </c>
      <c r="AS31" s="222">
        <v>32415</v>
      </c>
      <c r="AT31" s="219">
        <f t="shared" si="13"/>
        <v>8103.75</v>
      </c>
      <c r="AU31" s="222">
        <v>407</v>
      </c>
      <c r="AV31" s="222">
        <v>37800</v>
      </c>
      <c r="AW31" s="222">
        <f t="shared" si="14"/>
        <v>9450</v>
      </c>
    </row>
    <row r="32" spans="1:51">
      <c r="A32" s="129"/>
      <c r="B32" s="41" t="s">
        <v>329</v>
      </c>
      <c r="C32" s="298" t="s">
        <v>330</v>
      </c>
      <c r="D32" s="44" t="s">
        <v>123</v>
      </c>
      <c r="E32" s="44">
        <v>5</v>
      </c>
      <c r="F32" s="43">
        <v>525</v>
      </c>
      <c r="G32" s="58">
        <f t="shared" si="0"/>
        <v>131.25</v>
      </c>
      <c r="H32" s="45">
        <v>21</v>
      </c>
      <c r="I32" s="45">
        <v>1900</v>
      </c>
      <c r="J32" s="58">
        <f t="shared" si="1"/>
        <v>475</v>
      </c>
      <c r="K32" s="45">
        <v>38</v>
      </c>
      <c r="L32" s="42">
        <v>3215</v>
      </c>
      <c r="M32" s="58">
        <f t="shared" si="2"/>
        <v>803.75</v>
      </c>
      <c r="N32" s="42"/>
      <c r="O32" s="42">
        <v>3780</v>
      </c>
      <c r="P32" s="58">
        <f t="shared" si="3"/>
        <v>945</v>
      </c>
      <c r="Q32" s="57">
        <v>76</v>
      </c>
      <c r="R32" s="57">
        <v>9100</v>
      </c>
      <c r="S32" s="58">
        <f t="shared" si="4"/>
        <v>2275</v>
      </c>
      <c r="T32" s="57">
        <v>75</v>
      </c>
      <c r="U32" s="102">
        <v>7850</v>
      </c>
      <c r="V32" s="58">
        <f t="shared" si="5"/>
        <v>1962.5</v>
      </c>
      <c r="W32" s="102">
        <v>79</v>
      </c>
      <c r="X32" s="102">
        <v>7690</v>
      </c>
      <c r="Y32" s="58">
        <f t="shared" si="6"/>
        <v>1922.5</v>
      </c>
      <c r="Z32" s="102">
        <v>63</v>
      </c>
      <c r="AA32" s="102">
        <v>5235</v>
      </c>
      <c r="AB32" s="58">
        <f t="shared" si="7"/>
        <v>1308.75</v>
      </c>
      <c r="AC32" s="57">
        <v>40</v>
      </c>
      <c r="AD32" s="102">
        <v>3605</v>
      </c>
      <c r="AE32" s="58">
        <f t="shared" si="8"/>
        <v>901.25</v>
      </c>
      <c r="AF32" s="102">
        <v>49</v>
      </c>
      <c r="AG32" s="102">
        <v>4375</v>
      </c>
      <c r="AH32" s="219">
        <f t="shared" si="9"/>
        <v>1093.75</v>
      </c>
      <c r="AI32" s="102">
        <v>55</v>
      </c>
      <c r="AJ32" s="102">
        <v>4985</v>
      </c>
      <c r="AK32" s="219">
        <f t="shared" si="10"/>
        <v>1246.25</v>
      </c>
      <c r="AL32" s="102">
        <v>50</v>
      </c>
      <c r="AM32" s="102">
        <v>4795</v>
      </c>
      <c r="AN32" s="219">
        <f t="shared" si="11"/>
        <v>1198.75</v>
      </c>
      <c r="AO32" s="268">
        <v>57</v>
      </c>
      <c r="AP32" s="268">
        <v>5105</v>
      </c>
      <c r="AQ32" s="219">
        <f t="shared" si="12"/>
        <v>1276.25</v>
      </c>
      <c r="AR32" s="222">
        <v>59</v>
      </c>
      <c r="AS32" s="222">
        <v>4385</v>
      </c>
      <c r="AT32" s="219">
        <f t="shared" si="13"/>
        <v>1096.25</v>
      </c>
      <c r="AU32" s="222">
        <v>102</v>
      </c>
      <c r="AV32" s="222">
        <v>7030</v>
      </c>
      <c r="AW32" s="222">
        <f t="shared" si="14"/>
        <v>1757.5</v>
      </c>
    </row>
    <row r="33" spans="1:49">
      <c r="A33" s="129"/>
      <c r="B33" s="41" t="s">
        <v>331</v>
      </c>
      <c r="C33" s="298" t="s">
        <v>332</v>
      </c>
      <c r="D33" s="44" t="s">
        <v>284</v>
      </c>
      <c r="E33" s="44">
        <v>48</v>
      </c>
      <c r="F33" s="43">
        <v>4170</v>
      </c>
      <c r="G33" s="58">
        <f t="shared" si="0"/>
        <v>1042.5</v>
      </c>
      <c r="H33" s="45">
        <v>80</v>
      </c>
      <c r="I33" s="45">
        <v>5955</v>
      </c>
      <c r="J33" s="58">
        <f t="shared" si="1"/>
        <v>1488.75</v>
      </c>
      <c r="K33" s="45">
        <v>91</v>
      </c>
      <c r="L33" s="42">
        <v>10475</v>
      </c>
      <c r="M33" s="58">
        <f t="shared" si="2"/>
        <v>2618.75</v>
      </c>
      <c r="N33" s="42"/>
      <c r="O33" s="42">
        <v>13940</v>
      </c>
      <c r="P33" s="58">
        <f t="shared" si="3"/>
        <v>3485</v>
      </c>
      <c r="Q33" s="57">
        <v>124</v>
      </c>
      <c r="R33" s="57">
        <v>11955</v>
      </c>
      <c r="S33" s="58">
        <f t="shared" si="4"/>
        <v>2988.75</v>
      </c>
      <c r="T33" s="57">
        <v>142</v>
      </c>
      <c r="U33" s="102">
        <v>16265</v>
      </c>
      <c r="V33" s="58">
        <f t="shared" si="5"/>
        <v>4066.25</v>
      </c>
      <c r="W33" s="102">
        <v>75</v>
      </c>
      <c r="X33" s="102">
        <v>14770</v>
      </c>
      <c r="Y33" s="58">
        <f t="shared" si="6"/>
        <v>3692.5</v>
      </c>
      <c r="Z33" s="102">
        <v>187</v>
      </c>
      <c r="AA33" s="102">
        <v>15885</v>
      </c>
      <c r="AB33" s="58">
        <f t="shared" si="7"/>
        <v>3971.25</v>
      </c>
      <c r="AC33" s="57">
        <v>169</v>
      </c>
      <c r="AD33" s="102">
        <v>13920</v>
      </c>
      <c r="AE33" s="58">
        <f t="shared" si="8"/>
        <v>3480</v>
      </c>
      <c r="AF33" s="102">
        <v>260</v>
      </c>
      <c r="AG33" s="102">
        <v>21395</v>
      </c>
      <c r="AH33" s="219">
        <f t="shared" si="9"/>
        <v>5348.75</v>
      </c>
      <c r="AI33" s="102">
        <v>230</v>
      </c>
      <c r="AJ33" s="102">
        <v>21530</v>
      </c>
      <c r="AK33" s="219">
        <f t="shared" si="10"/>
        <v>5382.5</v>
      </c>
      <c r="AL33" s="102">
        <v>239</v>
      </c>
      <c r="AM33" s="102">
        <v>21150</v>
      </c>
      <c r="AN33" s="219">
        <f t="shared" si="11"/>
        <v>5287.5</v>
      </c>
      <c r="AO33" s="268">
        <v>278</v>
      </c>
      <c r="AP33" s="268">
        <v>23330</v>
      </c>
      <c r="AQ33" s="219">
        <f t="shared" si="12"/>
        <v>5832.5</v>
      </c>
      <c r="AR33" s="222">
        <v>208</v>
      </c>
      <c r="AS33" s="222">
        <v>15710</v>
      </c>
      <c r="AT33" s="219">
        <f t="shared" si="13"/>
        <v>3927.5</v>
      </c>
      <c r="AU33" s="222">
        <v>200</v>
      </c>
      <c r="AV33" s="222">
        <v>15410</v>
      </c>
      <c r="AW33" s="222">
        <f t="shared" si="14"/>
        <v>3852.5</v>
      </c>
    </row>
    <row r="34" spans="1:49">
      <c r="A34" s="129"/>
      <c r="B34" s="41" t="s">
        <v>333</v>
      </c>
      <c r="C34" s="298" t="s">
        <v>5515</v>
      </c>
      <c r="D34" s="44" t="s">
        <v>43</v>
      </c>
      <c r="E34" s="44">
        <v>59</v>
      </c>
      <c r="F34" s="43">
        <v>5610</v>
      </c>
      <c r="G34" s="58">
        <f t="shared" si="0"/>
        <v>1402.5</v>
      </c>
      <c r="H34" s="45">
        <v>104</v>
      </c>
      <c r="I34" s="45">
        <v>9785</v>
      </c>
      <c r="J34" s="58">
        <f t="shared" si="1"/>
        <v>2446.25</v>
      </c>
      <c r="K34" s="45">
        <v>100</v>
      </c>
      <c r="L34" s="42">
        <v>9185</v>
      </c>
      <c r="M34" s="58">
        <f t="shared" si="2"/>
        <v>2296.25</v>
      </c>
      <c r="N34" s="42"/>
      <c r="O34" s="42">
        <v>12810</v>
      </c>
      <c r="P34" s="58">
        <f t="shared" si="3"/>
        <v>3202.5</v>
      </c>
      <c r="Q34" s="57">
        <v>46</v>
      </c>
      <c r="R34" s="57">
        <v>4075</v>
      </c>
      <c r="S34" s="58">
        <f t="shared" si="4"/>
        <v>1018.75</v>
      </c>
      <c r="T34" s="57">
        <v>0</v>
      </c>
      <c r="U34" s="102">
        <v>0</v>
      </c>
      <c r="V34" s="58">
        <f t="shared" si="5"/>
        <v>0</v>
      </c>
      <c r="W34" s="102">
        <v>0</v>
      </c>
      <c r="X34" s="102">
        <v>0</v>
      </c>
      <c r="Y34" s="58">
        <f t="shared" si="6"/>
        <v>0</v>
      </c>
      <c r="Z34" s="102">
        <v>0</v>
      </c>
      <c r="AA34" s="102">
        <v>0</v>
      </c>
      <c r="AB34" s="58">
        <f t="shared" si="7"/>
        <v>0</v>
      </c>
      <c r="AC34" s="57">
        <v>0</v>
      </c>
      <c r="AD34" s="102">
        <v>0</v>
      </c>
      <c r="AE34" s="58">
        <f t="shared" si="8"/>
        <v>0</v>
      </c>
      <c r="AF34" s="102">
        <v>0</v>
      </c>
      <c r="AG34" s="102">
        <v>0</v>
      </c>
      <c r="AH34" s="219">
        <f t="shared" si="9"/>
        <v>0</v>
      </c>
      <c r="AI34" s="102">
        <v>0</v>
      </c>
      <c r="AJ34" s="102">
        <v>0</v>
      </c>
      <c r="AK34" s="219">
        <f t="shared" si="10"/>
        <v>0</v>
      </c>
      <c r="AL34" s="102">
        <v>0</v>
      </c>
      <c r="AM34" s="102">
        <v>0</v>
      </c>
      <c r="AN34" s="219">
        <f t="shared" si="11"/>
        <v>0</v>
      </c>
      <c r="AO34" s="268">
        <v>0</v>
      </c>
      <c r="AP34" s="268">
        <v>0</v>
      </c>
      <c r="AQ34" s="219">
        <f t="shared" si="12"/>
        <v>0</v>
      </c>
      <c r="AR34" s="222">
        <v>0</v>
      </c>
      <c r="AS34" s="222">
        <v>0</v>
      </c>
      <c r="AT34" s="219">
        <f t="shared" si="13"/>
        <v>0</v>
      </c>
      <c r="AU34" s="222">
        <v>0</v>
      </c>
      <c r="AV34" s="222">
        <v>0</v>
      </c>
      <c r="AW34" s="222">
        <f t="shared" si="14"/>
        <v>0</v>
      </c>
    </row>
    <row r="35" spans="1:49">
      <c r="A35" s="129"/>
      <c r="B35" s="41" t="s">
        <v>335</v>
      </c>
      <c r="C35" s="298" t="s">
        <v>336</v>
      </c>
      <c r="D35" s="44" t="s">
        <v>23</v>
      </c>
      <c r="E35" s="44">
        <v>100</v>
      </c>
      <c r="F35" s="43">
        <v>9050</v>
      </c>
      <c r="G35" s="58">
        <f t="shared" si="0"/>
        <v>2262.5</v>
      </c>
      <c r="H35" s="45">
        <v>272</v>
      </c>
      <c r="I35" s="45">
        <v>25720</v>
      </c>
      <c r="J35" s="58">
        <f t="shared" si="1"/>
        <v>6430</v>
      </c>
      <c r="K35" s="45">
        <v>352</v>
      </c>
      <c r="L35" s="42">
        <v>33330</v>
      </c>
      <c r="M35" s="58">
        <f t="shared" si="2"/>
        <v>8332.5</v>
      </c>
      <c r="N35" s="42"/>
      <c r="O35" s="42">
        <v>34475</v>
      </c>
      <c r="P35" s="58">
        <f t="shared" si="3"/>
        <v>8618.75</v>
      </c>
      <c r="Q35" s="57">
        <v>322</v>
      </c>
      <c r="R35" s="57">
        <v>34115</v>
      </c>
      <c r="S35" s="58">
        <f t="shared" si="4"/>
        <v>8528.75</v>
      </c>
      <c r="T35" s="57">
        <v>370</v>
      </c>
      <c r="U35" s="102">
        <v>35030</v>
      </c>
      <c r="V35" s="58">
        <f t="shared" si="5"/>
        <v>8757.5</v>
      </c>
      <c r="W35" s="102">
        <v>396</v>
      </c>
      <c r="X35" s="102">
        <v>38985</v>
      </c>
      <c r="Y35" s="58">
        <f t="shared" si="6"/>
        <v>9746.25</v>
      </c>
      <c r="Z35" s="102">
        <v>440</v>
      </c>
      <c r="AA35" s="102">
        <v>41630</v>
      </c>
      <c r="AB35" s="58">
        <f t="shared" si="7"/>
        <v>10407.5</v>
      </c>
      <c r="AC35" s="57">
        <v>423</v>
      </c>
      <c r="AD35" s="102">
        <v>44140</v>
      </c>
      <c r="AE35" s="58">
        <f t="shared" si="8"/>
        <v>11035</v>
      </c>
      <c r="AF35" s="102">
        <v>573</v>
      </c>
      <c r="AG35" s="102">
        <v>57320</v>
      </c>
      <c r="AH35" s="219">
        <f t="shared" si="9"/>
        <v>14330</v>
      </c>
      <c r="AI35" s="102">
        <v>608</v>
      </c>
      <c r="AJ35" s="102">
        <v>56060</v>
      </c>
      <c r="AK35" s="219">
        <f t="shared" si="10"/>
        <v>14015</v>
      </c>
      <c r="AL35" s="102">
        <v>623</v>
      </c>
      <c r="AM35" s="102">
        <v>59530</v>
      </c>
      <c r="AN35" s="219">
        <f t="shared" si="11"/>
        <v>14882.5</v>
      </c>
      <c r="AO35" s="268">
        <v>852</v>
      </c>
      <c r="AP35" s="268">
        <v>83220</v>
      </c>
      <c r="AQ35" s="219">
        <f t="shared" si="12"/>
        <v>20805</v>
      </c>
      <c r="AR35" s="222">
        <v>821</v>
      </c>
      <c r="AS35" s="222">
        <v>83145</v>
      </c>
      <c r="AT35" s="219">
        <f t="shared" si="13"/>
        <v>20786.25</v>
      </c>
      <c r="AU35" s="222">
        <v>727</v>
      </c>
      <c r="AV35" s="222">
        <v>79695</v>
      </c>
      <c r="AW35" s="222">
        <f t="shared" si="14"/>
        <v>19923.75</v>
      </c>
    </row>
    <row r="36" spans="1:49">
      <c r="A36" s="129"/>
      <c r="B36" s="41" t="s">
        <v>337</v>
      </c>
      <c r="C36" s="298" t="s">
        <v>338</v>
      </c>
      <c r="D36" s="44" t="s">
        <v>23</v>
      </c>
      <c r="E36" s="44">
        <v>33</v>
      </c>
      <c r="F36" s="43">
        <v>3425</v>
      </c>
      <c r="G36" s="58">
        <f t="shared" si="0"/>
        <v>856.25</v>
      </c>
      <c r="H36" s="45">
        <v>124</v>
      </c>
      <c r="I36" s="45">
        <v>12710</v>
      </c>
      <c r="J36" s="58">
        <f t="shared" si="1"/>
        <v>3177.5</v>
      </c>
      <c r="K36" s="45">
        <v>127</v>
      </c>
      <c r="L36" s="42">
        <v>12970</v>
      </c>
      <c r="M36" s="58">
        <f t="shared" si="2"/>
        <v>3242.5</v>
      </c>
      <c r="N36" s="42"/>
      <c r="O36" s="42">
        <v>15725</v>
      </c>
      <c r="P36" s="58">
        <f t="shared" si="3"/>
        <v>3931.25</v>
      </c>
      <c r="Q36" s="57">
        <v>160</v>
      </c>
      <c r="R36" s="57">
        <v>15860</v>
      </c>
      <c r="S36" s="58">
        <f t="shared" si="4"/>
        <v>3965</v>
      </c>
      <c r="T36" s="57">
        <v>194</v>
      </c>
      <c r="U36" s="102">
        <v>17820</v>
      </c>
      <c r="V36" s="58">
        <f t="shared" si="5"/>
        <v>4455</v>
      </c>
      <c r="W36" s="102">
        <v>225</v>
      </c>
      <c r="X36" s="102">
        <v>20780</v>
      </c>
      <c r="Y36" s="58">
        <f t="shared" si="6"/>
        <v>5195</v>
      </c>
      <c r="Z36" s="102">
        <v>395</v>
      </c>
      <c r="AA36" s="102">
        <v>37975</v>
      </c>
      <c r="AB36" s="58">
        <f t="shared" si="7"/>
        <v>9493.75</v>
      </c>
      <c r="AC36" s="57">
        <v>448</v>
      </c>
      <c r="AD36" s="102">
        <v>35490</v>
      </c>
      <c r="AE36" s="58">
        <f t="shared" si="8"/>
        <v>8872.5</v>
      </c>
      <c r="AF36" s="102">
        <v>449</v>
      </c>
      <c r="AG36" s="102">
        <v>37180</v>
      </c>
      <c r="AH36" s="219">
        <f t="shared" si="9"/>
        <v>9295</v>
      </c>
      <c r="AI36" s="102">
        <v>497</v>
      </c>
      <c r="AJ36" s="102">
        <v>44495</v>
      </c>
      <c r="AK36" s="219">
        <f t="shared" si="10"/>
        <v>11123.75</v>
      </c>
      <c r="AL36" s="102">
        <v>440</v>
      </c>
      <c r="AM36" s="102">
        <v>38085</v>
      </c>
      <c r="AN36" s="219">
        <f t="shared" si="11"/>
        <v>9521.25</v>
      </c>
      <c r="AO36" s="268">
        <v>505</v>
      </c>
      <c r="AP36" s="268">
        <v>37850</v>
      </c>
      <c r="AQ36" s="219">
        <f t="shared" si="12"/>
        <v>9462.5</v>
      </c>
      <c r="AR36" s="222">
        <v>598</v>
      </c>
      <c r="AS36" s="222">
        <v>43085</v>
      </c>
      <c r="AT36" s="219">
        <f t="shared" si="13"/>
        <v>10771.25</v>
      </c>
      <c r="AU36" s="222">
        <v>601</v>
      </c>
      <c r="AV36" s="222">
        <v>46080</v>
      </c>
      <c r="AW36" s="222">
        <f t="shared" si="14"/>
        <v>11520</v>
      </c>
    </row>
    <row r="37" spans="1:49">
      <c r="A37" s="129"/>
      <c r="B37" s="41" t="s">
        <v>339</v>
      </c>
      <c r="C37" s="298" t="s">
        <v>340</v>
      </c>
      <c r="D37" s="44" t="s">
        <v>341</v>
      </c>
      <c r="E37" s="44">
        <v>12</v>
      </c>
      <c r="F37" s="43">
        <v>875</v>
      </c>
      <c r="G37" s="58">
        <f t="shared" si="0"/>
        <v>218.75</v>
      </c>
      <c r="H37" s="45">
        <v>42</v>
      </c>
      <c r="I37" s="45">
        <v>3650</v>
      </c>
      <c r="J37" s="58">
        <f t="shared" si="1"/>
        <v>912.5</v>
      </c>
      <c r="K37" s="45">
        <v>35</v>
      </c>
      <c r="L37" s="42">
        <v>2555</v>
      </c>
      <c r="M37" s="58">
        <f t="shared" si="2"/>
        <v>638.75</v>
      </c>
      <c r="N37" s="42"/>
      <c r="O37" s="42">
        <v>5405</v>
      </c>
      <c r="P37" s="58">
        <f t="shared" si="3"/>
        <v>1351.25</v>
      </c>
      <c r="Q37" s="57">
        <v>88</v>
      </c>
      <c r="R37" s="57">
        <v>7925</v>
      </c>
      <c r="S37" s="58">
        <f t="shared" si="4"/>
        <v>1981.25</v>
      </c>
      <c r="T37" s="57">
        <v>128</v>
      </c>
      <c r="U37" s="102">
        <v>11300</v>
      </c>
      <c r="V37" s="58">
        <f t="shared" si="5"/>
        <v>2825</v>
      </c>
      <c r="W37" s="102">
        <v>170</v>
      </c>
      <c r="X37" s="102">
        <v>14765</v>
      </c>
      <c r="Y37" s="58">
        <f t="shared" si="6"/>
        <v>3691.25</v>
      </c>
      <c r="Z37" s="102">
        <v>136</v>
      </c>
      <c r="AA37" s="102">
        <v>13435</v>
      </c>
      <c r="AB37" s="58">
        <f t="shared" si="7"/>
        <v>3358.75</v>
      </c>
      <c r="AC37" s="57">
        <v>95</v>
      </c>
      <c r="AD37" s="102">
        <v>8840</v>
      </c>
      <c r="AE37" s="58">
        <f t="shared" si="8"/>
        <v>2210</v>
      </c>
      <c r="AF37" s="102">
        <v>89</v>
      </c>
      <c r="AG37" s="102">
        <v>9565</v>
      </c>
      <c r="AH37" s="219">
        <f t="shared" si="9"/>
        <v>2391.25</v>
      </c>
      <c r="AI37" s="102">
        <v>162</v>
      </c>
      <c r="AJ37" s="102">
        <v>19280</v>
      </c>
      <c r="AK37" s="219">
        <f t="shared" si="10"/>
        <v>4820</v>
      </c>
      <c r="AL37" s="102">
        <v>139</v>
      </c>
      <c r="AM37" s="102">
        <v>17205</v>
      </c>
      <c r="AN37" s="219">
        <f t="shared" si="11"/>
        <v>4301.25</v>
      </c>
      <c r="AO37" s="268">
        <v>112</v>
      </c>
      <c r="AP37" s="268">
        <v>13110</v>
      </c>
      <c r="AQ37" s="219">
        <f t="shared" si="12"/>
        <v>3277.5</v>
      </c>
      <c r="AR37" s="222">
        <v>103</v>
      </c>
      <c r="AS37" s="222">
        <v>10370</v>
      </c>
      <c r="AT37" s="219">
        <f t="shared" si="13"/>
        <v>2592.5</v>
      </c>
      <c r="AU37" s="222">
        <v>110</v>
      </c>
      <c r="AV37" s="222">
        <v>9955</v>
      </c>
      <c r="AW37" s="222">
        <f t="shared" si="14"/>
        <v>2488.75</v>
      </c>
    </row>
    <row r="38" spans="1:49">
      <c r="A38" s="129"/>
      <c r="B38" s="41" t="s">
        <v>342</v>
      </c>
      <c r="C38" s="298" t="s">
        <v>343</v>
      </c>
      <c r="D38" s="44" t="s">
        <v>66</v>
      </c>
      <c r="E38" s="44">
        <v>18</v>
      </c>
      <c r="F38" s="43">
        <v>2095</v>
      </c>
      <c r="G38" s="58">
        <f t="shared" si="0"/>
        <v>523.75</v>
      </c>
      <c r="H38" s="45">
        <v>56</v>
      </c>
      <c r="I38" s="45">
        <v>6095</v>
      </c>
      <c r="J38" s="58">
        <f t="shared" si="1"/>
        <v>1523.75</v>
      </c>
      <c r="K38" s="45">
        <v>86</v>
      </c>
      <c r="L38" s="42">
        <v>7585</v>
      </c>
      <c r="M38" s="58">
        <f t="shared" si="2"/>
        <v>1896.25</v>
      </c>
      <c r="N38" s="42"/>
      <c r="O38" s="42">
        <v>10455</v>
      </c>
      <c r="P38" s="58">
        <f t="shared" si="3"/>
        <v>2613.75</v>
      </c>
      <c r="Q38" s="57">
        <v>115</v>
      </c>
      <c r="R38" s="57">
        <v>11630</v>
      </c>
      <c r="S38" s="58">
        <f t="shared" si="4"/>
        <v>2907.5</v>
      </c>
      <c r="T38" s="57">
        <v>115</v>
      </c>
      <c r="U38" s="102">
        <v>9765</v>
      </c>
      <c r="V38" s="58">
        <f t="shared" si="5"/>
        <v>2441.25</v>
      </c>
      <c r="W38" s="102">
        <v>90</v>
      </c>
      <c r="X38" s="102">
        <v>8630</v>
      </c>
      <c r="Y38" s="58">
        <f t="shared" si="6"/>
        <v>2157.5</v>
      </c>
      <c r="Z38" s="102">
        <v>61</v>
      </c>
      <c r="AA38" s="102">
        <v>5620</v>
      </c>
      <c r="AB38" s="58">
        <f t="shared" si="7"/>
        <v>1405</v>
      </c>
      <c r="AC38" s="57">
        <v>47</v>
      </c>
      <c r="AD38" s="102">
        <v>4675</v>
      </c>
      <c r="AE38" s="58">
        <f t="shared" si="8"/>
        <v>1168.75</v>
      </c>
      <c r="AF38" s="102">
        <v>91</v>
      </c>
      <c r="AG38" s="102">
        <v>7925</v>
      </c>
      <c r="AH38" s="219">
        <f t="shared" si="9"/>
        <v>1981.25</v>
      </c>
      <c r="AI38" s="102">
        <v>98</v>
      </c>
      <c r="AJ38" s="102">
        <v>8150</v>
      </c>
      <c r="AK38" s="219">
        <f t="shared" si="10"/>
        <v>2037.5</v>
      </c>
      <c r="AL38" s="102">
        <v>69</v>
      </c>
      <c r="AM38" s="102">
        <v>6255</v>
      </c>
      <c r="AN38" s="219">
        <f t="shared" si="11"/>
        <v>1563.75</v>
      </c>
      <c r="AO38" s="268">
        <v>78</v>
      </c>
      <c r="AP38" s="268">
        <v>7005</v>
      </c>
      <c r="AQ38" s="219">
        <f t="shared" si="12"/>
        <v>1751.25</v>
      </c>
      <c r="AR38" s="222">
        <v>82</v>
      </c>
      <c r="AS38" s="222">
        <v>7225</v>
      </c>
      <c r="AT38" s="219">
        <f t="shared" si="13"/>
        <v>1806.25</v>
      </c>
      <c r="AU38" s="222">
        <v>83</v>
      </c>
      <c r="AV38" s="222">
        <v>7865</v>
      </c>
      <c r="AW38" s="222">
        <f t="shared" si="14"/>
        <v>1966.25</v>
      </c>
    </row>
    <row r="39" spans="1:49">
      <c r="A39" s="129"/>
      <c r="B39" s="41" t="s">
        <v>344</v>
      </c>
      <c r="C39" s="298" t="s">
        <v>5515</v>
      </c>
      <c r="D39" s="44" t="s">
        <v>130</v>
      </c>
      <c r="E39" s="44">
        <v>11</v>
      </c>
      <c r="F39" s="43">
        <v>1260</v>
      </c>
      <c r="G39" s="58">
        <f t="shared" si="0"/>
        <v>315</v>
      </c>
      <c r="H39" s="45">
        <v>49</v>
      </c>
      <c r="I39" s="45">
        <v>4470</v>
      </c>
      <c r="J39" s="58">
        <f t="shared" si="1"/>
        <v>1117.5</v>
      </c>
      <c r="K39" s="45">
        <v>50</v>
      </c>
      <c r="L39" s="42">
        <v>5220</v>
      </c>
      <c r="M39" s="58">
        <f t="shared" si="2"/>
        <v>1305</v>
      </c>
      <c r="N39" s="42"/>
      <c r="O39" s="42">
        <v>7460</v>
      </c>
      <c r="P39" s="58">
        <f t="shared" si="3"/>
        <v>1865</v>
      </c>
      <c r="Q39" s="57">
        <v>97</v>
      </c>
      <c r="R39" s="57">
        <v>9770</v>
      </c>
      <c r="S39" s="58">
        <f t="shared" si="4"/>
        <v>2442.5</v>
      </c>
      <c r="T39" s="57">
        <v>69</v>
      </c>
      <c r="U39" s="102">
        <v>5675</v>
      </c>
      <c r="V39" s="58">
        <f t="shared" si="5"/>
        <v>1418.75</v>
      </c>
      <c r="W39" s="102">
        <v>80</v>
      </c>
      <c r="X39" s="102">
        <v>6535</v>
      </c>
      <c r="Y39" s="58">
        <f t="shared" si="6"/>
        <v>1633.75</v>
      </c>
      <c r="Z39" s="102">
        <v>101</v>
      </c>
      <c r="AA39" s="102">
        <v>8410</v>
      </c>
      <c r="AB39" s="58">
        <f t="shared" si="7"/>
        <v>2102.5</v>
      </c>
      <c r="AC39" s="57">
        <v>46</v>
      </c>
      <c r="AD39" s="102">
        <v>4715</v>
      </c>
      <c r="AE39" s="58">
        <f t="shared" si="8"/>
        <v>1178.75</v>
      </c>
      <c r="AF39" s="102">
        <v>75</v>
      </c>
      <c r="AG39" s="102">
        <v>5550</v>
      </c>
      <c r="AH39" s="219">
        <f t="shared" si="9"/>
        <v>1387.5</v>
      </c>
      <c r="AI39" s="102">
        <v>64</v>
      </c>
      <c r="AJ39" s="102">
        <v>4960</v>
      </c>
      <c r="AK39" s="219">
        <f t="shared" si="10"/>
        <v>1240</v>
      </c>
      <c r="AL39" s="102">
        <v>44</v>
      </c>
      <c r="AM39" s="102">
        <v>3760</v>
      </c>
      <c r="AN39" s="219">
        <f t="shared" si="11"/>
        <v>940</v>
      </c>
      <c r="AO39" s="268">
        <v>47</v>
      </c>
      <c r="AP39" s="268">
        <v>3715</v>
      </c>
      <c r="AQ39" s="219">
        <f t="shared" si="12"/>
        <v>928.75</v>
      </c>
      <c r="AR39" s="222">
        <v>0</v>
      </c>
      <c r="AS39" s="222">
        <v>0</v>
      </c>
      <c r="AT39" s="219">
        <f t="shared" si="13"/>
        <v>0</v>
      </c>
      <c r="AU39" s="222">
        <v>0</v>
      </c>
      <c r="AV39" s="222">
        <v>0</v>
      </c>
      <c r="AW39" s="222">
        <f t="shared" si="14"/>
        <v>0</v>
      </c>
    </row>
    <row r="40" spans="1:49">
      <c r="A40" s="129"/>
      <c r="B40" s="41" t="s">
        <v>346</v>
      </c>
      <c r="C40" s="298" t="s">
        <v>3113</v>
      </c>
      <c r="D40" s="44" t="s">
        <v>191</v>
      </c>
      <c r="E40" s="44">
        <v>40</v>
      </c>
      <c r="F40" s="43">
        <v>4110</v>
      </c>
      <c r="G40" s="58">
        <f t="shared" si="0"/>
        <v>1027.5</v>
      </c>
      <c r="H40" s="45">
        <v>112</v>
      </c>
      <c r="I40" s="45">
        <v>9950</v>
      </c>
      <c r="J40" s="58">
        <f t="shared" si="1"/>
        <v>2487.5</v>
      </c>
      <c r="K40" s="45">
        <v>144</v>
      </c>
      <c r="L40" s="42">
        <v>11535</v>
      </c>
      <c r="M40" s="58">
        <f t="shared" si="2"/>
        <v>2883.75</v>
      </c>
      <c r="N40" s="42"/>
      <c r="O40" s="42">
        <v>13390</v>
      </c>
      <c r="P40" s="58">
        <f t="shared" si="3"/>
        <v>3347.5</v>
      </c>
      <c r="Q40" s="57">
        <v>121</v>
      </c>
      <c r="R40" s="57">
        <v>11675</v>
      </c>
      <c r="S40" s="58">
        <f t="shared" si="4"/>
        <v>2918.75</v>
      </c>
      <c r="T40" s="57">
        <v>133</v>
      </c>
      <c r="U40" s="102">
        <v>12645</v>
      </c>
      <c r="V40" s="58">
        <f t="shared" si="5"/>
        <v>3161.25</v>
      </c>
      <c r="W40" s="102">
        <v>138</v>
      </c>
      <c r="X40" s="102">
        <v>12830</v>
      </c>
      <c r="Y40" s="58">
        <f t="shared" si="6"/>
        <v>3207.5</v>
      </c>
      <c r="Z40" s="102">
        <v>132</v>
      </c>
      <c r="AA40" s="102">
        <v>12115</v>
      </c>
      <c r="AB40" s="58">
        <f t="shared" si="7"/>
        <v>3028.75</v>
      </c>
      <c r="AC40" s="57">
        <v>86</v>
      </c>
      <c r="AD40" s="102">
        <v>9375</v>
      </c>
      <c r="AE40" s="58">
        <f t="shared" si="8"/>
        <v>2343.75</v>
      </c>
      <c r="AF40" s="102">
        <v>85</v>
      </c>
      <c r="AG40" s="102">
        <v>8450</v>
      </c>
      <c r="AH40" s="219">
        <f t="shared" si="9"/>
        <v>2112.5</v>
      </c>
      <c r="AI40" s="102">
        <v>95</v>
      </c>
      <c r="AJ40" s="102">
        <v>9350</v>
      </c>
      <c r="AK40" s="219">
        <f t="shared" si="10"/>
        <v>2337.5</v>
      </c>
      <c r="AL40" s="102">
        <v>103</v>
      </c>
      <c r="AM40" s="102">
        <v>10315</v>
      </c>
      <c r="AN40" s="219">
        <f t="shared" si="11"/>
        <v>2578.75</v>
      </c>
      <c r="AO40" s="268">
        <v>94</v>
      </c>
      <c r="AP40" s="268">
        <v>10205</v>
      </c>
      <c r="AQ40" s="219">
        <f t="shared" si="12"/>
        <v>2551.25</v>
      </c>
      <c r="AR40" s="222">
        <v>127</v>
      </c>
      <c r="AS40" s="222">
        <v>13240</v>
      </c>
      <c r="AT40" s="219">
        <f t="shared" si="13"/>
        <v>3310</v>
      </c>
      <c r="AU40" s="222">
        <v>141</v>
      </c>
      <c r="AV40" s="222">
        <v>14830</v>
      </c>
      <c r="AW40" s="222">
        <f t="shared" si="14"/>
        <v>3707.5</v>
      </c>
    </row>
    <row r="41" spans="1:49">
      <c r="A41" s="129"/>
      <c r="B41" s="41" t="s">
        <v>348</v>
      </c>
      <c r="C41" s="298" t="s">
        <v>349</v>
      </c>
      <c r="D41" s="44" t="s">
        <v>66</v>
      </c>
      <c r="E41" s="44">
        <v>13</v>
      </c>
      <c r="F41" s="43">
        <v>840</v>
      </c>
      <c r="G41" s="58">
        <f t="shared" si="0"/>
        <v>210</v>
      </c>
      <c r="H41" s="45">
        <v>42</v>
      </c>
      <c r="I41" s="45">
        <v>3865</v>
      </c>
      <c r="J41" s="58">
        <f t="shared" si="1"/>
        <v>966.25</v>
      </c>
      <c r="K41" s="45">
        <v>50</v>
      </c>
      <c r="L41" s="42">
        <v>4370</v>
      </c>
      <c r="M41" s="58">
        <f t="shared" si="2"/>
        <v>1092.5</v>
      </c>
      <c r="N41" s="42"/>
      <c r="O41" s="42">
        <v>7105</v>
      </c>
      <c r="P41" s="58">
        <f t="shared" si="3"/>
        <v>1776.25</v>
      </c>
      <c r="Q41" s="57">
        <v>67</v>
      </c>
      <c r="R41" s="57">
        <v>6160</v>
      </c>
      <c r="S41" s="58">
        <f t="shared" si="4"/>
        <v>1540</v>
      </c>
      <c r="T41" s="57">
        <v>82</v>
      </c>
      <c r="U41" s="102">
        <v>7925</v>
      </c>
      <c r="V41" s="58">
        <f t="shared" si="5"/>
        <v>1981.25</v>
      </c>
      <c r="W41" s="102">
        <v>142</v>
      </c>
      <c r="X41" s="102">
        <v>10520</v>
      </c>
      <c r="Y41" s="58">
        <f t="shared" si="6"/>
        <v>2630</v>
      </c>
      <c r="Z41" s="102">
        <v>135</v>
      </c>
      <c r="AA41" s="102">
        <v>9885</v>
      </c>
      <c r="AB41" s="58">
        <f t="shared" si="7"/>
        <v>2471.25</v>
      </c>
      <c r="AC41" s="57">
        <v>93</v>
      </c>
      <c r="AD41" s="102">
        <v>7075</v>
      </c>
      <c r="AE41" s="58">
        <f t="shared" si="8"/>
        <v>1768.75</v>
      </c>
      <c r="AF41" s="102">
        <v>86</v>
      </c>
      <c r="AG41" s="102">
        <v>7095</v>
      </c>
      <c r="AH41" s="219">
        <f t="shared" si="9"/>
        <v>1773.75</v>
      </c>
      <c r="AI41" s="102">
        <v>148</v>
      </c>
      <c r="AJ41" s="102">
        <v>11360</v>
      </c>
      <c r="AK41" s="219">
        <f t="shared" si="10"/>
        <v>2840</v>
      </c>
      <c r="AL41" s="102">
        <v>121</v>
      </c>
      <c r="AM41" s="102">
        <v>10575</v>
      </c>
      <c r="AN41" s="219">
        <f t="shared" si="11"/>
        <v>2643.75</v>
      </c>
      <c r="AO41" s="268">
        <v>118</v>
      </c>
      <c r="AP41" s="268">
        <v>9955</v>
      </c>
      <c r="AQ41" s="219">
        <f t="shared" si="12"/>
        <v>2488.75</v>
      </c>
      <c r="AR41" s="222">
        <v>105</v>
      </c>
      <c r="AS41" s="222">
        <v>8545</v>
      </c>
      <c r="AT41" s="219">
        <f t="shared" si="13"/>
        <v>2136.25</v>
      </c>
      <c r="AU41" s="222">
        <v>90</v>
      </c>
      <c r="AV41" s="222">
        <v>7365</v>
      </c>
      <c r="AW41" s="222">
        <f t="shared" si="14"/>
        <v>1841.25</v>
      </c>
    </row>
    <row r="42" spans="1:49">
      <c r="A42" s="131"/>
      <c r="B42" s="41" t="s">
        <v>350</v>
      </c>
      <c r="C42" s="298" t="s">
        <v>3114</v>
      </c>
      <c r="D42" s="44" t="s">
        <v>307</v>
      </c>
      <c r="E42" s="44">
        <v>24</v>
      </c>
      <c r="F42" s="43">
        <v>2075</v>
      </c>
      <c r="G42" s="58">
        <f t="shared" si="0"/>
        <v>518.75</v>
      </c>
      <c r="H42" s="45">
        <v>66</v>
      </c>
      <c r="I42" s="45">
        <v>5680</v>
      </c>
      <c r="J42" s="58">
        <f t="shared" si="1"/>
        <v>1420</v>
      </c>
      <c r="K42" s="45">
        <v>91</v>
      </c>
      <c r="L42" s="42">
        <v>8900</v>
      </c>
      <c r="M42" s="58">
        <f t="shared" si="2"/>
        <v>2225</v>
      </c>
      <c r="N42" s="42"/>
      <c r="O42" s="42">
        <v>9480</v>
      </c>
      <c r="P42" s="58">
        <f t="shared" si="3"/>
        <v>2370</v>
      </c>
      <c r="Q42" s="57">
        <v>102</v>
      </c>
      <c r="R42" s="57">
        <v>10420</v>
      </c>
      <c r="S42" s="58">
        <f t="shared" si="4"/>
        <v>2605</v>
      </c>
      <c r="T42" s="57">
        <v>108</v>
      </c>
      <c r="U42" s="102">
        <v>8500</v>
      </c>
      <c r="V42" s="58">
        <f t="shared" si="5"/>
        <v>2125</v>
      </c>
      <c r="W42" s="102">
        <v>137</v>
      </c>
      <c r="X42" s="102">
        <v>11550</v>
      </c>
      <c r="Y42" s="58">
        <f t="shared" si="6"/>
        <v>2887.5</v>
      </c>
      <c r="Z42" s="102">
        <v>115</v>
      </c>
      <c r="AA42" s="102">
        <v>10705</v>
      </c>
      <c r="AB42" s="58">
        <f t="shared" si="7"/>
        <v>2676.25</v>
      </c>
      <c r="AC42" s="57">
        <v>105</v>
      </c>
      <c r="AD42" s="102">
        <v>8825</v>
      </c>
      <c r="AE42" s="58">
        <f t="shared" si="8"/>
        <v>2206.25</v>
      </c>
      <c r="AF42" s="102">
        <v>156</v>
      </c>
      <c r="AG42" s="102">
        <v>13840</v>
      </c>
      <c r="AH42" s="219">
        <f t="shared" si="9"/>
        <v>3460</v>
      </c>
      <c r="AI42" s="102">
        <v>104</v>
      </c>
      <c r="AJ42" s="102">
        <v>10165</v>
      </c>
      <c r="AK42" s="219">
        <f t="shared" si="10"/>
        <v>2541.25</v>
      </c>
      <c r="AL42" s="102">
        <v>158</v>
      </c>
      <c r="AM42" s="102">
        <v>16940</v>
      </c>
      <c r="AN42" s="219">
        <f t="shared" si="11"/>
        <v>4235</v>
      </c>
      <c r="AO42" s="268">
        <v>146</v>
      </c>
      <c r="AP42" s="268">
        <v>12895</v>
      </c>
      <c r="AQ42" s="219">
        <f t="shared" si="12"/>
        <v>3223.75</v>
      </c>
      <c r="AR42" s="222">
        <v>171</v>
      </c>
      <c r="AS42" s="222">
        <v>15115</v>
      </c>
      <c r="AT42" s="219">
        <f t="shared" si="13"/>
        <v>3778.75</v>
      </c>
      <c r="AU42" s="222">
        <v>175</v>
      </c>
      <c r="AV42" s="222">
        <v>15385</v>
      </c>
      <c r="AW42" s="222">
        <f t="shared" si="14"/>
        <v>3846.25</v>
      </c>
    </row>
    <row r="43" spans="1:49">
      <c r="A43" s="132"/>
      <c r="B43" s="41" t="s">
        <v>352</v>
      </c>
      <c r="C43" s="298" t="s">
        <v>353</v>
      </c>
      <c r="D43" s="44" t="s">
        <v>125</v>
      </c>
      <c r="E43" s="44">
        <v>10</v>
      </c>
      <c r="F43" s="43">
        <v>850</v>
      </c>
      <c r="G43" s="58">
        <f t="shared" si="0"/>
        <v>212.5</v>
      </c>
      <c r="H43" s="45">
        <v>68</v>
      </c>
      <c r="I43" s="45">
        <v>6195</v>
      </c>
      <c r="J43" s="58">
        <f t="shared" si="1"/>
        <v>1548.75</v>
      </c>
      <c r="K43" s="45">
        <v>99</v>
      </c>
      <c r="L43" s="42">
        <v>8515</v>
      </c>
      <c r="M43" s="58">
        <f t="shared" si="2"/>
        <v>2128.75</v>
      </c>
      <c r="N43" s="42"/>
      <c r="O43" s="42">
        <v>6855</v>
      </c>
      <c r="P43" s="58">
        <f t="shared" si="3"/>
        <v>1713.75</v>
      </c>
      <c r="Q43" s="57">
        <v>116</v>
      </c>
      <c r="R43" s="57">
        <v>11635</v>
      </c>
      <c r="S43" s="58">
        <f t="shared" si="4"/>
        <v>2908.75</v>
      </c>
      <c r="T43" s="57">
        <v>156</v>
      </c>
      <c r="U43" s="102">
        <v>17580</v>
      </c>
      <c r="V43" s="58">
        <f t="shared" si="5"/>
        <v>4395</v>
      </c>
      <c r="W43" s="102">
        <v>173</v>
      </c>
      <c r="X43" s="102">
        <v>22380</v>
      </c>
      <c r="Y43" s="58">
        <f t="shared" si="6"/>
        <v>5595</v>
      </c>
      <c r="Z43" s="102">
        <v>261</v>
      </c>
      <c r="AA43" s="102">
        <v>24300</v>
      </c>
      <c r="AB43" s="58">
        <f t="shared" si="7"/>
        <v>6075</v>
      </c>
      <c r="AC43" s="57">
        <v>249</v>
      </c>
      <c r="AD43" s="102">
        <v>21700</v>
      </c>
      <c r="AE43" s="58">
        <f t="shared" si="8"/>
        <v>5425</v>
      </c>
      <c r="AF43" s="102">
        <v>404</v>
      </c>
      <c r="AG43" s="102">
        <v>34760</v>
      </c>
      <c r="AH43" s="219">
        <f t="shared" si="9"/>
        <v>8690</v>
      </c>
      <c r="AI43" s="102">
        <v>347</v>
      </c>
      <c r="AJ43" s="102">
        <v>30145</v>
      </c>
      <c r="AK43" s="219">
        <f t="shared" si="10"/>
        <v>7536.25</v>
      </c>
      <c r="AL43" s="102">
        <v>348</v>
      </c>
      <c r="AM43" s="102">
        <v>31685</v>
      </c>
      <c r="AN43" s="219">
        <f t="shared" si="11"/>
        <v>7921.25</v>
      </c>
      <c r="AO43" s="268">
        <v>329</v>
      </c>
      <c r="AP43" s="268">
        <v>28895</v>
      </c>
      <c r="AQ43" s="219">
        <f t="shared" si="12"/>
        <v>7223.75</v>
      </c>
      <c r="AR43" s="222">
        <v>316</v>
      </c>
      <c r="AS43" s="222">
        <v>25320</v>
      </c>
      <c r="AT43" s="219">
        <f t="shared" si="13"/>
        <v>6330</v>
      </c>
      <c r="AU43" s="222">
        <v>280</v>
      </c>
      <c r="AV43" s="222">
        <v>27355</v>
      </c>
      <c r="AW43" s="222">
        <f t="shared" si="14"/>
        <v>6838.75</v>
      </c>
    </row>
    <row r="44" spans="1:49">
      <c r="A44" s="129"/>
      <c r="B44" s="41" t="s">
        <v>354</v>
      </c>
      <c r="C44" s="298" t="s">
        <v>355</v>
      </c>
      <c r="D44" s="44" t="s">
        <v>204</v>
      </c>
      <c r="E44" s="42"/>
      <c r="F44" s="42"/>
      <c r="G44" s="58">
        <f t="shared" si="0"/>
        <v>0</v>
      </c>
      <c r="H44" s="45">
        <v>41</v>
      </c>
      <c r="I44" s="45">
        <v>4110</v>
      </c>
      <c r="J44" s="58">
        <f t="shared" si="1"/>
        <v>1027.5</v>
      </c>
      <c r="K44" s="45">
        <v>61</v>
      </c>
      <c r="L44" s="42">
        <v>5470</v>
      </c>
      <c r="M44" s="58">
        <f t="shared" si="2"/>
        <v>1367.5</v>
      </c>
      <c r="N44" s="42"/>
      <c r="O44" s="42">
        <v>6460</v>
      </c>
      <c r="P44" s="58">
        <f t="shared" si="3"/>
        <v>1615</v>
      </c>
      <c r="Q44" s="57">
        <v>46</v>
      </c>
      <c r="R44" s="57">
        <v>3810</v>
      </c>
      <c r="S44" s="58">
        <f t="shared" si="4"/>
        <v>952.5</v>
      </c>
      <c r="T44" s="57">
        <v>65</v>
      </c>
      <c r="U44" s="102">
        <v>5730</v>
      </c>
      <c r="V44" s="58">
        <f t="shared" si="5"/>
        <v>1432.5</v>
      </c>
      <c r="W44" s="102">
        <v>70</v>
      </c>
      <c r="X44" s="102">
        <v>6035</v>
      </c>
      <c r="Y44" s="58">
        <f t="shared" si="6"/>
        <v>1508.75</v>
      </c>
      <c r="Z44" s="102">
        <v>83</v>
      </c>
      <c r="AA44" s="102">
        <v>6910</v>
      </c>
      <c r="AB44" s="58">
        <f t="shared" si="7"/>
        <v>1727.5</v>
      </c>
      <c r="AC44" s="57">
        <v>36</v>
      </c>
      <c r="AD44" s="102">
        <v>2595</v>
      </c>
      <c r="AE44" s="58">
        <f t="shared" si="8"/>
        <v>648.75</v>
      </c>
      <c r="AF44" s="102">
        <v>60</v>
      </c>
      <c r="AG44" s="102">
        <v>4695</v>
      </c>
      <c r="AH44" s="219">
        <f t="shared" si="9"/>
        <v>1173.75</v>
      </c>
      <c r="AI44" s="102">
        <v>45</v>
      </c>
      <c r="AJ44" s="102">
        <v>3585</v>
      </c>
      <c r="AK44" s="219">
        <f t="shared" si="10"/>
        <v>896.25</v>
      </c>
      <c r="AL44" s="102">
        <v>62</v>
      </c>
      <c r="AM44" s="102">
        <v>6050</v>
      </c>
      <c r="AN44" s="219">
        <f t="shared" si="11"/>
        <v>1512.5</v>
      </c>
      <c r="AO44" s="268">
        <v>71</v>
      </c>
      <c r="AP44" s="268">
        <v>6380</v>
      </c>
      <c r="AQ44" s="219">
        <f t="shared" si="12"/>
        <v>1595</v>
      </c>
      <c r="AR44" s="222">
        <v>88</v>
      </c>
      <c r="AS44" s="222">
        <v>6660</v>
      </c>
      <c r="AT44" s="219">
        <f t="shared" si="13"/>
        <v>1665</v>
      </c>
      <c r="AU44" s="222">
        <v>88</v>
      </c>
      <c r="AV44" s="222">
        <v>6510</v>
      </c>
      <c r="AW44" s="222">
        <f t="shared" si="14"/>
        <v>1627.5</v>
      </c>
    </row>
    <row r="45" spans="1:49">
      <c r="A45" s="132"/>
      <c r="B45" s="41" t="s">
        <v>356</v>
      </c>
      <c r="C45" s="298" t="s">
        <v>5515</v>
      </c>
      <c r="D45" s="44" t="s">
        <v>25</v>
      </c>
      <c r="E45" s="44">
        <v>6</v>
      </c>
      <c r="F45" s="43">
        <v>435</v>
      </c>
      <c r="G45" s="58">
        <f t="shared" si="0"/>
        <v>108.75</v>
      </c>
      <c r="H45" s="45">
        <v>72</v>
      </c>
      <c r="I45" s="45">
        <v>6025</v>
      </c>
      <c r="J45" s="58">
        <f t="shared" si="1"/>
        <v>1506.25</v>
      </c>
      <c r="K45" s="45">
        <v>132</v>
      </c>
      <c r="L45" s="42">
        <v>11945</v>
      </c>
      <c r="M45" s="58">
        <f t="shared" si="2"/>
        <v>2986.25</v>
      </c>
      <c r="N45" s="42"/>
      <c r="O45" s="42">
        <v>19140</v>
      </c>
      <c r="P45" s="58">
        <f t="shared" si="3"/>
        <v>4785</v>
      </c>
      <c r="Q45" s="57">
        <v>317</v>
      </c>
      <c r="R45" s="57">
        <v>30380</v>
      </c>
      <c r="S45" s="58">
        <f t="shared" si="4"/>
        <v>7595</v>
      </c>
      <c r="T45" s="57">
        <v>253</v>
      </c>
      <c r="U45" s="102">
        <v>24460</v>
      </c>
      <c r="V45" s="58">
        <f t="shared" si="5"/>
        <v>6115</v>
      </c>
      <c r="W45" s="102">
        <v>338</v>
      </c>
      <c r="X45" s="102">
        <v>29760</v>
      </c>
      <c r="Y45" s="58">
        <f t="shared" si="6"/>
        <v>7440</v>
      </c>
      <c r="Z45" s="102">
        <v>332</v>
      </c>
      <c r="AA45" s="102">
        <v>30490</v>
      </c>
      <c r="AB45" s="58">
        <f t="shared" si="7"/>
        <v>7622.5</v>
      </c>
      <c r="AC45" s="57">
        <v>215</v>
      </c>
      <c r="AD45" s="102">
        <v>19470</v>
      </c>
      <c r="AE45" s="58">
        <f t="shared" si="8"/>
        <v>4867.5</v>
      </c>
      <c r="AF45" s="102">
        <v>408</v>
      </c>
      <c r="AG45" s="102">
        <v>41765</v>
      </c>
      <c r="AH45" s="219">
        <f t="shared" si="9"/>
        <v>10441.25</v>
      </c>
      <c r="AI45" s="102">
        <v>289</v>
      </c>
      <c r="AJ45" s="102">
        <v>28435</v>
      </c>
      <c r="AK45" s="219">
        <f t="shared" si="10"/>
        <v>7108.75</v>
      </c>
      <c r="AL45" s="102">
        <v>325</v>
      </c>
      <c r="AM45" s="102">
        <v>32970</v>
      </c>
      <c r="AN45" s="219">
        <f t="shared" si="11"/>
        <v>8242.5</v>
      </c>
      <c r="AO45" s="268">
        <v>146</v>
      </c>
      <c r="AP45" s="268">
        <v>13325</v>
      </c>
      <c r="AQ45" s="219">
        <f t="shared" si="12"/>
        <v>3331.25</v>
      </c>
      <c r="AR45" s="222">
        <v>0</v>
      </c>
      <c r="AS45" s="222">
        <v>0</v>
      </c>
      <c r="AT45" s="219">
        <f t="shared" si="13"/>
        <v>0</v>
      </c>
      <c r="AU45" s="222">
        <v>0</v>
      </c>
      <c r="AV45" s="222">
        <v>0</v>
      </c>
      <c r="AW45" s="222">
        <f t="shared" si="14"/>
        <v>0</v>
      </c>
    </row>
    <row r="46" spans="1:49">
      <c r="A46" s="132"/>
      <c r="B46" s="41" t="s">
        <v>358</v>
      </c>
      <c r="C46" s="298" t="s">
        <v>359</v>
      </c>
      <c r="D46" s="44" t="s">
        <v>36</v>
      </c>
      <c r="E46" s="44">
        <v>1</v>
      </c>
      <c r="F46" s="43">
        <v>60</v>
      </c>
      <c r="G46" s="58">
        <f t="shared" si="0"/>
        <v>15</v>
      </c>
      <c r="H46" s="45">
        <v>10</v>
      </c>
      <c r="I46" s="45">
        <v>1155</v>
      </c>
      <c r="J46" s="58">
        <f t="shared" si="1"/>
        <v>288.75</v>
      </c>
      <c r="K46" s="45">
        <v>6</v>
      </c>
      <c r="L46" s="42">
        <v>475</v>
      </c>
      <c r="M46" s="58">
        <f t="shared" si="2"/>
        <v>118.75</v>
      </c>
      <c r="N46" s="42"/>
      <c r="O46" s="42">
        <v>680</v>
      </c>
      <c r="P46" s="58">
        <f t="shared" si="3"/>
        <v>170</v>
      </c>
      <c r="Q46" s="57">
        <v>13</v>
      </c>
      <c r="R46" s="57">
        <v>1240</v>
      </c>
      <c r="S46" s="58">
        <f t="shared" si="4"/>
        <v>310</v>
      </c>
      <c r="T46" s="57">
        <v>6</v>
      </c>
      <c r="U46" s="102">
        <v>750</v>
      </c>
      <c r="V46" s="58">
        <f t="shared" si="5"/>
        <v>187.5</v>
      </c>
      <c r="W46" s="102">
        <v>11</v>
      </c>
      <c r="X46" s="102">
        <v>1490</v>
      </c>
      <c r="Y46" s="58">
        <f t="shared" si="6"/>
        <v>372.5</v>
      </c>
      <c r="Z46" s="102">
        <v>19</v>
      </c>
      <c r="AA46" s="102">
        <v>2530</v>
      </c>
      <c r="AB46" s="58">
        <f t="shared" si="7"/>
        <v>632.5</v>
      </c>
      <c r="AC46" s="57">
        <v>25</v>
      </c>
      <c r="AD46" s="102">
        <v>4940</v>
      </c>
      <c r="AE46" s="58">
        <f t="shared" si="8"/>
        <v>1235</v>
      </c>
      <c r="AF46" s="102">
        <v>17</v>
      </c>
      <c r="AG46" s="102">
        <v>2370</v>
      </c>
      <c r="AH46" s="219">
        <f t="shared" si="9"/>
        <v>592.5</v>
      </c>
      <c r="AI46" s="102">
        <v>30</v>
      </c>
      <c r="AJ46" s="102">
        <v>5290</v>
      </c>
      <c r="AK46" s="219">
        <f t="shared" si="10"/>
        <v>1322.5</v>
      </c>
      <c r="AL46" s="102">
        <v>36</v>
      </c>
      <c r="AM46" s="102">
        <v>5855</v>
      </c>
      <c r="AN46" s="219">
        <f t="shared" si="11"/>
        <v>1463.75</v>
      </c>
      <c r="AO46" s="268">
        <v>53</v>
      </c>
      <c r="AP46" s="268">
        <v>7730</v>
      </c>
      <c r="AQ46" s="219">
        <f t="shared" si="12"/>
        <v>1932.5</v>
      </c>
      <c r="AR46" s="222">
        <v>50</v>
      </c>
      <c r="AS46" s="222">
        <v>7700</v>
      </c>
      <c r="AT46" s="219">
        <f t="shared" si="13"/>
        <v>1925</v>
      </c>
      <c r="AU46" s="222">
        <v>40</v>
      </c>
      <c r="AV46" s="222">
        <v>5150</v>
      </c>
      <c r="AW46" s="222">
        <f t="shared" si="14"/>
        <v>1287.5</v>
      </c>
    </row>
    <row r="47" spans="1:49">
      <c r="A47" s="131"/>
      <c r="B47" s="41" t="s">
        <v>360</v>
      </c>
      <c r="C47" s="298" t="s">
        <v>3114</v>
      </c>
      <c r="D47" s="44" t="s">
        <v>307</v>
      </c>
      <c r="E47" s="44">
        <v>25</v>
      </c>
      <c r="F47" s="43">
        <v>1645</v>
      </c>
      <c r="G47" s="58">
        <f t="shared" si="0"/>
        <v>411.25</v>
      </c>
      <c r="H47" s="45">
        <v>74</v>
      </c>
      <c r="I47" s="45">
        <v>6320</v>
      </c>
      <c r="J47" s="58">
        <f t="shared" si="1"/>
        <v>1580</v>
      </c>
      <c r="K47" s="45">
        <v>73</v>
      </c>
      <c r="L47" s="42">
        <v>5605</v>
      </c>
      <c r="M47" s="58">
        <f t="shared" si="2"/>
        <v>1401.25</v>
      </c>
      <c r="N47" s="42"/>
      <c r="O47" s="42">
        <v>26590</v>
      </c>
      <c r="P47" s="58">
        <f t="shared" si="3"/>
        <v>6647.5</v>
      </c>
      <c r="Q47" s="57">
        <v>230</v>
      </c>
      <c r="R47" s="57">
        <v>28295</v>
      </c>
      <c r="S47" s="58">
        <f>R47*25%</f>
        <v>7073.75</v>
      </c>
      <c r="T47" s="57">
        <v>187</v>
      </c>
      <c r="U47" s="102">
        <v>20235</v>
      </c>
      <c r="V47" s="58">
        <f t="shared" si="5"/>
        <v>5058.75</v>
      </c>
      <c r="W47" s="102">
        <v>92</v>
      </c>
      <c r="X47" s="102">
        <v>8950</v>
      </c>
      <c r="Y47" s="58">
        <f t="shared" si="6"/>
        <v>2237.5</v>
      </c>
      <c r="Z47" s="102">
        <v>111</v>
      </c>
      <c r="AA47" s="102">
        <v>10805</v>
      </c>
      <c r="AB47" s="58">
        <f t="shared" si="7"/>
        <v>2701.25</v>
      </c>
      <c r="AC47" s="57">
        <v>94</v>
      </c>
      <c r="AD47" s="102">
        <v>8640</v>
      </c>
      <c r="AE47" s="58">
        <f t="shared" si="8"/>
        <v>2160</v>
      </c>
      <c r="AF47" s="102">
        <v>117</v>
      </c>
      <c r="AG47" s="102">
        <v>12510</v>
      </c>
      <c r="AH47" s="219">
        <f t="shared" si="9"/>
        <v>3127.5</v>
      </c>
      <c r="AI47" s="102">
        <v>115</v>
      </c>
      <c r="AJ47" s="102">
        <v>9955</v>
      </c>
      <c r="AK47" s="219">
        <f t="shared" si="10"/>
        <v>2488.75</v>
      </c>
      <c r="AL47" s="102">
        <v>134</v>
      </c>
      <c r="AM47" s="102">
        <v>12555</v>
      </c>
      <c r="AN47" s="219">
        <f t="shared" si="11"/>
        <v>3138.75</v>
      </c>
      <c r="AO47" s="268">
        <v>141</v>
      </c>
      <c r="AP47" s="268">
        <v>13515</v>
      </c>
      <c r="AQ47" s="219">
        <f t="shared" si="12"/>
        <v>3378.75</v>
      </c>
      <c r="AR47" s="222">
        <v>121</v>
      </c>
      <c r="AS47" s="222">
        <v>10145</v>
      </c>
      <c r="AT47" s="219">
        <f t="shared" si="13"/>
        <v>2536.25</v>
      </c>
      <c r="AU47" s="222">
        <v>113</v>
      </c>
      <c r="AV47" s="222">
        <v>10615</v>
      </c>
      <c r="AW47" s="222">
        <f t="shared" si="14"/>
        <v>2653.75</v>
      </c>
    </row>
    <row r="48" spans="1:49">
      <c r="A48" s="129"/>
      <c r="B48" s="41" t="s">
        <v>362</v>
      </c>
      <c r="C48" s="298" t="s">
        <v>363</v>
      </c>
      <c r="D48" s="44" t="s">
        <v>364</v>
      </c>
      <c r="E48" s="44">
        <v>5</v>
      </c>
      <c r="F48" s="43">
        <v>255</v>
      </c>
      <c r="G48" s="58">
        <f t="shared" si="0"/>
        <v>63.75</v>
      </c>
      <c r="H48" s="45">
        <v>50</v>
      </c>
      <c r="I48" s="45">
        <v>3600</v>
      </c>
      <c r="J48" s="58">
        <f t="shared" si="1"/>
        <v>900</v>
      </c>
      <c r="K48" s="45">
        <v>55</v>
      </c>
      <c r="L48" s="42">
        <v>4345</v>
      </c>
      <c r="M48" s="58">
        <f t="shared" si="2"/>
        <v>1086.25</v>
      </c>
      <c r="N48" s="42"/>
      <c r="O48" s="42">
        <v>5930</v>
      </c>
      <c r="P48" s="58">
        <f t="shared" si="3"/>
        <v>1482.5</v>
      </c>
      <c r="Q48" s="57">
        <v>62</v>
      </c>
      <c r="R48" s="57">
        <v>5845</v>
      </c>
      <c r="S48" s="58">
        <f t="shared" si="4"/>
        <v>1461.25</v>
      </c>
      <c r="T48" s="57">
        <v>34</v>
      </c>
      <c r="U48" s="102">
        <v>2965</v>
      </c>
      <c r="V48" s="58">
        <f t="shared" si="5"/>
        <v>741.25</v>
      </c>
      <c r="W48" s="102">
        <v>34</v>
      </c>
      <c r="X48" s="102">
        <v>2905</v>
      </c>
      <c r="Y48" s="58">
        <f t="shared" si="6"/>
        <v>726.25</v>
      </c>
      <c r="Z48" s="102">
        <v>32</v>
      </c>
      <c r="AA48" s="102">
        <v>2750</v>
      </c>
      <c r="AB48" s="58">
        <f t="shared" si="7"/>
        <v>687.5</v>
      </c>
      <c r="AC48" s="57">
        <v>27</v>
      </c>
      <c r="AD48" s="102">
        <v>1980</v>
      </c>
      <c r="AE48" s="58">
        <f t="shared" si="8"/>
        <v>495</v>
      </c>
      <c r="AF48" s="102">
        <v>27</v>
      </c>
      <c r="AG48" s="102">
        <v>2150</v>
      </c>
      <c r="AH48" s="219">
        <f t="shared" si="9"/>
        <v>537.5</v>
      </c>
      <c r="AI48" s="102">
        <v>23</v>
      </c>
      <c r="AJ48" s="102">
        <v>1975</v>
      </c>
      <c r="AK48" s="219">
        <f t="shared" si="10"/>
        <v>493.75</v>
      </c>
      <c r="AL48" s="102">
        <v>17</v>
      </c>
      <c r="AM48" s="102">
        <v>1175</v>
      </c>
      <c r="AN48" s="219">
        <f t="shared" si="11"/>
        <v>293.75</v>
      </c>
      <c r="AO48" s="268">
        <v>22</v>
      </c>
      <c r="AP48" s="268">
        <v>1995</v>
      </c>
      <c r="AQ48" s="219">
        <f t="shared" si="12"/>
        <v>498.75</v>
      </c>
      <c r="AR48" s="222">
        <v>15</v>
      </c>
      <c r="AS48" s="222">
        <v>1515</v>
      </c>
      <c r="AT48" s="219">
        <f t="shared" si="13"/>
        <v>378.75</v>
      </c>
      <c r="AU48" s="222">
        <v>14</v>
      </c>
      <c r="AV48" s="222">
        <v>1070</v>
      </c>
      <c r="AW48" s="222">
        <f t="shared" si="14"/>
        <v>267.5</v>
      </c>
    </row>
    <row r="49" spans="1:49">
      <c r="A49" s="129"/>
      <c r="B49" s="41" t="s">
        <v>365</v>
      </c>
      <c r="C49" s="298" t="s">
        <v>366</v>
      </c>
      <c r="D49" s="44" t="s">
        <v>367</v>
      </c>
      <c r="E49" s="44">
        <v>7</v>
      </c>
      <c r="F49" s="43">
        <v>620</v>
      </c>
      <c r="G49" s="58">
        <f t="shared" si="0"/>
        <v>155</v>
      </c>
      <c r="H49" s="45">
        <v>45</v>
      </c>
      <c r="I49" s="45">
        <v>5540</v>
      </c>
      <c r="J49" s="58">
        <f t="shared" si="1"/>
        <v>1385</v>
      </c>
      <c r="K49" s="45">
        <v>52</v>
      </c>
      <c r="L49" s="42">
        <v>5385</v>
      </c>
      <c r="M49" s="58">
        <f t="shared" si="2"/>
        <v>1346.25</v>
      </c>
      <c r="N49" s="42"/>
      <c r="O49" s="42">
        <v>4175</v>
      </c>
      <c r="P49" s="58">
        <f t="shared" si="3"/>
        <v>1043.75</v>
      </c>
      <c r="Q49" s="57">
        <v>60</v>
      </c>
      <c r="R49" s="57">
        <v>7510</v>
      </c>
      <c r="S49" s="58">
        <f t="shared" si="4"/>
        <v>1877.5</v>
      </c>
      <c r="T49" s="57">
        <v>70</v>
      </c>
      <c r="U49" s="102">
        <v>5655</v>
      </c>
      <c r="V49" s="58">
        <f t="shared" si="5"/>
        <v>1413.75</v>
      </c>
      <c r="W49" s="102">
        <v>53</v>
      </c>
      <c r="X49" s="102">
        <v>5660</v>
      </c>
      <c r="Y49" s="58">
        <f t="shared" si="6"/>
        <v>1415</v>
      </c>
      <c r="Z49" s="102">
        <v>78</v>
      </c>
      <c r="AA49" s="102">
        <v>6425</v>
      </c>
      <c r="AB49" s="58">
        <f t="shared" si="7"/>
        <v>1606.25</v>
      </c>
      <c r="AC49" s="57">
        <v>97</v>
      </c>
      <c r="AD49" s="102">
        <v>8570</v>
      </c>
      <c r="AE49" s="58">
        <f t="shared" si="8"/>
        <v>2142.5</v>
      </c>
      <c r="AF49" s="102">
        <v>92</v>
      </c>
      <c r="AG49" s="102">
        <v>9720</v>
      </c>
      <c r="AH49" s="219">
        <f t="shared" si="9"/>
        <v>2430</v>
      </c>
      <c r="AI49" s="102">
        <v>72</v>
      </c>
      <c r="AJ49" s="102">
        <v>7210</v>
      </c>
      <c r="AK49" s="219">
        <f t="shared" si="10"/>
        <v>1802.5</v>
      </c>
      <c r="AL49" s="102">
        <v>71</v>
      </c>
      <c r="AM49" s="102">
        <v>6115</v>
      </c>
      <c r="AN49" s="219">
        <f t="shared" si="11"/>
        <v>1528.75</v>
      </c>
      <c r="AO49" s="268">
        <v>89</v>
      </c>
      <c r="AP49" s="268">
        <v>9325</v>
      </c>
      <c r="AQ49" s="219">
        <f t="shared" si="12"/>
        <v>2331.25</v>
      </c>
      <c r="AR49" s="222">
        <v>78</v>
      </c>
      <c r="AS49" s="222">
        <v>9140</v>
      </c>
      <c r="AT49" s="219">
        <f t="shared" si="13"/>
        <v>2285</v>
      </c>
      <c r="AU49" s="222">
        <v>109</v>
      </c>
      <c r="AV49" s="222">
        <v>11190</v>
      </c>
      <c r="AW49" s="222">
        <f t="shared" si="14"/>
        <v>2797.5</v>
      </c>
    </row>
    <row r="50" spans="1:49">
      <c r="A50" s="129"/>
      <c r="B50" s="41" t="s">
        <v>368</v>
      </c>
      <c r="C50" s="298" t="s">
        <v>369</v>
      </c>
      <c r="D50" s="44" t="s">
        <v>259</v>
      </c>
      <c r="E50" s="44">
        <v>14</v>
      </c>
      <c r="F50" s="43">
        <v>1555</v>
      </c>
      <c r="G50" s="58">
        <f t="shared" si="0"/>
        <v>388.75</v>
      </c>
      <c r="H50" s="45">
        <v>21</v>
      </c>
      <c r="I50" s="45">
        <v>1875</v>
      </c>
      <c r="J50" s="58">
        <f t="shared" si="1"/>
        <v>468.75</v>
      </c>
      <c r="K50" s="45">
        <v>36</v>
      </c>
      <c r="L50" s="42">
        <v>3495</v>
      </c>
      <c r="M50" s="58">
        <f t="shared" si="2"/>
        <v>873.75</v>
      </c>
      <c r="N50" s="42"/>
      <c r="O50" s="42">
        <v>4665</v>
      </c>
      <c r="P50" s="58">
        <f t="shared" si="3"/>
        <v>1166.25</v>
      </c>
      <c r="Q50" s="57">
        <v>48</v>
      </c>
      <c r="R50" s="57">
        <v>5700</v>
      </c>
      <c r="S50" s="58">
        <f t="shared" si="4"/>
        <v>1425</v>
      </c>
      <c r="T50" s="57">
        <v>41</v>
      </c>
      <c r="U50" s="102">
        <v>5305</v>
      </c>
      <c r="V50" s="58">
        <f t="shared" si="5"/>
        <v>1326.25</v>
      </c>
      <c r="W50" s="102">
        <v>44</v>
      </c>
      <c r="X50" s="102">
        <v>5370</v>
      </c>
      <c r="Y50" s="58">
        <f t="shared" si="6"/>
        <v>1342.5</v>
      </c>
      <c r="Z50" s="102">
        <v>47</v>
      </c>
      <c r="AA50" s="102">
        <v>5450</v>
      </c>
      <c r="AB50" s="58">
        <f t="shared" si="7"/>
        <v>1362.5</v>
      </c>
      <c r="AC50" s="57">
        <v>37</v>
      </c>
      <c r="AD50" s="102">
        <v>5625</v>
      </c>
      <c r="AE50" s="58">
        <f t="shared" si="8"/>
        <v>1406.25</v>
      </c>
      <c r="AF50" s="102">
        <v>59</v>
      </c>
      <c r="AG50" s="102">
        <v>7310</v>
      </c>
      <c r="AH50" s="219">
        <f t="shared" si="9"/>
        <v>1827.5</v>
      </c>
      <c r="AI50" s="102">
        <v>78</v>
      </c>
      <c r="AJ50" s="102">
        <v>7880</v>
      </c>
      <c r="AK50" s="219">
        <f t="shared" si="10"/>
        <v>1970</v>
      </c>
      <c r="AL50" s="102">
        <v>76</v>
      </c>
      <c r="AM50" s="102">
        <v>9070</v>
      </c>
      <c r="AN50" s="219">
        <f t="shared" si="11"/>
        <v>2267.5</v>
      </c>
      <c r="AO50" s="268">
        <v>96</v>
      </c>
      <c r="AP50" s="268">
        <v>9905</v>
      </c>
      <c r="AQ50" s="219">
        <f t="shared" si="12"/>
        <v>2476.25</v>
      </c>
      <c r="AR50" s="222">
        <v>84</v>
      </c>
      <c r="AS50" s="222">
        <v>7425</v>
      </c>
      <c r="AT50" s="219">
        <f t="shared" si="13"/>
        <v>1856.25</v>
      </c>
      <c r="AU50" s="222">
        <v>73</v>
      </c>
      <c r="AV50" s="222">
        <v>10940</v>
      </c>
      <c r="AW50" s="222">
        <f t="shared" si="14"/>
        <v>2735</v>
      </c>
    </row>
    <row r="51" spans="1:49">
      <c r="A51" s="132"/>
      <c r="B51" s="41" t="s">
        <v>370</v>
      </c>
      <c r="C51" s="298" t="s">
        <v>371</v>
      </c>
      <c r="D51" s="44" t="s">
        <v>372</v>
      </c>
      <c r="E51" s="42"/>
      <c r="F51" s="42"/>
      <c r="G51" s="58">
        <f t="shared" si="0"/>
        <v>0</v>
      </c>
      <c r="H51" s="45">
        <v>55</v>
      </c>
      <c r="I51" s="45">
        <v>6730</v>
      </c>
      <c r="J51" s="58">
        <f t="shared" si="1"/>
        <v>1682.5</v>
      </c>
      <c r="K51" s="45">
        <v>53</v>
      </c>
      <c r="L51" s="42">
        <v>4990</v>
      </c>
      <c r="M51" s="58">
        <f t="shared" si="2"/>
        <v>1247.5</v>
      </c>
      <c r="N51" s="42"/>
      <c r="O51" s="42">
        <v>2030</v>
      </c>
      <c r="P51" s="58">
        <f t="shared" si="3"/>
        <v>507.5</v>
      </c>
      <c r="Q51" s="57">
        <v>20</v>
      </c>
      <c r="R51" s="57">
        <v>2335</v>
      </c>
      <c r="S51" s="58">
        <f t="shared" si="4"/>
        <v>583.75</v>
      </c>
      <c r="T51" s="57">
        <v>21</v>
      </c>
      <c r="U51" s="102">
        <v>2470</v>
      </c>
      <c r="V51" s="58">
        <f t="shared" si="5"/>
        <v>617.5</v>
      </c>
      <c r="W51" s="102">
        <v>28</v>
      </c>
      <c r="X51" s="102">
        <v>2600</v>
      </c>
      <c r="Y51" s="58">
        <f t="shared" si="6"/>
        <v>650</v>
      </c>
      <c r="Z51" s="102">
        <v>29</v>
      </c>
      <c r="AA51" s="102">
        <v>3155</v>
      </c>
      <c r="AB51" s="58">
        <f t="shared" si="7"/>
        <v>788.75</v>
      </c>
      <c r="AC51" s="57">
        <v>42</v>
      </c>
      <c r="AD51" s="102">
        <v>5265</v>
      </c>
      <c r="AE51" s="58">
        <f t="shared" si="8"/>
        <v>1316.25</v>
      </c>
      <c r="AF51" s="102">
        <v>37</v>
      </c>
      <c r="AG51" s="102">
        <v>2745</v>
      </c>
      <c r="AH51" s="219">
        <f t="shared" si="9"/>
        <v>686.25</v>
      </c>
      <c r="AI51" s="102">
        <v>20</v>
      </c>
      <c r="AJ51" s="102">
        <v>1730</v>
      </c>
      <c r="AK51" s="219">
        <f t="shared" si="10"/>
        <v>432.5</v>
      </c>
      <c r="AL51" s="102">
        <v>7</v>
      </c>
      <c r="AM51" s="102">
        <v>490</v>
      </c>
      <c r="AN51" s="219">
        <f t="shared" si="11"/>
        <v>122.5</v>
      </c>
      <c r="AO51" s="268">
        <v>13</v>
      </c>
      <c r="AP51" s="268">
        <v>985</v>
      </c>
      <c r="AQ51" s="219">
        <f t="shared" si="12"/>
        <v>246.25</v>
      </c>
      <c r="AR51" s="222">
        <v>13</v>
      </c>
      <c r="AS51" s="222">
        <v>920</v>
      </c>
      <c r="AT51" s="219">
        <f t="shared" si="13"/>
        <v>230</v>
      </c>
      <c r="AU51" s="222">
        <v>9</v>
      </c>
      <c r="AV51" s="222">
        <v>800</v>
      </c>
      <c r="AW51" s="222">
        <f t="shared" si="14"/>
        <v>200</v>
      </c>
    </row>
    <row r="52" spans="1:49">
      <c r="A52" s="132"/>
      <c r="B52" s="41" t="s">
        <v>373</v>
      </c>
      <c r="C52" s="298" t="s">
        <v>374</v>
      </c>
      <c r="D52" s="44" t="s">
        <v>372</v>
      </c>
      <c r="E52" s="42"/>
      <c r="F52" s="42"/>
      <c r="G52" s="58">
        <f t="shared" si="0"/>
        <v>0</v>
      </c>
      <c r="H52" s="45">
        <v>60</v>
      </c>
      <c r="I52" s="45">
        <v>5535</v>
      </c>
      <c r="J52" s="58">
        <f t="shared" si="1"/>
        <v>1383.75</v>
      </c>
      <c r="K52" s="45">
        <v>126</v>
      </c>
      <c r="L52" s="42">
        <v>12810</v>
      </c>
      <c r="M52" s="58">
        <f t="shared" si="2"/>
        <v>3202.5</v>
      </c>
      <c r="N52" s="42"/>
      <c r="O52" s="42">
        <v>21110</v>
      </c>
      <c r="P52" s="58">
        <f t="shared" si="3"/>
        <v>5277.5</v>
      </c>
      <c r="Q52" s="57">
        <v>121</v>
      </c>
      <c r="R52" s="57">
        <v>10430</v>
      </c>
      <c r="S52" s="58">
        <f t="shared" si="4"/>
        <v>2607.5</v>
      </c>
      <c r="T52" s="57">
        <v>137</v>
      </c>
      <c r="U52" s="102">
        <v>11765</v>
      </c>
      <c r="V52" s="58">
        <f t="shared" si="5"/>
        <v>2941.25</v>
      </c>
      <c r="W52" s="102">
        <v>119</v>
      </c>
      <c r="X52" s="102">
        <v>10140</v>
      </c>
      <c r="Y52" s="58">
        <f t="shared" si="6"/>
        <v>2535</v>
      </c>
      <c r="Z52" s="102">
        <v>110</v>
      </c>
      <c r="AA52" s="102">
        <v>11580</v>
      </c>
      <c r="AB52" s="58">
        <f t="shared" si="7"/>
        <v>2895</v>
      </c>
      <c r="AC52" s="57">
        <v>100</v>
      </c>
      <c r="AD52" s="102">
        <v>9310</v>
      </c>
      <c r="AE52" s="58">
        <f t="shared" si="8"/>
        <v>2327.5</v>
      </c>
      <c r="AF52" s="102">
        <v>135</v>
      </c>
      <c r="AG52" s="102">
        <v>12765</v>
      </c>
      <c r="AH52" s="219">
        <f t="shared" si="9"/>
        <v>3191.25</v>
      </c>
      <c r="AI52" s="102">
        <v>150</v>
      </c>
      <c r="AJ52" s="102">
        <v>13775</v>
      </c>
      <c r="AK52" s="219">
        <f t="shared" si="10"/>
        <v>3443.75</v>
      </c>
      <c r="AL52" s="102">
        <v>226</v>
      </c>
      <c r="AM52" s="102">
        <v>19405</v>
      </c>
      <c r="AN52" s="219">
        <f t="shared" si="11"/>
        <v>4851.25</v>
      </c>
      <c r="AO52" s="268">
        <v>275</v>
      </c>
      <c r="AP52" s="268">
        <v>27295</v>
      </c>
      <c r="AQ52" s="219">
        <f t="shared" si="12"/>
        <v>6823.75</v>
      </c>
      <c r="AR52" s="222">
        <v>222</v>
      </c>
      <c r="AS52" s="222">
        <v>20575</v>
      </c>
      <c r="AT52" s="219">
        <f t="shared" si="13"/>
        <v>5143.75</v>
      </c>
      <c r="AU52" s="222">
        <v>196</v>
      </c>
      <c r="AV52" s="222">
        <v>18280</v>
      </c>
      <c r="AW52" s="222">
        <f t="shared" si="14"/>
        <v>4570</v>
      </c>
    </row>
    <row r="53" spans="1:49">
      <c r="A53" s="129"/>
      <c r="B53" s="41" t="s">
        <v>375</v>
      </c>
      <c r="C53" s="298" t="s">
        <v>5515</v>
      </c>
      <c r="D53" s="44" t="s">
        <v>12</v>
      </c>
      <c r="E53" s="44">
        <v>10</v>
      </c>
      <c r="F53" s="43">
        <v>860</v>
      </c>
      <c r="G53" s="58">
        <f t="shared" si="0"/>
        <v>215</v>
      </c>
      <c r="H53" s="45">
        <v>13</v>
      </c>
      <c r="I53" s="45">
        <v>710</v>
      </c>
      <c r="J53" s="58">
        <f t="shared" si="1"/>
        <v>177.5</v>
      </c>
      <c r="K53" s="45">
        <v>8</v>
      </c>
      <c r="L53" s="42">
        <v>490</v>
      </c>
      <c r="M53" s="58">
        <f t="shared" si="2"/>
        <v>122.5</v>
      </c>
      <c r="N53" s="42"/>
      <c r="O53" s="42">
        <v>100</v>
      </c>
      <c r="P53" s="58">
        <f t="shared" si="3"/>
        <v>25</v>
      </c>
      <c r="Q53" s="57">
        <v>0</v>
      </c>
      <c r="R53" s="57">
        <v>0</v>
      </c>
      <c r="S53" s="58">
        <f t="shared" si="4"/>
        <v>0</v>
      </c>
      <c r="T53" s="57">
        <v>0</v>
      </c>
      <c r="U53" s="102">
        <v>0</v>
      </c>
      <c r="V53" s="58">
        <f t="shared" si="5"/>
        <v>0</v>
      </c>
      <c r="W53" s="102">
        <v>0</v>
      </c>
      <c r="X53" s="102">
        <v>0</v>
      </c>
      <c r="Y53" s="58">
        <f t="shared" si="6"/>
        <v>0</v>
      </c>
      <c r="Z53" s="102">
        <v>0</v>
      </c>
      <c r="AA53" s="102">
        <v>0</v>
      </c>
      <c r="AB53" s="58">
        <f t="shared" si="7"/>
        <v>0</v>
      </c>
      <c r="AC53" s="57">
        <v>0</v>
      </c>
      <c r="AD53" s="102">
        <v>0</v>
      </c>
      <c r="AE53" s="58">
        <f t="shared" si="8"/>
        <v>0</v>
      </c>
      <c r="AF53" s="102">
        <v>0</v>
      </c>
      <c r="AG53" s="102">
        <v>0</v>
      </c>
      <c r="AH53" s="219">
        <f t="shared" si="9"/>
        <v>0</v>
      </c>
      <c r="AI53" s="102">
        <v>0</v>
      </c>
      <c r="AJ53" s="102">
        <v>0</v>
      </c>
      <c r="AK53" s="219">
        <f t="shared" si="10"/>
        <v>0</v>
      </c>
      <c r="AL53" s="102">
        <v>0</v>
      </c>
      <c r="AM53" s="102">
        <v>0</v>
      </c>
      <c r="AN53" s="219">
        <f t="shared" si="11"/>
        <v>0</v>
      </c>
      <c r="AO53" s="268">
        <v>0</v>
      </c>
      <c r="AP53" s="268">
        <v>0</v>
      </c>
      <c r="AQ53" s="219">
        <f t="shared" si="12"/>
        <v>0</v>
      </c>
      <c r="AR53" s="222">
        <v>0</v>
      </c>
      <c r="AS53" s="222">
        <v>0</v>
      </c>
      <c r="AT53" s="219">
        <f t="shared" si="13"/>
        <v>0</v>
      </c>
      <c r="AU53" s="222">
        <v>0</v>
      </c>
      <c r="AV53" s="222">
        <v>0</v>
      </c>
      <c r="AW53" s="222">
        <f t="shared" si="14"/>
        <v>0</v>
      </c>
    </row>
    <row r="54" spans="1:49">
      <c r="A54" s="129"/>
      <c r="B54" s="41" t="s">
        <v>377</v>
      </c>
      <c r="C54" s="298" t="s">
        <v>378</v>
      </c>
      <c r="D54" s="44" t="s">
        <v>261</v>
      </c>
      <c r="E54" s="44">
        <v>8</v>
      </c>
      <c r="F54" s="43">
        <v>535</v>
      </c>
      <c r="G54" s="58">
        <f t="shared" si="0"/>
        <v>133.75</v>
      </c>
      <c r="H54" s="45">
        <v>34</v>
      </c>
      <c r="I54" s="45">
        <v>4525</v>
      </c>
      <c r="J54" s="58">
        <f t="shared" si="1"/>
        <v>1131.25</v>
      </c>
      <c r="K54" s="45">
        <v>32</v>
      </c>
      <c r="L54" s="42">
        <v>2810</v>
      </c>
      <c r="M54" s="58">
        <f t="shared" si="2"/>
        <v>702.5</v>
      </c>
      <c r="N54" s="42"/>
      <c r="O54" s="42">
        <v>2355</v>
      </c>
      <c r="P54" s="58">
        <f t="shared" si="3"/>
        <v>588.75</v>
      </c>
      <c r="Q54" s="57">
        <v>20</v>
      </c>
      <c r="R54" s="57">
        <v>2120</v>
      </c>
      <c r="S54" s="58">
        <f t="shared" si="4"/>
        <v>530</v>
      </c>
      <c r="T54" s="57">
        <v>48</v>
      </c>
      <c r="U54" s="102">
        <v>3785</v>
      </c>
      <c r="V54" s="58">
        <f t="shared" si="5"/>
        <v>946.25</v>
      </c>
      <c r="W54" s="102">
        <v>24</v>
      </c>
      <c r="X54" s="102">
        <v>2505</v>
      </c>
      <c r="Y54" s="58">
        <f t="shared" si="6"/>
        <v>626.25</v>
      </c>
      <c r="Z54" s="102">
        <v>26</v>
      </c>
      <c r="AA54" s="102">
        <v>2305</v>
      </c>
      <c r="AB54" s="58">
        <f t="shared" si="7"/>
        <v>576.25</v>
      </c>
      <c r="AC54" s="57">
        <v>26</v>
      </c>
      <c r="AD54" s="102">
        <v>2910</v>
      </c>
      <c r="AE54" s="58">
        <f t="shared" si="8"/>
        <v>727.5</v>
      </c>
      <c r="AF54" s="102">
        <v>32</v>
      </c>
      <c r="AG54" s="102">
        <v>3100</v>
      </c>
      <c r="AH54" s="219">
        <f t="shared" si="9"/>
        <v>775</v>
      </c>
      <c r="AI54" s="102">
        <v>18</v>
      </c>
      <c r="AJ54" s="102">
        <v>1960</v>
      </c>
      <c r="AK54" s="219">
        <f t="shared" si="10"/>
        <v>490</v>
      </c>
      <c r="AL54" s="102">
        <v>20</v>
      </c>
      <c r="AM54" s="102">
        <v>2110</v>
      </c>
      <c r="AN54" s="219">
        <f t="shared" si="11"/>
        <v>527.5</v>
      </c>
      <c r="AO54" s="268">
        <v>21</v>
      </c>
      <c r="AP54" s="268">
        <v>1495</v>
      </c>
      <c r="AQ54" s="219">
        <f t="shared" si="12"/>
        <v>373.75</v>
      </c>
      <c r="AR54" s="222">
        <v>7</v>
      </c>
      <c r="AS54" s="222">
        <v>505</v>
      </c>
      <c r="AT54" s="219">
        <f t="shared" si="13"/>
        <v>126.25</v>
      </c>
      <c r="AU54" s="222">
        <v>10</v>
      </c>
      <c r="AV54" s="222">
        <v>1880</v>
      </c>
      <c r="AW54" s="222">
        <f t="shared" si="14"/>
        <v>470</v>
      </c>
    </row>
    <row r="55" spans="1:49">
      <c r="A55" s="129"/>
      <c r="B55" s="41" t="s">
        <v>379</v>
      </c>
      <c r="C55" s="298" t="s">
        <v>380</v>
      </c>
      <c r="D55" s="44" t="s">
        <v>14</v>
      </c>
      <c r="E55" s="44">
        <v>15</v>
      </c>
      <c r="F55" s="43">
        <v>1220</v>
      </c>
      <c r="G55" s="58">
        <f t="shared" si="0"/>
        <v>305</v>
      </c>
      <c r="H55" s="45">
        <v>140</v>
      </c>
      <c r="I55" s="45">
        <v>13615</v>
      </c>
      <c r="J55" s="58">
        <f t="shared" si="1"/>
        <v>3403.75</v>
      </c>
      <c r="K55" s="45">
        <v>168</v>
      </c>
      <c r="L55" s="42">
        <v>15595</v>
      </c>
      <c r="M55" s="58">
        <f t="shared" si="2"/>
        <v>3898.75</v>
      </c>
      <c r="N55" s="42"/>
      <c r="O55" s="42">
        <v>12175</v>
      </c>
      <c r="P55" s="58">
        <f t="shared" si="3"/>
        <v>3043.75</v>
      </c>
      <c r="Q55" s="57">
        <v>168</v>
      </c>
      <c r="R55" s="57">
        <v>18650</v>
      </c>
      <c r="S55" s="58">
        <f t="shared" si="4"/>
        <v>4662.5</v>
      </c>
      <c r="T55" s="57">
        <v>152</v>
      </c>
      <c r="U55" s="102">
        <v>14260</v>
      </c>
      <c r="V55" s="58">
        <f t="shared" si="5"/>
        <v>3565</v>
      </c>
      <c r="W55" s="102">
        <v>165</v>
      </c>
      <c r="X55" s="102">
        <v>14415</v>
      </c>
      <c r="Y55" s="58">
        <f t="shared" si="6"/>
        <v>3603.75</v>
      </c>
      <c r="Z55" s="102">
        <v>157</v>
      </c>
      <c r="AA55" s="102">
        <v>13700</v>
      </c>
      <c r="AB55" s="58">
        <f t="shared" si="7"/>
        <v>3425</v>
      </c>
      <c r="AC55" s="57">
        <v>175</v>
      </c>
      <c r="AD55" s="102">
        <v>17335</v>
      </c>
      <c r="AE55" s="58">
        <f t="shared" si="8"/>
        <v>4333.75</v>
      </c>
      <c r="AF55" s="102">
        <v>181</v>
      </c>
      <c r="AG55" s="102">
        <v>17380</v>
      </c>
      <c r="AH55" s="219">
        <f t="shared" si="9"/>
        <v>4345</v>
      </c>
      <c r="AI55" s="102">
        <v>197</v>
      </c>
      <c r="AJ55" s="102">
        <v>18165</v>
      </c>
      <c r="AK55" s="219">
        <f t="shared" si="10"/>
        <v>4541.25</v>
      </c>
      <c r="AL55" s="102">
        <v>166</v>
      </c>
      <c r="AM55" s="102">
        <v>16840</v>
      </c>
      <c r="AN55" s="219">
        <f t="shared" si="11"/>
        <v>4210</v>
      </c>
      <c r="AO55" s="268">
        <v>173</v>
      </c>
      <c r="AP55" s="268">
        <v>16540</v>
      </c>
      <c r="AQ55" s="219">
        <f t="shared" si="12"/>
        <v>4135</v>
      </c>
      <c r="AR55" s="222">
        <v>143</v>
      </c>
      <c r="AS55" s="222">
        <v>13025</v>
      </c>
      <c r="AT55" s="219">
        <f t="shared" si="13"/>
        <v>3256.25</v>
      </c>
      <c r="AU55" s="222">
        <v>120</v>
      </c>
      <c r="AV55" s="222">
        <v>10925</v>
      </c>
      <c r="AW55" s="222">
        <f t="shared" si="14"/>
        <v>2731.25</v>
      </c>
    </row>
    <row r="56" spans="1:49">
      <c r="A56" s="129"/>
      <c r="B56" s="41" t="s">
        <v>381</v>
      </c>
      <c r="C56" s="298" t="s">
        <v>382</v>
      </c>
      <c r="D56" s="44" t="s">
        <v>383</v>
      </c>
      <c r="E56" s="44">
        <v>10</v>
      </c>
      <c r="F56" s="43">
        <v>805</v>
      </c>
      <c r="G56" s="58">
        <f t="shared" si="0"/>
        <v>201.25</v>
      </c>
      <c r="H56" s="45">
        <v>77</v>
      </c>
      <c r="I56" s="45">
        <v>5405</v>
      </c>
      <c r="J56" s="58">
        <f t="shared" si="1"/>
        <v>1351.25</v>
      </c>
      <c r="K56" s="45">
        <v>211</v>
      </c>
      <c r="L56" s="42">
        <v>14535</v>
      </c>
      <c r="M56" s="58">
        <f t="shared" si="2"/>
        <v>3633.75</v>
      </c>
      <c r="N56" s="42"/>
      <c r="O56" s="42">
        <v>9560</v>
      </c>
      <c r="P56" s="58">
        <f t="shared" si="3"/>
        <v>2390</v>
      </c>
      <c r="Q56" s="57">
        <v>254</v>
      </c>
      <c r="R56" s="57">
        <v>20735</v>
      </c>
      <c r="S56" s="58">
        <f t="shared" si="4"/>
        <v>5183.75</v>
      </c>
      <c r="T56" s="57">
        <v>95</v>
      </c>
      <c r="U56" s="102">
        <v>8495</v>
      </c>
      <c r="V56" s="58">
        <f t="shared" si="5"/>
        <v>2123.75</v>
      </c>
      <c r="W56" s="102">
        <v>6</v>
      </c>
      <c r="X56" s="102">
        <v>1055</v>
      </c>
      <c r="Y56" s="58">
        <f t="shared" si="6"/>
        <v>263.75</v>
      </c>
      <c r="Z56" s="102">
        <v>21</v>
      </c>
      <c r="AA56" s="102">
        <v>1805</v>
      </c>
      <c r="AB56" s="58">
        <f t="shared" si="7"/>
        <v>451.25</v>
      </c>
      <c r="AC56" s="57">
        <v>9</v>
      </c>
      <c r="AD56" s="102">
        <v>750</v>
      </c>
      <c r="AE56" s="58">
        <f t="shared" si="8"/>
        <v>187.5</v>
      </c>
      <c r="AF56" s="102">
        <v>14</v>
      </c>
      <c r="AG56" s="102">
        <v>1280</v>
      </c>
      <c r="AH56" s="219">
        <f t="shared" si="9"/>
        <v>320</v>
      </c>
      <c r="AI56" s="102">
        <v>8</v>
      </c>
      <c r="AJ56" s="102">
        <v>710</v>
      </c>
      <c r="AK56" s="219">
        <f t="shared" si="10"/>
        <v>177.5</v>
      </c>
      <c r="AL56" s="102">
        <v>6</v>
      </c>
      <c r="AM56" s="102">
        <v>900</v>
      </c>
      <c r="AN56" s="219">
        <f t="shared" si="11"/>
        <v>225</v>
      </c>
      <c r="AO56" s="268">
        <v>6</v>
      </c>
      <c r="AP56" s="268">
        <v>465</v>
      </c>
      <c r="AQ56" s="219">
        <f t="shared" si="12"/>
        <v>116.25</v>
      </c>
      <c r="AR56" s="222">
        <v>1</v>
      </c>
      <c r="AS56" s="222">
        <v>60</v>
      </c>
      <c r="AT56" s="219">
        <f t="shared" si="13"/>
        <v>15</v>
      </c>
      <c r="AU56" s="222">
        <v>4</v>
      </c>
      <c r="AV56" s="222">
        <v>320</v>
      </c>
      <c r="AW56" s="222">
        <f t="shared" si="14"/>
        <v>80</v>
      </c>
    </row>
    <row r="57" spans="1:49">
      <c r="A57" s="129"/>
      <c r="B57" s="41" t="s">
        <v>384</v>
      </c>
      <c r="C57" s="298" t="s">
        <v>385</v>
      </c>
      <c r="D57" s="44" t="s">
        <v>302</v>
      </c>
      <c r="E57" s="44">
        <v>7</v>
      </c>
      <c r="F57" s="43">
        <v>585</v>
      </c>
      <c r="G57" s="58">
        <f t="shared" si="0"/>
        <v>146.25</v>
      </c>
      <c r="H57" s="45">
        <v>52</v>
      </c>
      <c r="I57" s="45">
        <v>3725</v>
      </c>
      <c r="J57" s="58">
        <f t="shared" si="1"/>
        <v>931.25</v>
      </c>
      <c r="K57" s="45">
        <v>45</v>
      </c>
      <c r="L57" s="42">
        <v>3875</v>
      </c>
      <c r="M57" s="58">
        <f t="shared" si="2"/>
        <v>968.75</v>
      </c>
      <c r="N57" s="42"/>
      <c r="O57" s="42">
        <v>2875</v>
      </c>
      <c r="P57" s="58">
        <f t="shared" si="3"/>
        <v>718.75</v>
      </c>
      <c r="Q57" s="57">
        <v>62</v>
      </c>
      <c r="R57" s="57">
        <v>5455</v>
      </c>
      <c r="S57" s="58">
        <f t="shared" si="4"/>
        <v>1363.75</v>
      </c>
      <c r="T57" s="57">
        <v>45</v>
      </c>
      <c r="U57" s="102">
        <v>4225</v>
      </c>
      <c r="V57" s="58">
        <f t="shared" si="5"/>
        <v>1056.25</v>
      </c>
      <c r="W57" s="102">
        <v>49</v>
      </c>
      <c r="X57" s="102">
        <v>3705</v>
      </c>
      <c r="Y57" s="58">
        <f t="shared" si="6"/>
        <v>926.25</v>
      </c>
      <c r="Z57" s="102">
        <v>107</v>
      </c>
      <c r="AA57" s="102">
        <v>11155</v>
      </c>
      <c r="AB57" s="58">
        <f t="shared" si="7"/>
        <v>2788.75</v>
      </c>
      <c r="AC57" s="57">
        <v>44</v>
      </c>
      <c r="AD57" s="102">
        <v>3145</v>
      </c>
      <c r="AE57" s="58">
        <f t="shared" si="8"/>
        <v>786.25</v>
      </c>
      <c r="AF57" s="102">
        <v>48</v>
      </c>
      <c r="AG57" s="102">
        <v>3615</v>
      </c>
      <c r="AH57" s="219">
        <f t="shared" si="9"/>
        <v>903.75</v>
      </c>
      <c r="AI57" s="102">
        <v>220</v>
      </c>
      <c r="AJ57" s="102">
        <v>26055</v>
      </c>
      <c r="AK57" s="219">
        <f t="shared" si="10"/>
        <v>6513.75</v>
      </c>
      <c r="AL57" s="102">
        <v>230</v>
      </c>
      <c r="AM57" s="102">
        <v>26705</v>
      </c>
      <c r="AN57" s="219">
        <f t="shared" si="11"/>
        <v>6676.25</v>
      </c>
      <c r="AO57" s="268">
        <v>142</v>
      </c>
      <c r="AP57" s="268">
        <v>15535</v>
      </c>
      <c r="AQ57" s="219">
        <f t="shared" si="12"/>
        <v>3883.75</v>
      </c>
      <c r="AR57" s="222">
        <v>61</v>
      </c>
      <c r="AS57" s="222">
        <v>4750</v>
      </c>
      <c r="AT57" s="219">
        <f t="shared" si="13"/>
        <v>1187.5</v>
      </c>
      <c r="AU57" s="222">
        <v>73</v>
      </c>
      <c r="AV57" s="222">
        <v>5985</v>
      </c>
      <c r="AW57" s="222">
        <f t="shared" si="14"/>
        <v>1496.25</v>
      </c>
    </row>
    <row r="58" spans="1:49">
      <c r="A58" s="129"/>
      <c r="B58" s="41" t="s">
        <v>386</v>
      </c>
      <c r="C58" s="298" t="s">
        <v>387</v>
      </c>
      <c r="D58" s="44" t="s">
        <v>261</v>
      </c>
      <c r="E58" s="44">
        <v>10</v>
      </c>
      <c r="F58" s="43">
        <v>1310</v>
      </c>
      <c r="G58" s="58">
        <f t="shared" si="0"/>
        <v>327.5</v>
      </c>
      <c r="H58" s="45">
        <v>35</v>
      </c>
      <c r="I58" s="45">
        <v>3065</v>
      </c>
      <c r="J58" s="58">
        <f t="shared" si="1"/>
        <v>766.25</v>
      </c>
      <c r="K58" s="45">
        <v>76</v>
      </c>
      <c r="L58" s="42">
        <v>8375</v>
      </c>
      <c r="M58" s="58">
        <f t="shared" si="2"/>
        <v>2093.75</v>
      </c>
      <c r="N58" s="42"/>
      <c r="O58" s="42">
        <v>6765</v>
      </c>
      <c r="P58" s="58">
        <f t="shared" si="3"/>
        <v>1691.25</v>
      </c>
      <c r="Q58" s="57">
        <v>60</v>
      </c>
      <c r="R58" s="57">
        <v>6050</v>
      </c>
      <c r="S58" s="58">
        <f t="shared" si="4"/>
        <v>1512.5</v>
      </c>
      <c r="T58" s="57">
        <v>51</v>
      </c>
      <c r="U58" s="102">
        <v>4465</v>
      </c>
      <c r="V58" s="58">
        <f t="shared" si="5"/>
        <v>1116.25</v>
      </c>
      <c r="W58" s="102">
        <v>51</v>
      </c>
      <c r="X58" s="102">
        <v>5015</v>
      </c>
      <c r="Y58" s="58">
        <f t="shared" si="6"/>
        <v>1253.75</v>
      </c>
      <c r="Z58" s="102">
        <v>72</v>
      </c>
      <c r="AA58" s="102">
        <v>5775</v>
      </c>
      <c r="AB58" s="58">
        <f t="shared" si="7"/>
        <v>1443.75</v>
      </c>
      <c r="AC58" s="57">
        <v>18</v>
      </c>
      <c r="AD58" s="102">
        <v>2040</v>
      </c>
      <c r="AE58" s="58">
        <f t="shared" si="8"/>
        <v>510</v>
      </c>
      <c r="AF58" s="102">
        <v>26</v>
      </c>
      <c r="AG58" s="102">
        <v>2525</v>
      </c>
      <c r="AH58" s="219">
        <f t="shared" si="9"/>
        <v>631.25</v>
      </c>
      <c r="AI58" s="102">
        <v>33</v>
      </c>
      <c r="AJ58" s="102">
        <v>2905</v>
      </c>
      <c r="AK58" s="219">
        <f t="shared" si="10"/>
        <v>726.25</v>
      </c>
      <c r="AL58" s="102">
        <v>37</v>
      </c>
      <c r="AM58" s="102">
        <v>4020</v>
      </c>
      <c r="AN58" s="219">
        <f t="shared" si="11"/>
        <v>1005</v>
      </c>
      <c r="AO58" s="268">
        <v>42</v>
      </c>
      <c r="AP58" s="268">
        <v>5270</v>
      </c>
      <c r="AQ58" s="219">
        <f t="shared" si="12"/>
        <v>1317.5</v>
      </c>
      <c r="AR58" s="222">
        <v>67</v>
      </c>
      <c r="AS58" s="222">
        <v>7825</v>
      </c>
      <c r="AT58" s="219">
        <f t="shared" si="13"/>
        <v>1956.25</v>
      </c>
      <c r="AU58" s="222">
        <v>46</v>
      </c>
      <c r="AV58" s="222">
        <v>4040</v>
      </c>
      <c r="AW58" s="222">
        <f t="shared" si="14"/>
        <v>1010</v>
      </c>
    </row>
    <row r="59" spans="1:49">
      <c r="A59" s="129"/>
      <c r="B59" s="41" t="s">
        <v>388</v>
      </c>
      <c r="C59" s="298" t="s">
        <v>389</v>
      </c>
      <c r="D59" s="44" t="s">
        <v>390</v>
      </c>
      <c r="E59" s="44">
        <v>27</v>
      </c>
      <c r="F59" s="43">
        <v>5185</v>
      </c>
      <c r="G59" s="58">
        <f t="shared" si="0"/>
        <v>1296.25</v>
      </c>
      <c r="H59" s="45">
        <v>19</v>
      </c>
      <c r="I59" s="45">
        <v>1625</v>
      </c>
      <c r="J59" s="58">
        <f t="shared" si="1"/>
        <v>406.25</v>
      </c>
      <c r="K59" s="45">
        <v>57</v>
      </c>
      <c r="L59" s="42">
        <v>6070</v>
      </c>
      <c r="M59" s="58">
        <f t="shared" si="2"/>
        <v>1517.5</v>
      </c>
      <c r="N59" s="42"/>
      <c r="O59" s="42">
        <v>5600</v>
      </c>
      <c r="P59" s="58">
        <f t="shared" si="3"/>
        <v>1400</v>
      </c>
      <c r="Q59" s="57">
        <v>81</v>
      </c>
      <c r="R59" s="57">
        <v>6990</v>
      </c>
      <c r="S59" s="58">
        <f t="shared" si="4"/>
        <v>1747.5</v>
      </c>
      <c r="T59" s="57">
        <v>87</v>
      </c>
      <c r="U59" s="102">
        <v>7365</v>
      </c>
      <c r="V59" s="58">
        <f t="shared" si="5"/>
        <v>1841.25</v>
      </c>
      <c r="W59" s="102">
        <v>122</v>
      </c>
      <c r="X59" s="102">
        <v>10660</v>
      </c>
      <c r="Y59" s="58">
        <f t="shared" si="6"/>
        <v>2665</v>
      </c>
      <c r="Z59" s="102">
        <v>105</v>
      </c>
      <c r="AA59" s="102">
        <v>9185</v>
      </c>
      <c r="AB59" s="58">
        <f t="shared" si="7"/>
        <v>2296.25</v>
      </c>
      <c r="AC59" s="57">
        <v>72</v>
      </c>
      <c r="AD59" s="102">
        <v>5770</v>
      </c>
      <c r="AE59" s="58">
        <f t="shared" si="8"/>
        <v>1442.5</v>
      </c>
      <c r="AF59" s="102">
        <v>80</v>
      </c>
      <c r="AG59" s="102">
        <v>6240</v>
      </c>
      <c r="AH59" s="219">
        <f t="shared" si="9"/>
        <v>1560</v>
      </c>
      <c r="AI59" s="102">
        <v>88</v>
      </c>
      <c r="AJ59" s="102">
        <v>7210</v>
      </c>
      <c r="AK59" s="219">
        <f t="shared" si="10"/>
        <v>1802.5</v>
      </c>
      <c r="AL59" s="102">
        <v>102</v>
      </c>
      <c r="AM59" s="102">
        <v>7515</v>
      </c>
      <c r="AN59" s="219">
        <f t="shared" si="11"/>
        <v>1878.75</v>
      </c>
      <c r="AO59" s="268">
        <v>170</v>
      </c>
      <c r="AP59" s="268">
        <v>11270</v>
      </c>
      <c r="AQ59" s="219">
        <f t="shared" si="12"/>
        <v>2817.5</v>
      </c>
      <c r="AR59" s="222">
        <v>101</v>
      </c>
      <c r="AS59" s="222">
        <v>6835</v>
      </c>
      <c r="AT59" s="219">
        <f t="shared" si="13"/>
        <v>1708.75</v>
      </c>
      <c r="AU59" s="222">
        <v>104</v>
      </c>
      <c r="AV59" s="222">
        <v>7145</v>
      </c>
      <c r="AW59" s="222">
        <f t="shared" si="14"/>
        <v>1786.25</v>
      </c>
    </row>
    <row r="60" spans="1:49">
      <c r="A60" s="129"/>
      <c r="B60" s="41" t="s">
        <v>391</v>
      </c>
      <c r="C60" s="298" t="s">
        <v>5515</v>
      </c>
      <c r="D60" s="44" t="s">
        <v>125</v>
      </c>
      <c r="E60" s="44">
        <v>4</v>
      </c>
      <c r="F60" s="43">
        <v>545</v>
      </c>
      <c r="G60" s="58">
        <f t="shared" si="0"/>
        <v>136.25</v>
      </c>
      <c r="H60" s="45">
        <v>40</v>
      </c>
      <c r="I60" s="45">
        <v>3515</v>
      </c>
      <c r="J60" s="58">
        <f t="shared" si="1"/>
        <v>878.75</v>
      </c>
      <c r="K60" s="45">
        <v>43</v>
      </c>
      <c r="L60" s="42">
        <v>4945</v>
      </c>
      <c r="M60" s="58">
        <f t="shared" si="2"/>
        <v>1236.25</v>
      </c>
      <c r="N60" s="42"/>
      <c r="O60" s="42">
        <v>7725</v>
      </c>
      <c r="P60" s="58">
        <f t="shared" si="3"/>
        <v>1931.25</v>
      </c>
      <c r="Q60" s="57">
        <v>55</v>
      </c>
      <c r="R60" s="57">
        <v>6400</v>
      </c>
      <c r="S60" s="58">
        <f t="shared" si="4"/>
        <v>1600</v>
      </c>
      <c r="T60" s="57">
        <v>54</v>
      </c>
      <c r="U60" s="102">
        <v>10175</v>
      </c>
      <c r="V60" s="58">
        <f t="shared" si="5"/>
        <v>2543.75</v>
      </c>
      <c r="W60" s="102">
        <v>39</v>
      </c>
      <c r="X60" s="102">
        <v>11180</v>
      </c>
      <c r="Y60" s="58">
        <f t="shared" si="6"/>
        <v>2795</v>
      </c>
      <c r="Z60" s="102">
        <v>127</v>
      </c>
      <c r="AA60" s="102">
        <v>13045</v>
      </c>
      <c r="AB60" s="58">
        <f t="shared" si="7"/>
        <v>3261.25</v>
      </c>
      <c r="AC60" s="57">
        <v>0</v>
      </c>
      <c r="AD60" s="102">
        <v>0</v>
      </c>
      <c r="AE60" s="58">
        <f t="shared" si="8"/>
        <v>0</v>
      </c>
      <c r="AF60" s="102">
        <v>0</v>
      </c>
      <c r="AG60" s="102">
        <v>0</v>
      </c>
      <c r="AH60" s="219">
        <f t="shared" si="9"/>
        <v>0</v>
      </c>
      <c r="AI60" s="102">
        <v>0</v>
      </c>
      <c r="AJ60" s="102">
        <v>0</v>
      </c>
      <c r="AK60" s="219">
        <f t="shared" si="10"/>
        <v>0</v>
      </c>
      <c r="AL60" s="102">
        <v>0</v>
      </c>
      <c r="AM60" s="102">
        <v>0</v>
      </c>
      <c r="AN60" s="219">
        <f t="shared" si="11"/>
        <v>0</v>
      </c>
      <c r="AO60" s="268">
        <v>0</v>
      </c>
      <c r="AP60" s="268">
        <v>0</v>
      </c>
      <c r="AQ60" s="219">
        <f t="shared" si="12"/>
        <v>0</v>
      </c>
      <c r="AR60" s="222">
        <v>0</v>
      </c>
      <c r="AS60" s="222">
        <v>0</v>
      </c>
      <c r="AT60" s="219">
        <f t="shared" si="13"/>
        <v>0</v>
      </c>
      <c r="AU60" s="222">
        <v>0</v>
      </c>
      <c r="AV60" s="222">
        <v>0</v>
      </c>
      <c r="AW60" s="222">
        <f t="shared" si="14"/>
        <v>0</v>
      </c>
    </row>
    <row r="61" spans="1:49">
      <c r="A61" s="129"/>
      <c r="B61" s="41" t="s">
        <v>393</v>
      </c>
      <c r="C61" s="298" t="s">
        <v>394</v>
      </c>
      <c r="D61" s="44" t="s">
        <v>259</v>
      </c>
      <c r="E61" s="44">
        <v>3</v>
      </c>
      <c r="F61" s="43">
        <v>300</v>
      </c>
      <c r="G61" s="58">
        <f t="shared" si="0"/>
        <v>75</v>
      </c>
      <c r="H61" s="45">
        <v>10</v>
      </c>
      <c r="I61" s="45">
        <v>1460</v>
      </c>
      <c r="J61" s="58">
        <f t="shared" si="1"/>
        <v>365</v>
      </c>
      <c r="K61" s="45">
        <v>10</v>
      </c>
      <c r="L61" s="42">
        <v>960</v>
      </c>
      <c r="M61" s="58">
        <f t="shared" si="2"/>
        <v>240</v>
      </c>
      <c r="N61" s="42"/>
      <c r="O61" s="42">
        <v>2735</v>
      </c>
      <c r="P61" s="58">
        <f t="shared" si="3"/>
        <v>683.75</v>
      </c>
      <c r="Q61" s="57">
        <v>18</v>
      </c>
      <c r="R61" s="57">
        <v>1960</v>
      </c>
      <c r="S61" s="58">
        <f t="shared" si="4"/>
        <v>490</v>
      </c>
      <c r="T61" s="57">
        <v>14</v>
      </c>
      <c r="U61" s="102">
        <v>1540</v>
      </c>
      <c r="V61" s="58">
        <f t="shared" si="5"/>
        <v>385</v>
      </c>
      <c r="W61" s="102">
        <v>24</v>
      </c>
      <c r="X61" s="102">
        <v>1805</v>
      </c>
      <c r="Y61" s="58">
        <f t="shared" si="6"/>
        <v>451.25</v>
      </c>
      <c r="Z61" s="102">
        <v>16</v>
      </c>
      <c r="AA61" s="102">
        <v>1700</v>
      </c>
      <c r="AB61" s="58">
        <f t="shared" si="7"/>
        <v>425</v>
      </c>
      <c r="AC61" s="57">
        <v>15</v>
      </c>
      <c r="AD61" s="102">
        <v>1845</v>
      </c>
      <c r="AE61" s="58">
        <f t="shared" si="8"/>
        <v>461.25</v>
      </c>
      <c r="AF61" s="102">
        <v>21</v>
      </c>
      <c r="AG61" s="102">
        <v>2155</v>
      </c>
      <c r="AH61" s="219">
        <f t="shared" si="9"/>
        <v>538.75</v>
      </c>
      <c r="AI61" s="102">
        <v>31</v>
      </c>
      <c r="AJ61" s="102">
        <v>2775</v>
      </c>
      <c r="AK61" s="219">
        <f t="shared" si="10"/>
        <v>693.75</v>
      </c>
      <c r="AL61" s="102">
        <v>33</v>
      </c>
      <c r="AM61" s="102">
        <v>2940</v>
      </c>
      <c r="AN61" s="219">
        <f t="shared" si="11"/>
        <v>735</v>
      </c>
      <c r="AO61" s="268">
        <v>50</v>
      </c>
      <c r="AP61" s="268">
        <v>4170</v>
      </c>
      <c r="AQ61" s="219">
        <f t="shared" si="12"/>
        <v>1042.5</v>
      </c>
      <c r="AR61" s="222">
        <v>33</v>
      </c>
      <c r="AS61" s="222">
        <v>3025</v>
      </c>
      <c r="AT61" s="219">
        <f t="shared" si="13"/>
        <v>756.25</v>
      </c>
      <c r="AU61" s="222">
        <v>24</v>
      </c>
      <c r="AV61" s="222">
        <v>3205</v>
      </c>
      <c r="AW61" s="222">
        <f t="shared" si="14"/>
        <v>801.25</v>
      </c>
    </row>
    <row r="62" spans="1:49">
      <c r="A62" s="133"/>
      <c r="B62" s="41" t="s">
        <v>395</v>
      </c>
      <c r="C62" s="298" t="s">
        <v>396</v>
      </c>
      <c r="D62" s="44" t="s">
        <v>5</v>
      </c>
      <c r="E62" s="42"/>
      <c r="F62" s="42"/>
      <c r="G62" s="58">
        <f t="shared" si="0"/>
        <v>0</v>
      </c>
      <c r="H62" s="45"/>
      <c r="I62" s="45"/>
      <c r="J62" s="58">
        <f t="shared" si="1"/>
        <v>0</v>
      </c>
      <c r="K62" s="45">
        <v>52</v>
      </c>
      <c r="L62" s="42">
        <v>4465</v>
      </c>
      <c r="M62" s="58">
        <f t="shared" si="2"/>
        <v>1116.25</v>
      </c>
      <c r="N62" s="42"/>
      <c r="O62" s="42">
        <v>4420</v>
      </c>
      <c r="P62" s="58">
        <f t="shared" si="3"/>
        <v>1105</v>
      </c>
      <c r="Q62" s="57">
        <v>45</v>
      </c>
      <c r="R62" s="57">
        <v>4610</v>
      </c>
      <c r="S62" s="58">
        <f t="shared" si="4"/>
        <v>1152.5</v>
      </c>
      <c r="T62" s="57">
        <v>42</v>
      </c>
      <c r="U62" s="102">
        <v>4085</v>
      </c>
      <c r="V62" s="58">
        <f t="shared" si="5"/>
        <v>1021.25</v>
      </c>
      <c r="W62" s="102">
        <v>26</v>
      </c>
      <c r="X62" s="102">
        <v>5480</v>
      </c>
      <c r="Y62" s="58">
        <f t="shared" si="6"/>
        <v>1370</v>
      </c>
      <c r="Z62" s="102">
        <v>56</v>
      </c>
      <c r="AA62" s="102">
        <v>4870</v>
      </c>
      <c r="AB62" s="58">
        <f t="shared" si="7"/>
        <v>1217.5</v>
      </c>
      <c r="AC62" s="57">
        <v>25</v>
      </c>
      <c r="AD62" s="102">
        <v>2895</v>
      </c>
      <c r="AE62" s="58">
        <f t="shared" si="8"/>
        <v>723.75</v>
      </c>
      <c r="AF62" s="102">
        <v>41</v>
      </c>
      <c r="AG62" s="102">
        <v>3255</v>
      </c>
      <c r="AH62" s="219">
        <f t="shared" si="9"/>
        <v>813.75</v>
      </c>
      <c r="AI62" s="102">
        <v>25</v>
      </c>
      <c r="AJ62" s="102">
        <v>2100</v>
      </c>
      <c r="AK62" s="219">
        <f t="shared" si="10"/>
        <v>525</v>
      </c>
      <c r="AL62" s="102">
        <v>31</v>
      </c>
      <c r="AM62" s="102">
        <v>3540</v>
      </c>
      <c r="AN62" s="219">
        <f t="shared" si="11"/>
        <v>885</v>
      </c>
      <c r="AO62" s="268">
        <v>27</v>
      </c>
      <c r="AP62" s="268">
        <v>2425</v>
      </c>
      <c r="AQ62" s="219">
        <f t="shared" si="12"/>
        <v>606.25</v>
      </c>
      <c r="AR62" s="222">
        <v>31</v>
      </c>
      <c r="AS62" s="222">
        <v>2700</v>
      </c>
      <c r="AT62" s="219">
        <f t="shared" si="13"/>
        <v>675</v>
      </c>
      <c r="AU62" s="222">
        <v>15</v>
      </c>
      <c r="AV62" s="222">
        <v>1200</v>
      </c>
      <c r="AW62" s="222">
        <f t="shared" si="14"/>
        <v>300</v>
      </c>
    </row>
    <row r="63" spans="1:49">
      <c r="A63" s="133"/>
      <c r="B63" s="41" t="s">
        <v>397</v>
      </c>
      <c r="C63" s="298" t="s">
        <v>3115</v>
      </c>
      <c r="D63" s="44" t="s">
        <v>125</v>
      </c>
      <c r="E63" s="42"/>
      <c r="F63" s="42"/>
      <c r="G63" s="58">
        <f t="shared" si="0"/>
        <v>0</v>
      </c>
      <c r="H63" s="45">
        <v>15</v>
      </c>
      <c r="I63" s="45">
        <v>2095</v>
      </c>
      <c r="J63" s="58">
        <f t="shared" si="1"/>
        <v>523.75</v>
      </c>
      <c r="K63" s="45">
        <v>101</v>
      </c>
      <c r="L63" s="42">
        <v>11115</v>
      </c>
      <c r="M63" s="58">
        <f t="shared" si="2"/>
        <v>2778.75</v>
      </c>
      <c r="N63" s="42"/>
      <c r="O63" s="42">
        <v>12840</v>
      </c>
      <c r="P63" s="58">
        <f t="shared" si="3"/>
        <v>3210</v>
      </c>
      <c r="Q63" s="57">
        <v>106</v>
      </c>
      <c r="R63" s="57">
        <v>11710</v>
      </c>
      <c r="S63" s="58">
        <f t="shared" si="4"/>
        <v>2927.5</v>
      </c>
      <c r="T63" s="57">
        <v>119</v>
      </c>
      <c r="U63" s="102">
        <v>12210</v>
      </c>
      <c r="V63" s="58">
        <f t="shared" si="5"/>
        <v>3052.5</v>
      </c>
      <c r="W63" s="102">
        <v>157</v>
      </c>
      <c r="X63" s="102">
        <v>15035</v>
      </c>
      <c r="Y63" s="58">
        <f t="shared" si="6"/>
        <v>3758.75</v>
      </c>
      <c r="Z63" s="102">
        <v>151</v>
      </c>
      <c r="AA63" s="102">
        <v>12285</v>
      </c>
      <c r="AB63" s="58">
        <f t="shared" si="7"/>
        <v>3071.25</v>
      </c>
      <c r="AC63" s="57">
        <v>124</v>
      </c>
      <c r="AD63" s="102">
        <v>10240</v>
      </c>
      <c r="AE63" s="58">
        <f t="shared" si="8"/>
        <v>2560</v>
      </c>
      <c r="AF63" s="102">
        <v>137</v>
      </c>
      <c r="AG63" s="102">
        <v>12250</v>
      </c>
      <c r="AH63" s="219">
        <f t="shared" si="9"/>
        <v>3062.5</v>
      </c>
      <c r="AI63" s="102">
        <v>110</v>
      </c>
      <c r="AJ63" s="102">
        <v>8200</v>
      </c>
      <c r="AK63" s="219">
        <f t="shared" si="10"/>
        <v>2050</v>
      </c>
      <c r="AL63" s="102">
        <v>113</v>
      </c>
      <c r="AM63" s="102">
        <v>7770</v>
      </c>
      <c r="AN63" s="219">
        <f t="shared" si="11"/>
        <v>1942.5</v>
      </c>
      <c r="AO63" s="268">
        <v>192</v>
      </c>
      <c r="AP63" s="268">
        <v>14735</v>
      </c>
      <c r="AQ63" s="219">
        <f t="shared" si="12"/>
        <v>3683.75</v>
      </c>
      <c r="AR63" s="222">
        <v>118</v>
      </c>
      <c r="AS63" s="222">
        <v>8890</v>
      </c>
      <c r="AT63" s="219">
        <f t="shared" si="13"/>
        <v>2222.5</v>
      </c>
      <c r="AU63" s="222">
        <v>116</v>
      </c>
      <c r="AV63" s="222">
        <v>10725</v>
      </c>
      <c r="AW63" s="222">
        <f t="shared" si="14"/>
        <v>2681.25</v>
      </c>
    </row>
    <row r="64" spans="1:49">
      <c r="A64" s="133"/>
      <c r="B64" s="41" t="s">
        <v>399</v>
      </c>
      <c r="C64" s="298" t="s">
        <v>400</v>
      </c>
      <c r="D64" s="44" t="s">
        <v>390</v>
      </c>
      <c r="E64" s="42"/>
      <c r="F64" s="42"/>
      <c r="G64" s="58">
        <f t="shared" si="0"/>
        <v>0</v>
      </c>
      <c r="H64" s="45">
        <v>26</v>
      </c>
      <c r="I64" s="45">
        <v>2205</v>
      </c>
      <c r="J64" s="58">
        <f t="shared" si="1"/>
        <v>551.25</v>
      </c>
      <c r="K64" s="45">
        <v>65</v>
      </c>
      <c r="L64" s="42">
        <v>4780</v>
      </c>
      <c r="M64" s="58">
        <f t="shared" si="2"/>
        <v>1195</v>
      </c>
      <c r="N64" s="42"/>
      <c r="O64" s="42">
        <v>7775</v>
      </c>
      <c r="P64" s="58">
        <f t="shared" si="3"/>
        <v>1943.75</v>
      </c>
      <c r="Q64" s="57">
        <v>153</v>
      </c>
      <c r="R64" s="57">
        <v>12845</v>
      </c>
      <c r="S64" s="58">
        <f t="shared" si="4"/>
        <v>3211.25</v>
      </c>
      <c r="T64" s="57">
        <v>317</v>
      </c>
      <c r="U64" s="102">
        <v>26775</v>
      </c>
      <c r="V64" s="58">
        <f t="shared" si="5"/>
        <v>6693.75</v>
      </c>
      <c r="W64" s="102">
        <v>285</v>
      </c>
      <c r="X64" s="102">
        <v>21950</v>
      </c>
      <c r="Y64" s="58">
        <f t="shared" si="6"/>
        <v>5487.5</v>
      </c>
      <c r="Z64" s="102">
        <v>301</v>
      </c>
      <c r="AA64" s="102">
        <v>22985</v>
      </c>
      <c r="AB64" s="58">
        <f t="shared" si="7"/>
        <v>5746.25</v>
      </c>
      <c r="AC64" s="57">
        <v>73</v>
      </c>
      <c r="AD64" s="102">
        <v>5910</v>
      </c>
      <c r="AE64" s="58">
        <f t="shared" si="8"/>
        <v>1477.5</v>
      </c>
      <c r="AF64" s="102">
        <v>143</v>
      </c>
      <c r="AG64" s="102">
        <v>10985</v>
      </c>
      <c r="AH64" s="219">
        <f t="shared" si="9"/>
        <v>2746.25</v>
      </c>
      <c r="AI64" s="102">
        <v>155</v>
      </c>
      <c r="AJ64" s="102">
        <v>12525</v>
      </c>
      <c r="AK64" s="219">
        <f t="shared" si="10"/>
        <v>3131.25</v>
      </c>
      <c r="AL64" s="102">
        <v>164</v>
      </c>
      <c r="AM64" s="102">
        <v>12330</v>
      </c>
      <c r="AN64" s="219">
        <f t="shared" si="11"/>
        <v>3082.5</v>
      </c>
      <c r="AO64" s="268">
        <v>170</v>
      </c>
      <c r="AP64" s="268">
        <v>13005</v>
      </c>
      <c r="AQ64" s="219">
        <f t="shared" si="12"/>
        <v>3251.25</v>
      </c>
      <c r="AR64" s="222">
        <v>113</v>
      </c>
      <c r="AS64" s="222">
        <v>9530</v>
      </c>
      <c r="AT64" s="219">
        <f t="shared" si="13"/>
        <v>2382.5</v>
      </c>
      <c r="AU64" s="222">
        <v>89</v>
      </c>
      <c r="AV64" s="222">
        <v>8270</v>
      </c>
      <c r="AW64" s="222">
        <f t="shared" si="14"/>
        <v>2067.5</v>
      </c>
    </row>
    <row r="65" spans="1:49">
      <c r="A65" s="133"/>
      <c r="B65" s="41" t="s">
        <v>401</v>
      </c>
      <c r="C65" s="298" t="s">
        <v>402</v>
      </c>
      <c r="D65" s="44" t="s">
        <v>390</v>
      </c>
      <c r="E65" s="42"/>
      <c r="F65" s="42"/>
      <c r="G65" s="58">
        <f t="shared" si="0"/>
        <v>0</v>
      </c>
      <c r="H65" s="45">
        <v>38</v>
      </c>
      <c r="I65" s="45">
        <v>4495</v>
      </c>
      <c r="J65" s="58">
        <f t="shared" si="1"/>
        <v>1123.75</v>
      </c>
      <c r="K65" s="45">
        <v>122</v>
      </c>
      <c r="L65" s="42">
        <v>10445</v>
      </c>
      <c r="M65" s="58">
        <f t="shared" si="2"/>
        <v>2611.25</v>
      </c>
      <c r="N65" s="42"/>
      <c r="O65" s="42">
        <v>10825</v>
      </c>
      <c r="P65" s="58">
        <f t="shared" si="3"/>
        <v>2706.25</v>
      </c>
      <c r="Q65" s="57">
        <v>132</v>
      </c>
      <c r="R65" s="57">
        <v>12425</v>
      </c>
      <c r="S65" s="58">
        <f t="shared" si="4"/>
        <v>3106.25</v>
      </c>
      <c r="T65" s="57">
        <v>148</v>
      </c>
      <c r="U65" s="102">
        <v>13950</v>
      </c>
      <c r="V65" s="58">
        <f t="shared" si="5"/>
        <v>3487.5</v>
      </c>
      <c r="W65" s="102">
        <v>118</v>
      </c>
      <c r="X65" s="102">
        <v>11030</v>
      </c>
      <c r="Y65" s="58">
        <f t="shared" si="6"/>
        <v>2757.5</v>
      </c>
      <c r="Z65" s="102">
        <v>102</v>
      </c>
      <c r="AA65" s="102">
        <v>9905</v>
      </c>
      <c r="AB65" s="58">
        <f t="shared" si="7"/>
        <v>2476.25</v>
      </c>
      <c r="AC65" s="57">
        <v>98</v>
      </c>
      <c r="AD65" s="102">
        <v>10165</v>
      </c>
      <c r="AE65" s="58">
        <f t="shared" si="8"/>
        <v>2541.25</v>
      </c>
      <c r="AF65" s="102">
        <v>131</v>
      </c>
      <c r="AG65" s="102">
        <v>13005</v>
      </c>
      <c r="AH65" s="219">
        <f t="shared" si="9"/>
        <v>3251.25</v>
      </c>
      <c r="AI65" s="102">
        <v>140</v>
      </c>
      <c r="AJ65" s="102">
        <v>13005</v>
      </c>
      <c r="AK65" s="219">
        <f t="shared" si="10"/>
        <v>3251.25</v>
      </c>
      <c r="AL65" s="102">
        <v>134</v>
      </c>
      <c r="AM65" s="102">
        <v>12965</v>
      </c>
      <c r="AN65" s="219">
        <f t="shared" si="11"/>
        <v>3241.25</v>
      </c>
      <c r="AO65" s="268">
        <v>152</v>
      </c>
      <c r="AP65" s="268">
        <v>14515</v>
      </c>
      <c r="AQ65" s="219">
        <f t="shared" si="12"/>
        <v>3628.75</v>
      </c>
      <c r="AR65" s="222">
        <v>173</v>
      </c>
      <c r="AS65" s="222">
        <v>18790</v>
      </c>
      <c r="AT65" s="219">
        <f t="shared" si="13"/>
        <v>4697.5</v>
      </c>
      <c r="AU65" s="222">
        <v>157</v>
      </c>
      <c r="AV65" s="222">
        <v>16995</v>
      </c>
      <c r="AW65" s="222">
        <f t="shared" si="14"/>
        <v>4248.75</v>
      </c>
    </row>
    <row r="66" spans="1:49">
      <c r="A66" s="133"/>
      <c r="B66" s="41" t="s">
        <v>403</v>
      </c>
      <c r="C66" s="298" t="s">
        <v>404</v>
      </c>
      <c r="D66" s="44" t="s">
        <v>5</v>
      </c>
      <c r="E66" s="42"/>
      <c r="F66" s="42"/>
      <c r="G66" s="58">
        <f t="shared" si="0"/>
        <v>0</v>
      </c>
      <c r="H66" s="45"/>
      <c r="I66" s="45"/>
      <c r="J66" s="58">
        <f t="shared" si="1"/>
        <v>0</v>
      </c>
      <c r="K66" s="45">
        <v>15</v>
      </c>
      <c r="L66" s="42">
        <v>1945</v>
      </c>
      <c r="M66" s="58">
        <f t="shared" si="2"/>
        <v>486.25</v>
      </c>
      <c r="N66" s="42"/>
      <c r="O66" s="42">
        <v>2355</v>
      </c>
      <c r="P66" s="58">
        <f t="shared" si="3"/>
        <v>588.75</v>
      </c>
      <c r="Q66" s="57">
        <v>46</v>
      </c>
      <c r="R66" s="57">
        <v>4870</v>
      </c>
      <c r="S66" s="58">
        <f t="shared" si="4"/>
        <v>1217.5</v>
      </c>
      <c r="T66" s="57">
        <v>34</v>
      </c>
      <c r="U66" s="102">
        <v>3215</v>
      </c>
      <c r="V66" s="58">
        <f t="shared" si="5"/>
        <v>803.75</v>
      </c>
      <c r="W66" s="102">
        <v>32</v>
      </c>
      <c r="X66" s="102">
        <v>3400</v>
      </c>
      <c r="Y66" s="58">
        <f t="shared" si="6"/>
        <v>850</v>
      </c>
      <c r="Z66" s="102">
        <v>40</v>
      </c>
      <c r="AA66" s="102">
        <v>4800</v>
      </c>
      <c r="AB66" s="58">
        <f t="shared" si="7"/>
        <v>1200</v>
      </c>
      <c r="AC66" s="57">
        <v>67</v>
      </c>
      <c r="AD66" s="102">
        <v>8255</v>
      </c>
      <c r="AE66" s="58">
        <f t="shared" si="8"/>
        <v>2063.75</v>
      </c>
      <c r="AF66" s="102">
        <v>73</v>
      </c>
      <c r="AG66" s="102">
        <v>6805</v>
      </c>
      <c r="AH66" s="219">
        <f t="shared" si="9"/>
        <v>1701.25</v>
      </c>
      <c r="AI66" s="102">
        <v>57</v>
      </c>
      <c r="AJ66" s="102">
        <v>6535</v>
      </c>
      <c r="AK66" s="219">
        <f t="shared" si="10"/>
        <v>1633.75</v>
      </c>
      <c r="AL66" s="102">
        <v>81</v>
      </c>
      <c r="AM66" s="102">
        <v>9850</v>
      </c>
      <c r="AN66" s="219">
        <f t="shared" si="11"/>
        <v>2462.5</v>
      </c>
      <c r="AO66" s="268">
        <v>94</v>
      </c>
      <c r="AP66" s="268">
        <v>11455</v>
      </c>
      <c r="AQ66" s="219">
        <f t="shared" si="12"/>
        <v>2863.75</v>
      </c>
      <c r="AR66" s="222">
        <v>93</v>
      </c>
      <c r="AS66" s="222">
        <v>9710</v>
      </c>
      <c r="AT66" s="219">
        <f t="shared" si="13"/>
        <v>2427.5</v>
      </c>
      <c r="AU66" s="222">
        <v>110</v>
      </c>
      <c r="AV66" s="222">
        <v>12515</v>
      </c>
      <c r="AW66" s="222">
        <f t="shared" si="14"/>
        <v>3128.75</v>
      </c>
    </row>
    <row r="67" spans="1:49">
      <c r="A67" s="133"/>
      <c r="B67" s="41" t="s">
        <v>405</v>
      </c>
      <c r="C67" s="298" t="s">
        <v>406</v>
      </c>
      <c r="D67" s="44" t="s">
        <v>5</v>
      </c>
      <c r="E67" s="42"/>
      <c r="F67" s="42"/>
      <c r="G67" s="58">
        <f t="shared" ref="G67:G130" si="15">F67*25%</f>
        <v>0</v>
      </c>
      <c r="H67" s="45">
        <v>51</v>
      </c>
      <c r="I67" s="45">
        <v>4880</v>
      </c>
      <c r="J67" s="58">
        <f t="shared" ref="J67:J130" si="16">I67*25%</f>
        <v>1220</v>
      </c>
      <c r="K67" s="45">
        <v>53</v>
      </c>
      <c r="L67" s="42">
        <v>4655</v>
      </c>
      <c r="M67" s="58">
        <f t="shared" ref="M67:M130" si="17">L67*25%</f>
        <v>1163.75</v>
      </c>
      <c r="N67" s="42"/>
      <c r="O67" s="42">
        <v>5270</v>
      </c>
      <c r="P67" s="58">
        <f t="shared" ref="P67:P130" si="18">O67*25%</f>
        <v>1317.5</v>
      </c>
      <c r="Q67" s="57">
        <v>80</v>
      </c>
      <c r="R67" s="57">
        <v>7755</v>
      </c>
      <c r="S67" s="58">
        <f t="shared" ref="S67:S130" si="19">R67*25%</f>
        <v>1938.75</v>
      </c>
      <c r="T67" s="57">
        <v>119</v>
      </c>
      <c r="U67" s="102">
        <v>9985</v>
      </c>
      <c r="V67" s="58">
        <f t="shared" si="5"/>
        <v>2496.25</v>
      </c>
      <c r="W67" s="102">
        <v>116</v>
      </c>
      <c r="X67" s="102">
        <v>11370</v>
      </c>
      <c r="Y67" s="58">
        <f t="shared" si="6"/>
        <v>2842.5</v>
      </c>
      <c r="Z67" s="102">
        <v>126</v>
      </c>
      <c r="AA67" s="102">
        <v>12065</v>
      </c>
      <c r="AB67" s="58">
        <f t="shared" si="7"/>
        <v>3016.25</v>
      </c>
      <c r="AC67" s="57">
        <v>72</v>
      </c>
      <c r="AD67" s="102">
        <v>6230</v>
      </c>
      <c r="AE67" s="58">
        <f t="shared" si="8"/>
        <v>1557.5</v>
      </c>
      <c r="AF67" s="102">
        <v>30</v>
      </c>
      <c r="AG67" s="102">
        <v>3290</v>
      </c>
      <c r="AH67" s="219">
        <f t="shared" si="9"/>
        <v>822.5</v>
      </c>
      <c r="AI67" s="102">
        <v>63</v>
      </c>
      <c r="AJ67" s="102">
        <v>6000</v>
      </c>
      <c r="AK67" s="219">
        <f t="shared" si="10"/>
        <v>1500</v>
      </c>
      <c r="AL67" s="102">
        <v>45</v>
      </c>
      <c r="AM67" s="102">
        <v>4130</v>
      </c>
      <c r="AN67" s="219">
        <f t="shared" si="11"/>
        <v>1032.5</v>
      </c>
      <c r="AO67" s="268">
        <v>85</v>
      </c>
      <c r="AP67" s="268">
        <v>8755</v>
      </c>
      <c r="AQ67" s="219">
        <f t="shared" si="12"/>
        <v>2188.75</v>
      </c>
      <c r="AR67" s="222">
        <v>56</v>
      </c>
      <c r="AS67" s="222">
        <v>5915</v>
      </c>
      <c r="AT67" s="219">
        <f t="shared" si="13"/>
        <v>1478.75</v>
      </c>
      <c r="AU67" s="222">
        <v>17</v>
      </c>
      <c r="AV67" s="222">
        <v>1935</v>
      </c>
      <c r="AW67" s="222">
        <f t="shared" si="14"/>
        <v>483.75</v>
      </c>
    </row>
    <row r="68" spans="1:49">
      <c r="A68" s="133"/>
      <c r="B68" s="41" t="s">
        <v>407</v>
      </c>
      <c r="C68" s="298" t="s">
        <v>408</v>
      </c>
      <c r="D68" s="44" t="s">
        <v>259</v>
      </c>
      <c r="E68" s="42"/>
      <c r="F68" s="42"/>
      <c r="G68" s="58">
        <f t="shared" si="15"/>
        <v>0</v>
      </c>
      <c r="H68" s="45">
        <v>40</v>
      </c>
      <c r="I68" s="45">
        <v>3015</v>
      </c>
      <c r="J68" s="58">
        <f t="shared" si="16"/>
        <v>753.75</v>
      </c>
      <c r="K68" s="45">
        <v>53</v>
      </c>
      <c r="L68" s="42">
        <v>4870</v>
      </c>
      <c r="M68" s="58">
        <f t="shared" si="17"/>
        <v>1217.5</v>
      </c>
      <c r="N68" s="42"/>
      <c r="O68" s="42">
        <v>3720</v>
      </c>
      <c r="P68" s="58">
        <f t="shared" si="18"/>
        <v>930</v>
      </c>
      <c r="Q68" s="57">
        <v>32</v>
      </c>
      <c r="R68" s="57">
        <v>2570</v>
      </c>
      <c r="S68" s="58">
        <f t="shared" si="19"/>
        <v>642.5</v>
      </c>
      <c r="T68" s="57">
        <v>47</v>
      </c>
      <c r="U68" s="102">
        <v>4245</v>
      </c>
      <c r="V68" s="58">
        <f t="shared" ref="V68:V131" si="20">U68*25%</f>
        <v>1061.25</v>
      </c>
      <c r="W68" s="102">
        <v>51</v>
      </c>
      <c r="X68" s="102">
        <v>4515</v>
      </c>
      <c r="Y68" s="58">
        <f t="shared" ref="Y68:Y131" si="21">X68*25%</f>
        <v>1128.75</v>
      </c>
      <c r="Z68" s="102">
        <v>81</v>
      </c>
      <c r="AA68" s="102">
        <v>7560</v>
      </c>
      <c r="AB68" s="58">
        <f t="shared" ref="AB68:AB131" si="22">AA68*25%</f>
        <v>1890</v>
      </c>
      <c r="AC68" s="57">
        <v>98</v>
      </c>
      <c r="AD68" s="102">
        <v>7790</v>
      </c>
      <c r="AE68" s="58">
        <f t="shared" ref="AE68:AE131" si="23">AD68*25%</f>
        <v>1947.5</v>
      </c>
      <c r="AF68" s="102">
        <v>118</v>
      </c>
      <c r="AG68" s="102">
        <v>9125</v>
      </c>
      <c r="AH68" s="219">
        <f t="shared" ref="AH68:AH131" si="24">AG68*25%</f>
        <v>2281.25</v>
      </c>
      <c r="AI68" s="102">
        <v>95</v>
      </c>
      <c r="AJ68" s="102">
        <v>7325</v>
      </c>
      <c r="AK68" s="219">
        <f t="shared" ref="AK68:AK131" si="25">AJ68*25%</f>
        <v>1831.25</v>
      </c>
      <c r="AL68" s="102">
        <v>67</v>
      </c>
      <c r="AM68" s="102">
        <v>5375</v>
      </c>
      <c r="AN68" s="219">
        <f t="shared" ref="AN68:AN131" si="26">AM68*25%</f>
        <v>1343.75</v>
      </c>
      <c r="AO68" s="268">
        <v>99</v>
      </c>
      <c r="AP68" s="268">
        <v>8320</v>
      </c>
      <c r="AQ68" s="219">
        <f t="shared" ref="AQ68:AQ131" si="27">AP68*25%</f>
        <v>2080</v>
      </c>
      <c r="AR68" s="222">
        <v>95</v>
      </c>
      <c r="AS68" s="222">
        <v>9635</v>
      </c>
      <c r="AT68" s="219">
        <f t="shared" ref="AT68:AT131" si="28">AS68*25%</f>
        <v>2408.75</v>
      </c>
      <c r="AU68" s="222">
        <v>132</v>
      </c>
      <c r="AV68" s="222">
        <v>11170</v>
      </c>
      <c r="AW68" s="222">
        <f t="shared" ref="AW68:AW131" si="29">AV68*25%</f>
        <v>2792.5</v>
      </c>
    </row>
    <row r="69" spans="1:49">
      <c r="A69" s="133"/>
      <c r="B69" s="41" t="s">
        <v>409</v>
      </c>
      <c r="C69" s="298" t="s">
        <v>3116</v>
      </c>
      <c r="D69" s="44" t="s">
        <v>5</v>
      </c>
      <c r="E69" s="42"/>
      <c r="F69" s="42"/>
      <c r="G69" s="58">
        <f t="shared" si="15"/>
        <v>0</v>
      </c>
      <c r="H69" s="45"/>
      <c r="I69" s="45"/>
      <c r="J69" s="58">
        <f t="shared" si="16"/>
        <v>0</v>
      </c>
      <c r="K69" s="45">
        <v>79</v>
      </c>
      <c r="L69" s="42">
        <v>8805</v>
      </c>
      <c r="M69" s="58">
        <f t="shared" si="17"/>
        <v>2201.25</v>
      </c>
      <c r="N69" s="42"/>
      <c r="O69" s="42">
        <v>17280</v>
      </c>
      <c r="P69" s="58">
        <f t="shared" si="18"/>
        <v>4320</v>
      </c>
      <c r="Q69" s="57">
        <v>149</v>
      </c>
      <c r="R69" s="57">
        <v>16850</v>
      </c>
      <c r="S69" s="58">
        <f t="shared" si="19"/>
        <v>4212.5</v>
      </c>
      <c r="T69" s="57">
        <v>177</v>
      </c>
      <c r="U69" s="102">
        <v>18850</v>
      </c>
      <c r="V69" s="58">
        <f t="shared" si="20"/>
        <v>4712.5</v>
      </c>
      <c r="W69" s="102">
        <v>183</v>
      </c>
      <c r="X69" s="102">
        <v>18115</v>
      </c>
      <c r="Y69" s="58">
        <f t="shared" si="21"/>
        <v>4528.75</v>
      </c>
      <c r="Z69" s="102">
        <v>208</v>
      </c>
      <c r="AA69" s="102">
        <v>20595</v>
      </c>
      <c r="AB69" s="58">
        <f t="shared" si="22"/>
        <v>5148.75</v>
      </c>
      <c r="AC69" s="57">
        <v>211</v>
      </c>
      <c r="AD69" s="102">
        <v>21700</v>
      </c>
      <c r="AE69" s="58">
        <f t="shared" si="23"/>
        <v>5425</v>
      </c>
      <c r="AF69" s="102">
        <v>224</v>
      </c>
      <c r="AG69" s="102">
        <v>22015</v>
      </c>
      <c r="AH69" s="219">
        <f t="shared" si="24"/>
        <v>5503.75</v>
      </c>
      <c r="AI69" s="102">
        <v>196</v>
      </c>
      <c r="AJ69" s="102">
        <v>21820</v>
      </c>
      <c r="AK69" s="219">
        <f t="shared" si="25"/>
        <v>5455</v>
      </c>
      <c r="AL69" s="102">
        <v>242</v>
      </c>
      <c r="AM69" s="102">
        <v>25380</v>
      </c>
      <c r="AN69" s="219">
        <f t="shared" si="26"/>
        <v>6345</v>
      </c>
      <c r="AO69" s="268">
        <v>216</v>
      </c>
      <c r="AP69" s="268">
        <v>24745</v>
      </c>
      <c r="AQ69" s="219">
        <f t="shared" si="27"/>
        <v>6186.25</v>
      </c>
      <c r="AR69" s="222">
        <v>270</v>
      </c>
      <c r="AS69" s="222">
        <v>26710</v>
      </c>
      <c r="AT69" s="219">
        <f t="shared" si="28"/>
        <v>6677.5</v>
      </c>
      <c r="AU69" s="222">
        <v>353</v>
      </c>
      <c r="AV69" s="222">
        <v>42835</v>
      </c>
      <c r="AW69" s="222">
        <f t="shared" si="29"/>
        <v>10708.75</v>
      </c>
    </row>
    <row r="70" spans="1:49">
      <c r="A70" s="133"/>
      <c r="B70" s="41" t="s">
        <v>411</v>
      </c>
      <c r="C70" s="298" t="s">
        <v>412</v>
      </c>
      <c r="D70" s="44" t="s">
        <v>5</v>
      </c>
      <c r="E70" s="42"/>
      <c r="F70" s="42"/>
      <c r="G70" s="58">
        <f t="shared" si="15"/>
        <v>0</v>
      </c>
      <c r="H70" s="45"/>
      <c r="I70" s="45"/>
      <c r="J70" s="58">
        <f t="shared" si="16"/>
        <v>0</v>
      </c>
      <c r="K70" s="45">
        <v>29</v>
      </c>
      <c r="L70" s="42">
        <v>2485</v>
      </c>
      <c r="M70" s="58">
        <f t="shared" si="17"/>
        <v>621.25</v>
      </c>
      <c r="N70" s="42"/>
      <c r="O70" s="42">
        <v>6100</v>
      </c>
      <c r="P70" s="58">
        <f t="shared" si="18"/>
        <v>1525</v>
      </c>
      <c r="Q70" s="57">
        <v>45</v>
      </c>
      <c r="R70" s="57">
        <v>5200</v>
      </c>
      <c r="S70" s="58">
        <f t="shared" si="19"/>
        <v>1300</v>
      </c>
      <c r="T70" s="57">
        <v>57</v>
      </c>
      <c r="U70" s="102">
        <v>6355</v>
      </c>
      <c r="V70" s="58">
        <f t="shared" si="20"/>
        <v>1588.75</v>
      </c>
      <c r="W70" s="102">
        <v>59</v>
      </c>
      <c r="X70" s="102">
        <v>5200</v>
      </c>
      <c r="Y70" s="58">
        <f t="shared" si="21"/>
        <v>1300</v>
      </c>
      <c r="Z70" s="102">
        <v>69</v>
      </c>
      <c r="AA70" s="102">
        <v>7165</v>
      </c>
      <c r="AB70" s="58">
        <f t="shared" si="22"/>
        <v>1791.25</v>
      </c>
      <c r="AC70" s="57">
        <v>55</v>
      </c>
      <c r="AD70" s="102">
        <v>5920</v>
      </c>
      <c r="AE70" s="58">
        <f t="shared" si="23"/>
        <v>1480</v>
      </c>
      <c r="AF70" s="102">
        <v>83</v>
      </c>
      <c r="AG70" s="102">
        <v>7410</v>
      </c>
      <c r="AH70" s="219">
        <f t="shared" si="24"/>
        <v>1852.5</v>
      </c>
      <c r="AI70" s="102">
        <v>88</v>
      </c>
      <c r="AJ70" s="102">
        <v>7150</v>
      </c>
      <c r="AK70" s="219">
        <f t="shared" si="25"/>
        <v>1787.5</v>
      </c>
      <c r="AL70" s="102">
        <v>55</v>
      </c>
      <c r="AM70" s="102">
        <v>4990</v>
      </c>
      <c r="AN70" s="219">
        <f t="shared" si="26"/>
        <v>1247.5</v>
      </c>
      <c r="AO70" s="268">
        <v>69</v>
      </c>
      <c r="AP70" s="268">
        <v>6560</v>
      </c>
      <c r="AQ70" s="219">
        <f t="shared" si="27"/>
        <v>1640</v>
      </c>
      <c r="AR70" s="222">
        <v>74</v>
      </c>
      <c r="AS70" s="222">
        <v>6730</v>
      </c>
      <c r="AT70" s="219">
        <f t="shared" si="28"/>
        <v>1682.5</v>
      </c>
      <c r="AU70" s="222">
        <v>68</v>
      </c>
      <c r="AV70" s="222">
        <v>6065</v>
      </c>
      <c r="AW70" s="222">
        <f t="shared" si="29"/>
        <v>1516.25</v>
      </c>
    </row>
    <row r="71" spans="1:49">
      <c r="A71" s="134"/>
      <c r="B71" s="41" t="s">
        <v>413</v>
      </c>
      <c r="C71" s="298" t="s">
        <v>414</v>
      </c>
      <c r="D71" s="44" t="s">
        <v>38</v>
      </c>
      <c r="E71" s="42"/>
      <c r="F71" s="42"/>
      <c r="G71" s="58">
        <f t="shared" si="15"/>
        <v>0</v>
      </c>
      <c r="H71" s="45">
        <v>140</v>
      </c>
      <c r="I71" s="45">
        <v>16880</v>
      </c>
      <c r="J71" s="58">
        <f t="shared" si="16"/>
        <v>4220</v>
      </c>
      <c r="K71" s="45">
        <v>239</v>
      </c>
      <c r="L71" s="42">
        <v>25525</v>
      </c>
      <c r="M71" s="58">
        <f t="shared" si="17"/>
        <v>6381.25</v>
      </c>
      <c r="N71" s="42"/>
      <c r="O71" s="42">
        <v>22935</v>
      </c>
      <c r="P71" s="58">
        <f t="shared" si="18"/>
        <v>5733.75</v>
      </c>
      <c r="Q71" s="57">
        <v>276</v>
      </c>
      <c r="R71" s="57">
        <v>35220</v>
      </c>
      <c r="S71" s="58">
        <f t="shared" si="19"/>
        <v>8805</v>
      </c>
      <c r="T71" s="57">
        <v>315</v>
      </c>
      <c r="U71" s="102">
        <v>39230</v>
      </c>
      <c r="V71" s="58">
        <f t="shared" si="20"/>
        <v>9807.5</v>
      </c>
      <c r="W71" s="102">
        <v>321</v>
      </c>
      <c r="X71" s="102">
        <v>40280</v>
      </c>
      <c r="Y71" s="58">
        <f t="shared" si="21"/>
        <v>10070</v>
      </c>
      <c r="Z71" s="102">
        <v>329</v>
      </c>
      <c r="AA71" s="102">
        <v>43390</v>
      </c>
      <c r="AB71" s="58">
        <f t="shared" si="22"/>
        <v>10847.5</v>
      </c>
      <c r="AC71" s="57">
        <v>295</v>
      </c>
      <c r="AD71" s="102">
        <v>32725</v>
      </c>
      <c r="AE71" s="58">
        <f t="shared" si="23"/>
        <v>8181.25</v>
      </c>
      <c r="AF71" s="102">
        <v>322</v>
      </c>
      <c r="AG71" s="102">
        <v>37595</v>
      </c>
      <c r="AH71" s="219">
        <f t="shared" si="24"/>
        <v>9398.75</v>
      </c>
      <c r="AI71" s="102">
        <v>291</v>
      </c>
      <c r="AJ71" s="102">
        <v>31180</v>
      </c>
      <c r="AK71" s="219">
        <f t="shared" si="25"/>
        <v>7795</v>
      </c>
      <c r="AL71" s="102">
        <v>334</v>
      </c>
      <c r="AM71" s="102">
        <v>35575</v>
      </c>
      <c r="AN71" s="219">
        <f t="shared" si="26"/>
        <v>8893.75</v>
      </c>
      <c r="AO71" s="268">
        <v>395</v>
      </c>
      <c r="AP71" s="268">
        <v>45780</v>
      </c>
      <c r="AQ71" s="219">
        <f t="shared" si="27"/>
        <v>11445</v>
      </c>
      <c r="AR71" s="222">
        <v>452</v>
      </c>
      <c r="AS71" s="222">
        <v>42065</v>
      </c>
      <c r="AT71" s="219">
        <f t="shared" si="28"/>
        <v>10516.25</v>
      </c>
      <c r="AU71" s="222">
        <v>419</v>
      </c>
      <c r="AV71" s="222">
        <v>40765</v>
      </c>
      <c r="AW71" s="222">
        <f t="shared" si="29"/>
        <v>10191.25</v>
      </c>
    </row>
    <row r="72" spans="1:49">
      <c r="A72" s="134"/>
      <c r="B72" s="41" t="s">
        <v>415</v>
      </c>
      <c r="C72" s="298" t="s">
        <v>5515</v>
      </c>
      <c r="D72" s="44" t="s">
        <v>5</v>
      </c>
      <c r="E72" s="42"/>
      <c r="F72" s="42"/>
      <c r="G72" s="58">
        <f t="shared" si="15"/>
        <v>0</v>
      </c>
      <c r="H72" s="45"/>
      <c r="I72" s="45"/>
      <c r="J72" s="58">
        <f t="shared" si="16"/>
        <v>0</v>
      </c>
      <c r="K72" s="45">
        <v>149</v>
      </c>
      <c r="L72" s="42">
        <v>12605</v>
      </c>
      <c r="M72" s="58">
        <f t="shared" si="17"/>
        <v>3151.25</v>
      </c>
      <c r="N72" s="42"/>
      <c r="O72" s="42">
        <v>13440</v>
      </c>
      <c r="P72" s="58">
        <f t="shared" si="18"/>
        <v>3360</v>
      </c>
      <c r="Q72" s="57">
        <v>117</v>
      </c>
      <c r="R72" s="57">
        <v>15580</v>
      </c>
      <c r="S72" s="58">
        <f t="shared" si="19"/>
        <v>3895</v>
      </c>
      <c r="T72" s="57">
        <v>99</v>
      </c>
      <c r="U72" s="102">
        <v>11110</v>
      </c>
      <c r="V72" s="58">
        <f t="shared" si="20"/>
        <v>2777.5</v>
      </c>
      <c r="W72" s="102">
        <v>89</v>
      </c>
      <c r="X72" s="102">
        <v>10695</v>
      </c>
      <c r="Y72" s="58">
        <f t="shared" si="21"/>
        <v>2673.75</v>
      </c>
      <c r="Z72" s="102">
        <v>141</v>
      </c>
      <c r="AA72" s="102">
        <v>16775</v>
      </c>
      <c r="AB72" s="58">
        <f t="shared" si="22"/>
        <v>4193.75</v>
      </c>
      <c r="AC72" s="57">
        <v>169</v>
      </c>
      <c r="AD72" s="102">
        <v>19175</v>
      </c>
      <c r="AE72" s="58">
        <f t="shared" si="23"/>
        <v>4793.75</v>
      </c>
      <c r="AF72" s="102">
        <v>225</v>
      </c>
      <c r="AG72" s="102">
        <v>23765</v>
      </c>
      <c r="AH72" s="219">
        <f t="shared" si="24"/>
        <v>5941.25</v>
      </c>
      <c r="AI72" s="102">
        <v>226</v>
      </c>
      <c r="AJ72" s="102">
        <v>23155</v>
      </c>
      <c r="AK72" s="219">
        <f t="shared" si="25"/>
        <v>5788.75</v>
      </c>
      <c r="AL72" s="102">
        <v>239</v>
      </c>
      <c r="AM72" s="102">
        <v>23525</v>
      </c>
      <c r="AN72" s="219">
        <f t="shared" si="26"/>
        <v>5881.25</v>
      </c>
      <c r="AO72" s="268">
        <v>308</v>
      </c>
      <c r="AP72" s="268">
        <v>31590</v>
      </c>
      <c r="AQ72" s="219">
        <f t="shared" si="27"/>
        <v>7897.5</v>
      </c>
      <c r="AR72" s="222">
        <v>0</v>
      </c>
      <c r="AS72" s="222">
        <v>0</v>
      </c>
      <c r="AT72" s="219">
        <f t="shared" si="28"/>
        <v>0</v>
      </c>
      <c r="AU72" s="222">
        <v>0</v>
      </c>
      <c r="AV72" s="222">
        <v>0</v>
      </c>
      <c r="AW72" s="222">
        <f t="shared" si="29"/>
        <v>0</v>
      </c>
    </row>
    <row r="73" spans="1:49">
      <c r="A73" s="134"/>
      <c r="B73" s="41" t="s">
        <v>417</v>
      </c>
      <c r="C73" s="298" t="s">
        <v>418</v>
      </c>
      <c r="D73" s="44" t="s">
        <v>341</v>
      </c>
      <c r="E73" s="42"/>
      <c r="F73" s="42"/>
      <c r="G73" s="58">
        <f t="shared" si="15"/>
        <v>0</v>
      </c>
      <c r="H73" s="45">
        <v>8</v>
      </c>
      <c r="I73" s="45">
        <v>1350</v>
      </c>
      <c r="J73" s="58">
        <f t="shared" si="16"/>
        <v>337.5</v>
      </c>
      <c r="K73" s="45">
        <v>1</v>
      </c>
      <c r="L73" s="42">
        <v>150</v>
      </c>
      <c r="M73" s="58">
        <f t="shared" si="17"/>
        <v>37.5</v>
      </c>
      <c r="N73" s="42"/>
      <c r="O73" s="42">
        <v>890</v>
      </c>
      <c r="P73" s="58">
        <f t="shared" si="18"/>
        <v>222.5</v>
      </c>
      <c r="Q73" s="57">
        <v>6</v>
      </c>
      <c r="R73" s="57">
        <v>1020</v>
      </c>
      <c r="S73" s="58">
        <f t="shared" si="19"/>
        <v>255</v>
      </c>
      <c r="T73" s="57">
        <v>11</v>
      </c>
      <c r="U73" s="102">
        <v>1635</v>
      </c>
      <c r="V73" s="58">
        <f t="shared" si="20"/>
        <v>408.75</v>
      </c>
      <c r="W73" s="102">
        <v>2</v>
      </c>
      <c r="X73" s="102">
        <v>400</v>
      </c>
      <c r="Y73" s="58">
        <f t="shared" si="21"/>
        <v>100</v>
      </c>
      <c r="Z73" s="102">
        <v>0</v>
      </c>
      <c r="AA73" s="102">
        <v>0</v>
      </c>
      <c r="AB73" s="58">
        <f t="shared" si="22"/>
        <v>0</v>
      </c>
      <c r="AC73" s="57">
        <v>1</v>
      </c>
      <c r="AD73" s="102">
        <v>190</v>
      </c>
      <c r="AE73" s="58">
        <f t="shared" si="23"/>
        <v>47.5</v>
      </c>
      <c r="AF73" s="102">
        <v>0</v>
      </c>
      <c r="AG73" s="102">
        <v>0</v>
      </c>
      <c r="AH73" s="219">
        <f t="shared" si="24"/>
        <v>0</v>
      </c>
      <c r="AI73" s="102">
        <v>0</v>
      </c>
      <c r="AJ73" s="102">
        <v>0</v>
      </c>
      <c r="AK73" s="219">
        <f t="shared" si="25"/>
        <v>0</v>
      </c>
      <c r="AL73" s="102">
        <v>0</v>
      </c>
      <c r="AM73" s="102">
        <v>0</v>
      </c>
      <c r="AN73" s="219">
        <f t="shared" si="26"/>
        <v>0</v>
      </c>
      <c r="AO73" s="268">
        <v>6</v>
      </c>
      <c r="AP73" s="268">
        <v>675</v>
      </c>
      <c r="AQ73" s="219">
        <f t="shared" si="27"/>
        <v>168.75</v>
      </c>
      <c r="AR73" s="222">
        <v>1</v>
      </c>
      <c r="AS73" s="222">
        <v>130</v>
      </c>
      <c r="AT73" s="219">
        <f t="shared" si="28"/>
        <v>32.5</v>
      </c>
      <c r="AU73" s="222">
        <v>0</v>
      </c>
      <c r="AV73" s="222">
        <v>0</v>
      </c>
      <c r="AW73" s="222">
        <f t="shared" si="29"/>
        <v>0</v>
      </c>
    </row>
    <row r="74" spans="1:49">
      <c r="A74" s="134"/>
      <c r="B74" s="41" t="s">
        <v>419</v>
      </c>
      <c r="C74" s="298" t="s">
        <v>420</v>
      </c>
      <c r="D74" s="44" t="s">
        <v>5</v>
      </c>
      <c r="E74" s="42"/>
      <c r="F74" s="42"/>
      <c r="G74" s="58">
        <f t="shared" si="15"/>
        <v>0</v>
      </c>
      <c r="H74" s="45"/>
      <c r="I74" s="45"/>
      <c r="J74" s="58">
        <f t="shared" si="16"/>
        <v>0</v>
      </c>
      <c r="K74" s="45">
        <v>21</v>
      </c>
      <c r="L74" s="42">
        <v>1375</v>
      </c>
      <c r="M74" s="58">
        <f t="shared" si="17"/>
        <v>343.75</v>
      </c>
      <c r="N74" s="42"/>
      <c r="O74" s="42">
        <v>2805</v>
      </c>
      <c r="P74" s="58">
        <f t="shared" si="18"/>
        <v>701.25</v>
      </c>
      <c r="Q74" s="57">
        <v>23</v>
      </c>
      <c r="R74" s="57">
        <v>2575</v>
      </c>
      <c r="S74" s="58">
        <f t="shared" si="19"/>
        <v>643.75</v>
      </c>
      <c r="T74" s="57">
        <v>18</v>
      </c>
      <c r="U74" s="102">
        <v>1870</v>
      </c>
      <c r="V74" s="58">
        <f t="shared" si="20"/>
        <v>467.5</v>
      </c>
      <c r="W74" s="102">
        <v>5</v>
      </c>
      <c r="X74" s="102">
        <v>350</v>
      </c>
      <c r="Y74" s="58">
        <f t="shared" si="21"/>
        <v>87.5</v>
      </c>
      <c r="Z74" s="102">
        <v>1</v>
      </c>
      <c r="AA74" s="102">
        <v>100</v>
      </c>
      <c r="AB74" s="58">
        <f t="shared" si="22"/>
        <v>25</v>
      </c>
      <c r="AC74" s="57">
        <v>33</v>
      </c>
      <c r="AD74" s="102">
        <v>4845</v>
      </c>
      <c r="AE74" s="58">
        <f t="shared" si="23"/>
        <v>1211.25</v>
      </c>
      <c r="AF74" s="102">
        <v>23</v>
      </c>
      <c r="AG74" s="102">
        <v>3040</v>
      </c>
      <c r="AH74" s="219">
        <f t="shared" si="24"/>
        <v>760</v>
      </c>
      <c r="AI74" s="102">
        <v>43</v>
      </c>
      <c r="AJ74" s="102">
        <v>3695</v>
      </c>
      <c r="AK74" s="219">
        <f t="shared" si="25"/>
        <v>923.75</v>
      </c>
      <c r="AL74" s="102">
        <v>75</v>
      </c>
      <c r="AM74" s="102">
        <v>8105</v>
      </c>
      <c r="AN74" s="219">
        <f t="shared" si="26"/>
        <v>2026.25</v>
      </c>
      <c r="AO74" s="268">
        <v>119</v>
      </c>
      <c r="AP74" s="268">
        <v>13150</v>
      </c>
      <c r="AQ74" s="219">
        <f t="shared" si="27"/>
        <v>3287.5</v>
      </c>
      <c r="AR74" s="222">
        <v>114</v>
      </c>
      <c r="AS74" s="222">
        <v>10805</v>
      </c>
      <c r="AT74" s="219">
        <f t="shared" si="28"/>
        <v>2701.25</v>
      </c>
      <c r="AU74" s="222">
        <v>85</v>
      </c>
      <c r="AV74" s="222">
        <v>9310</v>
      </c>
      <c r="AW74" s="222">
        <f t="shared" si="29"/>
        <v>2327.5</v>
      </c>
    </row>
    <row r="75" spans="1:49">
      <c r="A75" s="134"/>
      <c r="B75" s="41" t="s">
        <v>421</v>
      </c>
      <c r="C75" s="298" t="s">
        <v>3117</v>
      </c>
      <c r="D75" s="44" t="s">
        <v>12</v>
      </c>
      <c r="E75" s="42"/>
      <c r="F75" s="42"/>
      <c r="G75" s="58">
        <f t="shared" si="15"/>
        <v>0</v>
      </c>
      <c r="H75" s="45">
        <v>4</v>
      </c>
      <c r="I75" s="45">
        <v>380</v>
      </c>
      <c r="J75" s="58">
        <f t="shared" si="16"/>
        <v>95</v>
      </c>
      <c r="K75" s="45">
        <v>17</v>
      </c>
      <c r="L75" s="42">
        <v>1010</v>
      </c>
      <c r="M75" s="58">
        <f t="shared" si="17"/>
        <v>252.5</v>
      </c>
      <c r="N75" s="42"/>
      <c r="O75" s="42">
        <v>2050</v>
      </c>
      <c r="P75" s="58">
        <f t="shared" si="18"/>
        <v>512.5</v>
      </c>
      <c r="Q75" s="57">
        <v>17</v>
      </c>
      <c r="R75" s="57">
        <v>1310</v>
      </c>
      <c r="S75" s="58">
        <f t="shared" si="19"/>
        <v>327.5</v>
      </c>
      <c r="T75" s="57">
        <v>30</v>
      </c>
      <c r="U75" s="102">
        <v>2160</v>
      </c>
      <c r="V75" s="58">
        <f t="shared" si="20"/>
        <v>540</v>
      </c>
      <c r="W75" s="102">
        <v>51</v>
      </c>
      <c r="X75" s="102">
        <v>3985</v>
      </c>
      <c r="Y75" s="58">
        <f t="shared" si="21"/>
        <v>996.25</v>
      </c>
      <c r="Z75" s="102">
        <v>34</v>
      </c>
      <c r="AA75" s="102">
        <v>2770</v>
      </c>
      <c r="AB75" s="58">
        <f t="shared" si="22"/>
        <v>692.5</v>
      </c>
      <c r="AC75" s="57">
        <v>33</v>
      </c>
      <c r="AD75" s="102">
        <v>2340</v>
      </c>
      <c r="AE75" s="58">
        <f t="shared" si="23"/>
        <v>585</v>
      </c>
      <c r="AF75" s="102">
        <v>40</v>
      </c>
      <c r="AG75" s="102">
        <v>3010</v>
      </c>
      <c r="AH75" s="219">
        <f t="shared" si="24"/>
        <v>752.5</v>
      </c>
      <c r="AI75" s="102">
        <v>36</v>
      </c>
      <c r="AJ75" s="102">
        <v>2645</v>
      </c>
      <c r="AK75" s="219">
        <f t="shared" si="25"/>
        <v>661.25</v>
      </c>
      <c r="AL75" s="102">
        <v>41</v>
      </c>
      <c r="AM75" s="102">
        <v>3395</v>
      </c>
      <c r="AN75" s="219">
        <f t="shared" si="26"/>
        <v>848.75</v>
      </c>
      <c r="AO75" s="268">
        <v>30</v>
      </c>
      <c r="AP75" s="268">
        <v>2665</v>
      </c>
      <c r="AQ75" s="219">
        <f t="shared" si="27"/>
        <v>666.25</v>
      </c>
      <c r="AR75" s="222">
        <v>19</v>
      </c>
      <c r="AS75" s="222">
        <v>1890</v>
      </c>
      <c r="AT75" s="219">
        <f t="shared" si="28"/>
        <v>472.5</v>
      </c>
      <c r="AU75" s="222">
        <v>22</v>
      </c>
      <c r="AV75" s="222">
        <v>1735</v>
      </c>
      <c r="AW75" s="222">
        <f t="shared" si="29"/>
        <v>433.75</v>
      </c>
    </row>
    <row r="76" spans="1:49">
      <c r="A76" s="134"/>
      <c r="B76" s="41" t="s">
        <v>423</v>
      </c>
      <c r="C76" s="298" t="s">
        <v>424</v>
      </c>
      <c r="D76" s="44" t="s">
        <v>34</v>
      </c>
      <c r="E76" s="42"/>
      <c r="F76" s="42"/>
      <c r="G76" s="58">
        <f t="shared" si="15"/>
        <v>0</v>
      </c>
      <c r="H76" s="45">
        <v>32</v>
      </c>
      <c r="I76" s="45">
        <v>3000</v>
      </c>
      <c r="J76" s="58">
        <f t="shared" si="16"/>
        <v>750</v>
      </c>
      <c r="K76" s="45">
        <v>15</v>
      </c>
      <c r="L76" s="42">
        <v>1280</v>
      </c>
      <c r="M76" s="58">
        <f t="shared" si="17"/>
        <v>320</v>
      </c>
      <c r="N76" s="42"/>
      <c r="O76" s="42">
        <v>3485</v>
      </c>
      <c r="P76" s="58">
        <f t="shared" si="18"/>
        <v>871.25</v>
      </c>
      <c r="Q76" s="57">
        <v>92</v>
      </c>
      <c r="R76" s="57">
        <v>8510</v>
      </c>
      <c r="S76" s="58">
        <f t="shared" si="19"/>
        <v>2127.5</v>
      </c>
      <c r="T76" s="57">
        <v>77</v>
      </c>
      <c r="U76" s="102">
        <v>7265</v>
      </c>
      <c r="V76" s="58">
        <f t="shared" si="20"/>
        <v>1816.25</v>
      </c>
      <c r="W76" s="102">
        <v>72</v>
      </c>
      <c r="X76" s="102">
        <v>6705</v>
      </c>
      <c r="Y76" s="58">
        <f t="shared" si="21"/>
        <v>1676.25</v>
      </c>
      <c r="Z76" s="102">
        <v>100</v>
      </c>
      <c r="AA76" s="102">
        <v>8145</v>
      </c>
      <c r="AB76" s="58">
        <f t="shared" si="22"/>
        <v>2036.25</v>
      </c>
      <c r="AC76" s="57">
        <v>43</v>
      </c>
      <c r="AD76" s="102">
        <v>3640</v>
      </c>
      <c r="AE76" s="58">
        <f t="shared" si="23"/>
        <v>910</v>
      </c>
      <c r="AF76" s="102">
        <v>42</v>
      </c>
      <c r="AG76" s="102">
        <v>3210</v>
      </c>
      <c r="AH76" s="219">
        <f t="shared" si="24"/>
        <v>802.5</v>
      </c>
      <c r="AI76" s="102">
        <v>50</v>
      </c>
      <c r="AJ76" s="102">
        <v>3185</v>
      </c>
      <c r="AK76" s="219">
        <f t="shared" si="25"/>
        <v>796.25</v>
      </c>
      <c r="AL76" s="102">
        <v>49</v>
      </c>
      <c r="AM76" s="102">
        <v>3565</v>
      </c>
      <c r="AN76" s="219">
        <f t="shared" si="26"/>
        <v>891.25</v>
      </c>
      <c r="AO76" s="268">
        <v>47</v>
      </c>
      <c r="AP76" s="268">
        <v>3265</v>
      </c>
      <c r="AQ76" s="219">
        <f t="shared" si="27"/>
        <v>816.25</v>
      </c>
      <c r="AR76" s="222">
        <v>61</v>
      </c>
      <c r="AS76" s="222">
        <v>4025</v>
      </c>
      <c r="AT76" s="219">
        <f t="shared" si="28"/>
        <v>1006.25</v>
      </c>
      <c r="AU76" s="222">
        <v>39</v>
      </c>
      <c r="AV76" s="222">
        <v>3680</v>
      </c>
      <c r="AW76" s="222">
        <f t="shared" si="29"/>
        <v>920</v>
      </c>
    </row>
    <row r="77" spans="1:49">
      <c r="A77" s="134"/>
      <c r="B77" s="41" t="s">
        <v>425</v>
      </c>
      <c r="C77" s="298" t="s">
        <v>3118</v>
      </c>
      <c r="D77" s="44" t="s">
        <v>16</v>
      </c>
      <c r="E77" s="42"/>
      <c r="F77" s="42"/>
      <c r="G77" s="58">
        <f t="shared" si="15"/>
        <v>0</v>
      </c>
      <c r="H77" s="45">
        <v>71</v>
      </c>
      <c r="I77" s="45">
        <v>6410</v>
      </c>
      <c r="J77" s="58">
        <f t="shared" si="16"/>
        <v>1602.5</v>
      </c>
      <c r="K77" s="45">
        <v>27</v>
      </c>
      <c r="L77" s="42">
        <v>3010</v>
      </c>
      <c r="M77" s="58">
        <f t="shared" si="17"/>
        <v>752.5</v>
      </c>
      <c r="N77" s="42"/>
      <c r="O77" s="42">
        <v>4055</v>
      </c>
      <c r="P77" s="58">
        <f t="shared" si="18"/>
        <v>1013.75</v>
      </c>
      <c r="Q77" s="57">
        <v>83</v>
      </c>
      <c r="R77" s="57">
        <v>7970</v>
      </c>
      <c r="S77" s="58">
        <f t="shared" si="19"/>
        <v>1992.5</v>
      </c>
      <c r="T77" s="57">
        <v>73</v>
      </c>
      <c r="U77" s="102">
        <v>7535</v>
      </c>
      <c r="V77" s="58">
        <f t="shared" si="20"/>
        <v>1883.75</v>
      </c>
      <c r="W77" s="102">
        <v>60</v>
      </c>
      <c r="X77" s="102">
        <v>6810</v>
      </c>
      <c r="Y77" s="58">
        <f t="shared" si="21"/>
        <v>1702.5</v>
      </c>
      <c r="Z77" s="102">
        <v>110</v>
      </c>
      <c r="AA77" s="102">
        <v>9520</v>
      </c>
      <c r="AB77" s="58">
        <f t="shared" si="22"/>
        <v>2380</v>
      </c>
      <c r="AC77" s="57">
        <v>105</v>
      </c>
      <c r="AD77" s="102">
        <v>11170</v>
      </c>
      <c r="AE77" s="58">
        <f t="shared" si="23"/>
        <v>2792.5</v>
      </c>
      <c r="AF77" s="102">
        <v>96</v>
      </c>
      <c r="AG77" s="102">
        <v>7620</v>
      </c>
      <c r="AH77" s="219">
        <f t="shared" si="24"/>
        <v>1905</v>
      </c>
      <c r="AI77" s="102">
        <v>77</v>
      </c>
      <c r="AJ77" s="102">
        <v>7320</v>
      </c>
      <c r="AK77" s="219">
        <f t="shared" si="25"/>
        <v>1830</v>
      </c>
      <c r="AL77" s="102">
        <v>71</v>
      </c>
      <c r="AM77" s="102">
        <v>6395</v>
      </c>
      <c r="AN77" s="219">
        <f t="shared" si="26"/>
        <v>1598.75</v>
      </c>
      <c r="AO77" s="268">
        <v>138</v>
      </c>
      <c r="AP77" s="268">
        <v>12495</v>
      </c>
      <c r="AQ77" s="219">
        <f t="shared" si="27"/>
        <v>3123.75</v>
      </c>
      <c r="AR77" s="222">
        <v>104</v>
      </c>
      <c r="AS77" s="222">
        <v>9720</v>
      </c>
      <c r="AT77" s="219">
        <f t="shared" si="28"/>
        <v>2430</v>
      </c>
      <c r="AU77" s="222">
        <v>127</v>
      </c>
      <c r="AV77" s="222">
        <v>11530</v>
      </c>
      <c r="AW77" s="222">
        <f t="shared" si="29"/>
        <v>2882.5</v>
      </c>
    </row>
    <row r="78" spans="1:49">
      <c r="A78" s="134"/>
      <c r="B78" s="41" t="s">
        <v>427</v>
      </c>
      <c r="C78" s="298" t="s">
        <v>428</v>
      </c>
      <c r="D78" s="44" t="s">
        <v>5</v>
      </c>
      <c r="E78" s="42"/>
      <c r="F78" s="42"/>
      <c r="G78" s="58">
        <f t="shared" si="15"/>
        <v>0</v>
      </c>
      <c r="H78" s="45"/>
      <c r="I78" s="45"/>
      <c r="J78" s="58">
        <f t="shared" si="16"/>
        <v>0</v>
      </c>
      <c r="K78" s="45">
        <v>61</v>
      </c>
      <c r="L78" s="42">
        <v>6525</v>
      </c>
      <c r="M78" s="58">
        <f t="shared" si="17"/>
        <v>1631.25</v>
      </c>
      <c r="N78" s="42"/>
      <c r="O78" s="42">
        <v>5590</v>
      </c>
      <c r="P78" s="58">
        <f t="shared" si="18"/>
        <v>1397.5</v>
      </c>
      <c r="Q78" s="57">
        <v>63</v>
      </c>
      <c r="R78" s="57">
        <v>4520</v>
      </c>
      <c r="S78" s="58">
        <f t="shared" si="19"/>
        <v>1130</v>
      </c>
      <c r="T78" s="57">
        <v>88</v>
      </c>
      <c r="U78" s="102">
        <v>7840</v>
      </c>
      <c r="V78" s="58">
        <f t="shared" si="20"/>
        <v>1960</v>
      </c>
      <c r="W78" s="102">
        <v>25</v>
      </c>
      <c r="X78" s="102">
        <v>4320</v>
      </c>
      <c r="Y78" s="58">
        <f t="shared" si="21"/>
        <v>1080</v>
      </c>
      <c r="Z78" s="102">
        <v>47</v>
      </c>
      <c r="AA78" s="102">
        <v>5115</v>
      </c>
      <c r="AB78" s="58">
        <f t="shared" si="22"/>
        <v>1278.75</v>
      </c>
      <c r="AC78" s="57">
        <v>32</v>
      </c>
      <c r="AD78" s="102">
        <v>2670</v>
      </c>
      <c r="AE78" s="58">
        <f t="shared" si="23"/>
        <v>667.5</v>
      </c>
      <c r="AF78" s="102">
        <v>35</v>
      </c>
      <c r="AG78" s="102">
        <v>3350</v>
      </c>
      <c r="AH78" s="219">
        <f t="shared" si="24"/>
        <v>837.5</v>
      </c>
      <c r="AI78" s="102">
        <v>51</v>
      </c>
      <c r="AJ78" s="102">
        <v>5140</v>
      </c>
      <c r="AK78" s="219">
        <f t="shared" si="25"/>
        <v>1285</v>
      </c>
      <c r="AL78" s="102">
        <v>34</v>
      </c>
      <c r="AM78" s="102">
        <v>2950</v>
      </c>
      <c r="AN78" s="219">
        <f t="shared" si="26"/>
        <v>737.5</v>
      </c>
      <c r="AO78" s="268">
        <v>51</v>
      </c>
      <c r="AP78" s="268">
        <v>4740</v>
      </c>
      <c r="AQ78" s="219">
        <f t="shared" si="27"/>
        <v>1185</v>
      </c>
      <c r="AR78" s="222">
        <v>51</v>
      </c>
      <c r="AS78" s="222">
        <v>5115</v>
      </c>
      <c r="AT78" s="219">
        <f t="shared" si="28"/>
        <v>1278.75</v>
      </c>
      <c r="AU78" s="222">
        <v>60</v>
      </c>
      <c r="AV78" s="222">
        <v>4910</v>
      </c>
      <c r="AW78" s="222">
        <f t="shared" si="29"/>
        <v>1227.5</v>
      </c>
    </row>
    <row r="79" spans="1:49">
      <c r="A79" s="134"/>
      <c r="B79" s="41" t="s">
        <v>429</v>
      </c>
      <c r="C79" s="298" t="s">
        <v>430</v>
      </c>
      <c r="D79" s="44" t="s">
        <v>130</v>
      </c>
      <c r="E79" s="42"/>
      <c r="F79" s="42"/>
      <c r="G79" s="58">
        <f t="shared" si="15"/>
        <v>0</v>
      </c>
      <c r="H79" s="45"/>
      <c r="I79" s="45"/>
      <c r="J79" s="58">
        <f t="shared" si="16"/>
        <v>0</v>
      </c>
      <c r="K79" s="45">
        <v>234</v>
      </c>
      <c r="L79" s="42">
        <v>21325</v>
      </c>
      <c r="M79" s="58">
        <f t="shared" si="17"/>
        <v>5331.25</v>
      </c>
      <c r="N79" s="42"/>
      <c r="O79" s="42">
        <v>32725</v>
      </c>
      <c r="P79" s="58">
        <f t="shared" si="18"/>
        <v>8181.25</v>
      </c>
      <c r="Q79" s="57">
        <v>306</v>
      </c>
      <c r="R79" s="57">
        <v>30775</v>
      </c>
      <c r="S79" s="58">
        <f t="shared" si="19"/>
        <v>7693.75</v>
      </c>
      <c r="T79" s="57">
        <v>314</v>
      </c>
      <c r="U79" s="102">
        <v>43620</v>
      </c>
      <c r="V79" s="58">
        <f t="shared" si="20"/>
        <v>10905</v>
      </c>
      <c r="W79" s="102">
        <v>156</v>
      </c>
      <c r="X79" s="102">
        <v>72270</v>
      </c>
      <c r="Y79" s="58">
        <f t="shared" si="21"/>
        <v>18067.5</v>
      </c>
      <c r="Z79" s="102">
        <v>663</v>
      </c>
      <c r="AA79" s="102">
        <v>69340</v>
      </c>
      <c r="AB79" s="58">
        <f t="shared" si="22"/>
        <v>17335</v>
      </c>
      <c r="AC79" s="57">
        <v>555</v>
      </c>
      <c r="AD79" s="102">
        <v>55940</v>
      </c>
      <c r="AE79" s="58">
        <f t="shared" si="23"/>
        <v>13985</v>
      </c>
      <c r="AF79" s="102">
        <v>684</v>
      </c>
      <c r="AG79" s="102">
        <v>76385</v>
      </c>
      <c r="AH79" s="219">
        <f t="shared" si="24"/>
        <v>19096.25</v>
      </c>
      <c r="AI79" s="102">
        <v>688</v>
      </c>
      <c r="AJ79" s="102">
        <v>73670</v>
      </c>
      <c r="AK79" s="219">
        <f t="shared" si="25"/>
        <v>18417.5</v>
      </c>
      <c r="AL79" s="102">
        <v>610</v>
      </c>
      <c r="AM79" s="102">
        <v>70755</v>
      </c>
      <c r="AN79" s="219">
        <f t="shared" si="26"/>
        <v>17688.75</v>
      </c>
      <c r="AO79" s="268">
        <v>665</v>
      </c>
      <c r="AP79" s="268">
        <v>71505</v>
      </c>
      <c r="AQ79" s="219">
        <f t="shared" si="27"/>
        <v>17876.25</v>
      </c>
      <c r="AR79" s="222">
        <v>532</v>
      </c>
      <c r="AS79" s="222">
        <v>50405</v>
      </c>
      <c r="AT79" s="219">
        <f t="shared" si="28"/>
        <v>12601.25</v>
      </c>
      <c r="AU79" s="222">
        <v>587</v>
      </c>
      <c r="AV79" s="222">
        <v>53345</v>
      </c>
      <c r="AW79" s="222">
        <f t="shared" si="29"/>
        <v>13336.25</v>
      </c>
    </row>
    <row r="80" spans="1:49">
      <c r="A80" s="134"/>
      <c r="B80" s="41" t="s">
        <v>431</v>
      </c>
      <c r="C80" s="298" t="s">
        <v>432</v>
      </c>
      <c r="D80" s="44" t="s">
        <v>16</v>
      </c>
      <c r="E80" s="42"/>
      <c r="F80" s="42"/>
      <c r="G80" s="58">
        <f t="shared" si="15"/>
        <v>0</v>
      </c>
      <c r="H80" s="45">
        <v>11</v>
      </c>
      <c r="I80" s="45">
        <v>1830</v>
      </c>
      <c r="J80" s="58">
        <f t="shared" si="16"/>
        <v>457.5</v>
      </c>
      <c r="K80" s="45">
        <v>59</v>
      </c>
      <c r="L80" s="42">
        <v>4335</v>
      </c>
      <c r="M80" s="58">
        <f t="shared" si="17"/>
        <v>1083.75</v>
      </c>
      <c r="N80" s="42"/>
      <c r="O80" s="42">
        <v>8250</v>
      </c>
      <c r="P80" s="58">
        <f t="shared" si="18"/>
        <v>2062.5</v>
      </c>
      <c r="Q80" s="57">
        <v>81</v>
      </c>
      <c r="R80" s="57">
        <v>9375</v>
      </c>
      <c r="S80" s="58">
        <f t="shared" si="19"/>
        <v>2343.75</v>
      </c>
      <c r="T80" s="57">
        <v>97</v>
      </c>
      <c r="U80" s="102">
        <v>11635</v>
      </c>
      <c r="V80" s="58">
        <f t="shared" si="20"/>
        <v>2908.75</v>
      </c>
      <c r="W80" s="102">
        <v>49</v>
      </c>
      <c r="X80" s="102">
        <v>11860</v>
      </c>
      <c r="Y80" s="58">
        <f t="shared" si="21"/>
        <v>2965</v>
      </c>
      <c r="Z80" s="102">
        <v>162</v>
      </c>
      <c r="AA80" s="102">
        <v>15305</v>
      </c>
      <c r="AB80" s="58">
        <f t="shared" si="22"/>
        <v>3826.25</v>
      </c>
      <c r="AC80" s="57">
        <v>131</v>
      </c>
      <c r="AD80" s="102">
        <v>10390</v>
      </c>
      <c r="AE80" s="58">
        <f t="shared" si="23"/>
        <v>2597.5</v>
      </c>
      <c r="AF80" s="102">
        <v>193</v>
      </c>
      <c r="AG80" s="102">
        <v>15840</v>
      </c>
      <c r="AH80" s="219">
        <f t="shared" si="24"/>
        <v>3960</v>
      </c>
      <c r="AI80" s="102">
        <v>350</v>
      </c>
      <c r="AJ80" s="102">
        <v>27565</v>
      </c>
      <c r="AK80" s="219">
        <f t="shared" si="25"/>
        <v>6891.25</v>
      </c>
      <c r="AL80" s="102">
        <v>354</v>
      </c>
      <c r="AM80" s="102">
        <v>26765</v>
      </c>
      <c r="AN80" s="219">
        <f t="shared" si="26"/>
        <v>6691.25</v>
      </c>
      <c r="AO80" s="268">
        <v>455</v>
      </c>
      <c r="AP80" s="268">
        <v>31730</v>
      </c>
      <c r="AQ80" s="219">
        <f t="shared" si="27"/>
        <v>7932.5</v>
      </c>
      <c r="AR80" s="222">
        <v>362</v>
      </c>
      <c r="AS80" s="222">
        <v>23805</v>
      </c>
      <c r="AT80" s="219">
        <f t="shared" si="28"/>
        <v>5951.25</v>
      </c>
      <c r="AU80" s="222">
        <v>345</v>
      </c>
      <c r="AV80" s="222">
        <v>25105</v>
      </c>
      <c r="AW80" s="222">
        <f t="shared" si="29"/>
        <v>6276.25</v>
      </c>
    </row>
    <row r="81" spans="1:49">
      <c r="A81" s="134"/>
      <c r="B81" s="41" t="s">
        <v>433</v>
      </c>
      <c r="C81" s="298" t="s">
        <v>434</v>
      </c>
      <c r="D81" s="44" t="s">
        <v>16</v>
      </c>
      <c r="E81" s="42"/>
      <c r="F81" s="42"/>
      <c r="G81" s="58">
        <f t="shared" si="15"/>
        <v>0</v>
      </c>
      <c r="H81" s="45">
        <v>45</v>
      </c>
      <c r="I81" s="45">
        <v>4995</v>
      </c>
      <c r="J81" s="58">
        <f t="shared" si="16"/>
        <v>1248.75</v>
      </c>
      <c r="K81" s="45">
        <v>132</v>
      </c>
      <c r="L81" s="42">
        <v>12000</v>
      </c>
      <c r="M81" s="58">
        <f t="shared" si="17"/>
        <v>3000</v>
      </c>
      <c r="N81" s="42"/>
      <c r="O81" s="42">
        <v>13240</v>
      </c>
      <c r="P81" s="58">
        <f t="shared" si="18"/>
        <v>3310</v>
      </c>
      <c r="Q81" s="57">
        <v>108</v>
      </c>
      <c r="R81" s="57">
        <v>10205</v>
      </c>
      <c r="S81" s="58">
        <f t="shared" si="19"/>
        <v>2551.25</v>
      </c>
      <c r="T81" s="57">
        <v>104</v>
      </c>
      <c r="U81" s="102">
        <v>11295</v>
      </c>
      <c r="V81" s="58">
        <f t="shared" si="20"/>
        <v>2823.75</v>
      </c>
      <c r="W81" s="102">
        <v>73</v>
      </c>
      <c r="X81" s="102">
        <v>13085</v>
      </c>
      <c r="Y81" s="58">
        <f t="shared" si="21"/>
        <v>3271.25</v>
      </c>
      <c r="Z81" s="102">
        <v>163</v>
      </c>
      <c r="AA81" s="102">
        <v>16135</v>
      </c>
      <c r="AB81" s="58">
        <f t="shared" si="22"/>
        <v>4033.75</v>
      </c>
      <c r="AC81" s="57">
        <v>108</v>
      </c>
      <c r="AD81" s="102">
        <v>10765</v>
      </c>
      <c r="AE81" s="58">
        <f t="shared" si="23"/>
        <v>2691.25</v>
      </c>
      <c r="AF81" s="102">
        <v>104</v>
      </c>
      <c r="AG81" s="102">
        <v>13405</v>
      </c>
      <c r="AH81" s="219">
        <f t="shared" si="24"/>
        <v>3351.25</v>
      </c>
      <c r="AI81" s="102">
        <v>109</v>
      </c>
      <c r="AJ81" s="102">
        <v>10885</v>
      </c>
      <c r="AK81" s="219">
        <f t="shared" si="25"/>
        <v>2721.25</v>
      </c>
      <c r="AL81" s="102">
        <v>99</v>
      </c>
      <c r="AM81" s="102">
        <v>9855</v>
      </c>
      <c r="AN81" s="219">
        <f t="shared" si="26"/>
        <v>2463.75</v>
      </c>
      <c r="AO81" s="268">
        <v>106</v>
      </c>
      <c r="AP81" s="268">
        <v>10390</v>
      </c>
      <c r="AQ81" s="219">
        <f t="shared" si="27"/>
        <v>2597.5</v>
      </c>
      <c r="AR81" s="222">
        <v>124</v>
      </c>
      <c r="AS81" s="222">
        <v>12760</v>
      </c>
      <c r="AT81" s="219">
        <f t="shared" si="28"/>
        <v>3190</v>
      </c>
      <c r="AU81" s="222">
        <v>116</v>
      </c>
      <c r="AV81" s="222">
        <v>11865</v>
      </c>
      <c r="AW81" s="222">
        <f t="shared" si="29"/>
        <v>2966.25</v>
      </c>
    </row>
    <row r="82" spans="1:49">
      <c r="A82" s="134"/>
      <c r="B82" s="41" t="s">
        <v>435</v>
      </c>
      <c r="C82" s="298" t="s">
        <v>3119</v>
      </c>
      <c r="D82" s="44" t="s">
        <v>5</v>
      </c>
      <c r="E82" s="42"/>
      <c r="F82" s="42"/>
      <c r="G82" s="58">
        <f t="shared" si="15"/>
        <v>0</v>
      </c>
      <c r="H82" s="45">
        <v>55</v>
      </c>
      <c r="I82" s="45">
        <v>6645</v>
      </c>
      <c r="J82" s="58">
        <f t="shared" si="16"/>
        <v>1661.25</v>
      </c>
      <c r="K82" s="45">
        <v>31</v>
      </c>
      <c r="L82" s="42">
        <v>3635</v>
      </c>
      <c r="M82" s="58">
        <f t="shared" si="17"/>
        <v>908.75</v>
      </c>
      <c r="N82" s="42"/>
      <c r="O82" s="42">
        <v>7435</v>
      </c>
      <c r="P82" s="58">
        <f t="shared" si="18"/>
        <v>1858.75</v>
      </c>
      <c r="Q82" s="57">
        <v>58</v>
      </c>
      <c r="R82" s="57">
        <v>6985</v>
      </c>
      <c r="S82" s="58">
        <f t="shared" si="19"/>
        <v>1746.25</v>
      </c>
      <c r="T82" s="57">
        <v>68</v>
      </c>
      <c r="U82" s="102">
        <v>7140</v>
      </c>
      <c r="V82" s="58">
        <f t="shared" si="20"/>
        <v>1785</v>
      </c>
      <c r="W82" s="102">
        <v>77</v>
      </c>
      <c r="X82" s="102">
        <v>8690</v>
      </c>
      <c r="Y82" s="58">
        <f t="shared" si="21"/>
        <v>2172.5</v>
      </c>
      <c r="Z82" s="102">
        <v>112</v>
      </c>
      <c r="AA82" s="102">
        <v>10830</v>
      </c>
      <c r="AB82" s="58">
        <f t="shared" si="22"/>
        <v>2707.5</v>
      </c>
      <c r="AC82" s="57">
        <v>57</v>
      </c>
      <c r="AD82" s="102">
        <v>5975</v>
      </c>
      <c r="AE82" s="58">
        <f t="shared" si="23"/>
        <v>1493.75</v>
      </c>
      <c r="AF82" s="102">
        <v>49</v>
      </c>
      <c r="AG82" s="102">
        <v>5080</v>
      </c>
      <c r="AH82" s="219">
        <f t="shared" si="24"/>
        <v>1270</v>
      </c>
      <c r="AI82" s="102">
        <v>60</v>
      </c>
      <c r="AJ82" s="102">
        <v>6225</v>
      </c>
      <c r="AK82" s="219">
        <f t="shared" si="25"/>
        <v>1556.25</v>
      </c>
      <c r="AL82" s="102">
        <v>45</v>
      </c>
      <c r="AM82" s="102">
        <v>4975</v>
      </c>
      <c r="AN82" s="219">
        <f t="shared" si="26"/>
        <v>1243.75</v>
      </c>
      <c r="AO82" s="268">
        <v>57</v>
      </c>
      <c r="AP82" s="268">
        <v>6855</v>
      </c>
      <c r="AQ82" s="219">
        <f t="shared" si="27"/>
        <v>1713.75</v>
      </c>
      <c r="AR82" s="222">
        <v>81</v>
      </c>
      <c r="AS82" s="222">
        <v>9910</v>
      </c>
      <c r="AT82" s="219">
        <f t="shared" si="28"/>
        <v>2477.5</v>
      </c>
      <c r="AU82" s="222">
        <v>56</v>
      </c>
      <c r="AV82" s="222">
        <v>7915</v>
      </c>
      <c r="AW82" s="222">
        <f t="shared" si="29"/>
        <v>1978.75</v>
      </c>
    </row>
    <row r="83" spans="1:49">
      <c r="A83" s="134"/>
      <c r="B83" s="41" t="s">
        <v>437</v>
      </c>
      <c r="C83" s="298" t="s">
        <v>438</v>
      </c>
      <c r="D83" s="44" t="s">
        <v>19</v>
      </c>
      <c r="E83" s="42"/>
      <c r="F83" s="42"/>
      <c r="G83" s="58">
        <f t="shared" si="15"/>
        <v>0</v>
      </c>
      <c r="H83" s="45">
        <v>77</v>
      </c>
      <c r="I83" s="45">
        <v>7810</v>
      </c>
      <c r="J83" s="58">
        <f t="shared" si="16"/>
        <v>1952.5</v>
      </c>
      <c r="K83" s="45">
        <v>124</v>
      </c>
      <c r="L83" s="42">
        <v>12615</v>
      </c>
      <c r="M83" s="58">
        <f t="shared" si="17"/>
        <v>3153.75</v>
      </c>
      <c r="N83" s="42"/>
      <c r="O83" s="42">
        <v>17680</v>
      </c>
      <c r="P83" s="58">
        <f t="shared" si="18"/>
        <v>4420</v>
      </c>
      <c r="Q83" s="57">
        <v>280</v>
      </c>
      <c r="R83" s="57">
        <v>28585</v>
      </c>
      <c r="S83" s="58">
        <f t="shared" si="19"/>
        <v>7146.25</v>
      </c>
      <c r="T83" s="57">
        <v>329</v>
      </c>
      <c r="U83" s="102">
        <v>32560</v>
      </c>
      <c r="V83" s="58">
        <f t="shared" si="20"/>
        <v>8140</v>
      </c>
      <c r="W83" s="102">
        <v>384</v>
      </c>
      <c r="X83" s="102">
        <v>41240</v>
      </c>
      <c r="Y83" s="58">
        <f t="shared" si="21"/>
        <v>10310</v>
      </c>
      <c r="Z83" s="102">
        <v>551</v>
      </c>
      <c r="AA83" s="102">
        <v>54855</v>
      </c>
      <c r="AB83" s="58">
        <f t="shared" si="22"/>
        <v>13713.75</v>
      </c>
      <c r="AC83" s="57">
        <v>543</v>
      </c>
      <c r="AD83" s="102">
        <v>55525</v>
      </c>
      <c r="AE83" s="58">
        <f t="shared" si="23"/>
        <v>13881.25</v>
      </c>
      <c r="AF83" s="102">
        <v>791</v>
      </c>
      <c r="AG83" s="102">
        <v>76330</v>
      </c>
      <c r="AH83" s="219">
        <f t="shared" si="24"/>
        <v>19082.5</v>
      </c>
      <c r="AI83" s="102">
        <v>996</v>
      </c>
      <c r="AJ83" s="102">
        <v>96400</v>
      </c>
      <c r="AK83" s="219">
        <f t="shared" si="25"/>
        <v>24100</v>
      </c>
      <c r="AL83" s="102">
        <v>1052</v>
      </c>
      <c r="AM83" s="102">
        <v>94135</v>
      </c>
      <c r="AN83" s="219">
        <f t="shared" si="26"/>
        <v>23533.75</v>
      </c>
      <c r="AO83" s="268">
        <v>1356</v>
      </c>
      <c r="AP83" s="268">
        <v>134830</v>
      </c>
      <c r="AQ83" s="219">
        <f t="shared" si="27"/>
        <v>33707.5</v>
      </c>
      <c r="AR83" s="222">
        <v>1380</v>
      </c>
      <c r="AS83" s="222">
        <v>133890</v>
      </c>
      <c r="AT83" s="219">
        <f t="shared" si="28"/>
        <v>33472.5</v>
      </c>
      <c r="AU83" s="222">
        <v>1720</v>
      </c>
      <c r="AV83" s="222">
        <v>166095</v>
      </c>
      <c r="AW83" s="222">
        <f t="shared" si="29"/>
        <v>41523.75</v>
      </c>
    </row>
    <row r="84" spans="1:49">
      <c r="A84" s="134"/>
      <c r="B84" s="41" t="s">
        <v>439</v>
      </c>
      <c r="C84" s="298" t="s">
        <v>5515</v>
      </c>
      <c r="D84" s="44" t="s">
        <v>123</v>
      </c>
      <c r="E84" s="42"/>
      <c r="F84" s="42"/>
      <c r="G84" s="58">
        <f t="shared" si="15"/>
        <v>0</v>
      </c>
      <c r="H84" s="45">
        <v>11</v>
      </c>
      <c r="I84" s="45">
        <v>1060</v>
      </c>
      <c r="J84" s="58">
        <f t="shared" si="16"/>
        <v>265</v>
      </c>
      <c r="K84" s="45">
        <v>0</v>
      </c>
      <c r="L84" s="42">
        <v>0</v>
      </c>
      <c r="M84" s="58">
        <f t="shared" si="17"/>
        <v>0</v>
      </c>
      <c r="N84" s="42"/>
      <c r="O84" s="42"/>
      <c r="P84" s="58">
        <f t="shared" si="18"/>
        <v>0</v>
      </c>
      <c r="Q84" s="57">
        <v>0</v>
      </c>
      <c r="R84" s="57">
        <v>0</v>
      </c>
      <c r="S84" s="58">
        <f t="shared" si="19"/>
        <v>0</v>
      </c>
      <c r="T84" s="57">
        <v>0</v>
      </c>
      <c r="U84" s="102">
        <v>0</v>
      </c>
      <c r="V84" s="58">
        <f t="shared" si="20"/>
        <v>0</v>
      </c>
      <c r="W84" s="102">
        <v>0</v>
      </c>
      <c r="X84" s="102">
        <v>0</v>
      </c>
      <c r="Y84" s="58">
        <f t="shared" si="21"/>
        <v>0</v>
      </c>
      <c r="Z84" s="102">
        <v>0</v>
      </c>
      <c r="AA84" s="102">
        <v>0</v>
      </c>
      <c r="AB84" s="58">
        <f t="shared" si="22"/>
        <v>0</v>
      </c>
      <c r="AC84" s="57">
        <v>0</v>
      </c>
      <c r="AD84" s="102">
        <v>0</v>
      </c>
      <c r="AE84" s="58">
        <f t="shared" si="23"/>
        <v>0</v>
      </c>
      <c r="AF84" s="102">
        <v>0</v>
      </c>
      <c r="AG84" s="102">
        <v>0</v>
      </c>
      <c r="AH84" s="219">
        <f t="shared" si="24"/>
        <v>0</v>
      </c>
      <c r="AI84" s="102">
        <v>0</v>
      </c>
      <c r="AJ84" s="102">
        <v>0</v>
      </c>
      <c r="AK84" s="219">
        <f t="shared" si="25"/>
        <v>0</v>
      </c>
      <c r="AL84" s="102">
        <v>0</v>
      </c>
      <c r="AM84" s="102">
        <v>0</v>
      </c>
      <c r="AN84" s="219">
        <f t="shared" si="26"/>
        <v>0</v>
      </c>
      <c r="AO84" s="268">
        <v>0</v>
      </c>
      <c r="AP84" s="268">
        <v>0</v>
      </c>
      <c r="AQ84" s="219">
        <f t="shared" si="27"/>
        <v>0</v>
      </c>
      <c r="AR84" s="222">
        <v>0</v>
      </c>
      <c r="AS84" s="222">
        <v>0</v>
      </c>
      <c r="AT84" s="219">
        <f t="shared" si="28"/>
        <v>0</v>
      </c>
      <c r="AU84" s="222">
        <v>0</v>
      </c>
      <c r="AV84" s="222">
        <v>0</v>
      </c>
      <c r="AW84" s="222">
        <f t="shared" si="29"/>
        <v>0</v>
      </c>
    </row>
    <row r="85" spans="1:49">
      <c r="A85" s="134"/>
      <c r="B85" s="41" t="s">
        <v>441</v>
      </c>
      <c r="C85" s="298" t="s">
        <v>442</v>
      </c>
      <c r="D85" s="44" t="s">
        <v>5</v>
      </c>
      <c r="E85" s="42"/>
      <c r="F85" s="42"/>
      <c r="G85" s="58">
        <f t="shared" si="15"/>
        <v>0</v>
      </c>
      <c r="H85" s="45">
        <v>84</v>
      </c>
      <c r="I85" s="45">
        <v>11680</v>
      </c>
      <c r="J85" s="58">
        <f t="shared" si="16"/>
        <v>2920</v>
      </c>
      <c r="K85" s="45">
        <v>64</v>
      </c>
      <c r="L85" s="42">
        <v>9165</v>
      </c>
      <c r="M85" s="58">
        <f t="shared" si="17"/>
        <v>2291.25</v>
      </c>
      <c r="N85" s="42"/>
      <c r="O85" s="42">
        <v>12160</v>
      </c>
      <c r="P85" s="58">
        <f t="shared" si="18"/>
        <v>3040</v>
      </c>
      <c r="Q85" s="57">
        <v>102</v>
      </c>
      <c r="R85" s="57">
        <v>13135</v>
      </c>
      <c r="S85" s="58">
        <f t="shared" si="19"/>
        <v>3283.75</v>
      </c>
      <c r="T85" s="57">
        <v>125</v>
      </c>
      <c r="U85" s="102">
        <v>16655</v>
      </c>
      <c r="V85" s="58">
        <f t="shared" si="20"/>
        <v>4163.75</v>
      </c>
      <c r="W85" s="102">
        <v>158</v>
      </c>
      <c r="X85" s="102">
        <v>19770</v>
      </c>
      <c r="Y85" s="58">
        <f t="shared" si="21"/>
        <v>4942.5</v>
      </c>
      <c r="Z85" s="102">
        <v>252</v>
      </c>
      <c r="AA85" s="102">
        <v>29825</v>
      </c>
      <c r="AB85" s="58">
        <f t="shared" si="22"/>
        <v>7456.25</v>
      </c>
      <c r="AC85" s="57">
        <v>284</v>
      </c>
      <c r="AD85" s="102">
        <v>31655</v>
      </c>
      <c r="AE85" s="58">
        <f t="shared" si="23"/>
        <v>7913.75</v>
      </c>
      <c r="AF85" s="102">
        <v>360</v>
      </c>
      <c r="AG85" s="102">
        <v>40495</v>
      </c>
      <c r="AH85" s="219">
        <f t="shared" si="24"/>
        <v>10123.75</v>
      </c>
      <c r="AI85" s="102">
        <v>550</v>
      </c>
      <c r="AJ85" s="102">
        <v>64925</v>
      </c>
      <c r="AK85" s="219">
        <f t="shared" si="25"/>
        <v>16231.25</v>
      </c>
      <c r="AL85" s="102">
        <v>626</v>
      </c>
      <c r="AM85" s="102">
        <v>77590</v>
      </c>
      <c r="AN85" s="219">
        <f t="shared" si="26"/>
        <v>19397.5</v>
      </c>
      <c r="AO85" s="268">
        <v>650</v>
      </c>
      <c r="AP85" s="268">
        <v>82930</v>
      </c>
      <c r="AQ85" s="219">
        <f t="shared" si="27"/>
        <v>20732.5</v>
      </c>
      <c r="AR85" s="222">
        <v>832</v>
      </c>
      <c r="AS85" s="222">
        <v>98630</v>
      </c>
      <c r="AT85" s="219">
        <f t="shared" si="28"/>
        <v>24657.5</v>
      </c>
      <c r="AU85" s="222">
        <v>782</v>
      </c>
      <c r="AV85" s="222">
        <v>105590</v>
      </c>
      <c r="AW85" s="222">
        <f t="shared" si="29"/>
        <v>26397.5</v>
      </c>
    </row>
    <row r="86" spans="1:49">
      <c r="A86" s="134"/>
      <c r="B86" s="41" t="s">
        <v>443</v>
      </c>
      <c r="C86" s="298" t="s">
        <v>5515</v>
      </c>
      <c r="D86" s="44" t="s">
        <v>5</v>
      </c>
      <c r="E86" s="42"/>
      <c r="F86" s="42"/>
      <c r="G86" s="58">
        <f t="shared" si="15"/>
        <v>0</v>
      </c>
      <c r="H86" s="45"/>
      <c r="I86" s="45"/>
      <c r="J86" s="58">
        <f t="shared" si="16"/>
        <v>0</v>
      </c>
      <c r="K86" s="45">
        <v>61</v>
      </c>
      <c r="L86" s="42">
        <v>4425</v>
      </c>
      <c r="M86" s="58">
        <f t="shared" si="17"/>
        <v>1106.25</v>
      </c>
      <c r="N86" s="42"/>
      <c r="O86" s="42">
        <v>24980</v>
      </c>
      <c r="P86" s="58">
        <f t="shared" si="18"/>
        <v>6245</v>
      </c>
      <c r="Q86" s="57">
        <v>208</v>
      </c>
      <c r="R86" s="57">
        <v>19720</v>
      </c>
      <c r="S86" s="58">
        <f t="shared" si="19"/>
        <v>4930</v>
      </c>
      <c r="T86" s="57">
        <v>103</v>
      </c>
      <c r="U86" s="102">
        <v>10885</v>
      </c>
      <c r="V86" s="58">
        <f t="shared" si="20"/>
        <v>2721.25</v>
      </c>
      <c r="W86" s="102">
        <v>143</v>
      </c>
      <c r="X86" s="102">
        <v>15065</v>
      </c>
      <c r="Y86" s="58">
        <f t="shared" si="21"/>
        <v>3766.25</v>
      </c>
      <c r="Z86" s="102">
        <v>223</v>
      </c>
      <c r="AA86" s="102">
        <v>23890</v>
      </c>
      <c r="AB86" s="58">
        <f t="shared" si="22"/>
        <v>5972.5</v>
      </c>
      <c r="AC86" s="57">
        <v>161</v>
      </c>
      <c r="AD86" s="102">
        <v>15775</v>
      </c>
      <c r="AE86" s="58">
        <f t="shared" si="23"/>
        <v>3943.75</v>
      </c>
      <c r="AF86" s="102">
        <v>185</v>
      </c>
      <c r="AG86" s="102">
        <v>19375</v>
      </c>
      <c r="AH86" s="219">
        <f t="shared" si="24"/>
        <v>4843.75</v>
      </c>
      <c r="AI86" s="102">
        <v>206</v>
      </c>
      <c r="AJ86" s="102">
        <v>17780</v>
      </c>
      <c r="AK86" s="219">
        <f t="shared" si="25"/>
        <v>4445</v>
      </c>
      <c r="AL86" s="102">
        <v>170</v>
      </c>
      <c r="AM86" s="102">
        <v>15325</v>
      </c>
      <c r="AN86" s="219">
        <f t="shared" si="26"/>
        <v>3831.25</v>
      </c>
      <c r="AO86" s="268">
        <v>185</v>
      </c>
      <c r="AP86" s="268">
        <v>16740</v>
      </c>
      <c r="AQ86" s="219">
        <f t="shared" si="27"/>
        <v>4185</v>
      </c>
      <c r="AR86" s="222">
        <v>197</v>
      </c>
      <c r="AS86" s="222">
        <v>18025</v>
      </c>
      <c r="AT86" s="219">
        <f t="shared" si="28"/>
        <v>4506.25</v>
      </c>
      <c r="AU86" s="222">
        <v>5</v>
      </c>
      <c r="AV86" s="222">
        <v>770</v>
      </c>
      <c r="AW86" s="222">
        <f t="shared" si="29"/>
        <v>192.5</v>
      </c>
    </row>
    <row r="87" spans="1:49">
      <c r="A87" s="134"/>
      <c r="B87" s="41" t="s">
        <v>445</v>
      </c>
      <c r="C87" s="298" t="s">
        <v>446</v>
      </c>
      <c r="D87" s="44" t="s">
        <v>36</v>
      </c>
      <c r="E87" s="42"/>
      <c r="F87" s="42"/>
      <c r="G87" s="58">
        <f t="shared" si="15"/>
        <v>0</v>
      </c>
      <c r="H87" s="45">
        <v>54</v>
      </c>
      <c r="I87" s="45">
        <v>4740</v>
      </c>
      <c r="J87" s="58">
        <f t="shared" si="16"/>
        <v>1185</v>
      </c>
      <c r="K87" s="45">
        <v>102</v>
      </c>
      <c r="L87" s="42">
        <v>10545</v>
      </c>
      <c r="M87" s="58">
        <f t="shared" si="17"/>
        <v>2636.25</v>
      </c>
      <c r="N87" s="42"/>
      <c r="O87" s="42">
        <v>15970</v>
      </c>
      <c r="P87" s="58">
        <f t="shared" si="18"/>
        <v>3992.5</v>
      </c>
      <c r="Q87" s="57">
        <v>191</v>
      </c>
      <c r="R87" s="57">
        <v>21275</v>
      </c>
      <c r="S87" s="58">
        <f t="shared" si="19"/>
        <v>5318.75</v>
      </c>
      <c r="T87" s="57">
        <v>178</v>
      </c>
      <c r="U87" s="102">
        <v>18790</v>
      </c>
      <c r="V87" s="58">
        <f t="shared" si="20"/>
        <v>4697.5</v>
      </c>
      <c r="W87" s="102">
        <v>204</v>
      </c>
      <c r="X87" s="102">
        <v>23170</v>
      </c>
      <c r="Y87" s="58">
        <f t="shared" si="21"/>
        <v>5792.5</v>
      </c>
      <c r="Z87" s="102">
        <v>265</v>
      </c>
      <c r="AA87" s="102">
        <v>24790</v>
      </c>
      <c r="AB87" s="58">
        <f t="shared" si="22"/>
        <v>6197.5</v>
      </c>
      <c r="AC87" s="57">
        <v>183</v>
      </c>
      <c r="AD87" s="102">
        <v>17265</v>
      </c>
      <c r="AE87" s="58">
        <f t="shared" si="23"/>
        <v>4316.25</v>
      </c>
      <c r="AF87" s="102">
        <v>326</v>
      </c>
      <c r="AG87" s="102">
        <v>33735</v>
      </c>
      <c r="AH87" s="219">
        <f t="shared" si="24"/>
        <v>8433.75</v>
      </c>
      <c r="AI87" s="102">
        <v>286</v>
      </c>
      <c r="AJ87" s="102">
        <v>26265</v>
      </c>
      <c r="AK87" s="219">
        <f t="shared" si="25"/>
        <v>6566.25</v>
      </c>
      <c r="AL87" s="102">
        <v>217</v>
      </c>
      <c r="AM87" s="102">
        <v>20080</v>
      </c>
      <c r="AN87" s="219">
        <f t="shared" si="26"/>
        <v>5020</v>
      </c>
      <c r="AO87" s="268">
        <v>268</v>
      </c>
      <c r="AP87" s="268">
        <v>24730</v>
      </c>
      <c r="AQ87" s="219">
        <f t="shared" si="27"/>
        <v>6182.5</v>
      </c>
      <c r="AR87" s="222">
        <v>247</v>
      </c>
      <c r="AS87" s="222">
        <v>25025</v>
      </c>
      <c r="AT87" s="219">
        <f t="shared" si="28"/>
        <v>6256.25</v>
      </c>
      <c r="AU87" s="222">
        <v>213</v>
      </c>
      <c r="AV87" s="222">
        <v>21700</v>
      </c>
      <c r="AW87" s="222">
        <f t="shared" si="29"/>
        <v>5425</v>
      </c>
    </row>
    <row r="88" spans="1:49">
      <c r="A88" s="134"/>
      <c r="B88" s="41" t="s">
        <v>447</v>
      </c>
      <c r="C88" s="298" t="s">
        <v>448</v>
      </c>
      <c r="D88" s="44" t="s">
        <v>307</v>
      </c>
      <c r="E88" s="42"/>
      <c r="F88" s="42"/>
      <c r="G88" s="58">
        <f t="shared" si="15"/>
        <v>0</v>
      </c>
      <c r="H88" s="45">
        <v>38</v>
      </c>
      <c r="I88" s="45">
        <v>2340</v>
      </c>
      <c r="J88" s="58">
        <f t="shared" si="16"/>
        <v>585</v>
      </c>
      <c r="K88" s="45">
        <v>26</v>
      </c>
      <c r="L88" s="42">
        <v>2370</v>
      </c>
      <c r="M88" s="58">
        <f t="shared" si="17"/>
        <v>592.5</v>
      </c>
      <c r="N88" s="42"/>
      <c r="O88" s="42">
        <v>3115</v>
      </c>
      <c r="P88" s="58">
        <f t="shared" si="18"/>
        <v>778.75</v>
      </c>
      <c r="Q88" s="57">
        <v>39</v>
      </c>
      <c r="R88" s="57">
        <v>3650</v>
      </c>
      <c r="S88" s="58">
        <f t="shared" si="19"/>
        <v>912.5</v>
      </c>
      <c r="T88" s="57">
        <v>67</v>
      </c>
      <c r="U88" s="102">
        <v>8980</v>
      </c>
      <c r="V88" s="58">
        <f t="shared" si="20"/>
        <v>2245</v>
      </c>
      <c r="W88" s="102">
        <v>19</v>
      </c>
      <c r="X88" s="102">
        <v>4780</v>
      </c>
      <c r="Y88" s="58">
        <f t="shared" si="21"/>
        <v>1195</v>
      </c>
      <c r="Z88" s="102">
        <v>55</v>
      </c>
      <c r="AA88" s="102">
        <v>5365</v>
      </c>
      <c r="AB88" s="58">
        <f t="shared" si="22"/>
        <v>1341.25</v>
      </c>
      <c r="AC88" s="57">
        <v>52</v>
      </c>
      <c r="AD88" s="102">
        <v>5780</v>
      </c>
      <c r="AE88" s="58">
        <f t="shared" si="23"/>
        <v>1445</v>
      </c>
      <c r="AF88" s="102">
        <v>60</v>
      </c>
      <c r="AG88" s="102">
        <v>5955</v>
      </c>
      <c r="AH88" s="219">
        <f t="shared" si="24"/>
        <v>1488.75</v>
      </c>
      <c r="AI88" s="102">
        <v>90</v>
      </c>
      <c r="AJ88" s="102">
        <v>8115</v>
      </c>
      <c r="AK88" s="219">
        <f t="shared" si="25"/>
        <v>2028.75</v>
      </c>
      <c r="AL88" s="102">
        <v>93</v>
      </c>
      <c r="AM88" s="102">
        <v>8845</v>
      </c>
      <c r="AN88" s="219">
        <f t="shared" si="26"/>
        <v>2211.25</v>
      </c>
      <c r="AO88" s="268">
        <v>77</v>
      </c>
      <c r="AP88" s="268">
        <v>7460</v>
      </c>
      <c r="AQ88" s="219">
        <f t="shared" si="27"/>
        <v>1865</v>
      </c>
      <c r="AR88" s="222">
        <v>87</v>
      </c>
      <c r="AS88" s="222">
        <v>7765</v>
      </c>
      <c r="AT88" s="219">
        <f t="shared" si="28"/>
        <v>1941.25</v>
      </c>
      <c r="AU88" s="222">
        <v>80</v>
      </c>
      <c r="AV88" s="222">
        <v>6540</v>
      </c>
      <c r="AW88" s="222">
        <f t="shared" si="29"/>
        <v>1635</v>
      </c>
    </row>
    <row r="89" spans="1:49">
      <c r="A89" s="134"/>
      <c r="B89" s="41" t="s">
        <v>449</v>
      </c>
      <c r="C89" s="298" t="s">
        <v>450</v>
      </c>
      <c r="D89" s="44" t="s">
        <v>5</v>
      </c>
      <c r="E89" s="42"/>
      <c r="F89" s="42"/>
      <c r="G89" s="58">
        <f t="shared" si="15"/>
        <v>0</v>
      </c>
      <c r="H89" s="45">
        <v>58</v>
      </c>
      <c r="I89" s="45">
        <v>4270</v>
      </c>
      <c r="J89" s="58">
        <f t="shared" si="16"/>
        <v>1067.5</v>
      </c>
      <c r="K89" s="45">
        <v>83</v>
      </c>
      <c r="L89" s="42">
        <v>7870</v>
      </c>
      <c r="M89" s="58">
        <f t="shared" si="17"/>
        <v>1967.5</v>
      </c>
      <c r="N89" s="42"/>
      <c r="O89" s="42">
        <v>9040</v>
      </c>
      <c r="P89" s="58">
        <f t="shared" si="18"/>
        <v>2260</v>
      </c>
      <c r="Q89" s="57">
        <v>115</v>
      </c>
      <c r="R89" s="57">
        <v>10070</v>
      </c>
      <c r="S89" s="58">
        <f t="shared" si="19"/>
        <v>2517.5</v>
      </c>
      <c r="T89" s="57">
        <v>92</v>
      </c>
      <c r="U89" s="102">
        <v>7890</v>
      </c>
      <c r="V89" s="58">
        <f t="shared" si="20"/>
        <v>1972.5</v>
      </c>
      <c r="W89" s="102">
        <v>98</v>
      </c>
      <c r="X89" s="102">
        <v>10520</v>
      </c>
      <c r="Y89" s="58">
        <f t="shared" si="21"/>
        <v>2630</v>
      </c>
      <c r="Z89" s="102">
        <v>114</v>
      </c>
      <c r="AA89" s="102">
        <v>9830</v>
      </c>
      <c r="AB89" s="58">
        <f t="shared" si="22"/>
        <v>2457.5</v>
      </c>
      <c r="AC89" s="57">
        <v>126</v>
      </c>
      <c r="AD89" s="102">
        <v>11570</v>
      </c>
      <c r="AE89" s="58">
        <f t="shared" si="23"/>
        <v>2892.5</v>
      </c>
      <c r="AF89" s="102">
        <v>247</v>
      </c>
      <c r="AG89" s="102">
        <v>20345</v>
      </c>
      <c r="AH89" s="219">
        <f t="shared" si="24"/>
        <v>5086.25</v>
      </c>
      <c r="AI89" s="102">
        <v>196</v>
      </c>
      <c r="AJ89" s="102">
        <v>16670</v>
      </c>
      <c r="AK89" s="219">
        <f t="shared" si="25"/>
        <v>4167.5</v>
      </c>
      <c r="AL89" s="102">
        <v>184</v>
      </c>
      <c r="AM89" s="102">
        <v>15205</v>
      </c>
      <c r="AN89" s="219">
        <f t="shared" si="26"/>
        <v>3801.25</v>
      </c>
      <c r="AO89" s="268">
        <v>161</v>
      </c>
      <c r="AP89" s="268">
        <v>14225</v>
      </c>
      <c r="AQ89" s="219">
        <f t="shared" si="27"/>
        <v>3556.25</v>
      </c>
      <c r="AR89" s="222">
        <v>119</v>
      </c>
      <c r="AS89" s="222">
        <v>10720</v>
      </c>
      <c r="AT89" s="219">
        <f t="shared" si="28"/>
        <v>2680</v>
      </c>
      <c r="AU89" s="222">
        <v>55</v>
      </c>
      <c r="AV89" s="222">
        <v>5185</v>
      </c>
      <c r="AW89" s="222">
        <f t="shared" si="29"/>
        <v>1296.25</v>
      </c>
    </row>
    <row r="90" spans="1:49">
      <c r="A90" s="134"/>
      <c r="B90" s="41" t="s">
        <v>451</v>
      </c>
      <c r="C90" s="298" t="s">
        <v>452</v>
      </c>
      <c r="D90" s="44" t="s">
        <v>463</v>
      </c>
      <c r="E90" s="42"/>
      <c r="F90" s="42"/>
      <c r="G90" s="58">
        <f t="shared" si="15"/>
        <v>0</v>
      </c>
      <c r="H90" s="45">
        <v>187</v>
      </c>
      <c r="I90" s="45">
        <v>14905</v>
      </c>
      <c r="J90" s="58">
        <f t="shared" si="16"/>
        <v>3726.25</v>
      </c>
      <c r="K90" s="45">
        <v>274</v>
      </c>
      <c r="L90" s="42">
        <v>25630</v>
      </c>
      <c r="M90" s="58">
        <f t="shared" si="17"/>
        <v>6407.5</v>
      </c>
      <c r="N90" s="42"/>
      <c r="O90" s="42">
        <v>41995</v>
      </c>
      <c r="P90" s="58">
        <f t="shared" si="18"/>
        <v>10498.75</v>
      </c>
      <c r="Q90" s="57">
        <v>492</v>
      </c>
      <c r="R90" s="57">
        <v>45835</v>
      </c>
      <c r="S90" s="58">
        <f t="shared" si="19"/>
        <v>11458.75</v>
      </c>
      <c r="T90" s="57">
        <v>544</v>
      </c>
      <c r="U90" s="102">
        <v>56505</v>
      </c>
      <c r="V90" s="58">
        <f t="shared" si="20"/>
        <v>14126.25</v>
      </c>
      <c r="W90" s="102">
        <v>141</v>
      </c>
      <c r="X90" s="102">
        <v>58205</v>
      </c>
      <c r="Y90" s="58">
        <f t="shared" si="21"/>
        <v>14551.25</v>
      </c>
      <c r="Z90" s="102">
        <v>968</v>
      </c>
      <c r="AA90" s="102">
        <v>78040</v>
      </c>
      <c r="AB90" s="58">
        <f t="shared" si="22"/>
        <v>19510</v>
      </c>
      <c r="AC90" s="57">
        <v>767</v>
      </c>
      <c r="AD90" s="102">
        <v>63755</v>
      </c>
      <c r="AE90" s="58">
        <f t="shared" si="23"/>
        <v>15938.75</v>
      </c>
      <c r="AF90" s="102">
        <v>817</v>
      </c>
      <c r="AG90" s="102">
        <v>72555</v>
      </c>
      <c r="AH90" s="219">
        <f t="shared" si="24"/>
        <v>18138.75</v>
      </c>
      <c r="AI90" s="102">
        <v>756</v>
      </c>
      <c r="AJ90" s="102">
        <v>67555</v>
      </c>
      <c r="AK90" s="219">
        <f t="shared" si="25"/>
        <v>16888.75</v>
      </c>
      <c r="AL90" s="102">
        <v>785</v>
      </c>
      <c r="AM90" s="102">
        <v>70990</v>
      </c>
      <c r="AN90" s="219">
        <f t="shared" si="26"/>
        <v>17747.5</v>
      </c>
      <c r="AO90" s="268">
        <v>900</v>
      </c>
      <c r="AP90" s="268">
        <v>77790</v>
      </c>
      <c r="AQ90" s="219">
        <f t="shared" si="27"/>
        <v>19447.5</v>
      </c>
      <c r="AR90" s="222">
        <v>808</v>
      </c>
      <c r="AS90" s="222">
        <v>78445</v>
      </c>
      <c r="AT90" s="219">
        <f t="shared" si="28"/>
        <v>19611.25</v>
      </c>
      <c r="AU90" s="222">
        <v>626</v>
      </c>
      <c r="AV90" s="222">
        <v>70865</v>
      </c>
      <c r="AW90" s="222">
        <f t="shared" si="29"/>
        <v>17716.25</v>
      </c>
    </row>
    <row r="91" spans="1:49">
      <c r="A91" s="134"/>
      <c r="B91" s="41" t="s">
        <v>453</v>
      </c>
      <c r="C91" s="298" t="s">
        <v>454</v>
      </c>
      <c r="D91" s="44" t="s">
        <v>5</v>
      </c>
      <c r="E91" s="42"/>
      <c r="F91" s="42"/>
      <c r="G91" s="58">
        <f t="shared" si="15"/>
        <v>0</v>
      </c>
      <c r="H91" s="45"/>
      <c r="I91" s="45"/>
      <c r="J91" s="58">
        <f t="shared" si="16"/>
        <v>0</v>
      </c>
      <c r="K91" s="45">
        <v>40</v>
      </c>
      <c r="L91" s="42">
        <v>3860</v>
      </c>
      <c r="M91" s="58">
        <f t="shared" si="17"/>
        <v>965</v>
      </c>
      <c r="N91" s="42"/>
      <c r="O91" s="42">
        <v>4110</v>
      </c>
      <c r="P91" s="58">
        <f t="shared" si="18"/>
        <v>1027.5</v>
      </c>
      <c r="Q91" s="57">
        <v>32</v>
      </c>
      <c r="R91" s="57">
        <v>2700</v>
      </c>
      <c r="S91" s="58">
        <f t="shared" si="19"/>
        <v>675</v>
      </c>
      <c r="T91" s="57">
        <v>30</v>
      </c>
      <c r="U91" s="102">
        <v>4030</v>
      </c>
      <c r="V91" s="58">
        <f t="shared" si="20"/>
        <v>1007.5</v>
      </c>
      <c r="W91" s="102">
        <v>5</v>
      </c>
      <c r="X91" s="102">
        <v>3585</v>
      </c>
      <c r="Y91" s="58">
        <f t="shared" si="21"/>
        <v>896.25</v>
      </c>
      <c r="Z91" s="102">
        <v>23</v>
      </c>
      <c r="AA91" s="102">
        <v>1900</v>
      </c>
      <c r="AB91" s="58">
        <f t="shared" si="22"/>
        <v>475</v>
      </c>
      <c r="AC91" s="57">
        <v>18</v>
      </c>
      <c r="AD91" s="102">
        <v>1755</v>
      </c>
      <c r="AE91" s="58">
        <f t="shared" si="23"/>
        <v>438.75</v>
      </c>
      <c r="AF91" s="102">
        <v>38</v>
      </c>
      <c r="AG91" s="102">
        <v>3770</v>
      </c>
      <c r="AH91" s="219">
        <f t="shared" si="24"/>
        <v>942.5</v>
      </c>
      <c r="AI91" s="102">
        <v>39</v>
      </c>
      <c r="AJ91" s="102">
        <v>3400</v>
      </c>
      <c r="AK91" s="219">
        <f t="shared" si="25"/>
        <v>850</v>
      </c>
      <c r="AL91" s="102">
        <v>36</v>
      </c>
      <c r="AM91" s="102">
        <v>3850</v>
      </c>
      <c r="AN91" s="219">
        <f t="shared" si="26"/>
        <v>962.5</v>
      </c>
      <c r="AO91" s="268">
        <v>36</v>
      </c>
      <c r="AP91" s="268">
        <v>3085</v>
      </c>
      <c r="AQ91" s="219">
        <f t="shared" si="27"/>
        <v>771.25</v>
      </c>
      <c r="AR91" s="222">
        <v>59</v>
      </c>
      <c r="AS91" s="222">
        <v>4865</v>
      </c>
      <c r="AT91" s="219">
        <f t="shared" si="28"/>
        <v>1216.25</v>
      </c>
      <c r="AU91" s="222">
        <v>44</v>
      </c>
      <c r="AV91" s="222">
        <v>3995</v>
      </c>
      <c r="AW91" s="222">
        <f t="shared" si="29"/>
        <v>998.75</v>
      </c>
    </row>
    <row r="92" spans="1:49">
      <c r="A92" s="134"/>
      <c r="B92" s="41" t="s">
        <v>455</v>
      </c>
      <c r="C92" s="298" t="s">
        <v>3120</v>
      </c>
      <c r="D92" s="44" t="s">
        <v>5</v>
      </c>
      <c r="E92" s="42"/>
      <c r="F92" s="42"/>
      <c r="G92" s="58">
        <f t="shared" si="15"/>
        <v>0</v>
      </c>
      <c r="H92" s="45"/>
      <c r="I92" s="45"/>
      <c r="J92" s="58">
        <f t="shared" si="16"/>
        <v>0</v>
      </c>
      <c r="K92" s="45">
        <v>370</v>
      </c>
      <c r="L92" s="42">
        <v>36030</v>
      </c>
      <c r="M92" s="58">
        <f t="shared" si="17"/>
        <v>9007.5</v>
      </c>
      <c r="N92" s="42"/>
      <c r="O92" s="42">
        <v>53045</v>
      </c>
      <c r="P92" s="58">
        <f t="shared" si="18"/>
        <v>13261.25</v>
      </c>
      <c r="Q92" s="57">
        <v>758</v>
      </c>
      <c r="R92" s="57">
        <v>73085</v>
      </c>
      <c r="S92" s="58">
        <f t="shared" si="19"/>
        <v>18271.25</v>
      </c>
      <c r="T92" s="57">
        <v>880</v>
      </c>
      <c r="U92" s="102">
        <v>76925</v>
      </c>
      <c r="V92" s="58">
        <f t="shared" si="20"/>
        <v>19231.25</v>
      </c>
      <c r="W92" s="102">
        <v>906</v>
      </c>
      <c r="X92" s="102">
        <v>82150</v>
      </c>
      <c r="Y92" s="58">
        <f t="shared" si="21"/>
        <v>20537.5</v>
      </c>
      <c r="Z92" s="102">
        <v>1094</v>
      </c>
      <c r="AA92" s="102">
        <v>94965</v>
      </c>
      <c r="AB92" s="58">
        <f t="shared" si="22"/>
        <v>23741.25</v>
      </c>
      <c r="AC92" s="57">
        <v>1015</v>
      </c>
      <c r="AD92" s="102">
        <v>90850</v>
      </c>
      <c r="AE92" s="58">
        <f t="shared" si="23"/>
        <v>22712.5</v>
      </c>
      <c r="AF92" s="102">
        <v>1484</v>
      </c>
      <c r="AG92" s="102">
        <v>125940</v>
      </c>
      <c r="AH92" s="219">
        <f t="shared" si="24"/>
        <v>31485</v>
      </c>
      <c r="AI92" s="102">
        <v>1560</v>
      </c>
      <c r="AJ92" s="102">
        <v>134715</v>
      </c>
      <c r="AK92" s="219">
        <f t="shared" si="25"/>
        <v>33678.75</v>
      </c>
      <c r="AL92" s="102">
        <v>1204</v>
      </c>
      <c r="AM92" s="102">
        <v>106030</v>
      </c>
      <c r="AN92" s="219">
        <f t="shared" si="26"/>
        <v>26507.5</v>
      </c>
      <c r="AO92" s="268">
        <v>1277</v>
      </c>
      <c r="AP92" s="268">
        <v>114785</v>
      </c>
      <c r="AQ92" s="219">
        <f t="shared" si="27"/>
        <v>28696.25</v>
      </c>
      <c r="AR92" s="222">
        <v>1589</v>
      </c>
      <c r="AS92" s="222">
        <v>133020</v>
      </c>
      <c r="AT92" s="219">
        <f t="shared" si="28"/>
        <v>33255</v>
      </c>
      <c r="AU92" s="222">
        <v>1261</v>
      </c>
      <c r="AV92" s="222">
        <v>132075</v>
      </c>
      <c r="AW92" s="222">
        <f t="shared" si="29"/>
        <v>33018.75</v>
      </c>
    </row>
    <row r="93" spans="1:49">
      <c r="A93" s="134"/>
      <c r="B93" s="41" t="s">
        <v>457</v>
      </c>
      <c r="C93" s="298" t="s">
        <v>458</v>
      </c>
      <c r="D93" s="44" t="s">
        <v>23</v>
      </c>
      <c r="E93" s="42"/>
      <c r="F93" s="42"/>
      <c r="G93" s="58">
        <f t="shared" si="15"/>
        <v>0</v>
      </c>
      <c r="H93" s="45">
        <v>21</v>
      </c>
      <c r="I93" s="45">
        <v>2850</v>
      </c>
      <c r="J93" s="58">
        <f t="shared" si="16"/>
        <v>712.5</v>
      </c>
      <c r="K93" s="45">
        <v>80</v>
      </c>
      <c r="L93" s="42">
        <v>6190</v>
      </c>
      <c r="M93" s="58">
        <f t="shared" si="17"/>
        <v>1547.5</v>
      </c>
      <c r="N93" s="42"/>
      <c r="O93" s="42">
        <v>10070</v>
      </c>
      <c r="P93" s="58">
        <f t="shared" si="18"/>
        <v>2517.5</v>
      </c>
      <c r="Q93" s="57">
        <v>92</v>
      </c>
      <c r="R93" s="57">
        <v>11165</v>
      </c>
      <c r="S93" s="58">
        <f t="shared" si="19"/>
        <v>2791.25</v>
      </c>
      <c r="T93" s="57">
        <v>74</v>
      </c>
      <c r="U93" s="102">
        <v>10410</v>
      </c>
      <c r="V93" s="58">
        <f t="shared" si="20"/>
        <v>2602.5</v>
      </c>
      <c r="W93" s="102">
        <v>118</v>
      </c>
      <c r="X93" s="102">
        <v>17435</v>
      </c>
      <c r="Y93" s="58">
        <f t="shared" si="21"/>
        <v>4358.75</v>
      </c>
      <c r="Z93" s="102">
        <v>300</v>
      </c>
      <c r="AA93" s="102">
        <v>34325</v>
      </c>
      <c r="AB93" s="58">
        <f t="shared" si="22"/>
        <v>8581.25</v>
      </c>
      <c r="AC93" s="57">
        <v>62</v>
      </c>
      <c r="AD93" s="102">
        <v>5120</v>
      </c>
      <c r="AE93" s="58">
        <f t="shared" si="23"/>
        <v>1280</v>
      </c>
      <c r="AF93" s="102">
        <v>152</v>
      </c>
      <c r="AG93" s="102">
        <v>14480</v>
      </c>
      <c r="AH93" s="219">
        <f t="shared" si="24"/>
        <v>3620</v>
      </c>
      <c r="AI93" s="102">
        <v>159</v>
      </c>
      <c r="AJ93" s="102">
        <v>13790</v>
      </c>
      <c r="AK93" s="219">
        <f t="shared" si="25"/>
        <v>3447.5</v>
      </c>
      <c r="AL93" s="102">
        <v>196</v>
      </c>
      <c r="AM93" s="102">
        <v>16540</v>
      </c>
      <c r="AN93" s="219">
        <f t="shared" si="26"/>
        <v>4135</v>
      </c>
      <c r="AO93" s="268">
        <v>197</v>
      </c>
      <c r="AP93" s="268">
        <v>18010</v>
      </c>
      <c r="AQ93" s="219">
        <f t="shared" si="27"/>
        <v>4502.5</v>
      </c>
      <c r="AR93" s="222">
        <v>153</v>
      </c>
      <c r="AS93" s="222">
        <v>13345</v>
      </c>
      <c r="AT93" s="219">
        <f t="shared" si="28"/>
        <v>3336.25</v>
      </c>
      <c r="AU93" s="222">
        <v>137</v>
      </c>
      <c r="AV93" s="222">
        <v>16830</v>
      </c>
      <c r="AW93" s="222">
        <f t="shared" si="29"/>
        <v>4207.5</v>
      </c>
    </row>
    <row r="94" spans="1:49">
      <c r="A94" s="134"/>
      <c r="B94" s="41" t="s">
        <v>459</v>
      </c>
      <c r="C94" s="298" t="s">
        <v>460</v>
      </c>
      <c r="D94" s="44" t="s">
        <v>16</v>
      </c>
      <c r="E94" s="42"/>
      <c r="F94" s="42"/>
      <c r="G94" s="58">
        <f t="shared" si="15"/>
        <v>0</v>
      </c>
      <c r="H94" s="45">
        <v>32</v>
      </c>
      <c r="I94" s="45">
        <v>3765</v>
      </c>
      <c r="J94" s="58">
        <f t="shared" si="16"/>
        <v>941.25</v>
      </c>
      <c r="K94" s="45">
        <v>13</v>
      </c>
      <c r="L94" s="42">
        <v>1075</v>
      </c>
      <c r="M94" s="58">
        <f t="shared" si="17"/>
        <v>268.75</v>
      </c>
      <c r="N94" s="42"/>
      <c r="O94" s="42">
        <v>2405</v>
      </c>
      <c r="P94" s="58">
        <f t="shared" si="18"/>
        <v>601.25</v>
      </c>
      <c r="Q94" s="57">
        <v>16</v>
      </c>
      <c r="R94" s="57">
        <v>1560</v>
      </c>
      <c r="S94" s="58">
        <f t="shared" si="19"/>
        <v>390</v>
      </c>
      <c r="T94" s="57">
        <v>15</v>
      </c>
      <c r="U94" s="102">
        <v>1580</v>
      </c>
      <c r="V94" s="58">
        <f t="shared" si="20"/>
        <v>395</v>
      </c>
      <c r="W94" s="102">
        <v>4</v>
      </c>
      <c r="X94" s="102">
        <v>540</v>
      </c>
      <c r="Y94" s="58">
        <f t="shared" si="21"/>
        <v>135</v>
      </c>
      <c r="Z94" s="102">
        <v>4</v>
      </c>
      <c r="AA94" s="102">
        <v>355</v>
      </c>
      <c r="AB94" s="58">
        <f t="shared" si="22"/>
        <v>88.75</v>
      </c>
      <c r="AC94" s="57">
        <v>7</v>
      </c>
      <c r="AD94" s="102">
        <v>415</v>
      </c>
      <c r="AE94" s="58">
        <f t="shared" si="23"/>
        <v>103.75</v>
      </c>
      <c r="AF94" s="102">
        <v>14</v>
      </c>
      <c r="AG94" s="102">
        <v>2565</v>
      </c>
      <c r="AH94" s="219">
        <f t="shared" si="24"/>
        <v>641.25</v>
      </c>
      <c r="AI94" s="102">
        <v>21</v>
      </c>
      <c r="AJ94" s="102">
        <v>1745</v>
      </c>
      <c r="AK94" s="219">
        <f t="shared" si="25"/>
        <v>436.25</v>
      </c>
      <c r="AL94" s="102">
        <v>18</v>
      </c>
      <c r="AM94" s="102">
        <v>1610</v>
      </c>
      <c r="AN94" s="219">
        <f t="shared" si="26"/>
        <v>402.5</v>
      </c>
      <c r="AO94" s="268">
        <v>11</v>
      </c>
      <c r="AP94" s="268">
        <v>1280</v>
      </c>
      <c r="AQ94" s="219">
        <f t="shared" si="27"/>
        <v>320</v>
      </c>
      <c r="AR94" s="222">
        <v>0</v>
      </c>
      <c r="AS94" s="222">
        <v>0</v>
      </c>
      <c r="AT94" s="219">
        <f t="shared" si="28"/>
        <v>0</v>
      </c>
      <c r="AU94" s="222">
        <v>0</v>
      </c>
      <c r="AV94" s="222">
        <v>0</v>
      </c>
      <c r="AW94" s="222">
        <f t="shared" si="29"/>
        <v>0</v>
      </c>
    </row>
    <row r="95" spans="1:49">
      <c r="A95" s="134"/>
      <c r="B95" s="41" t="s">
        <v>461</v>
      </c>
      <c r="C95" s="298" t="s">
        <v>5515</v>
      </c>
      <c r="D95" s="44" t="s">
        <v>463</v>
      </c>
      <c r="E95" s="42"/>
      <c r="F95" s="42"/>
      <c r="G95" s="58">
        <f t="shared" si="15"/>
        <v>0</v>
      </c>
      <c r="H95" s="45"/>
      <c r="I95" s="45"/>
      <c r="J95" s="58">
        <f t="shared" si="16"/>
        <v>0</v>
      </c>
      <c r="K95" s="45">
        <v>0</v>
      </c>
      <c r="L95" s="42">
        <v>45</v>
      </c>
      <c r="M95" s="58">
        <f t="shared" si="17"/>
        <v>11.25</v>
      </c>
      <c r="N95" s="42"/>
      <c r="O95" s="42">
        <v>305</v>
      </c>
      <c r="P95" s="58">
        <f t="shared" si="18"/>
        <v>76.25</v>
      </c>
      <c r="Q95" s="57">
        <v>0</v>
      </c>
      <c r="R95" s="57">
        <v>0</v>
      </c>
      <c r="S95" s="58">
        <f t="shared" si="19"/>
        <v>0</v>
      </c>
      <c r="T95" s="57">
        <v>0</v>
      </c>
      <c r="U95" s="102">
        <v>0</v>
      </c>
      <c r="V95" s="58">
        <f t="shared" si="20"/>
        <v>0</v>
      </c>
      <c r="W95" s="102">
        <v>0</v>
      </c>
      <c r="X95" s="102">
        <v>0</v>
      </c>
      <c r="Y95" s="58">
        <f t="shared" si="21"/>
        <v>0</v>
      </c>
      <c r="Z95" s="102">
        <v>0</v>
      </c>
      <c r="AA95" s="102">
        <v>0</v>
      </c>
      <c r="AB95" s="58">
        <f t="shared" si="22"/>
        <v>0</v>
      </c>
      <c r="AC95" s="57">
        <v>0</v>
      </c>
      <c r="AD95" s="102">
        <v>0</v>
      </c>
      <c r="AE95" s="58">
        <f t="shared" si="23"/>
        <v>0</v>
      </c>
      <c r="AF95" s="102">
        <v>0</v>
      </c>
      <c r="AG95" s="102">
        <v>0</v>
      </c>
      <c r="AH95" s="219">
        <f t="shared" si="24"/>
        <v>0</v>
      </c>
      <c r="AI95" s="102">
        <v>0</v>
      </c>
      <c r="AJ95" s="102">
        <v>0</v>
      </c>
      <c r="AK95" s="219">
        <f t="shared" si="25"/>
        <v>0</v>
      </c>
      <c r="AL95" s="102">
        <v>0</v>
      </c>
      <c r="AM95" s="102">
        <v>0</v>
      </c>
      <c r="AN95" s="219">
        <f t="shared" si="26"/>
        <v>0</v>
      </c>
      <c r="AO95" s="268">
        <v>0</v>
      </c>
      <c r="AP95" s="268">
        <v>0</v>
      </c>
      <c r="AQ95" s="219">
        <f t="shared" si="27"/>
        <v>0</v>
      </c>
      <c r="AR95" s="222">
        <v>0</v>
      </c>
      <c r="AS95" s="222">
        <v>0</v>
      </c>
      <c r="AT95" s="219">
        <f t="shared" si="28"/>
        <v>0</v>
      </c>
      <c r="AU95" s="222">
        <v>0</v>
      </c>
      <c r="AV95" s="222">
        <v>0</v>
      </c>
      <c r="AW95" s="222">
        <f t="shared" si="29"/>
        <v>0</v>
      </c>
    </row>
    <row r="96" spans="1:49">
      <c r="A96" s="134"/>
      <c r="B96" s="41" t="s">
        <v>464</v>
      </c>
      <c r="C96" s="298" t="s">
        <v>465</v>
      </c>
      <c r="D96" s="44" t="s">
        <v>36</v>
      </c>
      <c r="E96" s="42"/>
      <c r="F96" s="42"/>
      <c r="G96" s="58">
        <f t="shared" si="15"/>
        <v>0</v>
      </c>
      <c r="H96" s="45">
        <v>6</v>
      </c>
      <c r="I96" s="45">
        <v>400</v>
      </c>
      <c r="J96" s="58">
        <f t="shared" si="16"/>
        <v>100</v>
      </c>
      <c r="K96" s="45">
        <v>24</v>
      </c>
      <c r="L96" s="42">
        <v>2220</v>
      </c>
      <c r="M96" s="58">
        <f t="shared" si="17"/>
        <v>555</v>
      </c>
      <c r="N96" s="42"/>
      <c r="O96" s="42">
        <v>4315</v>
      </c>
      <c r="P96" s="58">
        <f t="shared" si="18"/>
        <v>1078.75</v>
      </c>
      <c r="Q96" s="57">
        <v>43</v>
      </c>
      <c r="R96" s="57">
        <v>4505</v>
      </c>
      <c r="S96" s="58">
        <f t="shared" si="19"/>
        <v>1126.25</v>
      </c>
      <c r="T96" s="57">
        <v>76</v>
      </c>
      <c r="U96" s="102">
        <v>8305</v>
      </c>
      <c r="V96" s="58">
        <f t="shared" si="20"/>
        <v>2076.25</v>
      </c>
      <c r="W96" s="102">
        <v>65</v>
      </c>
      <c r="X96" s="102">
        <v>5165</v>
      </c>
      <c r="Y96" s="58">
        <f t="shared" si="21"/>
        <v>1291.25</v>
      </c>
      <c r="Z96" s="102">
        <v>76</v>
      </c>
      <c r="AA96" s="102">
        <v>7585</v>
      </c>
      <c r="AB96" s="58">
        <f t="shared" si="22"/>
        <v>1896.25</v>
      </c>
      <c r="AC96" s="57">
        <v>64</v>
      </c>
      <c r="AD96" s="102">
        <v>8855</v>
      </c>
      <c r="AE96" s="58">
        <f t="shared" si="23"/>
        <v>2213.75</v>
      </c>
      <c r="AF96" s="102">
        <v>54</v>
      </c>
      <c r="AG96" s="102">
        <v>6315</v>
      </c>
      <c r="AH96" s="219">
        <f t="shared" si="24"/>
        <v>1578.75</v>
      </c>
      <c r="AI96" s="102">
        <v>74</v>
      </c>
      <c r="AJ96" s="102">
        <v>8445</v>
      </c>
      <c r="AK96" s="219">
        <f t="shared" si="25"/>
        <v>2111.25</v>
      </c>
      <c r="AL96" s="102">
        <v>94</v>
      </c>
      <c r="AM96" s="102">
        <v>9690</v>
      </c>
      <c r="AN96" s="219">
        <f t="shared" si="26"/>
        <v>2422.5</v>
      </c>
      <c r="AO96" s="268">
        <v>79</v>
      </c>
      <c r="AP96" s="268">
        <v>8175</v>
      </c>
      <c r="AQ96" s="219">
        <f t="shared" si="27"/>
        <v>2043.75</v>
      </c>
      <c r="AR96" s="222">
        <v>141</v>
      </c>
      <c r="AS96" s="222">
        <v>12960</v>
      </c>
      <c r="AT96" s="219">
        <f t="shared" si="28"/>
        <v>3240</v>
      </c>
      <c r="AU96" s="222">
        <v>84</v>
      </c>
      <c r="AV96" s="222">
        <v>9490</v>
      </c>
      <c r="AW96" s="222">
        <f t="shared" si="29"/>
        <v>2372.5</v>
      </c>
    </row>
    <row r="97" spans="1:49">
      <c r="A97" s="134"/>
      <c r="B97" s="41" t="s">
        <v>466</v>
      </c>
      <c r="C97" s="298" t="s">
        <v>467</v>
      </c>
      <c r="D97" s="44" t="s">
        <v>5</v>
      </c>
      <c r="E97" s="42"/>
      <c r="F97" s="42"/>
      <c r="G97" s="58">
        <f t="shared" si="15"/>
        <v>0</v>
      </c>
      <c r="H97" s="45"/>
      <c r="I97" s="45"/>
      <c r="J97" s="58">
        <f t="shared" si="16"/>
        <v>0</v>
      </c>
      <c r="K97" s="45">
        <v>71</v>
      </c>
      <c r="L97" s="42">
        <v>7915</v>
      </c>
      <c r="M97" s="58">
        <f t="shared" si="17"/>
        <v>1978.75</v>
      </c>
      <c r="N97" s="42"/>
      <c r="O97" s="42">
        <v>12410</v>
      </c>
      <c r="P97" s="58">
        <f t="shared" si="18"/>
        <v>3102.5</v>
      </c>
      <c r="Q97" s="57">
        <v>124</v>
      </c>
      <c r="R97" s="57">
        <v>10475</v>
      </c>
      <c r="S97" s="58">
        <f t="shared" si="19"/>
        <v>2618.75</v>
      </c>
      <c r="T97" s="57">
        <v>199</v>
      </c>
      <c r="U97" s="102">
        <v>17185</v>
      </c>
      <c r="V97" s="58">
        <f t="shared" si="20"/>
        <v>4296.25</v>
      </c>
      <c r="W97" s="102">
        <v>176</v>
      </c>
      <c r="X97" s="102">
        <v>16680</v>
      </c>
      <c r="Y97" s="58">
        <f t="shared" si="21"/>
        <v>4170</v>
      </c>
      <c r="Z97" s="102">
        <v>195</v>
      </c>
      <c r="AA97" s="102">
        <v>18055</v>
      </c>
      <c r="AB97" s="58">
        <f t="shared" si="22"/>
        <v>4513.75</v>
      </c>
      <c r="AC97" s="57">
        <v>86</v>
      </c>
      <c r="AD97" s="102">
        <v>7605</v>
      </c>
      <c r="AE97" s="58">
        <f t="shared" si="23"/>
        <v>1901.25</v>
      </c>
      <c r="AF97" s="102">
        <v>70</v>
      </c>
      <c r="AG97" s="102">
        <v>6370</v>
      </c>
      <c r="AH97" s="219">
        <f t="shared" si="24"/>
        <v>1592.5</v>
      </c>
      <c r="AI97" s="102">
        <v>34</v>
      </c>
      <c r="AJ97" s="102">
        <v>2975</v>
      </c>
      <c r="AK97" s="219">
        <f t="shared" si="25"/>
        <v>743.75</v>
      </c>
      <c r="AL97" s="102">
        <v>47</v>
      </c>
      <c r="AM97" s="102">
        <v>4730</v>
      </c>
      <c r="AN97" s="219">
        <f t="shared" si="26"/>
        <v>1182.5</v>
      </c>
      <c r="AO97" s="268">
        <v>54</v>
      </c>
      <c r="AP97" s="268">
        <v>5575</v>
      </c>
      <c r="AQ97" s="219">
        <f t="shared" si="27"/>
        <v>1393.75</v>
      </c>
      <c r="AR97" s="222">
        <v>73</v>
      </c>
      <c r="AS97" s="222">
        <v>6065</v>
      </c>
      <c r="AT97" s="219">
        <f t="shared" si="28"/>
        <v>1516.25</v>
      </c>
      <c r="AU97" s="222">
        <v>59</v>
      </c>
      <c r="AV97" s="222">
        <v>5280</v>
      </c>
      <c r="AW97" s="222">
        <f t="shared" si="29"/>
        <v>1320</v>
      </c>
    </row>
    <row r="98" spans="1:49">
      <c r="A98" s="134"/>
      <c r="B98" s="41" t="s">
        <v>468</v>
      </c>
      <c r="C98" s="298" t="s">
        <v>5515</v>
      </c>
      <c r="D98" s="44" t="s">
        <v>5</v>
      </c>
      <c r="E98" s="42"/>
      <c r="F98" s="42"/>
      <c r="G98" s="58">
        <f t="shared" si="15"/>
        <v>0</v>
      </c>
      <c r="H98" s="45"/>
      <c r="I98" s="45"/>
      <c r="J98" s="58">
        <f t="shared" si="16"/>
        <v>0</v>
      </c>
      <c r="K98" s="45">
        <v>175</v>
      </c>
      <c r="L98" s="42">
        <v>19635</v>
      </c>
      <c r="M98" s="58">
        <f t="shared" si="17"/>
        <v>4908.75</v>
      </c>
      <c r="N98" s="42"/>
      <c r="O98" s="42">
        <v>17640</v>
      </c>
      <c r="P98" s="58">
        <f t="shared" si="18"/>
        <v>4410</v>
      </c>
      <c r="Q98" s="57">
        <v>172</v>
      </c>
      <c r="R98" s="57">
        <v>19470</v>
      </c>
      <c r="S98" s="58">
        <f t="shared" si="19"/>
        <v>4867.5</v>
      </c>
      <c r="T98" s="57">
        <v>158</v>
      </c>
      <c r="U98" s="102">
        <v>24065</v>
      </c>
      <c r="V98" s="58">
        <f t="shared" si="20"/>
        <v>6016.25</v>
      </c>
      <c r="W98" s="102">
        <v>47</v>
      </c>
      <c r="X98" s="102">
        <v>19320</v>
      </c>
      <c r="Y98" s="58">
        <f t="shared" si="21"/>
        <v>4830</v>
      </c>
      <c r="Z98" s="102">
        <v>182</v>
      </c>
      <c r="AA98" s="102">
        <v>19695</v>
      </c>
      <c r="AB98" s="58">
        <f t="shared" si="22"/>
        <v>4923.75</v>
      </c>
      <c r="AC98" s="57">
        <v>117</v>
      </c>
      <c r="AD98" s="102">
        <v>10345</v>
      </c>
      <c r="AE98" s="58">
        <f t="shared" si="23"/>
        <v>2586.25</v>
      </c>
      <c r="AF98" s="102">
        <v>142</v>
      </c>
      <c r="AG98" s="102">
        <v>15290</v>
      </c>
      <c r="AH98" s="219">
        <f t="shared" si="24"/>
        <v>3822.5</v>
      </c>
      <c r="AI98" s="102">
        <v>0</v>
      </c>
      <c r="AJ98" s="102">
        <v>0</v>
      </c>
      <c r="AK98" s="219">
        <f t="shared" si="25"/>
        <v>0</v>
      </c>
      <c r="AL98" s="102">
        <v>0</v>
      </c>
      <c r="AM98" s="102">
        <v>0</v>
      </c>
      <c r="AN98" s="219">
        <f t="shared" si="26"/>
        <v>0</v>
      </c>
      <c r="AO98" s="268">
        <v>0</v>
      </c>
      <c r="AP98" s="268">
        <v>0</v>
      </c>
      <c r="AQ98" s="219">
        <f t="shared" si="27"/>
        <v>0</v>
      </c>
      <c r="AR98" s="222">
        <v>0</v>
      </c>
      <c r="AS98" s="222">
        <v>0</v>
      </c>
      <c r="AT98" s="219">
        <f t="shared" si="28"/>
        <v>0</v>
      </c>
      <c r="AU98" s="222">
        <v>0</v>
      </c>
      <c r="AV98" s="222">
        <v>0</v>
      </c>
      <c r="AW98" s="222">
        <f t="shared" si="29"/>
        <v>0</v>
      </c>
    </row>
    <row r="99" spans="1:49">
      <c r="A99" s="134"/>
      <c r="B99" s="41" t="s">
        <v>470</v>
      </c>
      <c r="C99" s="298" t="s">
        <v>471</v>
      </c>
      <c r="D99" s="44" t="s">
        <v>148</v>
      </c>
      <c r="E99" s="42"/>
      <c r="F99" s="42"/>
      <c r="G99" s="58">
        <f t="shared" si="15"/>
        <v>0</v>
      </c>
      <c r="H99" s="45">
        <v>193</v>
      </c>
      <c r="I99" s="45">
        <v>15815</v>
      </c>
      <c r="J99" s="58">
        <f t="shared" si="16"/>
        <v>3953.75</v>
      </c>
      <c r="K99" s="45">
        <v>145</v>
      </c>
      <c r="L99" s="42">
        <v>13215</v>
      </c>
      <c r="M99" s="58">
        <f t="shared" si="17"/>
        <v>3303.75</v>
      </c>
      <c r="N99" s="42"/>
      <c r="O99" s="42">
        <v>12825</v>
      </c>
      <c r="P99" s="58">
        <f t="shared" si="18"/>
        <v>3206.25</v>
      </c>
      <c r="Q99" s="57">
        <v>136</v>
      </c>
      <c r="R99" s="57">
        <v>10405</v>
      </c>
      <c r="S99" s="58">
        <f t="shared" si="19"/>
        <v>2601.25</v>
      </c>
      <c r="T99" s="57">
        <v>168</v>
      </c>
      <c r="U99" s="102">
        <v>13390</v>
      </c>
      <c r="V99" s="58">
        <f t="shared" si="20"/>
        <v>3347.5</v>
      </c>
      <c r="W99" s="102">
        <v>143</v>
      </c>
      <c r="X99" s="102">
        <v>12330</v>
      </c>
      <c r="Y99" s="58">
        <f t="shared" si="21"/>
        <v>3082.5</v>
      </c>
      <c r="Z99" s="102">
        <v>221</v>
      </c>
      <c r="AA99" s="102">
        <v>17570</v>
      </c>
      <c r="AB99" s="58">
        <f t="shared" si="22"/>
        <v>4392.5</v>
      </c>
      <c r="AC99" s="57">
        <v>140</v>
      </c>
      <c r="AD99" s="102">
        <v>11850</v>
      </c>
      <c r="AE99" s="58">
        <f t="shared" si="23"/>
        <v>2962.5</v>
      </c>
      <c r="AF99" s="102">
        <v>198</v>
      </c>
      <c r="AG99" s="102">
        <v>16175</v>
      </c>
      <c r="AH99" s="219">
        <f t="shared" si="24"/>
        <v>4043.75</v>
      </c>
      <c r="AI99" s="102">
        <v>195</v>
      </c>
      <c r="AJ99" s="102">
        <v>15385</v>
      </c>
      <c r="AK99" s="219">
        <f t="shared" si="25"/>
        <v>3846.25</v>
      </c>
      <c r="AL99" s="102">
        <v>145</v>
      </c>
      <c r="AM99" s="102">
        <v>12335</v>
      </c>
      <c r="AN99" s="219">
        <f t="shared" si="26"/>
        <v>3083.75</v>
      </c>
      <c r="AO99" s="268">
        <v>142</v>
      </c>
      <c r="AP99" s="268">
        <v>13035</v>
      </c>
      <c r="AQ99" s="219">
        <f t="shared" si="27"/>
        <v>3258.75</v>
      </c>
      <c r="AR99" s="222">
        <v>180</v>
      </c>
      <c r="AS99" s="222">
        <v>13415</v>
      </c>
      <c r="AT99" s="219">
        <f t="shared" si="28"/>
        <v>3353.75</v>
      </c>
      <c r="AU99" s="222">
        <v>105</v>
      </c>
      <c r="AV99" s="222">
        <v>8815</v>
      </c>
      <c r="AW99" s="222">
        <f t="shared" si="29"/>
        <v>2203.75</v>
      </c>
    </row>
    <row r="100" spans="1:49">
      <c r="A100" s="134"/>
      <c r="B100" s="41" t="s">
        <v>472</v>
      </c>
      <c r="C100" s="298" t="s">
        <v>473</v>
      </c>
      <c r="D100" s="44" t="s">
        <v>148</v>
      </c>
      <c r="E100" s="42"/>
      <c r="F100" s="42"/>
      <c r="G100" s="58">
        <f t="shared" si="15"/>
        <v>0</v>
      </c>
      <c r="H100" s="45">
        <v>46</v>
      </c>
      <c r="I100" s="45">
        <v>5310</v>
      </c>
      <c r="J100" s="58">
        <f t="shared" si="16"/>
        <v>1327.5</v>
      </c>
      <c r="K100" s="45">
        <v>340</v>
      </c>
      <c r="L100" s="42">
        <v>26065</v>
      </c>
      <c r="M100" s="58">
        <f t="shared" si="17"/>
        <v>6516.25</v>
      </c>
      <c r="N100" s="42"/>
      <c r="O100" s="42">
        <v>43660</v>
      </c>
      <c r="P100" s="58">
        <f t="shared" si="18"/>
        <v>10915</v>
      </c>
      <c r="Q100" s="57">
        <v>369</v>
      </c>
      <c r="R100" s="57">
        <v>42690</v>
      </c>
      <c r="S100" s="58">
        <f t="shared" si="19"/>
        <v>10672.5</v>
      </c>
      <c r="T100" s="57">
        <v>383</v>
      </c>
      <c r="U100" s="102">
        <v>62055</v>
      </c>
      <c r="V100" s="58">
        <f t="shared" si="20"/>
        <v>15513.75</v>
      </c>
      <c r="W100" s="102">
        <v>139</v>
      </c>
      <c r="X100" s="102">
        <v>66440</v>
      </c>
      <c r="Y100" s="58">
        <f t="shared" si="21"/>
        <v>16610</v>
      </c>
      <c r="Z100" s="102">
        <v>589</v>
      </c>
      <c r="AA100" s="102">
        <v>64975</v>
      </c>
      <c r="AB100" s="58">
        <f t="shared" si="22"/>
        <v>16243.75</v>
      </c>
      <c r="AC100" s="57">
        <v>705</v>
      </c>
      <c r="AD100" s="102">
        <v>75985</v>
      </c>
      <c r="AE100" s="58">
        <f t="shared" si="23"/>
        <v>18996.25</v>
      </c>
      <c r="AF100" s="102">
        <v>800</v>
      </c>
      <c r="AG100" s="102">
        <v>83770</v>
      </c>
      <c r="AH100" s="219">
        <f t="shared" si="24"/>
        <v>20942.5</v>
      </c>
      <c r="AI100" s="102">
        <v>725</v>
      </c>
      <c r="AJ100" s="102">
        <v>76110</v>
      </c>
      <c r="AK100" s="219">
        <f t="shared" si="25"/>
        <v>19027.5</v>
      </c>
      <c r="AL100" s="102">
        <v>713</v>
      </c>
      <c r="AM100" s="102">
        <v>75255</v>
      </c>
      <c r="AN100" s="219">
        <f t="shared" si="26"/>
        <v>18813.75</v>
      </c>
      <c r="AO100" s="268">
        <v>825</v>
      </c>
      <c r="AP100" s="268">
        <v>88645</v>
      </c>
      <c r="AQ100" s="219">
        <f t="shared" si="27"/>
        <v>22161.25</v>
      </c>
      <c r="AR100" s="222">
        <v>905</v>
      </c>
      <c r="AS100" s="222">
        <v>82255</v>
      </c>
      <c r="AT100" s="219">
        <f t="shared" si="28"/>
        <v>20563.75</v>
      </c>
      <c r="AU100" s="222">
        <v>760</v>
      </c>
      <c r="AV100" s="222">
        <v>81985</v>
      </c>
      <c r="AW100" s="222">
        <f t="shared" si="29"/>
        <v>20496.25</v>
      </c>
    </row>
    <row r="101" spans="1:49">
      <c r="A101" s="133"/>
      <c r="B101" s="41" t="s">
        <v>474</v>
      </c>
      <c r="C101" s="298" t="s">
        <v>5517</v>
      </c>
      <c r="D101" s="44" t="s">
        <v>5</v>
      </c>
      <c r="E101" s="42"/>
      <c r="F101" s="42"/>
      <c r="G101" s="58">
        <f t="shared" si="15"/>
        <v>0</v>
      </c>
      <c r="H101" s="45"/>
      <c r="I101" s="45"/>
      <c r="J101" s="58">
        <f t="shared" si="16"/>
        <v>0</v>
      </c>
      <c r="K101" s="45">
        <v>0</v>
      </c>
      <c r="L101" s="42">
        <v>0</v>
      </c>
      <c r="M101" s="58">
        <f t="shared" si="17"/>
        <v>0</v>
      </c>
      <c r="N101" s="42"/>
      <c r="O101" s="42"/>
      <c r="P101" s="58">
        <f t="shared" si="18"/>
        <v>0</v>
      </c>
      <c r="Q101" s="57">
        <v>34</v>
      </c>
      <c r="R101" s="57">
        <v>4065</v>
      </c>
      <c r="S101" s="58">
        <f t="shared" si="19"/>
        <v>1016.25</v>
      </c>
      <c r="T101" s="57">
        <v>144</v>
      </c>
      <c r="U101" s="102">
        <v>15905</v>
      </c>
      <c r="V101" s="58">
        <f t="shared" si="20"/>
        <v>3976.25</v>
      </c>
      <c r="W101" s="102">
        <v>154</v>
      </c>
      <c r="X101" s="102">
        <v>16990</v>
      </c>
      <c r="Y101" s="58">
        <f t="shared" si="21"/>
        <v>4247.5</v>
      </c>
      <c r="Z101" s="102">
        <v>291</v>
      </c>
      <c r="AA101" s="102">
        <v>27390</v>
      </c>
      <c r="AB101" s="58">
        <f t="shared" si="22"/>
        <v>6847.5</v>
      </c>
      <c r="AC101" s="57">
        <v>345</v>
      </c>
      <c r="AD101" s="102">
        <v>32470</v>
      </c>
      <c r="AE101" s="58">
        <f t="shared" si="23"/>
        <v>8117.5</v>
      </c>
      <c r="AF101" s="102">
        <v>409</v>
      </c>
      <c r="AG101" s="102">
        <v>40940</v>
      </c>
      <c r="AH101" s="219">
        <f t="shared" si="24"/>
        <v>10235</v>
      </c>
      <c r="AI101" s="102">
        <v>446</v>
      </c>
      <c r="AJ101" s="102">
        <v>41825</v>
      </c>
      <c r="AK101" s="219">
        <f t="shared" si="25"/>
        <v>10456.25</v>
      </c>
      <c r="AL101" s="102">
        <v>218</v>
      </c>
      <c r="AM101" s="102">
        <v>20155</v>
      </c>
      <c r="AN101" s="219">
        <f t="shared" si="26"/>
        <v>5038.75</v>
      </c>
      <c r="AO101" s="268">
        <v>186</v>
      </c>
      <c r="AP101" s="268">
        <v>16765</v>
      </c>
      <c r="AQ101" s="219">
        <f t="shared" si="27"/>
        <v>4191.25</v>
      </c>
      <c r="AR101" s="222">
        <v>251</v>
      </c>
      <c r="AS101" s="222">
        <v>21625</v>
      </c>
      <c r="AT101" s="219">
        <f t="shared" si="28"/>
        <v>5406.25</v>
      </c>
      <c r="AU101" s="222">
        <v>194</v>
      </c>
      <c r="AV101" s="222">
        <v>19105</v>
      </c>
      <c r="AW101" s="222">
        <f t="shared" si="29"/>
        <v>4776.25</v>
      </c>
    </row>
    <row r="102" spans="1:49">
      <c r="A102" s="134"/>
      <c r="B102" s="41" t="s">
        <v>476</v>
      </c>
      <c r="C102" s="298" t="s">
        <v>477</v>
      </c>
      <c r="D102" s="44" t="s">
        <v>5</v>
      </c>
      <c r="E102" s="42"/>
      <c r="F102" s="42"/>
      <c r="G102" s="58">
        <f t="shared" si="15"/>
        <v>0</v>
      </c>
      <c r="H102" s="45"/>
      <c r="I102" s="45"/>
      <c r="J102" s="58">
        <f t="shared" si="16"/>
        <v>0</v>
      </c>
      <c r="K102" s="45">
        <v>431</v>
      </c>
      <c r="L102" s="42">
        <v>50715</v>
      </c>
      <c r="M102" s="58">
        <f t="shared" si="17"/>
        <v>12678.75</v>
      </c>
      <c r="N102" s="42"/>
      <c r="O102" s="42">
        <v>64700</v>
      </c>
      <c r="P102" s="58">
        <f t="shared" si="18"/>
        <v>16175</v>
      </c>
      <c r="Q102" s="57">
        <v>833</v>
      </c>
      <c r="R102" s="57">
        <v>95475</v>
      </c>
      <c r="S102" s="58">
        <f t="shared" si="19"/>
        <v>23868.75</v>
      </c>
      <c r="T102" s="57">
        <v>786</v>
      </c>
      <c r="U102" s="102">
        <v>104605</v>
      </c>
      <c r="V102" s="58">
        <f t="shared" si="20"/>
        <v>26151.25</v>
      </c>
      <c r="W102" s="102">
        <v>965</v>
      </c>
      <c r="X102" s="102">
        <v>106470</v>
      </c>
      <c r="Y102" s="58">
        <f t="shared" si="21"/>
        <v>26617.5</v>
      </c>
      <c r="Z102" s="102">
        <v>702</v>
      </c>
      <c r="AA102" s="102">
        <v>80560</v>
      </c>
      <c r="AB102" s="58">
        <f t="shared" si="22"/>
        <v>20140</v>
      </c>
      <c r="AC102" s="57">
        <v>942</v>
      </c>
      <c r="AD102" s="102">
        <v>95000</v>
      </c>
      <c r="AE102" s="58">
        <f t="shared" si="23"/>
        <v>23750</v>
      </c>
      <c r="AF102" s="102">
        <v>1267</v>
      </c>
      <c r="AG102" s="102">
        <v>122865</v>
      </c>
      <c r="AH102" s="219">
        <f t="shared" si="24"/>
        <v>30716.25</v>
      </c>
      <c r="AI102" s="102">
        <v>1384</v>
      </c>
      <c r="AJ102" s="102">
        <v>139185</v>
      </c>
      <c r="AK102" s="219">
        <f t="shared" si="25"/>
        <v>34796.25</v>
      </c>
      <c r="AL102" s="102">
        <v>1525</v>
      </c>
      <c r="AM102" s="102">
        <v>144925</v>
      </c>
      <c r="AN102" s="219">
        <f t="shared" si="26"/>
        <v>36231.25</v>
      </c>
      <c r="AO102" s="268">
        <v>1837</v>
      </c>
      <c r="AP102" s="268">
        <v>174205</v>
      </c>
      <c r="AQ102" s="219">
        <f t="shared" si="27"/>
        <v>43551.25</v>
      </c>
      <c r="AR102" s="222">
        <v>1500</v>
      </c>
      <c r="AS102" s="222">
        <v>157135</v>
      </c>
      <c r="AT102" s="219">
        <f t="shared" si="28"/>
        <v>39283.75</v>
      </c>
      <c r="AU102" s="222">
        <v>1540</v>
      </c>
      <c r="AV102" s="222">
        <v>173850</v>
      </c>
      <c r="AW102" s="222">
        <f t="shared" si="29"/>
        <v>43462.5</v>
      </c>
    </row>
    <row r="103" spans="1:49">
      <c r="A103" s="134"/>
      <c r="B103" s="41" t="s">
        <v>478</v>
      </c>
      <c r="C103" s="298" t="s">
        <v>5518</v>
      </c>
      <c r="D103" s="44" t="s">
        <v>480</v>
      </c>
      <c r="E103" s="42"/>
      <c r="F103" s="42"/>
      <c r="G103" s="58">
        <f t="shared" si="15"/>
        <v>0</v>
      </c>
      <c r="H103" s="45">
        <v>17</v>
      </c>
      <c r="I103" s="45">
        <v>1920</v>
      </c>
      <c r="J103" s="58">
        <f t="shared" si="16"/>
        <v>480</v>
      </c>
      <c r="K103" s="45">
        <v>80</v>
      </c>
      <c r="L103" s="42">
        <v>10530</v>
      </c>
      <c r="M103" s="58">
        <f t="shared" si="17"/>
        <v>2632.5</v>
      </c>
      <c r="N103" s="42"/>
      <c r="O103" s="42">
        <v>12560</v>
      </c>
      <c r="P103" s="58">
        <f t="shared" si="18"/>
        <v>3140</v>
      </c>
      <c r="Q103" s="57">
        <v>111</v>
      </c>
      <c r="R103" s="57">
        <v>13335</v>
      </c>
      <c r="S103" s="58">
        <f t="shared" si="19"/>
        <v>3333.75</v>
      </c>
      <c r="T103" s="57">
        <v>174</v>
      </c>
      <c r="U103" s="102">
        <v>17435</v>
      </c>
      <c r="V103" s="58">
        <f t="shared" si="20"/>
        <v>4358.75</v>
      </c>
      <c r="W103" s="102">
        <v>164</v>
      </c>
      <c r="X103" s="102">
        <v>17190</v>
      </c>
      <c r="Y103" s="58">
        <f t="shared" si="21"/>
        <v>4297.5</v>
      </c>
      <c r="Z103" s="102">
        <v>202</v>
      </c>
      <c r="AA103" s="102">
        <v>21135</v>
      </c>
      <c r="AB103" s="58">
        <f t="shared" si="22"/>
        <v>5283.75</v>
      </c>
      <c r="AC103" s="57">
        <v>186</v>
      </c>
      <c r="AD103" s="102">
        <v>19820</v>
      </c>
      <c r="AE103" s="58">
        <f t="shared" si="23"/>
        <v>4955</v>
      </c>
      <c r="AF103" s="102">
        <v>293</v>
      </c>
      <c r="AG103" s="102">
        <v>30990</v>
      </c>
      <c r="AH103" s="219">
        <f t="shared" si="24"/>
        <v>7747.5</v>
      </c>
      <c r="AI103" s="102">
        <v>297</v>
      </c>
      <c r="AJ103" s="102">
        <v>30405</v>
      </c>
      <c r="AK103" s="219">
        <f t="shared" si="25"/>
        <v>7601.25</v>
      </c>
      <c r="AL103" s="102">
        <v>306</v>
      </c>
      <c r="AM103" s="102">
        <v>33135</v>
      </c>
      <c r="AN103" s="219">
        <f t="shared" si="26"/>
        <v>8283.75</v>
      </c>
      <c r="AO103" s="268">
        <v>482</v>
      </c>
      <c r="AP103" s="268">
        <v>55825</v>
      </c>
      <c r="AQ103" s="219">
        <f t="shared" si="27"/>
        <v>13956.25</v>
      </c>
      <c r="AR103" s="222">
        <v>639</v>
      </c>
      <c r="AS103" s="222">
        <v>85560</v>
      </c>
      <c r="AT103" s="219">
        <f t="shared" si="28"/>
        <v>21390</v>
      </c>
      <c r="AU103" s="222">
        <v>518</v>
      </c>
      <c r="AV103" s="222">
        <v>83650</v>
      </c>
      <c r="AW103" s="222">
        <f t="shared" si="29"/>
        <v>20912.5</v>
      </c>
    </row>
    <row r="104" spans="1:49">
      <c r="A104" s="134"/>
      <c r="B104" s="41" t="s">
        <v>481</v>
      </c>
      <c r="C104" s="298" t="s">
        <v>482</v>
      </c>
      <c r="D104" s="44" t="s">
        <v>390</v>
      </c>
      <c r="E104" s="42"/>
      <c r="F104" s="42"/>
      <c r="G104" s="58">
        <f t="shared" si="15"/>
        <v>0</v>
      </c>
      <c r="H104" s="45"/>
      <c r="I104" s="45"/>
      <c r="J104" s="58">
        <f t="shared" si="16"/>
        <v>0</v>
      </c>
      <c r="K104" s="45">
        <v>0</v>
      </c>
      <c r="L104" s="42">
        <v>0</v>
      </c>
      <c r="M104" s="58">
        <f t="shared" si="17"/>
        <v>0</v>
      </c>
      <c r="N104" s="42"/>
      <c r="O104" s="42">
        <v>475</v>
      </c>
      <c r="P104" s="58">
        <f t="shared" si="18"/>
        <v>118.75</v>
      </c>
      <c r="Q104" s="57">
        <v>18</v>
      </c>
      <c r="R104" s="57">
        <v>1745</v>
      </c>
      <c r="S104" s="58">
        <f t="shared" si="19"/>
        <v>436.25</v>
      </c>
      <c r="T104" s="57">
        <v>10</v>
      </c>
      <c r="U104" s="102">
        <v>1075</v>
      </c>
      <c r="V104" s="58">
        <f t="shared" si="20"/>
        <v>268.75</v>
      </c>
      <c r="W104" s="102">
        <v>19</v>
      </c>
      <c r="X104" s="102">
        <v>1925</v>
      </c>
      <c r="Y104" s="58">
        <f t="shared" si="21"/>
        <v>481.25</v>
      </c>
      <c r="Z104" s="102">
        <v>21</v>
      </c>
      <c r="AA104" s="102">
        <v>1630</v>
      </c>
      <c r="AB104" s="58">
        <f t="shared" si="22"/>
        <v>407.5</v>
      </c>
      <c r="AC104" s="57">
        <v>21</v>
      </c>
      <c r="AD104" s="102">
        <v>2270</v>
      </c>
      <c r="AE104" s="58">
        <f t="shared" si="23"/>
        <v>567.5</v>
      </c>
      <c r="AF104" s="102">
        <v>40</v>
      </c>
      <c r="AG104" s="102">
        <v>4580</v>
      </c>
      <c r="AH104" s="219">
        <f t="shared" si="24"/>
        <v>1145</v>
      </c>
      <c r="AI104" s="102">
        <v>35</v>
      </c>
      <c r="AJ104" s="102">
        <v>4450</v>
      </c>
      <c r="AK104" s="219">
        <f t="shared" si="25"/>
        <v>1112.5</v>
      </c>
      <c r="AL104" s="102">
        <v>34</v>
      </c>
      <c r="AM104" s="102">
        <v>3840</v>
      </c>
      <c r="AN104" s="219">
        <f t="shared" si="26"/>
        <v>960</v>
      </c>
      <c r="AO104" s="268">
        <v>14</v>
      </c>
      <c r="AP104" s="268">
        <v>1620</v>
      </c>
      <c r="AQ104" s="219">
        <f t="shared" si="27"/>
        <v>405</v>
      </c>
      <c r="AR104" s="222">
        <v>28</v>
      </c>
      <c r="AS104" s="222">
        <v>3105</v>
      </c>
      <c r="AT104" s="219">
        <f t="shared" si="28"/>
        <v>776.25</v>
      </c>
      <c r="AU104" s="222">
        <v>28</v>
      </c>
      <c r="AV104" s="222">
        <v>3985</v>
      </c>
      <c r="AW104" s="222">
        <f t="shared" si="29"/>
        <v>996.25</v>
      </c>
    </row>
    <row r="105" spans="1:49">
      <c r="A105" s="134"/>
      <c r="B105" s="41" t="s">
        <v>483</v>
      </c>
      <c r="C105" s="298" t="s">
        <v>484</v>
      </c>
      <c r="D105" s="44" t="s">
        <v>5</v>
      </c>
      <c r="E105" s="42"/>
      <c r="F105" s="42"/>
      <c r="G105" s="58">
        <f t="shared" si="15"/>
        <v>0</v>
      </c>
      <c r="H105" s="45"/>
      <c r="I105" s="45"/>
      <c r="J105" s="58">
        <f t="shared" si="16"/>
        <v>0</v>
      </c>
      <c r="K105" s="45">
        <v>99</v>
      </c>
      <c r="L105" s="42">
        <v>8890</v>
      </c>
      <c r="M105" s="58">
        <f t="shared" si="17"/>
        <v>2222.5</v>
      </c>
      <c r="N105" s="42"/>
      <c r="O105" s="42">
        <v>16215</v>
      </c>
      <c r="P105" s="58">
        <f t="shared" si="18"/>
        <v>4053.75</v>
      </c>
      <c r="Q105" s="57">
        <v>230</v>
      </c>
      <c r="R105" s="57">
        <v>23050</v>
      </c>
      <c r="S105" s="58">
        <f t="shared" si="19"/>
        <v>5762.5</v>
      </c>
      <c r="T105" s="57">
        <v>244</v>
      </c>
      <c r="U105" s="102">
        <v>32975</v>
      </c>
      <c r="V105" s="58">
        <f t="shared" si="20"/>
        <v>8243.75</v>
      </c>
      <c r="W105" s="102">
        <v>373</v>
      </c>
      <c r="X105" s="102">
        <v>36095</v>
      </c>
      <c r="Y105" s="58">
        <f t="shared" si="21"/>
        <v>9023.75</v>
      </c>
      <c r="Z105" s="102">
        <v>541</v>
      </c>
      <c r="AA105" s="102">
        <v>51845</v>
      </c>
      <c r="AB105" s="58">
        <f t="shared" si="22"/>
        <v>12961.25</v>
      </c>
      <c r="AC105" s="57">
        <v>441</v>
      </c>
      <c r="AD105" s="102">
        <v>44205</v>
      </c>
      <c r="AE105" s="58">
        <f t="shared" si="23"/>
        <v>11051.25</v>
      </c>
      <c r="AF105" s="102">
        <v>594</v>
      </c>
      <c r="AG105" s="102">
        <v>57895</v>
      </c>
      <c r="AH105" s="219">
        <f t="shared" si="24"/>
        <v>14473.75</v>
      </c>
      <c r="AI105" s="102">
        <v>700</v>
      </c>
      <c r="AJ105" s="102">
        <v>68205</v>
      </c>
      <c r="AK105" s="219">
        <f t="shared" si="25"/>
        <v>17051.25</v>
      </c>
      <c r="AL105" s="102">
        <v>709</v>
      </c>
      <c r="AM105" s="102">
        <v>65345</v>
      </c>
      <c r="AN105" s="219">
        <f t="shared" si="26"/>
        <v>16336.25</v>
      </c>
      <c r="AO105" s="268">
        <v>868</v>
      </c>
      <c r="AP105" s="268">
        <v>82130</v>
      </c>
      <c r="AQ105" s="219">
        <f t="shared" si="27"/>
        <v>20532.5</v>
      </c>
      <c r="AR105" s="222">
        <v>1019</v>
      </c>
      <c r="AS105" s="222">
        <v>90330</v>
      </c>
      <c r="AT105" s="219">
        <f t="shared" si="28"/>
        <v>22582.5</v>
      </c>
      <c r="AU105" s="222">
        <v>962</v>
      </c>
      <c r="AV105" s="222">
        <v>88500</v>
      </c>
      <c r="AW105" s="222">
        <f t="shared" si="29"/>
        <v>22125</v>
      </c>
    </row>
    <row r="106" spans="1:49">
      <c r="A106" s="134"/>
      <c r="B106" s="41" t="s">
        <v>485</v>
      </c>
      <c r="C106" s="298" t="s">
        <v>486</v>
      </c>
      <c r="D106" s="44" t="s">
        <v>5</v>
      </c>
      <c r="E106" s="42"/>
      <c r="F106" s="42"/>
      <c r="G106" s="58">
        <f t="shared" si="15"/>
        <v>0</v>
      </c>
      <c r="H106" s="45"/>
      <c r="I106" s="45"/>
      <c r="J106" s="58">
        <f t="shared" si="16"/>
        <v>0</v>
      </c>
      <c r="K106" s="45">
        <v>42</v>
      </c>
      <c r="L106" s="42">
        <v>4170</v>
      </c>
      <c r="M106" s="58">
        <f t="shared" si="17"/>
        <v>1042.5</v>
      </c>
      <c r="N106" s="42"/>
      <c r="O106" s="42">
        <v>6305</v>
      </c>
      <c r="P106" s="58">
        <f t="shared" si="18"/>
        <v>1576.25</v>
      </c>
      <c r="Q106" s="57">
        <v>91</v>
      </c>
      <c r="R106" s="57">
        <v>7995</v>
      </c>
      <c r="S106" s="58">
        <f t="shared" si="19"/>
        <v>1998.75</v>
      </c>
      <c r="T106" s="57">
        <v>87</v>
      </c>
      <c r="U106" s="102">
        <v>9080</v>
      </c>
      <c r="V106" s="58">
        <f t="shared" si="20"/>
        <v>2270</v>
      </c>
      <c r="W106" s="102">
        <v>18</v>
      </c>
      <c r="X106" s="102">
        <v>8020</v>
      </c>
      <c r="Y106" s="58">
        <f t="shared" si="21"/>
        <v>2005</v>
      </c>
      <c r="Z106" s="102">
        <v>89</v>
      </c>
      <c r="AA106" s="102">
        <v>7805</v>
      </c>
      <c r="AB106" s="58">
        <f t="shared" si="22"/>
        <v>1951.25</v>
      </c>
      <c r="AC106" s="57">
        <v>75</v>
      </c>
      <c r="AD106" s="102">
        <v>6525</v>
      </c>
      <c r="AE106" s="58">
        <f t="shared" si="23"/>
        <v>1631.25</v>
      </c>
      <c r="AF106" s="102">
        <v>118</v>
      </c>
      <c r="AG106" s="102">
        <v>10220</v>
      </c>
      <c r="AH106" s="219">
        <f t="shared" si="24"/>
        <v>2555</v>
      </c>
      <c r="AI106" s="102">
        <v>110</v>
      </c>
      <c r="AJ106" s="102">
        <v>9370</v>
      </c>
      <c r="AK106" s="219">
        <f t="shared" si="25"/>
        <v>2342.5</v>
      </c>
      <c r="AL106" s="102">
        <v>102</v>
      </c>
      <c r="AM106" s="102">
        <v>9130</v>
      </c>
      <c r="AN106" s="219">
        <f t="shared" si="26"/>
        <v>2282.5</v>
      </c>
      <c r="AO106" s="268">
        <v>110</v>
      </c>
      <c r="AP106" s="268">
        <v>9435</v>
      </c>
      <c r="AQ106" s="219">
        <f t="shared" si="27"/>
        <v>2358.75</v>
      </c>
      <c r="AR106" s="222">
        <v>86</v>
      </c>
      <c r="AS106" s="222">
        <v>6990</v>
      </c>
      <c r="AT106" s="219">
        <f t="shared" si="28"/>
        <v>1747.5</v>
      </c>
      <c r="AU106" s="222">
        <v>95</v>
      </c>
      <c r="AV106" s="222">
        <v>9100</v>
      </c>
      <c r="AW106" s="222">
        <f t="shared" si="29"/>
        <v>2275</v>
      </c>
    </row>
    <row r="107" spans="1:49">
      <c r="A107" s="134"/>
      <c r="B107" s="41" t="s">
        <v>487</v>
      </c>
      <c r="C107" s="298" t="s">
        <v>488</v>
      </c>
      <c r="D107" s="44" t="s">
        <v>372</v>
      </c>
      <c r="E107" s="42"/>
      <c r="F107" s="42"/>
      <c r="G107" s="58">
        <f t="shared" si="15"/>
        <v>0</v>
      </c>
      <c r="H107" s="45"/>
      <c r="I107" s="45"/>
      <c r="J107" s="58">
        <f t="shared" si="16"/>
        <v>0</v>
      </c>
      <c r="K107" s="45">
        <v>4</v>
      </c>
      <c r="L107" s="42">
        <v>560</v>
      </c>
      <c r="M107" s="58">
        <f t="shared" si="17"/>
        <v>140</v>
      </c>
      <c r="N107" s="42"/>
      <c r="O107" s="42">
        <v>2165</v>
      </c>
      <c r="P107" s="58">
        <f t="shared" si="18"/>
        <v>541.25</v>
      </c>
      <c r="Q107" s="57">
        <v>25</v>
      </c>
      <c r="R107" s="57">
        <v>2855</v>
      </c>
      <c r="S107" s="58">
        <f t="shared" si="19"/>
        <v>713.75</v>
      </c>
      <c r="T107" s="57">
        <v>18</v>
      </c>
      <c r="U107" s="102">
        <v>1900</v>
      </c>
      <c r="V107" s="58">
        <f t="shared" si="20"/>
        <v>475</v>
      </c>
      <c r="W107" s="102">
        <v>35</v>
      </c>
      <c r="X107" s="102">
        <v>2650</v>
      </c>
      <c r="Y107" s="58">
        <f t="shared" si="21"/>
        <v>662.5</v>
      </c>
      <c r="Z107" s="102">
        <v>37</v>
      </c>
      <c r="AA107" s="102">
        <v>3870</v>
      </c>
      <c r="AB107" s="58">
        <f t="shared" si="22"/>
        <v>967.5</v>
      </c>
      <c r="AC107" s="57">
        <v>22</v>
      </c>
      <c r="AD107" s="102">
        <v>2120</v>
      </c>
      <c r="AE107" s="58">
        <f t="shared" si="23"/>
        <v>530</v>
      </c>
      <c r="AF107" s="102">
        <v>34</v>
      </c>
      <c r="AG107" s="102">
        <v>3015</v>
      </c>
      <c r="AH107" s="219">
        <f t="shared" si="24"/>
        <v>753.75</v>
      </c>
      <c r="AI107" s="102">
        <v>10</v>
      </c>
      <c r="AJ107" s="102">
        <v>615</v>
      </c>
      <c r="AK107" s="219">
        <f t="shared" si="25"/>
        <v>153.75</v>
      </c>
      <c r="AL107" s="102">
        <v>19</v>
      </c>
      <c r="AM107" s="102">
        <v>1805</v>
      </c>
      <c r="AN107" s="219">
        <f t="shared" si="26"/>
        <v>451.25</v>
      </c>
      <c r="AO107" s="268">
        <v>20</v>
      </c>
      <c r="AP107" s="268">
        <v>1960</v>
      </c>
      <c r="AQ107" s="219">
        <f t="shared" si="27"/>
        <v>490</v>
      </c>
      <c r="AR107" s="222">
        <v>37</v>
      </c>
      <c r="AS107" s="222">
        <v>3105</v>
      </c>
      <c r="AT107" s="219">
        <f t="shared" si="28"/>
        <v>776.25</v>
      </c>
      <c r="AU107" s="222">
        <v>27</v>
      </c>
      <c r="AV107" s="222">
        <v>2660</v>
      </c>
      <c r="AW107" s="222">
        <f t="shared" si="29"/>
        <v>665</v>
      </c>
    </row>
    <row r="108" spans="1:49">
      <c r="A108" s="134"/>
      <c r="B108" s="41" t="s">
        <v>489</v>
      </c>
      <c r="C108" s="298" t="s">
        <v>490</v>
      </c>
      <c r="D108" s="44" t="s">
        <v>5</v>
      </c>
      <c r="E108" s="42"/>
      <c r="F108" s="42"/>
      <c r="G108" s="58">
        <f t="shared" si="15"/>
        <v>0</v>
      </c>
      <c r="H108" s="45"/>
      <c r="I108" s="45"/>
      <c r="J108" s="58">
        <f t="shared" si="16"/>
        <v>0</v>
      </c>
      <c r="K108" s="45">
        <v>25</v>
      </c>
      <c r="L108" s="42">
        <v>2730</v>
      </c>
      <c r="M108" s="58">
        <f t="shared" si="17"/>
        <v>682.5</v>
      </c>
      <c r="N108" s="42"/>
      <c r="O108" s="42">
        <v>8710</v>
      </c>
      <c r="P108" s="58">
        <f t="shared" si="18"/>
        <v>2177.5</v>
      </c>
      <c r="Q108" s="57">
        <v>146</v>
      </c>
      <c r="R108" s="57">
        <v>16030</v>
      </c>
      <c r="S108" s="58">
        <f t="shared" si="19"/>
        <v>4007.5</v>
      </c>
      <c r="T108" s="57">
        <v>87</v>
      </c>
      <c r="U108" s="102">
        <v>13280</v>
      </c>
      <c r="V108" s="58">
        <f t="shared" si="20"/>
        <v>3320</v>
      </c>
      <c r="W108" s="102">
        <v>47</v>
      </c>
      <c r="X108" s="102">
        <v>17580</v>
      </c>
      <c r="Y108" s="58">
        <f t="shared" si="21"/>
        <v>4395</v>
      </c>
      <c r="Z108" s="102">
        <v>193</v>
      </c>
      <c r="AA108" s="102">
        <v>17820</v>
      </c>
      <c r="AB108" s="58">
        <f t="shared" si="22"/>
        <v>4455</v>
      </c>
      <c r="AC108" s="57">
        <v>270</v>
      </c>
      <c r="AD108" s="102">
        <v>25660</v>
      </c>
      <c r="AE108" s="58">
        <f t="shared" si="23"/>
        <v>6415</v>
      </c>
      <c r="AF108" s="102">
        <v>178</v>
      </c>
      <c r="AG108" s="102">
        <v>17160</v>
      </c>
      <c r="AH108" s="219">
        <f t="shared" si="24"/>
        <v>4290</v>
      </c>
      <c r="AI108" s="102">
        <v>235</v>
      </c>
      <c r="AJ108" s="102">
        <v>21685</v>
      </c>
      <c r="AK108" s="219">
        <f t="shared" si="25"/>
        <v>5421.25</v>
      </c>
      <c r="AL108" s="102">
        <v>259</v>
      </c>
      <c r="AM108" s="102">
        <v>27545</v>
      </c>
      <c r="AN108" s="219">
        <f t="shared" si="26"/>
        <v>6886.25</v>
      </c>
      <c r="AO108" s="268">
        <v>286</v>
      </c>
      <c r="AP108" s="268">
        <v>31480</v>
      </c>
      <c r="AQ108" s="219">
        <f t="shared" si="27"/>
        <v>7870</v>
      </c>
      <c r="AR108" s="222">
        <v>390</v>
      </c>
      <c r="AS108" s="222">
        <v>38115</v>
      </c>
      <c r="AT108" s="219">
        <f t="shared" si="28"/>
        <v>9528.75</v>
      </c>
      <c r="AU108" s="222">
        <v>518</v>
      </c>
      <c r="AV108" s="222">
        <v>49495</v>
      </c>
      <c r="AW108" s="222">
        <f t="shared" si="29"/>
        <v>12373.75</v>
      </c>
    </row>
    <row r="109" spans="1:49">
      <c r="A109" s="134"/>
      <c r="B109" s="41" t="s">
        <v>491</v>
      </c>
      <c r="C109" s="298" t="s">
        <v>492</v>
      </c>
      <c r="D109" s="44" t="s">
        <v>36</v>
      </c>
      <c r="E109" s="42"/>
      <c r="F109" s="42"/>
      <c r="G109" s="58">
        <f t="shared" si="15"/>
        <v>0</v>
      </c>
      <c r="H109" s="45"/>
      <c r="I109" s="45"/>
      <c r="J109" s="58">
        <f t="shared" si="16"/>
        <v>0</v>
      </c>
      <c r="K109" s="45">
        <v>2</v>
      </c>
      <c r="L109" s="42">
        <v>205</v>
      </c>
      <c r="M109" s="58">
        <f t="shared" si="17"/>
        <v>51.25</v>
      </c>
      <c r="N109" s="42"/>
      <c r="O109" s="42"/>
      <c r="P109" s="58">
        <f t="shared" si="18"/>
        <v>0</v>
      </c>
      <c r="Q109" s="57">
        <v>1</v>
      </c>
      <c r="R109" s="57">
        <v>190</v>
      </c>
      <c r="S109" s="58">
        <f t="shared" si="19"/>
        <v>47.5</v>
      </c>
      <c r="T109" s="57">
        <v>0</v>
      </c>
      <c r="U109" s="102">
        <v>0</v>
      </c>
      <c r="V109" s="58">
        <f t="shared" si="20"/>
        <v>0</v>
      </c>
      <c r="W109" s="102">
        <v>0</v>
      </c>
      <c r="X109" s="102">
        <v>0</v>
      </c>
      <c r="Y109" s="58">
        <f t="shared" si="21"/>
        <v>0</v>
      </c>
      <c r="Z109" s="102">
        <v>1</v>
      </c>
      <c r="AA109" s="102">
        <v>190</v>
      </c>
      <c r="AB109" s="58">
        <f t="shared" si="22"/>
        <v>47.5</v>
      </c>
      <c r="AC109" s="57">
        <v>2</v>
      </c>
      <c r="AD109" s="102">
        <v>105</v>
      </c>
      <c r="AE109" s="58">
        <f t="shared" si="23"/>
        <v>26.25</v>
      </c>
      <c r="AF109" s="102">
        <v>0</v>
      </c>
      <c r="AG109" s="102">
        <v>0</v>
      </c>
      <c r="AH109" s="219">
        <f t="shared" si="24"/>
        <v>0</v>
      </c>
      <c r="AI109" s="102">
        <v>0</v>
      </c>
      <c r="AJ109" s="102">
        <v>0</v>
      </c>
      <c r="AK109" s="219">
        <f t="shared" si="25"/>
        <v>0</v>
      </c>
      <c r="AL109" s="102">
        <v>0</v>
      </c>
      <c r="AM109" s="102">
        <v>0</v>
      </c>
      <c r="AN109" s="219">
        <f t="shared" si="26"/>
        <v>0</v>
      </c>
      <c r="AO109" s="268">
        <v>0</v>
      </c>
      <c r="AP109" s="268">
        <v>0</v>
      </c>
      <c r="AQ109" s="219">
        <f t="shared" si="27"/>
        <v>0</v>
      </c>
      <c r="AR109" s="222">
        <v>0</v>
      </c>
      <c r="AS109" s="222">
        <v>0</v>
      </c>
      <c r="AT109" s="219">
        <f t="shared" si="28"/>
        <v>0</v>
      </c>
      <c r="AU109" s="222">
        <v>0</v>
      </c>
      <c r="AV109" s="222">
        <v>0</v>
      </c>
      <c r="AW109" s="222">
        <f t="shared" si="29"/>
        <v>0</v>
      </c>
    </row>
    <row r="110" spans="1:49">
      <c r="A110" s="134"/>
      <c r="B110" s="41" t="s">
        <v>493</v>
      </c>
      <c r="C110" s="298" t="s">
        <v>494</v>
      </c>
      <c r="D110" s="44" t="s">
        <v>43</v>
      </c>
      <c r="E110" s="42"/>
      <c r="F110" s="42"/>
      <c r="G110" s="58">
        <f t="shared" si="15"/>
        <v>0</v>
      </c>
      <c r="H110" s="45">
        <v>14</v>
      </c>
      <c r="I110" s="45">
        <v>1165</v>
      </c>
      <c r="J110" s="58">
        <f t="shared" si="16"/>
        <v>291.25</v>
      </c>
      <c r="K110" s="45">
        <v>20</v>
      </c>
      <c r="L110" s="42">
        <v>2050</v>
      </c>
      <c r="M110" s="58">
        <f t="shared" si="17"/>
        <v>512.5</v>
      </c>
      <c r="N110" s="42"/>
      <c r="O110" s="42">
        <v>6180</v>
      </c>
      <c r="P110" s="58">
        <f t="shared" si="18"/>
        <v>1545</v>
      </c>
      <c r="Q110" s="57">
        <v>86</v>
      </c>
      <c r="R110" s="57">
        <v>6835</v>
      </c>
      <c r="S110" s="58">
        <f t="shared" si="19"/>
        <v>1708.75</v>
      </c>
      <c r="T110" s="57">
        <v>65</v>
      </c>
      <c r="U110" s="102">
        <v>5420</v>
      </c>
      <c r="V110" s="58">
        <f t="shared" si="20"/>
        <v>1355</v>
      </c>
      <c r="W110" s="102">
        <v>50</v>
      </c>
      <c r="X110" s="102">
        <v>4110</v>
      </c>
      <c r="Y110" s="58">
        <f t="shared" si="21"/>
        <v>1027.5</v>
      </c>
      <c r="Z110" s="102">
        <v>45</v>
      </c>
      <c r="AA110" s="102">
        <v>3300</v>
      </c>
      <c r="AB110" s="58">
        <f t="shared" si="22"/>
        <v>825</v>
      </c>
      <c r="AC110" s="57">
        <v>27</v>
      </c>
      <c r="AD110" s="102">
        <v>2410</v>
      </c>
      <c r="AE110" s="58">
        <f t="shared" si="23"/>
        <v>602.5</v>
      </c>
      <c r="AF110" s="102">
        <v>39</v>
      </c>
      <c r="AG110" s="102">
        <v>3120</v>
      </c>
      <c r="AH110" s="219">
        <f t="shared" si="24"/>
        <v>780</v>
      </c>
      <c r="AI110" s="102">
        <v>48</v>
      </c>
      <c r="AJ110" s="102">
        <v>4025</v>
      </c>
      <c r="AK110" s="219">
        <f t="shared" si="25"/>
        <v>1006.25</v>
      </c>
      <c r="AL110" s="102">
        <v>74</v>
      </c>
      <c r="AM110" s="102">
        <v>6550</v>
      </c>
      <c r="AN110" s="219">
        <f t="shared" si="26"/>
        <v>1637.5</v>
      </c>
      <c r="AO110" s="268">
        <v>66</v>
      </c>
      <c r="AP110" s="268">
        <v>5360</v>
      </c>
      <c r="AQ110" s="219">
        <f t="shared" si="27"/>
        <v>1340</v>
      </c>
      <c r="AR110" s="222">
        <v>50</v>
      </c>
      <c r="AS110" s="222">
        <v>4415</v>
      </c>
      <c r="AT110" s="219">
        <f t="shared" si="28"/>
        <v>1103.75</v>
      </c>
      <c r="AU110" s="222">
        <v>33</v>
      </c>
      <c r="AV110" s="222">
        <v>3070</v>
      </c>
      <c r="AW110" s="222">
        <f t="shared" si="29"/>
        <v>767.5</v>
      </c>
    </row>
    <row r="111" spans="1:49">
      <c r="A111" s="134"/>
      <c r="B111" s="41" t="s">
        <v>495</v>
      </c>
      <c r="C111" s="298" t="s">
        <v>5515</v>
      </c>
      <c r="D111" s="44" t="s">
        <v>5</v>
      </c>
      <c r="E111" s="42"/>
      <c r="F111" s="42"/>
      <c r="G111" s="58">
        <f t="shared" si="15"/>
        <v>0</v>
      </c>
      <c r="H111" s="45"/>
      <c r="I111" s="45"/>
      <c r="J111" s="58">
        <f t="shared" si="16"/>
        <v>0</v>
      </c>
      <c r="K111" s="45">
        <v>6</v>
      </c>
      <c r="L111" s="42">
        <v>490</v>
      </c>
      <c r="M111" s="58">
        <f t="shared" si="17"/>
        <v>122.5</v>
      </c>
      <c r="N111" s="42"/>
      <c r="O111" s="42">
        <v>5265</v>
      </c>
      <c r="P111" s="58">
        <f t="shared" si="18"/>
        <v>1316.25</v>
      </c>
      <c r="Q111" s="57">
        <v>46</v>
      </c>
      <c r="R111" s="57">
        <v>5255</v>
      </c>
      <c r="S111" s="58">
        <f t="shared" si="19"/>
        <v>1313.75</v>
      </c>
      <c r="T111" s="57">
        <v>0</v>
      </c>
      <c r="U111" s="102">
        <v>0</v>
      </c>
      <c r="V111" s="58">
        <f t="shared" si="20"/>
        <v>0</v>
      </c>
      <c r="W111" s="102">
        <v>0</v>
      </c>
      <c r="X111" s="102">
        <v>0</v>
      </c>
      <c r="Y111" s="58">
        <f t="shared" si="21"/>
        <v>0</v>
      </c>
      <c r="Z111" s="102">
        <v>0</v>
      </c>
      <c r="AA111" s="102">
        <v>0</v>
      </c>
      <c r="AB111" s="58">
        <f t="shared" si="22"/>
        <v>0</v>
      </c>
      <c r="AC111" s="57">
        <v>0</v>
      </c>
      <c r="AD111" s="102">
        <v>0</v>
      </c>
      <c r="AE111" s="58">
        <f t="shared" si="23"/>
        <v>0</v>
      </c>
      <c r="AF111" s="102">
        <v>0</v>
      </c>
      <c r="AG111" s="102">
        <v>0</v>
      </c>
      <c r="AH111" s="219">
        <f t="shared" si="24"/>
        <v>0</v>
      </c>
      <c r="AI111" s="102">
        <v>0</v>
      </c>
      <c r="AJ111" s="102">
        <v>0</v>
      </c>
      <c r="AK111" s="219">
        <f t="shared" si="25"/>
        <v>0</v>
      </c>
      <c r="AL111" s="102">
        <v>0</v>
      </c>
      <c r="AM111" s="102">
        <v>0</v>
      </c>
      <c r="AN111" s="219">
        <f t="shared" si="26"/>
        <v>0</v>
      </c>
      <c r="AO111" s="268">
        <v>0</v>
      </c>
      <c r="AP111" s="268">
        <v>0</v>
      </c>
      <c r="AQ111" s="219">
        <f t="shared" si="27"/>
        <v>0</v>
      </c>
      <c r="AR111" s="222">
        <v>0</v>
      </c>
      <c r="AS111" s="222">
        <v>0</v>
      </c>
      <c r="AT111" s="219">
        <f t="shared" si="28"/>
        <v>0</v>
      </c>
      <c r="AU111" s="222">
        <v>0</v>
      </c>
      <c r="AV111" s="222">
        <v>0</v>
      </c>
      <c r="AW111" s="222">
        <f t="shared" si="29"/>
        <v>0</v>
      </c>
    </row>
    <row r="112" spans="1:49">
      <c r="A112" s="134"/>
      <c r="B112" s="41" t="s">
        <v>497</v>
      </c>
      <c r="C112" s="298" t="s">
        <v>498</v>
      </c>
      <c r="D112" s="44" t="s">
        <v>259</v>
      </c>
      <c r="E112" s="42"/>
      <c r="F112" s="42"/>
      <c r="G112" s="58">
        <f t="shared" si="15"/>
        <v>0</v>
      </c>
      <c r="H112" s="45"/>
      <c r="I112" s="45"/>
      <c r="J112" s="58">
        <f t="shared" si="16"/>
        <v>0</v>
      </c>
      <c r="K112" s="45">
        <v>2</v>
      </c>
      <c r="L112" s="42">
        <v>205</v>
      </c>
      <c r="M112" s="58">
        <f t="shared" si="17"/>
        <v>51.25</v>
      </c>
      <c r="N112" s="42"/>
      <c r="O112" s="42">
        <v>805</v>
      </c>
      <c r="P112" s="58">
        <f t="shared" si="18"/>
        <v>201.25</v>
      </c>
      <c r="Q112" s="57">
        <v>29</v>
      </c>
      <c r="R112" s="57">
        <v>3165</v>
      </c>
      <c r="S112" s="58">
        <f t="shared" si="19"/>
        <v>791.25</v>
      </c>
      <c r="T112" s="57">
        <v>73</v>
      </c>
      <c r="U112" s="102">
        <v>8050</v>
      </c>
      <c r="V112" s="58">
        <f t="shared" si="20"/>
        <v>2012.5</v>
      </c>
      <c r="W112" s="102">
        <v>71</v>
      </c>
      <c r="X112" s="102">
        <v>7055</v>
      </c>
      <c r="Y112" s="58">
        <f t="shared" si="21"/>
        <v>1763.75</v>
      </c>
      <c r="Z112" s="102">
        <v>61</v>
      </c>
      <c r="AA112" s="102">
        <v>6870</v>
      </c>
      <c r="AB112" s="58">
        <f t="shared" si="22"/>
        <v>1717.5</v>
      </c>
      <c r="AC112" s="57">
        <v>77</v>
      </c>
      <c r="AD112" s="102">
        <v>6990</v>
      </c>
      <c r="AE112" s="58">
        <f t="shared" si="23"/>
        <v>1747.5</v>
      </c>
      <c r="AF112" s="102">
        <v>80</v>
      </c>
      <c r="AG112" s="102">
        <v>9350</v>
      </c>
      <c r="AH112" s="219">
        <f t="shared" si="24"/>
        <v>2337.5</v>
      </c>
      <c r="AI112" s="102">
        <v>77</v>
      </c>
      <c r="AJ112" s="102">
        <v>8320</v>
      </c>
      <c r="AK112" s="219">
        <f t="shared" si="25"/>
        <v>2080</v>
      </c>
      <c r="AL112" s="102">
        <v>122</v>
      </c>
      <c r="AM112" s="102">
        <v>12300</v>
      </c>
      <c r="AN112" s="219">
        <f t="shared" si="26"/>
        <v>3075</v>
      </c>
      <c r="AO112" s="268">
        <v>120</v>
      </c>
      <c r="AP112" s="268">
        <v>12965</v>
      </c>
      <c r="AQ112" s="219">
        <f t="shared" si="27"/>
        <v>3241.25</v>
      </c>
      <c r="AR112" s="222">
        <v>169</v>
      </c>
      <c r="AS112" s="222">
        <v>17290</v>
      </c>
      <c r="AT112" s="219">
        <f t="shared" si="28"/>
        <v>4322.5</v>
      </c>
      <c r="AU112" s="222">
        <v>185</v>
      </c>
      <c r="AV112" s="222">
        <v>20600</v>
      </c>
      <c r="AW112" s="222">
        <f t="shared" si="29"/>
        <v>5150</v>
      </c>
    </row>
    <row r="113" spans="1:49">
      <c r="A113" s="134"/>
      <c r="B113" s="41" t="s">
        <v>499</v>
      </c>
      <c r="C113" s="298" t="s">
        <v>5515</v>
      </c>
      <c r="D113" s="44" t="s">
        <v>501</v>
      </c>
      <c r="E113" s="42"/>
      <c r="F113" s="42"/>
      <c r="G113" s="58">
        <f t="shared" si="15"/>
        <v>0</v>
      </c>
      <c r="H113" s="45">
        <v>3</v>
      </c>
      <c r="I113" s="45">
        <v>385</v>
      </c>
      <c r="J113" s="58">
        <f t="shared" si="16"/>
        <v>96.25</v>
      </c>
      <c r="K113" s="45">
        <v>14</v>
      </c>
      <c r="L113" s="42">
        <v>1255</v>
      </c>
      <c r="M113" s="58">
        <f t="shared" si="17"/>
        <v>313.75</v>
      </c>
      <c r="N113" s="42"/>
      <c r="O113" s="42">
        <v>1550</v>
      </c>
      <c r="P113" s="58">
        <f t="shared" si="18"/>
        <v>387.5</v>
      </c>
      <c r="Q113" s="57">
        <v>6</v>
      </c>
      <c r="R113" s="57">
        <v>530</v>
      </c>
      <c r="S113" s="58">
        <f t="shared" si="19"/>
        <v>132.5</v>
      </c>
      <c r="T113" s="57">
        <v>21</v>
      </c>
      <c r="U113" s="102">
        <v>1700</v>
      </c>
      <c r="V113" s="58">
        <f t="shared" si="20"/>
        <v>425</v>
      </c>
      <c r="W113" s="102">
        <v>12</v>
      </c>
      <c r="X113" s="102">
        <v>1050</v>
      </c>
      <c r="Y113" s="58">
        <f t="shared" si="21"/>
        <v>262.5</v>
      </c>
      <c r="Z113" s="102">
        <v>11</v>
      </c>
      <c r="AA113" s="102">
        <v>1025</v>
      </c>
      <c r="AB113" s="58">
        <f t="shared" si="22"/>
        <v>256.25</v>
      </c>
      <c r="AC113" s="57">
        <v>12</v>
      </c>
      <c r="AD113" s="102">
        <v>955</v>
      </c>
      <c r="AE113" s="58">
        <f t="shared" si="23"/>
        <v>238.75</v>
      </c>
      <c r="AF113" s="102">
        <v>1</v>
      </c>
      <c r="AG113" s="102">
        <v>150</v>
      </c>
      <c r="AH113" s="219">
        <f t="shared" si="24"/>
        <v>37.5</v>
      </c>
      <c r="AI113" s="102">
        <v>0</v>
      </c>
      <c r="AJ113" s="102">
        <v>0</v>
      </c>
      <c r="AK113" s="219">
        <f t="shared" si="25"/>
        <v>0</v>
      </c>
      <c r="AL113" s="102">
        <v>0</v>
      </c>
      <c r="AM113" s="102">
        <v>0</v>
      </c>
      <c r="AN113" s="219">
        <f t="shared" si="26"/>
        <v>0</v>
      </c>
      <c r="AO113" s="268">
        <v>0</v>
      </c>
      <c r="AP113" s="268">
        <v>0</v>
      </c>
      <c r="AQ113" s="219">
        <f t="shared" si="27"/>
        <v>0</v>
      </c>
      <c r="AR113" s="222">
        <v>0</v>
      </c>
      <c r="AS113" s="222">
        <v>0</v>
      </c>
      <c r="AT113" s="219">
        <f t="shared" si="28"/>
        <v>0</v>
      </c>
      <c r="AU113" s="222">
        <v>0</v>
      </c>
      <c r="AV113" s="222">
        <v>0</v>
      </c>
      <c r="AW113" s="222">
        <f t="shared" si="29"/>
        <v>0</v>
      </c>
    </row>
    <row r="114" spans="1:49">
      <c r="A114" s="134"/>
      <c r="B114" s="41" t="s">
        <v>502</v>
      </c>
      <c r="C114" s="298" t="s">
        <v>503</v>
      </c>
      <c r="D114" s="44" t="s">
        <v>372</v>
      </c>
      <c r="E114" s="42"/>
      <c r="F114" s="42"/>
      <c r="G114" s="58">
        <f t="shared" si="15"/>
        <v>0</v>
      </c>
      <c r="H114" s="45">
        <v>11</v>
      </c>
      <c r="I114" s="45">
        <v>1255</v>
      </c>
      <c r="J114" s="58">
        <f t="shared" si="16"/>
        <v>313.75</v>
      </c>
      <c r="K114" s="45">
        <v>1</v>
      </c>
      <c r="L114" s="42">
        <v>150</v>
      </c>
      <c r="M114" s="58">
        <f t="shared" si="17"/>
        <v>37.5</v>
      </c>
      <c r="N114" s="42"/>
      <c r="O114" s="42">
        <v>870</v>
      </c>
      <c r="P114" s="58">
        <f t="shared" si="18"/>
        <v>217.5</v>
      </c>
      <c r="Q114" s="57">
        <v>2</v>
      </c>
      <c r="R114" s="57">
        <v>160</v>
      </c>
      <c r="S114" s="58">
        <f t="shared" si="19"/>
        <v>40</v>
      </c>
      <c r="T114" s="57">
        <v>3</v>
      </c>
      <c r="U114" s="102">
        <v>310</v>
      </c>
      <c r="V114" s="58">
        <f t="shared" si="20"/>
        <v>77.5</v>
      </c>
      <c r="W114" s="102">
        <v>0</v>
      </c>
      <c r="X114" s="102">
        <v>250</v>
      </c>
      <c r="Y114" s="58">
        <f t="shared" si="21"/>
        <v>62.5</v>
      </c>
      <c r="Z114" s="102">
        <v>2</v>
      </c>
      <c r="AA114" s="102">
        <v>90</v>
      </c>
      <c r="AB114" s="58">
        <f t="shared" si="22"/>
        <v>22.5</v>
      </c>
      <c r="AC114" s="57">
        <v>1</v>
      </c>
      <c r="AD114" s="102">
        <v>60</v>
      </c>
      <c r="AE114" s="58">
        <f t="shared" si="23"/>
        <v>15</v>
      </c>
      <c r="AF114" s="102">
        <v>2</v>
      </c>
      <c r="AG114" s="102">
        <v>160</v>
      </c>
      <c r="AH114" s="219">
        <f t="shared" si="24"/>
        <v>40</v>
      </c>
      <c r="AI114" s="102">
        <v>8</v>
      </c>
      <c r="AJ114" s="102">
        <v>870</v>
      </c>
      <c r="AK114" s="219">
        <f t="shared" si="25"/>
        <v>217.5</v>
      </c>
      <c r="AL114" s="102">
        <v>2</v>
      </c>
      <c r="AM114" s="102">
        <v>210</v>
      </c>
      <c r="AN114" s="219">
        <f t="shared" si="26"/>
        <v>52.5</v>
      </c>
      <c r="AO114" s="268">
        <v>3</v>
      </c>
      <c r="AP114" s="268">
        <v>250</v>
      </c>
      <c r="AQ114" s="219">
        <f t="shared" si="27"/>
        <v>62.5</v>
      </c>
      <c r="AR114" s="222">
        <v>0</v>
      </c>
      <c r="AS114" s="222">
        <v>0</v>
      </c>
      <c r="AT114" s="219">
        <f t="shared" si="28"/>
        <v>0</v>
      </c>
      <c r="AU114" s="222">
        <v>0</v>
      </c>
      <c r="AV114" s="222">
        <v>0</v>
      </c>
      <c r="AW114" s="222">
        <f t="shared" si="29"/>
        <v>0</v>
      </c>
    </row>
    <row r="115" spans="1:49">
      <c r="A115" s="134"/>
      <c r="B115" s="41" t="s">
        <v>504</v>
      </c>
      <c r="C115" s="298" t="s">
        <v>5515</v>
      </c>
      <c r="D115" s="44" t="s">
        <v>3</v>
      </c>
      <c r="E115" s="42"/>
      <c r="F115" s="42"/>
      <c r="G115" s="58">
        <f t="shared" si="15"/>
        <v>0</v>
      </c>
      <c r="H115" s="45"/>
      <c r="I115" s="45"/>
      <c r="J115" s="58">
        <f t="shared" si="16"/>
        <v>0</v>
      </c>
      <c r="K115" s="45">
        <v>1</v>
      </c>
      <c r="L115" s="42">
        <v>60</v>
      </c>
      <c r="M115" s="58">
        <f t="shared" si="17"/>
        <v>15</v>
      </c>
      <c r="N115" s="42"/>
      <c r="O115" s="42">
        <v>220</v>
      </c>
      <c r="P115" s="58">
        <f t="shared" si="18"/>
        <v>55</v>
      </c>
      <c r="Q115" s="57">
        <v>9</v>
      </c>
      <c r="R115" s="57">
        <v>1065</v>
      </c>
      <c r="S115" s="58">
        <f t="shared" si="19"/>
        <v>266.25</v>
      </c>
      <c r="T115" s="57">
        <v>7</v>
      </c>
      <c r="U115" s="102">
        <v>500</v>
      </c>
      <c r="V115" s="58">
        <f t="shared" si="20"/>
        <v>125</v>
      </c>
      <c r="W115" s="102">
        <v>10</v>
      </c>
      <c r="X115" s="102">
        <v>1100</v>
      </c>
      <c r="Y115" s="58">
        <f t="shared" si="21"/>
        <v>275</v>
      </c>
      <c r="Z115" s="102">
        <v>10</v>
      </c>
      <c r="AA115" s="102">
        <v>1090</v>
      </c>
      <c r="AB115" s="58">
        <f t="shared" si="22"/>
        <v>272.5</v>
      </c>
      <c r="AC115" s="57">
        <v>11</v>
      </c>
      <c r="AD115" s="102">
        <v>1035</v>
      </c>
      <c r="AE115" s="58">
        <f t="shared" si="23"/>
        <v>258.75</v>
      </c>
      <c r="AF115" s="102">
        <v>10</v>
      </c>
      <c r="AG115" s="102">
        <v>1195</v>
      </c>
      <c r="AH115" s="219">
        <f t="shared" si="24"/>
        <v>298.75</v>
      </c>
      <c r="AI115" s="102">
        <v>13</v>
      </c>
      <c r="AJ115" s="102">
        <v>1300</v>
      </c>
      <c r="AK115" s="219">
        <f t="shared" si="25"/>
        <v>325</v>
      </c>
      <c r="AL115" s="102">
        <v>6</v>
      </c>
      <c r="AM115" s="102">
        <v>565</v>
      </c>
      <c r="AN115" s="219">
        <f t="shared" si="26"/>
        <v>141.25</v>
      </c>
      <c r="AO115" s="268">
        <v>1</v>
      </c>
      <c r="AP115" s="268">
        <v>45</v>
      </c>
      <c r="AQ115" s="219">
        <f t="shared" si="27"/>
        <v>11.25</v>
      </c>
      <c r="AR115" s="222">
        <v>0</v>
      </c>
      <c r="AS115" s="222">
        <v>0</v>
      </c>
      <c r="AT115" s="219">
        <f t="shared" si="28"/>
        <v>0</v>
      </c>
      <c r="AU115" s="222">
        <v>0</v>
      </c>
      <c r="AV115" s="222">
        <v>0</v>
      </c>
      <c r="AW115" s="222">
        <f t="shared" si="29"/>
        <v>0</v>
      </c>
    </row>
    <row r="116" spans="1:49">
      <c r="A116" s="134"/>
      <c r="B116" s="41" t="s">
        <v>506</v>
      </c>
      <c r="C116" s="298" t="s">
        <v>507</v>
      </c>
      <c r="D116" s="44" t="s">
        <v>5</v>
      </c>
      <c r="E116" s="42"/>
      <c r="F116" s="42"/>
      <c r="G116" s="58">
        <f t="shared" si="15"/>
        <v>0</v>
      </c>
      <c r="H116" s="45"/>
      <c r="I116" s="45"/>
      <c r="J116" s="58">
        <f t="shared" si="16"/>
        <v>0</v>
      </c>
      <c r="K116" s="45">
        <v>32</v>
      </c>
      <c r="L116" s="42">
        <v>3955</v>
      </c>
      <c r="M116" s="58">
        <f t="shared" si="17"/>
        <v>988.75</v>
      </c>
      <c r="N116" s="42"/>
      <c r="O116" s="42">
        <v>5135</v>
      </c>
      <c r="P116" s="58">
        <f t="shared" si="18"/>
        <v>1283.75</v>
      </c>
      <c r="Q116" s="57">
        <v>91</v>
      </c>
      <c r="R116" s="57">
        <v>10950</v>
      </c>
      <c r="S116" s="58">
        <f t="shared" si="19"/>
        <v>2737.5</v>
      </c>
      <c r="T116" s="57">
        <v>123</v>
      </c>
      <c r="U116" s="102">
        <v>17195</v>
      </c>
      <c r="V116" s="58">
        <f t="shared" si="20"/>
        <v>4298.75</v>
      </c>
      <c r="W116" s="102">
        <v>107</v>
      </c>
      <c r="X116" s="102">
        <v>11980</v>
      </c>
      <c r="Y116" s="58">
        <f t="shared" si="21"/>
        <v>2995</v>
      </c>
      <c r="Z116" s="102">
        <v>130</v>
      </c>
      <c r="AA116" s="102">
        <v>15230</v>
      </c>
      <c r="AB116" s="58">
        <f t="shared" si="22"/>
        <v>3807.5</v>
      </c>
      <c r="AC116" s="57">
        <v>159</v>
      </c>
      <c r="AD116" s="102">
        <v>17435</v>
      </c>
      <c r="AE116" s="58">
        <f t="shared" si="23"/>
        <v>4358.75</v>
      </c>
      <c r="AF116" s="102">
        <v>125</v>
      </c>
      <c r="AG116" s="102">
        <v>12105</v>
      </c>
      <c r="AH116" s="219">
        <f t="shared" si="24"/>
        <v>3026.25</v>
      </c>
      <c r="AI116" s="102">
        <v>112</v>
      </c>
      <c r="AJ116" s="102">
        <v>12540</v>
      </c>
      <c r="AK116" s="219">
        <f t="shared" si="25"/>
        <v>3135</v>
      </c>
      <c r="AL116" s="102">
        <v>138</v>
      </c>
      <c r="AM116" s="102">
        <v>16605</v>
      </c>
      <c r="AN116" s="219">
        <f t="shared" si="26"/>
        <v>4151.25</v>
      </c>
      <c r="AO116" s="268">
        <v>172</v>
      </c>
      <c r="AP116" s="268">
        <v>18815</v>
      </c>
      <c r="AQ116" s="219">
        <f t="shared" si="27"/>
        <v>4703.75</v>
      </c>
      <c r="AR116" s="222">
        <v>133</v>
      </c>
      <c r="AS116" s="222">
        <v>15585</v>
      </c>
      <c r="AT116" s="219">
        <f t="shared" si="28"/>
        <v>3896.25</v>
      </c>
      <c r="AU116" s="222">
        <v>129</v>
      </c>
      <c r="AV116" s="222">
        <v>16020</v>
      </c>
      <c r="AW116" s="222">
        <f t="shared" si="29"/>
        <v>4005</v>
      </c>
    </row>
    <row r="117" spans="1:49">
      <c r="A117" s="134"/>
      <c r="B117" s="41" t="s">
        <v>508</v>
      </c>
      <c r="C117" s="298" t="s">
        <v>5515</v>
      </c>
      <c r="D117" s="44" t="s">
        <v>23</v>
      </c>
      <c r="E117" s="42"/>
      <c r="F117" s="42"/>
      <c r="G117" s="58">
        <f t="shared" si="15"/>
        <v>0</v>
      </c>
      <c r="H117" s="45"/>
      <c r="I117" s="45"/>
      <c r="J117" s="58">
        <f t="shared" si="16"/>
        <v>0</v>
      </c>
      <c r="K117" s="45">
        <v>64</v>
      </c>
      <c r="L117" s="42">
        <v>6490</v>
      </c>
      <c r="M117" s="58">
        <f t="shared" si="17"/>
        <v>1622.5</v>
      </c>
      <c r="N117" s="42"/>
      <c r="O117" s="42">
        <v>19310</v>
      </c>
      <c r="P117" s="58">
        <f t="shared" si="18"/>
        <v>4827.5</v>
      </c>
      <c r="Q117" s="57">
        <v>221</v>
      </c>
      <c r="R117" s="57">
        <v>25845</v>
      </c>
      <c r="S117" s="58">
        <f t="shared" si="19"/>
        <v>6461.25</v>
      </c>
      <c r="T117" s="57">
        <v>705</v>
      </c>
      <c r="U117" s="102">
        <v>57605</v>
      </c>
      <c r="V117" s="58">
        <f t="shared" si="20"/>
        <v>14401.25</v>
      </c>
      <c r="W117" s="102">
        <v>609</v>
      </c>
      <c r="X117" s="102">
        <v>47155</v>
      </c>
      <c r="Y117" s="58">
        <f t="shared" si="21"/>
        <v>11788.75</v>
      </c>
      <c r="Z117" s="102">
        <v>287</v>
      </c>
      <c r="AA117" s="102">
        <v>30875</v>
      </c>
      <c r="AB117" s="58">
        <f t="shared" si="22"/>
        <v>7718.75</v>
      </c>
      <c r="AC117" s="57">
        <v>414</v>
      </c>
      <c r="AD117" s="102">
        <v>35405</v>
      </c>
      <c r="AE117" s="58">
        <f t="shared" si="23"/>
        <v>8851.25</v>
      </c>
      <c r="AF117" s="102">
        <v>341</v>
      </c>
      <c r="AG117" s="102">
        <v>37810</v>
      </c>
      <c r="AH117" s="219">
        <f t="shared" si="24"/>
        <v>9452.5</v>
      </c>
      <c r="AI117" s="102">
        <v>40</v>
      </c>
      <c r="AJ117" s="102">
        <v>4310</v>
      </c>
      <c r="AK117" s="219">
        <f t="shared" si="25"/>
        <v>1077.5</v>
      </c>
      <c r="AL117" s="102">
        <v>0</v>
      </c>
      <c r="AM117" s="102">
        <v>0</v>
      </c>
      <c r="AN117" s="219">
        <f t="shared" si="26"/>
        <v>0</v>
      </c>
      <c r="AO117" s="268">
        <v>0</v>
      </c>
      <c r="AP117" s="268">
        <v>0</v>
      </c>
      <c r="AQ117" s="219">
        <f t="shared" si="27"/>
        <v>0</v>
      </c>
      <c r="AR117" s="222">
        <v>0</v>
      </c>
      <c r="AS117" s="222">
        <v>0</v>
      </c>
      <c r="AT117" s="219">
        <f t="shared" si="28"/>
        <v>0</v>
      </c>
      <c r="AU117" s="222">
        <v>0</v>
      </c>
      <c r="AV117" s="222">
        <v>0</v>
      </c>
      <c r="AW117" s="222">
        <f t="shared" si="29"/>
        <v>0</v>
      </c>
    </row>
    <row r="118" spans="1:49">
      <c r="A118" s="134"/>
      <c r="B118" s="41" t="s">
        <v>510</v>
      </c>
      <c r="C118" s="298" t="s">
        <v>511</v>
      </c>
      <c r="D118" s="44" t="s">
        <v>512</v>
      </c>
      <c r="E118" s="42"/>
      <c r="F118" s="42"/>
      <c r="G118" s="58">
        <f t="shared" si="15"/>
        <v>0</v>
      </c>
      <c r="H118" s="45">
        <v>15</v>
      </c>
      <c r="I118" s="45">
        <v>1230</v>
      </c>
      <c r="J118" s="58">
        <f t="shared" si="16"/>
        <v>307.5</v>
      </c>
      <c r="K118" s="45">
        <v>6</v>
      </c>
      <c r="L118" s="42">
        <v>685</v>
      </c>
      <c r="M118" s="58">
        <f t="shared" si="17"/>
        <v>171.25</v>
      </c>
      <c r="N118" s="42"/>
      <c r="O118" s="42">
        <v>540</v>
      </c>
      <c r="P118" s="58">
        <f t="shared" si="18"/>
        <v>135</v>
      </c>
      <c r="Q118" s="57">
        <v>23</v>
      </c>
      <c r="R118" s="57">
        <v>2075</v>
      </c>
      <c r="S118" s="58">
        <f t="shared" si="19"/>
        <v>518.75</v>
      </c>
      <c r="T118" s="57">
        <v>10</v>
      </c>
      <c r="U118" s="102">
        <v>785</v>
      </c>
      <c r="V118" s="58">
        <f t="shared" si="20"/>
        <v>196.25</v>
      </c>
      <c r="W118" s="102">
        <v>9</v>
      </c>
      <c r="X118" s="102">
        <v>535</v>
      </c>
      <c r="Y118" s="58">
        <f t="shared" si="21"/>
        <v>133.75</v>
      </c>
      <c r="Z118" s="102">
        <v>9</v>
      </c>
      <c r="AA118" s="102">
        <v>770</v>
      </c>
      <c r="AB118" s="58">
        <f t="shared" si="22"/>
        <v>192.5</v>
      </c>
      <c r="AC118" s="57">
        <v>11</v>
      </c>
      <c r="AD118" s="102">
        <v>1125</v>
      </c>
      <c r="AE118" s="58">
        <f t="shared" si="23"/>
        <v>281.25</v>
      </c>
      <c r="AF118" s="102">
        <v>20</v>
      </c>
      <c r="AG118" s="102">
        <v>1830</v>
      </c>
      <c r="AH118" s="219">
        <f t="shared" si="24"/>
        <v>457.5</v>
      </c>
      <c r="AI118" s="102">
        <v>7</v>
      </c>
      <c r="AJ118" s="102">
        <v>375</v>
      </c>
      <c r="AK118" s="219">
        <f t="shared" si="25"/>
        <v>93.75</v>
      </c>
      <c r="AL118" s="102">
        <v>20</v>
      </c>
      <c r="AM118" s="102">
        <v>1535</v>
      </c>
      <c r="AN118" s="219">
        <f t="shared" si="26"/>
        <v>383.75</v>
      </c>
      <c r="AO118" s="268">
        <v>9</v>
      </c>
      <c r="AP118" s="268">
        <v>610</v>
      </c>
      <c r="AQ118" s="219">
        <f t="shared" si="27"/>
        <v>152.5</v>
      </c>
      <c r="AR118" s="222">
        <v>31</v>
      </c>
      <c r="AS118" s="222">
        <v>2365</v>
      </c>
      <c r="AT118" s="219">
        <f t="shared" si="28"/>
        <v>591.25</v>
      </c>
      <c r="AU118" s="222">
        <v>12</v>
      </c>
      <c r="AV118" s="222">
        <v>795</v>
      </c>
      <c r="AW118" s="222">
        <f t="shared" si="29"/>
        <v>198.75</v>
      </c>
    </row>
    <row r="119" spans="1:49">
      <c r="A119" s="134"/>
      <c r="B119" s="41" t="s">
        <v>513</v>
      </c>
      <c r="C119" s="298" t="s">
        <v>514</v>
      </c>
      <c r="D119" s="44" t="s">
        <v>515</v>
      </c>
      <c r="E119" s="42"/>
      <c r="F119" s="42"/>
      <c r="G119" s="58">
        <f t="shared" si="15"/>
        <v>0</v>
      </c>
      <c r="H119" s="45">
        <v>4</v>
      </c>
      <c r="I119" s="45">
        <v>195</v>
      </c>
      <c r="J119" s="58">
        <f t="shared" si="16"/>
        <v>48.75</v>
      </c>
      <c r="K119" s="45">
        <v>6</v>
      </c>
      <c r="L119" s="42">
        <v>440</v>
      </c>
      <c r="M119" s="58">
        <f t="shared" si="17"/>
        <v>110</v>
      </c>
      <c r="N119" s="42"/>
      <c r="O119" s="42">
        <v>735</v>
      </c>
      <c r="P119" s="58">
        <f t="shared" si="18"/>
        <v>183.75</v>
      </c>
      <c r="Q119" s="57">
        <v>9</v>
      </c>
      <c r="R119" s="57">
        <v>860</v>
      </c>
      <c r="S119" s="58">
        <f t="shared" si="19"/>
        <v>215</v>
      </c>
      <c r="T119" s="57">
        <v>15</v>
      </c>
      <c r="U119" s="102">
        <v>1305</v>
      </c>
      <c r="V119" s="58">
        <f t="shared" si="20"/>
        <v>326.25</v>
      </c>
      <c r="W119" s="102">
        <v>10</v>
      </c>
      <c r="X119" s="102">
        <v>595</v>
      </c>
      <c r="Y119" s="58">
        <f t="shared" si="21"/>
        <v>148.75</v>
      </c>
      <c r="Z119" s="102">
        <v>11</v>
      </c>
      <c r="AA119" s="102">
        <v>750</v>
      </c>
      <c r="AB119" s="58">
        <f t="shared" si="22"/>
        <v>187.5</v>
      </c>
      <c r="AC119" s="57">
        <v>4</v>
      </c>
      <c r="AD119" s="102">
        <v>265</v>
      </c>
      <c r="AE119" s="58">
        <f t="shared" si="23"/>
        <v>66.25</v>
      </c>
      <c r="AF119" s="102">
        <v>15</v>
      </c>
      <c r="AG119" s="102">
        <v>890</v>
      </c>
      <c r="AH119" s="219">
        <f t="shared" si="24"/>
        <v>222.5</v>
      </c>
      <c r="AI119" s="102">
        <v>16</v>
      </c>
      <c r="AJ119" s="102">
        <v>1210</v>
      </c>
      <c r="AK119" s="219">
        <f t="shared" si="25"/>
        <v>302.5</v>
      </c>
      <c r="AL119" s="102">
        <v>25</v>
      </c>
      <c r="AM119" s="102">
        <v>1900</v>
      </c>
      <c r="AN119" s="219">
        <f t="shared" si="26"/>
        <v>475</v>
      </c>
      <c r="AO119" s="268">
        <v>16</v>
      </c>
      <c r="AP119" s="268">
        <v>1470</v>
      </c>
      <c r="AQ119" s="219">
        <f t="shared" si="27"/>
        <v>367.5</v>
      </c>
      <c r="AR119" s="222">
        <v>8</v>
      </c>
      <c r="AS119" s="222">
        <v>705</v>
      </c>
      <c r="AT119" s="219">
        <f t="shared" si="28"/>
        <v>176.25</v>
      </c>
      <c r="AU119" s="222">
        <v>18</v>
      </c>
      <c r="AV119" s="222">
        <v>1550</v>
      </c>
      <c r="AW119" s="222">
        <f t="shared" si="29"/>
        <v>387.5</v>
      </c>
    </row>
    <row r="120" spans="1:49">
      <c r="A120" s="134"/>
      <c r="B120" s="41" t="s">
        <v>516</v>
      </c>
      <c r="C120" s="298" t="s">
        <v>5515</v>
      </c>
      <c r="D120" s="44" t="s">
        <v>222</v>
      </c>
      <c r="E120" s="42"/>
      <c r="F120" s="42"/>
      <c r="G120" s="58">
        <f t="shared" si="15"/>
        <v>0</v>
      </c>
      <c r="H120" s="45">
        <v>10</v>
      </c>
      <c r="I120" s="45">
        <v>770</v>
      </c>
      <c r="J120" s="58">
        <f t="shared" si="16"/>
        <v>192.5</v>
      </c>
      <c r="K120" s="45">
        <v>37</v>
      </c>
      <c r="L120" s="42">
        <v>2700</v>
      </c>
      <c r="M120" s="58">
        <f t="shared" si="17"/>
        <v>675</v>
      </c>
      <c r="N120" s="42"/>
      <c r="O120" s="42">
        <v>3360</v>
      </c>
      <c r="P120" s="58">
        <f t="shared" si="18"/>
        <v>840</v>
      </c>
      <c r="Q120" s="57">
        <v>73</v>
      </c>
      <c r="R120" s="57">
        <v>4665</v>
      </c>
      <c r="S120" s="58">
        <f t="shared" si="19"/>
        <v>1166.25</v>
      </c>
      <c r="T120" s="57">
        <v>25</v>
      </c>
      <c r="U120" s="102">
        <v>3020</v>
      </c>
      <c r="V120" s="58">
        <f t="shared" si="20"/>
        <v>755</v>
      </c>
      <c r="W120" s="102">
        <v>0</v>
      </c>
      <c r="X120" s="102">
        <v>550</v>
      </c>
      <c r="Y120" s="58">
        <f t="shared" si="21"/>
        <v>137.5</v>
      </c>
      <c r="Z120" s="102">
        <v>0</v>
      </c>
      <c r="AA120" s="102">
        <v>0</v>
      </c>
      <c r="AB120" s="58">
        <f t="shared" si="22"/>
        <v>0</v>
      </c>
      <c r="AC120" s="57">
        <v>0</v>
      </c>
      <c r="AD120" s="102">
        <v>0</v>
      </c>
      <c r="AE120" s="58">
        <f t="shared" si="23"/>
        <v>0</v>
      </c>
      <c r="AF120" s="102">
        <v>0</v>
      </c>
      <c r="AG120" s="102">
        <v>0</v>
      </c>
      <c r="AH120" s="219">
        <f t="shared" si="24"/>
        <v>0</v>
      </c>
      <c r="AI120" s="102">
        <v>0</v>
      </c>
      <c r="AJ120" s="102">
        <v>0</v>
      </c>
      <c r="AK120" s="219">
        <f t="shared" si="25"/>
        <v>0</v>
      </c>
      <c r="AL120" s="102">
        <v>0</v>
      </c>
      <c r="AM120" s="102">
        <v>0</v>
      </c>
      <c r="AN120" s="219">
        <f t="shared" si="26"/>
        <v>0</v>
      </c>
      <c r="AO120" s="268">
        <v>0</v>
      </c>
      <c r="AP120" s="268">
        <v>0</v>
      </c>
      <c r="AQ120" s="219">
        <f t="shared" si="27"/>
        <v>0</v>
      </c>
      <c r="AR120" s="222">
        <v>0</v>
      </c>
      <c r="AS120" s="222">
        <v>0</v>
      </c>
      <c r="AT120" s="219">
        <f t="shared" si="28"/>
        <v>0</v>
      </c>
      <c r="AU120" s="222">
        <v>0</v>
      </c>
      <c r="AV120" s="222">
        <v>0</v>
      </c>
      <c r="AW120" s="222">
        <f t="shared" si="29"/>
        <v>0</v>
      </c>
    </row>
    <row r="121" spans="1:49">
      <c r="A121" s="134"/>
      <c r="B121" s="41" t="s">
        <v>518</v>
      </c>
      <c r="C121" s="298" t="s">
        <v>5515</v>
      </c>
      <c r="D121" s="44" t="s">
        <v>125</v>
      </c>
      <c r="E121" s="42"/>
      <c r="F121" s="42"/>
      <c r="G121" s="58">
        <f t="shared" si="15"/>
        <v>0</v>
      </c>
      <c r="H121" s="45"/>
      <c r="I121" s="45"/>
      <c r="J121" s="58">
        <f t="shared" si="16"/>
        <v>0</v>
      </c>
      <c r="K121" s="45">
        <v>8</v>
      </c>
      <c r="L121" s="42">
        <v>920</v>
      </c>
      <c r="M121" s="58">
        <f t="shared" si="17"/>
        <v>230</v>
      </c>
      <c r="N121" s="42"/>
      <c r="O121" s="42">
        <v>455</v>
      </c>
      <c r="P121" s="58">
        <f t="shared" si="18"/>
        <v>113.75</v>
      </c>
      <c r="Q121" s="57">
        <v>1</v>
      </c>
      <c r="R121" s="57">
        <v>45</v>
      </c>
      <c r="S121" s="58">
        <f t="shared" si="19"/>
        <v>11.25</v>
      </c>
      <c r="T121" s="57">
        <v>7</v>
      </c>
      <c r="U121" s="102">
        <v>490</v>
      </c>
      <c r="V121" s="58">
        <f t="shared" si="20"/>
        <v>122.5</v>
      </c>
      <c r="W121" s="102">
        <v>20</v>
      </c>
      <c r="X121" s="102">
        <v>1885</v>
      </c>
      <c r="Y121" s="58">
        <f t="shared" si="21"/>
        <v>471.25</v>
      </c>
      <c r="Z121" s="102">
        <v>3</v>
      </c>
      <c r="AA121" s="102">
        <v>150</v>
      </c>
      <c r="AB121" s="58">
        <f t="shared" si="22"/>
        <v>37.5</v>
      </c>
      <c r="AC121" s="57">
        <v>3</v>
      </c>
      <c r="AD121" s="102">
        <v>500</v>
      </c>
      <c r="AE121" s="58">
        <f t="shared" si="23"/>
        <v>125</v>
      </c>
      <c r="AF121" s="102">
        <v>0</v>
      </c>
      <c r="AG121" s="102">
        <v>0</v>
      </c>
      <c r="AH121" s="219">
        <f t="shared" si="24"/>
        <v>0</v>
      </c>
      <c r="AI121" s="102">
        <v>0</v>
      </c>
      <c r="AJ121" s="102">
        <v>0</v>
      </c>
      <c r="AK121" s="219">
        <f t="shared" si="25"/>
        <v>0</v>
      </c>
      <c r="AL121" s="102">
        <v>0</v>
      </c>
      <c r="AM121" s="102">
        <v>0</v>
      </c>
      <c r="AN121" s="219">
        <f t="shared" si="26"/>
        <v>0</v>
      </c>
      <c r="AO121" s="268">
        <v>0</v>
      </c>
      <c r="AP121" s="268">
        <v>0</v>
      </c>
      <c r="AQ121" s="219">
        <f t="shared" si="27"/>
        <v>0</v>
      </c>
      <c r="AR121" s="222">
        <v>0</v>
      </c>
      <c r="AS121" s="222">
        <v>0</v>
      </c>
      <c r="AT121" s="219">
        <f t="shared" si="28"/>
        <v>0</v>
      </c>
      <c r="AU121" s="222">
        <v>0</v>
      </c>
      <c r="AV121" s="222">
        <v>0</v>
      </c>
      <c r="AW121" s="222">
        <f t="shared" si="29"/>
        <v>0</v>
      </c>
    </row>
    <row r="122" spans="1:49">
      <c r="A122" s="134"/>
      <c r="B122" s="41" t="s">
        <v>520</v>
      </c>
      <c r="C122" s="298" t="s">
        <v>521</v>
      </c>
      <c r="D122" s="44" t="s">
        <v>5</v>
      </c>
      <c r="E122" s="42"/>
      <c r="F122" s="42"/>
      <c r="G122" s="58">
        <f t="shared" si="15"/>
        <v>0</v>
      </c>
      <c r="H122" s="45"/>
      <c r="I122" s="45"/>
      <c r="J122" s="58">
        <f t="shared" si="16"/>
        <v>0</v>
      </c>
      <c r="K122" s="45">
        <v>113</v>
      </c>
      <c r="L122" s="42">
        <v>13655</v>
      </c>
      <c r="M122" s="58">
        <f t="shared" si="17"/>
        <v>3413.75</v>
      </c>
      <c r="N122" s="42"/>
      <c r="O122" s="42">
        <v>32625</v>
      </c>
      <c r="P122" s="58">
        <f t="shared" si="18"/>
        <v>8156.25</v>
      </c>
      <c r="Q122" s="57">
        <v>454</v>
      </c>
      <c r="R122" s="57">
        <v>47265</v>
      </c>
      <c r="S122" s="58">
        <f t="shared" si="19"/>
        <v>11816.25</v>
      </c>
      <c r="T122" s="57">
        <v>751</v>
      </c>
      <c r="U122" s="102">
        <v>78265</v>
      </c>
      <c r="V122" s="58">
        <f t="shared" si="20"/>
        <v>19566.25</v>
      </c>
      <c r="W122" s="102">
        <v>975</v>
      </c>
      <c r="X122" s="102">
        <v>95960</v>
      </c>
      <c r="Y122" s="58">
        <f t="shared" si="21"/>
        <v>23990</v>
      </c>
      <c r="Z122" s="102">
        <v>977</v>
      </c>
      <c r="AA122" s="102">
        <v>96130</v>
      </c>
      <c r="AB122" s="58">
        <f t="shared" si="22"/>
        <v>24032.5</v>
      </c>
      <c r="AC122" s="57">
        <v>901</v>
      </c>
      <c r="AD122" s="102">
        <v>84390</v>
      </c>
      <c r="AE122" s="58">
        <f t="shared" si="23"/>
        <v>21097.5</v>
      </c>
      <c r="AF122" s="102">
        <v>1232</v>
      </c>
      <c r="AG122" s="102">
        <v>114680</v>
      </c>
      <c r="AH122" s="219">
        <f t="shared" si="24"/>
        <v>28670</v>
      </c>
      <c r="AI122" s="102">
        <v>1493</v>
      </c>
      <c r="AJ122" s="102">
        <v>133150</v>
      </c>
      <c r="AK122" s="219">
        <f t="shared" si="25"/>
        <v>33287.5</v>
      </c>
      <c r="AL122" s="102">
        <v>1523</v>
      </c>
      <c r="AM122" s="102">
        <v>129935</v>
      </c>
      <c r="AN122" s="219">
        <f t="shared" si="26"/>
        <v>32483.75</v>
      </c>
      <c r="AO122" s="268">
        <v>1766</v>
      </c>
      <c r="AP122" s="268">
        <v>149285</v>
      </c>
      <c r="AQ122" s="219">
        <f t="shared" si="27"/>
        <v>37321.25</v>
      </c>
      <c r="AR122" s="222">
        <v>1795</v>
      </c>
      <c r="AS122" s="222">
        <v>148830</v>
      </c>
      <c r="AT122" s="219">
        <f t="shared" si="28"/>
        <v>37207.5</v>
      </c>
      <c r="AU122" s="222">
        <v>1512</v>
      </c>
      <c r="AV122" s="222">
        <v>138410</v>
      </c>
      <c r="AW122" s="222">
        <f t="shared" si="29"/>
        <v>34602.5</v>
      </c>
    </row>
    <row r="123" spans="1:49">
      <c r="A123" s="134"/>
      <c r="B123" s="41" t="s">
        <v>522</v>
      </c>
      <c r="C123" s="298" t="s">
        <v>523</v>
      </c>
      <c r="D123" s="44" t="s">
        <v>5</v>
      </c>
      <c r="E123" s="42"/>
      <c r="F123" s="42"/>
      <c r="G123" s="58">
        <f t="shared" si="15"/>
        <v>0</v>
      </c>
      <c r="H123" s="45"/>
      <c r="I123" s="45"/>
      <c r="J123" s="58">
        <f t="shared" si="16"/>
        <v>0</v>
      </c>
      <c r="K123" s="45">
        <v>52</v>
      </c>
      <c r="L123" s="42">
        <v>5395</v>
      </c>
      <c r="M123" s="58">
        <f t="shared" si="17"/>
        <v>1348.75</v>
      </c>
      <c r="N123" s="42"/>
      <c r="O123" s="42">
        <v>5475</v>
      </c>
      <c r="P123" s="58">
        <f t="shared" si="18"/>
        <v>1368.75</v>
      </c>
      <c r="Q123" s="57">
        <v>29</v>
      </c>
      <c r="R123" s="57">
        <v>3850</v>
      </c>
      <c r="S123" s="58">
        <f t="shared" si="19"/>
        <v>962.5</v>
      </c>
      <c r="T123" s="57">
        <v>76</v>
      </c>
      <c r="U123" s="102">
        <v>8340</v>
      </c>
      <c r="V123" s="58">
        <f t="shared" si="20"/>
        <v>2085</v>
      </c>
      <c r="W123" s="102">
        <v>66</v>
      </c>
      <c r="X123" s="102">
        <v>7490</v>
      </c>
      <c r="Y123" s="58">
        <f t="shared" si="21"/>
        <v>1872.5</v>
      </c>
      <c r="Z123" s="102">
        <v>85</v>
      </c>
      <c r="AA123" s="102">
        <v>7250</v>
      </c>
      <c r="AB123" s="58">
        <f t="shared" si="22"/>
        <v>1812.5</v>
      </c>
      <c r="AC123" s="57">
        <v>58</v>
      </c>
      <c r="AD123" s="102">
        <v>7035</v>
      </c>
      <c r="AE123" s="58">
        <f t="shared" si="23"/>
        <v>1758.75</v>
      </c>
      <c r="AF123" s="102">
        <v>93</v>
      </c>
      <c r="AG123" s="102">
        <v>9145</v>
      </c>
      <c r="AH123" s="219">
        <f t="shared" si="24"/>
        <v>2286.25</v>
      </c>
      <c r="AI123" s="102">
        <v>100</v>
      </c>
      <c r="AJ123" s="102">
        <v>11310</v>
      </c>
      <c r="AK123" s="219">
        <f t="shared" si="25"/>
        <v>2827.5</v>
      </c>
      <c r="AL123" s="102">
        <v>68</v>
      </c>
      <c r="AM123" s="102">
        <v>7435</v>
      </c>
      <c r="AN123" s="219">
        <f t="shared" si="26"/>
        <v>1858.75</v>
      </c>
      <c r="AO123" s="268">
        <v>84</v>
      </c>
      <c r="AP123" s="268">
        <v>10720</v>
      </c>
      <c r="AQ123" s="219">
        <f t="shared" si="27"/>
        <v>2680</v>
      </c>
      <c r="AR123" s="222">
        <v>95</v>
      </c>
      <c r="AS123" s="222">
        <v>9180</v>
      </c>
      <c r="AT123" s="219">
        <f t="shared" si="28"/>
        <v>2295</v>
      </c>
      <c r="AU123" s="222">
        <v>88</v>
      </c>
      <c r="AV123" s="222">
        <v>8350</v>
      </c>
      <c r="AW123" s="222">
        <f t="shared" si="29"/>
        <v>2087.5</v>
      </c>
    </row>
    <row r="124" spans="1:49">
      <c r="A124" s="134"/>
      <c r="B124" s="41" t="s">
        <v>524</v>
      </c>
      <c r="C124" s="298" t="s">
        <v>5515</v>
      </c>
      <c r="D124" s="44" t="s">
        <v>191</v>
      </c>
      <c r="E124" s="42"/>
      <c r="F124" s="42"/>
      <c r="G124" s="58">
        <f t="shared" si="15"/>
        <v>0</v>
      </c>
      <c r="H124" s="45">
        <v>66</v>
      </c>
      <c r="I124" s="45">
        <v>5995</v>
      </c>
      <c r="J124" s="58">
        <f t="shared" si="16"/>
        <v>1498.75</v>
      </c>
      <c r="K124" s="45">
        <v>349</v>
      </c>
      <c r="L124" s="42">
        <v>25140</v>
      </c>
      <c r="M124" s="58">
        <f t="shared" si="17"/>
        <v>6285</v>
      </c>
      <c r="N124" s="42"/>
      <c r="O124" s="42">
        <v>44120</v>
      </c>
      <c r="P124" s="58">
        <f t="shared" si="18"/>
        <v>11030</v>
      </c>
      <c r="Q124" s="57">
        <v>331</v>
      </c>
      <c r="R124" s="57">
        <v>31660</v>
      </c>
      <c r="S124" s="58">
        <f t="shared" si="19"/>
        <v>7915</v>
      </c>
      <c r="T124" s="57">
        <v>401</v>
      </c>
      <c r="U124" s="102">
        <v>39020</v>
      </c>
      <c r="V124" s="58">
        <f t="shared" si="20"/>
        <v>9755</v>
      </c>
      <c r="W124" s="102">
        <v>336</v>
      </c>
      <c r="X124" s="102">
        <v>31985</v>
      </c>
      <c r="Y124" s="58">
        <f t="shared" si="21"/>
        <v>7996.25</v>
      </c>
      <c r="Z124" s="102">
        <v>0</v>
      </c>
      <c r="AA124" s="102">
        <v>0</v>
      </c>
      <c r="AB124" s="58">
        <f t="shared" si="22"/>
        <v>0</v>
      </c>
      <c r="AC124" s="57">
        <v>0</v>
      </c>
      <c r="AD124" s="102">
        <v>0</v>
      </c>
      <c r="AE124" s="58">
        <f t="shared" si="23"/>
        <v>0</v>
      </c>
      <c r="AF124" s="102">
        <v>0</v>
      </c>
      <c r="AG124" s="102">
        <v>0</v>
      </c>
      <c r="AH124" s="219">
        <f t="shared" si="24"/>
        <v>0</v>
      </c>
      <c r="AI124" s="102">
        <v>0</v>
      </c>
      <c r="AJ124" s="102"/>
      <c r="AK124" s="219">
        <f t="shared" si="25"/>
        <v>0</v>
      </c>
      <c r="AL124" s="102">
        <v>0</v>
      </c>
      <c r="AM124" s="102">
        <v>0</v>
      </c>
      <c r="AN124" s="219">
        <f t="shared" si="26"/>
        <v>0</v>
      </c>
      <c r="AO124" s="268">
        <v>0</v>
      </c>
      <c r="AP124" s="268">
        <v>0</v>
      </c>
      <c r="AQ124" s="219">
        <f t="shared" si="27"/>
        <v>0</v>
      </c>
      <c r="AR124" s="222">
        <v>0</v>
      </c>
      <c r="AS124" s="222">
        <v>0</v>
      </c>
      <c r="AT124" s="219">
        <f t="shared" si="28"/>
        <v>0</v>
      </c>
      <c r="AU124" s="222">
        <v>0</v>
      </c>
      <c r="AV124" s="222">
        <v>0</v>
      </c>
      <c r="AW124" s="222">
        <f t="shared" si="29"/>
        <v>0</v>
      </c>
    </row>
    <row r="125" spans="1:49">
      <c r="A125" s="134"/>
      <c r="B125" s="41" t="s">
        <v>526</v>
      </c>
      <c r="C125" s="298" t="s">
        <v>527</v>
      </c>
      <c r="D125" s="44" t="s">
        <v>5</v>
      </c>
      <c r="E125" s="42"/>
      <c r="F125" s="42"/>
      <c r="G125" s="58">
        <f t="shared" si="15"/>
        <v>0</v>
      </c>
      <c r="H125" s="45"/>
      <c r="I125" s="45"/>
      <c r="J125" s="58">
        <f t="shared" si="16"/>
        <v>0</v>
      </c>
      <c r="K125" s="45">
        <v>111</v>
      </c>
      <c r="L125" s="42">
        <v>11305</v>
      </c>
      <c r="M125" s="58">
        <f t="shared" si="17"/>
        <v>2826.25</v>
      </c>
      <c r="N125" s="42"/>
      <c r="O125" s="42">
        <v>24155</v>
      </c>
      <c r="P125" s="58">
        <f t="shared" si="18"/>
        <v>6038.75</v>
      </c>
      <c r="Q125" s="57">
        <v>90</v>
      </c>
      <c r="R125" s="57">
        <v>8545</v>
      </c>
      <c r="S125" s="58">
        <f t="shared" si="19"/>
        <v>2136.25</v>
      </c>
      <c r="T125" s="57">
        <v>107</v>
      </c>
      <c r="U125" s="102">
        <v>11410</v>
      </c>
      <c r="V125" s="58">
        <f t="shared" si="20"/>
        <v>2852.5</v>
      </c>
      <c r="W125" s="102">
        <v>118</v>
      </c>
      <c r="X125" s="102">
        <v>12550</v>
      </c>
      <c r="Y125" s="58">
        <f t="shared" si="21"/>
        <v>3137.5</v>
      </c>
      <c r="Z125" s="102">
        <v>119</v>
      </c>
      <c r="AA125" s="102">
        <v>10705</v>
      </c>
      <c r="AB125" s="58">
        <f t="shared" si="22"/>
        <v>2676.25</v>
      </c>
      <c r="AC125" s="57">
        <v>247</v>
      </c>
      <c r="AD125" s="102">
        <v>23815</v>
      </c>
      <c r="AE125" s="58">
        <f t="shared" si="23"/>
        <v>5953.75</v>
      </c>
      <c r="AF125" s="102">
        <v>153</v>
      </c>
      <c r="AG125" s="102">
        <v>15830</v>
      </c>
      <c r="AH125" s="219">
        <f t="shared" si="24"/>
        <v>3957.5</v>
      </c>
      <c r="AI125" s="102">
        <v>108</v>
      </c>
      <c r="AJ125" s="102">
        <v>10855</v>
      </c>
      <c r="AK125" s="219">
        <f t="shared" si="25"/>
        <v>2713.75</v>
      </c>
      <c r="AL125" s="102">
        <v>112</v>
      </c>
      <c r="AM125" s="102">
        <v>11490</v>
      </c>
      <c r="AN125" s="219">
        <f t="shared" si="26"/>
        <v>2872.5</v>
      </c>
      <c r="AO125" s="268">
        <v>130</v>
      </c>
      <c r="AP125" s="268">
        <v>13740</v>
      </c>
      <c r="AQ125" s="219">
        <f t="shared" si="27"/>
        <v>3435</v>
      </c>
      <c r="AR125" s="222">
        <v>144</v>
      </c>
      <c r="AS125" s="222">
        <v>16025</v>
      </c>
      <c r="AT125" s="219">
        <f t="shared" si="28"/>
        <v>4006.25</v>
      </c>
      <c r="AU125" s="222">
        <v>215</v>
      </c>
      <c r="AV125" s="222">
        <v>29315</v>
      </c>
      <c r="AW125" s="222">
        <f t="shared" si="29"/>
        <v>7328.75</v>
      </c>
    </row>
    <row r="126" spans="1:49">
      <c r="A126" s="134"/>
      <c r="B126" s="41" t="s">
        <v>528</v>
      </c>
      <c r="C126" s="298" t="s">
        <v>529</v>
      </c>
      <c r="D126" s="44" t="s">
        <v>341</v>
      </c>
      <c r="E126" s="42"/>
      <c r="F126" s="42"/>
      <c r="G126" s="58">
        <f t="shared" si="15"/>
        <v>0</v>
      </c>
      <c r="H126" s="45">
        <v>1</v>
      </c>
      <c r="I126" s="45">
        <v>150</v>
      </c>
      <c r="J126" s="58">
        <f t="shared" si="16"/>
        <v>37.5</v>
      </c>
      <c r="K126" s="45">
        <v>3</v>
      </c>
      <c r="L126" s="42">
        <v>470</v>
      </c>
      <c r="M126" s="58">
        <f t="shared" si="17"/>
        <v>117.5</v>
      </c>
      <c r="N126" s="42"/>
      <c r="O126" s="42">
        <v>390</v>
      </c>
      <c r="P126" s="58">
        <f t="shared" si="18"/>
        <v>97.5</v>
      </c>
      <c r="Q126" s="57">
        <v>4</v>
      </c>
      <c r="R126" s="57">
        <v>485</v>
      </c>
      <c r="S126" s="58">
        <f t="shared" si="19"/>
        <v>121.25</v>
      </c>
      <c r="T126" s="57">
        <v>3</v>
      </c>
      <c r="U126" s="102">
        <v>600</v>
      </c>
      <c r="V126" s="58">
        <f t="shared" si="20"/>
        <v>150</v>
      </c>
      <c r="W126" s="102">
        <v>0</v>
      </c>
      <c r="X126" s="102">
        <v>0</v>
      </c>
      <c r="Y126" s="58">
        <f t="shared" si="21"/>
        <v>0</v>
      </c>
      <c r="Z126" s="102">
        <v>0</v>
      </c>
      <c r="AA126" s="102">
        <v>0</v>
      </c>
      <c r="AB126" s="58">
        <f t="shared" si="22"/>
        <v>0</v>
      </c>
      <c r="AC126" s="57">
        <v>0</v>
      </c>
      <c r="AD126" s="102">
        <v>0</v>
      </c>
      <c r="AE126" s="58">
        <f t="shared" si="23"/>
        <v>0</v>
      </c>
      <c r="AF126" s="102">
        <v>0</v>
      </c>
      <c r="AG126" s="102">
        <v>0</v>
      </c>
      <c r="AH126" s="219">
        <f t="shared" si="24"/>
        <v>0</v>
      </c>
      <c r="AI126" s="102">
        <v>1</v>
      </c>
      <c r="AJ126" s="102">
        <v>160</v>
      </c>
      <c r="AK126" s="219">
        <f t="shared" si="25"/>
        <v>40</v>
      </c>
      <c r="AL126" s="102">
        <v>1</v>
      </c>
      <c r="AM126" s="102">
        <v>130</v>
      </c>
      <c r="AN126" s="219">
        <f t="shared" si="26"/>
        <v>32.5</v>
      </c>
      <c r="AO126" s="268">
        <v>0</v>
      </c>
      <c r="AP126" s="268">
        <v>0</v>
      </c>
      <c r="AQ126" s="219">
        <f t="shared" si="27"/>
        <v>0</v>
      </c>
      <c r="AR126" s="222">
        <v>0</v>
      </c>
      <c r="AS126" s="222">
        <v>0</v>
      </c>
      <c r="AT126" s="219">
        <f t="shared" si="28"/>
        <v>0</v>
      </c>
      <c r="AU126" s="222">
        <v>0</v>
      </c>
      <c r="AV126" s="222">
        <v>0</v>
      </c>
      <c r="AW126" s="222">
        <f t="shared" si="29"/>
        <v>0</v>
      </c>
    </row>
    <row r="127" spans="1:49">
      <c r="A127" s="136"/>
      <c r="B127" s="41" t="s">
        <v>530</v>
      </c>
      <c r="C127" s="298" t="s">
        <v>531</v>
      </c>
      <c r="D127" s="44" t="s">
        <v>5</v>
      </c>
      <c r="E127" s="42"/>
      <c r="F127" s="42"/>
      <c r="G127" s="58">
        <f t="shared" si="15"/>
        <v>0</v>
      </c>
      <c r="H127" s="45"/>
      <c r="I127" s="45"/>
      <c r="J127" s="58">
        <f t="shared" si="16"/>
        <v>0</v>
      </c>
      <c r="K127" s="45">
        <v>29</v>
      </c>
      <c r="L127" s="42">
        <v>2875</v>
      </c>
      <c r="M127" s="58">
        <f t="shared" si="17"/>
        <v>718.75</v>
      </c>
      <c r="N127" s="42"/>
      <c r="O127" s="42">
        <v>3040</v>
      </c>
      <c r="P127" s="58">
        <f t="shared" si="18"/>
        <v>760</v>
      </c>
      <c r="Q127" s="57">
        <v>44</v>
      </c>
      <c r="R127" s="57">
        <v>4050</v>
      </c>
      <c r="S127" s="58">
        <f t="shared" si="19"/>
        <v>1012.5</v>
      </c>
      <c r="T127" s="57">
        <v>42</v>
      </c>
      <c r="U127" s="102">
        <v>3405</v>
      </c>
      <c r="V127" s="58">
        <f t="shared" si="20"/>
        <v>851.25</v>
      </c>
      <c r="W127" s="102">
        <v>38</v>
      </c>
      <c r="X127" s="102">
        <v>3835</v>
      </c>
      <c r="Y127" s="58">
        <f t="shared" si="21"/>
        <v>958.75</v>
      </c>
      <c r="Z127" s="102">
        <v>26</v>
      </c>
      <c r="AA127" s="102">
        <v>1925</v>
      </c>
      <c r="AB127" s="58">
        <f t="shared" si="22"/>
        <v>481.25</v>
      </c>
      <c r="AC127" s="57">
        <v>40</v>
      </c>
      <c r="AD127" s="102">
        <v>3205</v>
      </c>
      <c r="AE127" s="58">
        <f t="shared" si="23"/>
        <v>801.25</v>
      </c>
      <c r="AF127" s="102">
        <v>42</v>
      </c>
      <c r="AG127" s="102">
        <v>3220</v>
      </c>
      <c r="AH127" s="219">
        <f t="shared" si="24"/>
        <v>805</v>
      </c>
      <c r="AI127" s="102">
        <v>18</v>
      </c>
      <c r="AJ127" s="102">
        <v>1250</v>
      </c>
      <c r="AK127" s="219">
        <f t="shared" si="25"/>
        <v>312.5</v>
      </c>
      <c r="AL127" s="102">
        <v>34</v>
      </c>
      <c r="AM127" s="102">
        <v>2115</v>
      </c>
      <c r="AN127" s="219">
        <f t="shared" si="26"/>
        <v>528.75</v>
      </c>
      <c r="AO127" s="268">
        <v>19</v>
      </c>
      <c r="AP127" s="268">
        <v>1460</v>
      </c>
      <c r="AQ127" s="219">
        <f t="shared" si="27"/>
        <v>365</v>
      </c>
      <c r="AR127" s="222">
        <v>29</v>
      </c>
      <c r="AS127" s="222">
        <v>2005</v>
      </c>
      <c r="AT127" s="219">
        <f t="shared" si="28"/>
        <v>501.25</v>
      </c>
      <c r="AU127" s="222">
        <v>39</v>
      </c>
      <c r="AV127" s="222">
        <v>2915</v>
      </c>
      <c r="AW127" s="222">
        <f t="shared" si="29"/>
        <v>728.75</v>
      </c>
    </row>
    <row r="128" spans="1:49">
      <c r="A128" s="136"/>
      <c r="B128" s="41" t="s">
        <v>532</v>
      </c>
      <c r="C128" s="298" t="s">
        <v>531</v>
      </c>
      <c r="D128" s="44" t="s">
        <v>16</v>
      </c>
      <c r="E128" s="42"/>
      <c r="F128" s="42"/>
      <c r="G128" s="58">
        <f t="shared" si="15"/>
        <v>0</v>
      </c>
      <c r="H128" s="45">
        <v>4</v>
      </c>
      <c r="I128" s="45">
        <v>235</v>
      </c>
      <c r="J128" s="58">
        <f t="shared" si="16"/>
        <v>58.75</v>
      </c>
      <c r="K128" s="45">
        <v>4</v>
      </c>
      <c r="L128" s="42">
        <v>425</v>
      </c>
      <c r="M128" s="58">
        <f t="shared" si="17"/>
        <v>106.25</v>
      </c>
      <c r="N128" s="42"/>
      <c r="O128" s="42">
        <v>2040</v>
      </c>
      <c r="P128" s="58">
        <f t="shared" si="18"/>
        <v>510</v>
      </c>
      <c r="Q128" s="57">
        <v>24</v>
      </c>
      <c r="R128" s="57">
        <v>2645</v>
      </c>
      <c r="S128" s="58">
        <f t="shared" si="19"/>
        <v>661.25</v>
      </c>
      <c r="T128" s="57">
        <v>36</v>
      </c>
      <c r="U128" s="102">
        <v>3745</v>
      </c>
      <c r="V128" s="58">
        <f t="shared" si="20"/>
        <v>936.25</v>
      </c>
      <c r="W128" s="102">
        <v>43</v>
      </c>
      <c r="X128" s="102">
        <v>3535</v>
      </c>
      <c r="Y128" s="58">
        <f t="shared" si="21"/>
        <v>883.75</v>
      </c>
      <c r="Z128" s="102">
        <v>50</v>
      </c>
      <c r="AA128" s="102">
        <v>4485</v>
      </c>
      <c r="AB128" s="58">
        <f t="shared" si="22"/>
        <v>1121.25</v>
      </c>
      <c r="AC128" s="57">
        <v>33</v>
      </c>
      <c r="AD128" s="102">
        <v>2930</v>
      </c>
      <c r="AE128" s="58">
        <f t="shared" si="23"/>
        <v>732.5</v>
      </c>
      <c r="AF128" s="102">
        <v>59</v>
      </c>
      <c r="AG128" s="102">
        <v>5935</v>
      </c>
      <c r="AH128" s="219">
        <f t="shared" si="24"/>
        <v>1483.75</v>
      </c>
      <c r="AI128" s="102">
        <v>49</v>
      </c>
      <c r="AJ128" s="102">
        <v>5035</v>
      </c>
      <c r="AK128" s="219">
        <f t="shared" si="25"/>
        <v>1258.75</v>
      </c>
      <c r="AL128" s="102">
        <v>27</v>
      </c>
      <c r="AM128" s="102">
        <v>2430</v>
      </c>
      <c r="AN128" s="219">
        <f t="shared" si="26"/>
        <v>607.5</v>
      </c>
      <c r="AO128" s="268">
        <v>48</v>
      </c>
      <c r="AP128" s="268">
        <v>4580</v>
      </c>
      <c r="AQ128" s="219">
        <f t="shared" si="27"/>
        <v>1145</v>
      </c>
      <c r="AR128" s="222">
        <v>56</v>
      </c>
      <c r="AS128" s="222">
        <v>4610</v>
      </c>
      <c r="AT128" s="219">
        <f t="shared" si="28"/>
        <v>1152.5</v>
      </c>
      <c r="AU128" s="222">
        <v>75</v>
      </c>
      <c r="AV128" s="222">
        <v>6955</v>
      </c>
      <c r="AW128" s="222">
        <f t="shared" si="29"/>
        <v>1738.75</v>
      </c>
    </row>
    <row r="129" spans="1:49">
      <c r="A129" s="134"/>
      <c r="B129" s="41" t="s">
        <v>533</v>
      </c>
      <c r="C129" s="298" t="s">
        <v>5515</v>
      </c>
      <c r="D129" s="44" t="s">
        <v>130</v>
      </c>
      <c r="E129" s="42"/>
      <c r="F129" s="42"/>
      <c r="G129" s="58">
        <f t="shared" si="15"/>
        <v>0</v>
      </c>
      <c r="H129" s="45">
        <v>1</v>
      </c>
      <c r="I129" s="45">
        <v>250</v>
      </c>
      <c r="J129" s="58">
        <f t="shared" si="16"/>
        <v>62.5</v>
      </c>
      <c r="K129" s="45">
        <v>6</v>
      </c>
      <c r="L129" s="42">
        <v>395</v>
      </c>
      <c r="M129" s="58">
        <f t="shared" si="17"/>
        <v>98.75</v>
      </c>
      <c r="N129" s="42"/>
      <c r="O129" s="42">
        <v>845</v>
      </c>
      <c r="P129" s="58">
        <f t="shared" si="18"/>
        <v>211.25</v>
      </c>
      <c r="Q129" s="57">
        <v>11</v>
      </c>
      <c r="R129" s="57">
        <v>1210</v>
      </c>
      <c r="S129" s="58">
        <f t="shared" si="19"/>
        <v>302.5</v>
      </c>
      <c r="T129" s="57">
        <v>15</v>
      </c>
      <c r="U129" s="102">
        <v>1700</v>
      </c>
      <c r="V129" s="58">
        <f t="shared" si="20"/>
        <v>425</v>
      </c>
      <c r="W129" s="102">
        <v>69</v>
      </c>
      <c r="X129" s="102">
        <v>6260</v>
      </c>
      <c r="Y129" s="58">
        <f t="shared" si="21"/>
        <v>1565</v>
      </c>
      <c r="Z129" s="102">
        <v>16</v>
      </c>
      <c r="AA129" s="102">
        <v>1345</v>
      </c>
      <c r="AB129" s="58">
        <f t="shared" si="22"/>
        <v>336.25</v>
      </c>
      <c r="AC129" s="57">
        <v>18</v>
      </c>
      <c r="AD129" s="102">
        <v>1440</v>
      </c>
      <c r="AE129" s="58">
        <f t="shared" si="23"/>
        <v>360</v>
      </c>
      <c r="AF129" s="102">
        <v>37</v>
      </c>
      <c r="AG129" s="102">
        <v>3015</v>
      </c>
      <c r="AH129" s="219">
        <f t="shared" si="24"/>
        <v>753.75</v>
      </c>
      <c r="AI129" s="102">
        <v>29</v>
      </c>
      <c r="AJ129" s="102">
        <v>2910</v>
      </c>
      <c r="AK129" s="219">
        <f t="shared" si="25"/>
        <v>727.5</v>
      </c>
      <c r="AL129" s="102">
        <v>28</v>
      </c>
      <c r="AM129" s="102">
        <v>2825</v>
      </c>
      <c r="AN129" s="219">
        <f t="shared" si="26"/>
        <v>706.25</v>
      </c>
      <c r="AO129" s="268">
        <v>27</v>
      </c>
      <c r="AP129" s="268">
        <v>2260</v>
      </c>
      <c r="AQ129" s="219">
        <f t="shared" si="27"/>
        <v>565</v>
      </c>
      <c r="AR129" s="222">
        <v>0</v>
      </c>
      <c r="AS129" s="222">
        <v>0</v>
      </c>
      <c r="AT129" s="219">
        <f t="shared" si="28"/>
        <v>0</v>
      </c>
      <c r="AU129" s="222">
        <v>0</v>
      </c>
      <c r="AV129" s="222">
        <v>0</v>
      </c>
      <c r="AW129" s="222">
        <f t="shared" si="29"/>
        <v>0</v>
      </c>
    </row>
    <row r="130" spans="1:49">
      <c r="A130" s="134"/>
      <c r="B130" s="41" t="s">
        <v>535</v>
      </c>
      <c r="C130" s="298" t="s">
        <v>5515</v>
      </c>
      <c r="D130" s="44" t="s">
        <v>5</v>
      </c>
      <c r="E130" s="42"/>
      <c r="F130" s="42"/>
      <c r="G130" s="58">
        <f t="shared" si="15"/>
        <v>0</v>
      </c>
      <c r="H130" s="45"/>
      <c r="I130" s="45"/>
      <c r="J130" s="58">
        <f t="shared" si="16"/>
        <v>0</v>
      </c>
      <c r="K130" s="45">
        <v>20</v>
      </c>
      <c r="L130" s="42">
        <v>2960</v>
      </c>
      <c r="M130" s="58">
        <f t="shared" si="17"/>
        <v>740</v>
      </c>
      <c r="N130" s="42"/>
      <c r="O130" s="42">
        <v>4335</v>
      </c>
      <c r="P130" s="58">
        <f t="shared" si="18"/>
        <v>1083.75</v>
      </c>
      <c r="Q130" s="57">
        <v>45</v>
      </c>
      <c r="R130" s="57">
        <v>6320</v>
      </c>
      <c r="S130" s="58">
        <f t="shared" si="19"/>
        <v>1580</v>
      </c>
      <c r="T130" s="57">
        <v>38</v>
      </c>
      <c r="U130" s="102">
        <v>4860</v>
      </c>
      <c r="V130" s="58">
        <f t="shared" si="20"/>
        <v>1215</v>
      </c>
      <c r="W130" s="102">
        <v>34</v>
      </c>
      <c r="X130" s="102">
        <v>3670</v>
      </c>
      <c r="Y130" s="58">
        <f t="shared" si="21"/>
        <v>917.5</v>
      </c>
      <c r="Z130" s="102">
        <v>30</v>
      </c>
      <c r="AA130" s="102">
        <v>3515</v>
      </c>
      <c r="AB130" s="58">
        <f t="shared" si="22"/>
        <v>878.75</v>
      </c>
      <c r="AC130" s="57">
        <v>26</v>
      </c>
      <c r="AD130" s="102">
        <v>2790</v>
      </c>
      <c r="AE130" s="58">
        <f t="shared" si="23"/>
        <v>697.5</v>
      </c>
      <c r="AF130" s="102">
        <v>9</v>
      </c>
      <c r="AG130" s="102">
        <v>835</v>
      </c>
      <c r="AH130" s="219">
        <f t="shared" si="24"/>
        <v>208.75</v>
      </c>
      <c r="AI130" s="102">
        <v>4</v>
      </c>
      <c r="AJ130" s="102">
        <v>340</v>
      </c>
      <c r="AK130" s="219">
        <f t="shared" si="25"/>
        <v>85</v>
      </c>
      <c r="AL130" s="102">
        <v>6</v>
      </c>
      <c r="AM130" s="102">
        <v>875</v>
      </c>
      <c r="AN130" s="219">
        <f t="shared" si="26"/>
        <v>218.75</v>
      </c>
      <c r="AO130" s="268">
        <v>8</v>
      </c>
      <c r="AP130" s="268">
        <v>875</v>
      </c>
      <c r="AQ130" s="219">
        <f t="shared" si="27"/>
        <v>218.75</v>
      </c>
      <c r="AR130" s="222">
        <v>0</v>
      </c>
      <c r="AS130" s="222">
        <v>0</v>
      </c>
      <c r="AT130" s="219">
        <f t="shared" si="28"/>
        <v>0</v>
      </c>
      <c r="AU130" s="222">
        <v>0</v>
      </c>
      <c r="AV130" s="222">
        <v>0</v>
      </c>
      <c r="AW130" s="222">
        <f t="shared" si="29"/>
        <v>0</v>
      </c>
    </row>
    <row r="131" spans="1:49">
      <c r="A131" s="134"/>
      <c r="B131" s="41" t="s">
        <v>537</v>
      </c>
      <c r="C131" s="298" t="s">
        <v>538</v>
      </c>
      <c r="D131" s="44" t="s">
        <v>84</v>
      </c>
      <c r="E131" s="42"/>
      <c r="F131" s="42"/>
      <c r="G131" s="58">
        <f t="shared" ref="G131:G193" si="30">F131*25%</f>
        <v>0</v>
      </c>
      <c r="H131" s="45"/>
      <c r="I131" s="45"/>
      <c r="J131" s="58">
        <f t="shared" ref="J131:J193" si="31">I131*25%</f>
        <v>0</v>
      </c>
      <c r="K131" s="45">
        <v>0</v>
      </c>
      <c r="L131" s="42">
        <v>0</v>
      </c>
      <c r="M131" s="58">
        <f t="shared" ref="M131:M193" si="32">L131*25%</f>
        <v>0</v>
      </c>
      <c r="N131" s="42"/>
      <c r="O131" s="42">
        <v>1635</v>
      </c>
      <c r="P131" s="58">
        <f t="shared" ref="P131:P193" si="33">O131*25%</f>
        <v>408.75</v>
      </c>
      <c r="Q131" s="57">
        <v>6</v>
      </c>
      <c r="R131" s="57">
        <v>850</v>
      </c>
      <c r="S131" s="58">
        <f t="shared" ref="S131:S193" si="34">R131*25%</f>
        <v>212.5</v>
      </c>
      <c r="T131" s="57">
        <v>5</v>
      </c>
      <c r="U131" s="102">
        <v>660</v>
      </c>
      <c r="V131" s="58">
        <f t="shared" si="20"/>
        <v>165</v>
      </c>
      <c r="W131" s="102">
        <v>6</v>
      </c>
      <c r="X131" s="102">
        <v>720</v>
      </c>
      <c r="Y131" s="58">
        <f t="shared" si="21"/>
        <v>180</v>
      </c>
      <c r="Z131" s="102">
        <v>7</v>
      </c>
      <c r="AA131" s="102">
        <v>425</v>
      </c>
      <c r="AB131" s="58">
        <f t="shared" si="22"/>
        <v>106.25</v>
      </c>
      <c r="AC131" s="57">
        <v>5</v>
      </c>
      <c r="AD131" s="102">
        <v>575</v>
      </c>
      <c r="AE131" s="58">
        <f t="shared" si="23"/>
        <v>143.75</v>
      </c>
      <c r="AF131" s="102">
        <v>34</v>
      </c>
      <c r="AG131" s="102">
        <v>2860</v>
      </c>
      <c r="AH131" s="219">
        <f t="shared" si="24"/>
        <v>715</v>
      </c>
      <c r="AI131" s="102">
        <v>56</v>
      </c>
      <c r="AJ131" s="102">
        <v>5295</v>
      </c>
      <c r="AK131" s="219">
        <f t="shared" si="25"/>
        <v>1323.75</v>
      </c>
      <c r="AL131" s="102">
        <v>25</v>
      </c>
      <c r="AM131" s="102">
        <v>2255</v>
      </c>
      <c r="AN131" s="219">
        <f t="shared" si="26"/>
        <v>563.75</v>
      </c>
      <c r="AO131" s="268">
        <v>0</v>
      </c>
      <c r="AP131" s="268">
        <v>0</v>
      </c>
      <c r="AQ131" s="219">
        <f t="shared" si="27"/>
        <v>0</v>
      </c>
      <c r="AR131" s="222">
        <v>0</v>
      </c>
      <c r="AS131" s="222">
        <v>0</v>
      </c>
      <c r="AT131" s="219">
        <f t="shared" si="28"/>
        <v>0</v>
      </c>
      <c r="AU131" s="222">
        <v>0</v>
      </c>
      <c r="AV131" s="222">
        <v>0</v>
      </c>
      <c r="AW131" s="222">
        <f t="shared" si="29"/>
        <v>0</v>
      </c>
    </row>
    <row r="132" spans="1:49">
      <c r="A132" s="134"/>
      <c r="B132" s="41" t="s">
        <v>539</v>
      </c>
      <c r="C132" s="298" t="s">
        <v>5515</v>
      </c>
      <c r="D132" s="44" t="s">
        <v>259</v>
      </c>
      <c r="E132" s="42"/>
      <c r="F132" s="42"/>
      <c r="G132" s="58">
        <f t="shared" si="30"/>
        <v>0</v>
      </c>
      <c r="H132" s="45">
        <v>4</v>
      </c>
      <c r="I132" s="45">
        <v>250</v>
      </c>
      <c r="J132" s="58">
        <f t="shared" si="31"/>
        <v>62.5</v>
      </c>
      <c r="K132" s="45">
        <v>29</v>
      </c>
      <c r="L132" s="42">
        <v>2260</v>
      </c>
      <c r="M132" s="58">
        <f t="shared" si="32"/>
        <v>565</v>
      </c>
      <c r="N132" s="42"/>
      <c r="O132" s="42">
        <v>3105</v>
      </c>
      <c r="P132" s="58">
        <f t="shared" si="33"/>
        <v>776.25</v>
      </c>
      <c r="Q132" s="57">
        <v>23</v>
      </c>
      <c r="R132" s="57">
        <v>2385</v>
      </c>
      <c r="S132" s="58">
        <f t="shared" si="34"/>
        <v>596.25</v>
      </c>
      <c r="T132" s="57">
        <v>20</v>
      </c>
      <c r="U132" s="102">
        <v>1505</v>
      </c>
      <c r="V132" s="58">
        <f t="shared" ref="V132:V194" si="35">U132*25%</f>
        <v>376.25</v>
      </c>
      <c r="W132" s="102">
        <v>46</v>
      </c>
      <c r="X132" s="102">
        <v>5275</v>
      </c>
      <c r="Y132" s="58">
        <f t="shared" ref="Y132:Y194" si="36">X132*25%</f>
        <v>1318.75</v>
      </c>
      <c r="Z132" s="102">
        <v>87</v>
      </c>
      <c r="AA132" s="102">
        <v>8515</v>
      </c>
      <c r="AB132" s="58">
        <f t="shared" ref="AB132:AB194" si="37">AA132*25%</f>
        <v>2128.75</v>
      </c>
      <c r="AC132" s="57">
        <v>69</v>
      </c>
      <c r="AD132" s="102">
        <v>7525</v>
      </c>
      <c r="AE132" s="58">
        <f t="shared" ref="AE132:AE194" si="38">AD132*25%</f>
        <v>1881.25</v>
      </c>
      <c r="AF132" s="102">
        <v>47</v>
      </c>
      <c r="AG132" s="102">
        <v>5245</v>
      </c>
      <c r="AH132" s="219">
        <f t="shared" ref="AH132:AH194" si="39">AG132*25%</f>
        <v>1311.25</v>
      </c>
      <c r="AI132" s="102">
        <v>52</v>
      </c>
      <c r="AJ132" s="102">
        <v>5835</v>
      </c>
      <c r="AK132" s="219">
        <f t="shared" ref="AK132:AK194" si="40">AJ132*25%</f>
        <v>1458.75</v>
      </c>
      <c r="AL132" s="102">
        <v>58</v>
      </c>
      <c r="AM132" s="102">
        <v>4735</v>
      </c>
      <c r="AN132" s="219">
        <f t="shared" ref="AN132:AN194" si="41">AM132*25%</f>
        <v>1183.75</v>
      </c>
      <c r="AO132" s="268">
        <v>65</v>
      </c>
      <c r="AP132" s="268">
        <v>5870</v>
      </c>
      <c r="AQ132" s="219">
        <f t="shared" ref="AQ132:AQ194" si="42">AP132*25%</f>
        <v>1467.5</v>
      </c>
      <c r="AR132" s="222">
        <v>46</v>
      </c>
      <c r="AS132" s="222">
        <v>3820</v>
      </c>
      <c r="AT132" s="219">
        <f t="shared" ref="AT132:AT194" si="43">AS132*25%</f>
        <v>955</v>
      </c>
      <c r="AU132" s="222">
        <v>0</v>
      </c>
      <c r="AV132" s="222">
        <v>0</v>
      </c>
      <c r="AW132" s="222">
        <f t="shared" ref="AW132:AW194" si="44">AV132*25%</f>
        <v>0</v>
      </c>
    </row>
    <row r="133" spans="1:49">
      <c r="A133" s="134"/>
      <c r="B133" s="41" t="s">
        <v>541</v>
      </c>
      <c r="C133" s="298" t="s">
        <v>5515</v>
      </c>
      <c r="D133" s="44" t="s">
        <v>12</v>
      </c>
      <c r="E133" s="42"/>
      <c r="F133" s="42"/>
      <c r="G133" s="58">
        <f t="shared" si="30"/>
        <v>0</v>
      </c>
      <c r="H133" s="45">
        <v>3</v>
      </c>
      <c r="I133" s="45">
        <v>485</v>
      </c>
      <c r="J133" s="58">
        <f t="shared" si="31"/>
        <v>121.25</v>
      </c>
      <c r="K133" s="45">
        <v>10</v>
      </c>
      <c r="L133" s="42">
        <v>795</v>
      </c>
      <c r="M133" s="58">
        <f t="shared" si="32"/>
        <v>198.75</v>
      </c>
      <c r="N133" s="42"/>
      <c r="O133" s="42">
        <v>485</v>
      </c>
      <c r="P133" s="58">
        <f t="shared" si="33"/>
        <v>121.25</v>
      </c>
      <c r="Q133" s="57">
        <v>25</v>
      </c>
      <c r="R133" s="57">
        <v>3035</v>
      </c>
      <c r="S133" s="58">
        <f t="shared" si="34"/>
        <v>758.75</v>
      </c>
      <c r="T133" s="57">
        <v>47</v>
      </c>
      <c r="U133" s="102">
        <v>4280</v>
      </c>
      <c r="V133" s="58">
        <f t="shared" si="35"/>
        <v>1070</v>
      </c>
      <c r="W133" s="102">
        <v>35</v>
      </c>
      <c r="X133" s="102">
        <v>2980</v>
      </c>
      <c r="Y133" s="58">
        <f t="shared" si="36"/>
        <v>745</v>
      </c>
      <c r="Z133" s="102">
        <v>45</v>
      </c>
      <c r="AA133" s="102">
        <v>4220</v>
      </c>
      <c r="AB133" s="58">
        <f t="shared" si="37"/>
        <v>1055</v>
      </c>
      <c r="AC133" s="57">
        <v>28</v>
      </c>
      <c r="AD133" s="102">
        <v>2505</v>
      </c>
      <c r="AE133" s="58">
        <f t="shared" si="38"/>
        <v>626.25</v>
      </c>
      <c r="AF133" s="102">
        <v>57</v>
      </c>
      <c r="AG133" s="102">
        <v>5885</v>
      </c>
      <c r="AH133" s="219">
        <f t="shared" si="39"/>
        <v>1471.25</v>
      </c>
      <c r="AI133" s="102">
        <v>48</v>
      </c>
      <c r="AJ133" s="102">
        <v>3715</v>
      </c>
      <c r="AK133" s="219">
        <f t="shared" si="40"/>
        <v>928.75</v>
      </c>
      <c r="AL133" s="102">
        <v>5</v>
      </c>
      <c r="AM133" s="102">
        <v>320</v>
      </c>
      <c r="AN133" s="219">
        <f t="shared" si="41"/>
        <v>80</v>
      </c>
      <c r="AO133" s="268">
        <v>0</v>
      </c>
      <c r="AP133" s="268">
        <v>0</v>
      </c>
      <c r="AQ133" s="219">
        <f t="shared" si="42"/>
        <v>0</v>
      </c>
      <c r="AR133" s="222">
        <v>0</v>
      </c>
      <c r="AS133" s="222">
        <v>0</v>
      </c>
      <c r="AT133" s="219">
        <f t="shared" si="43"/>
        <v>0</v>
      </c>
      <c r="AU133" s="222">
        <v>0</v>
      </c>
      <c r="AV133" s="222">
        <v>0</v>
      </c>
      <c r="AW133" s="222">
        <f t="shared" si="44"/>
        <v>0</v>
      </c>
    </row>
    <row r="134" spans="1:49">
      <c r="A134" s="134"/>
      <c r="B134" s="41" t="s">
        <v>543</v>
      </c>
      <c r="C134" s="298" t="s">
        <v>544</v>
      </c>
      <c r="D134" s="44" t="s">
        <v>545</v>
      </c>
      <c r="E134" s="42"/>
      <c r="F134" s="42"/>
      <c r="G134" s="58">
        <f t="shared" si="30"/>
        <v>0</v>
      </c>
      <c r="H134" s="45">
        <v>4</v>
      </c>
      <c r="I134" s="45">
        <v>590</v>
      </c>
      <c r="J134" s="58">
        <f t="shared" si="31"/>
        <v>147.5</v>
      </c>
      <c r="K134" s="45">
        <v>1</v>
      </c>
      <c r="L134" s="42">
        <v>60</v>
      </c>
      <c r="M134" s="58">
        <f t="shared" si="32"/>
        <v>15</v>
      </c>
      <c r="N134" s="42"/>
      <c r="O134" s="42">
        <v>2250</v>
      </c>
      <c r="P134" s="58">
        <f t="shared" si="33"/>
        <v>562.5</v>
      </c>
      <c r="Q134" s="57">
        <v>28</v>
      </c>
      <c r="R134" s="57">
        <v>3085</v>
      </c>
      <c r="S134" s="58">
        <f t="shared" si="34"/>
        <v>771.25</v>
      </c>
      <c r="T134" s="57">
        <v>12</v>
      </c>
      <c r="U134" s="102">
        <v>1550</v>
      </c>
      <c r="V134" s="58">
        <f t="shared" si="35"/>
        <v>387.5</v>
      </c>
      <c r="W134" s="102">
        <v>10</v>
      </c>
      <c r="X134" s="102">
        <v>1095</v>
      </c>
      <c r="Y134" s="58">
        <f t="shared" si="36"/>
        <v>273.75</v>
      </c>
      <c r="Z134" s="102">
        <v>6</v>
      </c>
      <c r="AA134" s="102">
        <v>735</v>
      </c>
      <c r="AB134" s="58">
        <f t="shared" si="37"/>
        <v>183.75</v>
      </c>
      <c r="AC134" s="57">
        <v>0</v>
      </c>
      <c r="AD134" s="102">
        <v>0</v>
      </c>
      <c r="AE134" s="58">
        <f t="shared" si="38"/>
        <v>0</v>
      </c>
      <c r="AF134" s="102">
        <v>3</v>
      </c>
      <c r="AG134" s="102">
        <v>400</v>
      </c>
      <c r="AH134" s="219">
        <f t="shared" si="39"/>
        <v>100</v>
      </c>
      <c r="AI134" s="102">
        <v>2</v>
      </c>
      <c r="AJ134" s="102">
        <v>290</v>
      </c>
      <c r="AK134" s="219">
        <f t="shared" si="40"/>
        <v>72.5</v>
      </c>
      <c r="AL134" s="102">
        <v>5</v>
      </c>
      <c r="AM134" s="102">
        <v>705</v>
      </c>
      <c r="AN134" s="219">
        <f t="shared" si="41"/>
        <v>176.25</v>
      </c>
      <c r="AO134" s="268">
        <v>12</v>
      </c>
      <c r="AP134" s="268">
        <v>1310</v>
      </c>
      <c r="AQ134" s="219">
        <f t="shared" si="42"/>
        <v>327.5</v>
      </c>
      <c r="AR134" s="222">
        <v>18</v>
      </c>
      <c r="AS134" s="222">
        <v>2965</v>
      </c>
      <c r="AT134" s="219">
        <f t="shared" si="43"/>
        <v>741.25</v>
      </c>
      <c r="AU134" s="222">
        <v>4</v>
      </c>
      <c r="AV134" s="222">
        <v>390</v>
      </c>
      <c r="AW134" s="222">
        <f t="shared" si="44"/>
        <v>97.5</v>
      </c>
    </row>
    <row r="135" spans="1:49">
      <c r="A135" s="134"/>
      <c r="B135" s="41" t="s">
        <v>546</v>
      </c>
      <c r="C135" s="298" t="s">
        <v>5515</v>
      </c>
      <c r="D135" s="44" t="s">
        <v>34</v>
      </c>
      <c r="E135" s="42"/>
      <c r="F135" s="42"/>
      <c r="G135" s="58">
        <f t="shared" si="30"/>
        <v>0</v>
      </c>
      <c r="H135" s="45">
        <v>75</v>
      </c>
      <c r="I135" s="45">
        <v>6080</v>
      </c>
      <c r="J135" s="58">
        <f t="shared" si="31"/>
        <v>1520</v>
      </c>
      <c r="K135" s="45">
        <v>131</v>
      </c>
      <c r="L135" s="42">
        <v>9525</v>
      </c>
      <c r="M135" s="58">
        <f t="shared" si="32"/>
        <v>2381.25</v>
      </c>
      <c r="N135" s="42"/>
      <c r="O135" s="42">
        <v>11060</v>
      </c>
      <c r="P135" s="58">
        <f t="shared" si="33"/>
        <v>2765</v>
      </c>
      <c r="Q135" s="57">
        <v>175</v>
      </c>
      <c r="R135" s="57">
        <v>13485</v>
      </c>
      <c r="S135" s="58">
        <f t="shared" si="34"/>
        <v>3371.25</v>
      </c>
      <c r="T135" s="57">
        <v>223</v>
      </c>
      <c r="U135" s="102">
        <v>19975</v>
      </c>
      <c r="V135" s="58">
        <f t="shared" si="35"/>
        <v>4993.75</v>
      </c>
      <c r="W135" s="102">
        <v>213</v>
      </c>
      <c r="X135" s="102">
        <v>18610</v>
      </c>
      <c r="Y135" s="58">
        <f t="shared" si="36"/>
        <v>4652.5</v>
      </c>
      <c r="Z135" s="102">
        <v>203</v>
      </c>
      <c r="AA135" s="102">
        <v>16655</v>
      </c>
      <c r="AB135" s="58">
        <f t="shared" si="37"/>
        <v>4163.75</v>
      </c>
      <c r="AC135" s="57">
        <v>200</v>
      </c>
      <c r="AD135" s="102">
        <v>14395</v>
      </c>
      <c r="AE135" s="58">
        <f t="shared" si="38"/>
        <v>3598.75</v>
      </c>
      <c r="AF135" s="102">
        <v>238</v>
      </c>
      <c r="AG135" s="102">
        <v>20290</v>
      </c>
      <c r="AH135" s="219">
        <f t="shared" si="39"/>
        <v>5072.5</v>
      </c>
      <c r="AI135" s="102">
        <v>214</v>
      </c>
      <c r="AJ135" s="102">
        <v>18675</v>
      </c>
      <c r="AK135" s="219">
        <f t="shared" si="40"/>
        <v>4668.75</v>
      </c>
      <c r="AL135" s="102">
        <v>171</v>
      </c>
      <c r="AM135" s="102">
        <v>14400</v>
      </c>
      <c r="AN135" s="219">
        <f t="shared" si="41"/>
        <v>3600</v>
      </c>
      <c r="AO135" s="268">
        <v>0</v>
      </c>
      <c r="AP135" s="268">
        <v>0</v>
      </c>
      <c r="AQ135" s="219">
        <f t="shared" si="42"/>
        <v>0</v>
      </c>
      <c r="AR135" s="222">
        <v>0</v>
      </c>
      <c r="AS135" s="222">
        <v>0</v>
      </c>
      <c r="AT135" s="219">
        <f t="shared" si="43"/>
        <v>0</v>
      </c>
      <c r="AU135" s="222">
        <v>0</v>
      </c>
      <c r="AV135" s="222">
        <v>0</v>
      </c>
      <c r="AW135" s="222">
        <f t="shared" si="44"/>
        <v>0</v>
      </c>
    </row>
    <row r="136" spans="1:49">
      <c r="A136" s="134"/>
      <c r="B136" s="41" t="s">
        <v>548</v>
      </c>
      <c r="C136" s="298" t="s">
        <v>5515</v>
      </c>
      <c r="D136" s="44" t="s">
        <v>204</v>
      </c>
      <c r="E136" s="42"/>
      <c r="F136" s="42"/>
      <c r="G136" s="58">
        <f t="shared" si="30"/>
        <v>0</v>
      </c>
      <c r="H136" s="45">
        <v>38</v>
      </c>
      <c r="I136" s="45">
        <v>3420</v>
      </c>
      <c r="J136" s="58">
        <f t="shared" si="31"/>
        <v>855</v>
      </c>
      <c r="K136" s="45">
        <v>141</v>
      </c>
      <c r="L136" s="42">
        <v>14530</v>
      </c>
      <c r="M136" s="58">
        <f t="shared" si="32"/>
        <v>3632.5</v>
      </c>
      <c r="N136" s="42"/>
      <c r="O136" s="42">
        <v>8180</v>
      </c>
      <c r="P136" s="58">
        <f t="shared" si="33"/>
        <v>2045</v>
      </c>
      <c r="Q136" s="57">
        <v>0</v>
      </c>
      <c r="R136" s="57">
        <v>0</v>
      </c>
      <c r="S136" s="58">
        <f t="shared" si="34"/>
        <v>0</v>
      </c>
      <c r="T136" s="57">
        <v>0</v>
      </c>
      <c r="U136" s="102">
        <v>0</v>
      </c>
      <c r="V136" s="58">
        <f t="shared" si="35"/>
        <v>0</v>
      </c>
      <c r="W136" s="102">
        <v>0</v>
      </c>
      <c r="X136" s="102">
        <v>0</v>
      </c>
      <c r="Y136" s="58">
        <f t="shared" si="36"/>
        <v>0</v>
      </c>
      <c r="Z136" s="102">
        <v>0</v>
      </c>
      <c r="AA136" s="102">
        <v>0</v>
      </c>
      <c r="AB136" s="58">
        <f t="shared" si="37"/>
        <v>0</v>
      </c>
      <c r="AC136" s="57">
        <v>0</v>
      </c>
      <c r="AD136" s="102">
        <v>0</v>
      </c>
      <c r="AE136" s="58">
        <f t="shared" si="38"/>
        <v>0</v>
      </c>
      <c r="AF136" s="102">
        <v>0</v>
      </c>
      <c r="AG136" s="102">
        <v>0</v>
      </c>
      <c r="AH136" s="219">
        <f t="shared" si="39"/>
        <v>0</v>
      </c>
      <c r="AI136" s="102">
        <v>0</v>
      </c>
      <c r="AJ136" s="102">
        <v>0</v>
      </c>
      <c r="AK136" s="219">
        <f t="shared" si="40"/>
        <v>0</v>
      </c>
      <c r="AL136" s="102">
        <v>0</v>
      </c>
      <c r="AM136" s="102">
        <v>0</v>
      </c>
      <c r="AN136" s="219">
        <f t="shared" si="41"/>
        <v>0</v>
      </c>
      <c r="AO136" s="268">
        <v>0</v>
      </c>
      <c r="AP136" s="268">
        <v>0</v>
      </c>
      <c r="AQ136" s="219">
        <f t="shared" si="42"/>
        <v>0</v>
      </c>
      <c r="AR136" s="222">
        <v>0</v>
      </c>
      <c r="AS136" s="222">
        <v>0</v>
      </c>
      <c r="AT136" s="219">
        <f t="shared" si="43"/>
        <v>0</v>
      </c>
      <c r="AU136" s="222">
        <v>0</v>
      </c>
      <c r="AV136" s="222">
        <v>0</v>
      </c>
      <c r="AW136" s="222">
        <f t="shared" si="44"/>
        <v>0</v>
      </c>
    </row>
    <row r="137" spans="1:49">
      <c r="A137" s="134"/>
      <c r="B137" s="41" t="s">
        <v>550</v>
      </c>
      <c r="C137" s="298" t="s">
        <v>551</v>
      </c>
      <c r="D137" s="44" t="s">
        <v>552</v>
      </c>
      <c r="E137" s="42"/>
      <c r="F137" s="42"/>
      <c r="G137" s="58">
        <f t="shared" si="30"/>
        <v>0</v>
      </c>
      <c r="H137" s="45">
        <v>1</v>
      </c>
      <c r="I137" s="45">
        <v>100</v>
      </c>
      <c r="J137" s="58">
        <f t="shared" si="31"/>
        <v>25</v>
      </c>
      <c r="K137" s="45">
        <v>4</v>
      </c>
      <c r="L137" s="42">
        <v>340</v>
      </c>
      <c r="M137" s="58">
        <f t="shared" si="32"/>
        <v>85</v>
      </c>
      <c r="N137" s="42"/>
      <c r="O137" s="42">
        <v>515</v>
      </c>
      <c r="P137" s="58">
        <f t="shared" si="33"/>
        <v>128.75</v>
      </c>
      <c r="Q137" s="57">
        <v>12</v>
      </c>
      <c r="R137" s="57">
        <v>925</v>
      </c>
      <c r="S137" s="58">
        <f t="shared" si="34"/>
        <v>231.25</v>
      </c>
      <c r="T137" s="57">
        <v>11</v>
      </c>
      <c r="U137" s="102">
        <v>1100</v>
      </c>
      <c r="V137" s="58">
        <f t="shared" si="35"/>
        <v>275</v>
      </c>
      <c r="W137" s="102">
        <v>19</v>
      </c>
      <c r="X137" s="102">
        <v>1965</v>
      </c>
      <c r="Y137" s="58">
        <f t="shared" si="36"/>
        <v>491.25</v>
      </c>
      <c r="Z137" s="102">
        <v>15</v>
      </c>
      <c r="AA137" s="102">
        <v>1650</v>
      </c>
      <c r="AB137" s="58">
        <f t="shared" si="37"/>
        <v>412.5</v>
      </c>
      <c r="AC137" s="57">
        <v>20</v>
      </c>
      <c r="AD137" s="102">
        <v>2130</v>
      </c>
      <c r="AE137" s="58">
        <f t="shared" si="38"/>
        <v>532.5</v>
      </c>
      <c r="AF137" s="102">
        <v>28</v>
      </c>
      <c r="AG137" s="102">
        <v>2940</v>
      </c>
      <c r="AH137" s="219">
        <f t="shared" si="39"/>
        <v>735</v>
      </c>
      <c r="AI137" s="102">
        <v>9</v>
      </c>
      <c r="AJ137" s="102">
        <v>1145</v>
      </c>
      <c r="AK137" s="219">
        <f t="shared" si="40"/>
        <v>286.25</v>
      </c>
      <c r="AL137" s="102">
        <v>19</v>
      </c>
      <c r="AM137" s="102">
        <v>2025</v>
      </c>
      <c r="AN137" s="219">
        <f t="shared" si="41"/>
        <v>506.25</v>
      </c>
      <c r="AO137" s="268">
        <v>61</v>
      </c>
      <c r="AP137" s="268">
        <v>4650</v>
      </c>
      <c r="AQ137" s="219">
        <f t="shared" si="42"/>
        <v>1162.5</v>
      </c>
      <c r="AR137" s="222">
        <v>17</v>
      </c>
      <c r="AS137" s="222">
        <v>1310</v>
      </c>
      <c r="AT137" s="219">
        <f t="shared" si="43"/>
        <v>327.5</v>
      </c>
      <c r="AU137" s="222">
        <v>16</v>
      </c>
      <c r="AV137" s="222">
        <v>1770</v>
      </c>
      <c r="AW137" s="222">
        <f t="shared" si="44"/>
        <v>442.5</v>
      </c>
    </row>
    <row r="138" spans="1:49">
      <c r="A138" s="134"/>
      <c r="B138" s="41" t="s">
        <v>553</v>
      </c>
      <c r="C138" s="298" t="s">
        <v>554</v>
      </c>
      <c r="D138" s="44" t="s">
        <v>12</v>
      </c>
      <c r="E138" s="42"/>
      <c r="F138" s="42"/>
      <c r="G138" s="58">
        <f t="shared" si="30"/>
        <v>0</v>
      </c>
      <c r="H138" s="45">
        <v>3</v>
      </c>
      <c r="I138" s="45">
        <v>190</v>
      </c>
      <c r="J138" s="58">
        <f t="shared" si="31"/>
        <v>47.5</v>
      </c>
      <c r="K138" s="45">
        <v>10</v>
      </c>
      <c r="L138" s="42">
        <v>875</v>
      </c>
      <c r="M138" s="58">
        <f t="shared" si="32"/>
        <v>218.75</v>
      </c>
      <c r="N138" s="42"/>
      <c r="O138" s="42">
        <v>4925</v>
      </c>
      <c r="P138" s="58">
        <f t="shared" si="33"/>
        <v>1231.25</v>
      </c>
      <c r="Q138" s="57">
        <v>55</v>
      </c>
      <c r="R138" s="57">
        <v>6445</v>
      </c>
      <c r="S138" s="58">
        <f t="shared" si="34"/>
        <v>1611.25</v>
      </c>
      <c r="T138" s="57">
        <v>133</v>
      </c>
      <c r="U138" s="102">
        <v>9095</v>
      </c>
      <c r="V138" s="58">
        <f t="shared" si="35"/>
        <v>2273.75</v>
      </c>
      <c r="W138" s="102">
        <v>146</v>
      </c>
      <c r="X138" s="102">
        <v>12305</v>
      </c>
      <c r="Y138" s="58">
        <f>X138*25%</f>
        <v>3076.25</v>
      </c>
      <c r="Z138" s="102">
        <v>167</v>
      </c>
      <c r="AA138" s="102">
        <v>11890</v>
      </c>
      <c r="AB138" s="58">
        <f t="shared" si="37"/>
        <v>2972.5</v>
      </c>
      <c r="AC138" s="57">
        <v>157</v>
      </c>
      <c r="AD138" s="102">
        <v>11115</v>
      </c>
      <c r="AE138" s="58">
        <f t="shared" si="38"/>
        <v>2778.75</v>
      </c>
      <c r="AF138" s="102">
        <v>191</v>
      </c>
      <c r="AG138" s="102">
        <v>13530</v>
      </c>
      <c r="AH138" s="219">
        <f t="shared" si="39"/>
        <v>3382.5</v>
      </c>
      <c r="AI138" s="102">
        <v>130</v>
      </c>
      <c r="AJ138" s="102">
        <v>10185</v>
      </c>
      <c r="AK138" s="219">
        <f t="shared" si="40"/>
        <v>2546.25</v>
      </c>
      <c r="AL138" s="102">
        <v>127</v>
      </c>
      <c r="AM138" s="102">
        <v>10325</v>
      </c>
      <c r="AN138" s="219">
        <f t="shared" si="41"/>
        <v>2581.25</v>
      </c>
      <c r="AO138" s="268">
        <v>131</v>
      </c>
      <c r="AP138" s="268">
        <v>10345</v>
      </c>
      <c r="AQ138" s="219">
        <f t="shared" si="42"/>
        <v>2586.25</v>
      </c>
      <c r="AR138" s="222">
        <v>163</v>
      </c>
      <c r="AS138" s="222">
        <v>11115</v>
      </c>
      <c r="AT138" s="219">
        <f t="shared" si="43"/>
        <v>2778.75</v>
      </c>
      <c r="AU138" s="222">
        <v>235</v>
      </c>
      <c r="AV138" s="222">
        <v>20975</v>
      </c>
      <c r="AW138" s="222">
        <f t="shared" si="44"/>
        <v>5243.75</v>
      </c>
    </row>
    <row r="139" spans="1:49">
      <c r="A139" s="134"/>
      <c r="B139" s="41" t="s">
        <v>555</v>
      </c>
      <c r="C139" s="298" t="s">
        <v>556</v>
      </c>
      <c r="D139" s="44" t="s">
        <v>5</v>
      </c>
      <c r="E139" s="42"/>
      <c r="F139" s="42"/>
      <c r="G139" s="58">
        <f t="shared" si="30"/>
        <v>0</v>
      </c>
      <c r="H139" s="45"/>
      <c r="I139" s="45"/>
      <c r="J139" s="58">
        <f t="shared" si="31"/>
        <v>0</v>
      </c>
      <c r="K139" s="45">
        <v>30</v>
      </c>
      <c r="L139" s="42">
        <v>3040</v>
      </c>
      <c r="M139" s="58">
        <f t="shared" si="32"/>
        <v>760</v>
      </c>
      <c r="N139" s="42"/>
      <c r="O139" s="42">
        <v>5975</v>
      </c>
      <c r="P139" s="58">
        <f t="shared" si="33"/>
        <v>1493.75</v>
      </c>
      <c r="Q139" s="57">
        <v>74</v>
      </c>
      <c r="R139" s="57">
        <v>8015</v>
      </c>
      <c r="S139" s="58">
        <f t="shared" si="34"/>
        <v>2003.75</v>
      </c>
      <c r="T139" s="57">
        <v>71</v>
      </c>
      <c r="U139" s="102">
        <v>10345</v>
      </c>
      <c r="V139" s="58">
        <f t="shared" si="35"/>
        <v>2586.25</v>
      </c>
      <c r="W139" s="102">
        <v>51</v>
      </c>
      <c r="X139" s="102">
        <v>12040</v>
      </c>
      <c r="Y139" s="58">
        <f t="shared" si="36"/>
        <v>3010</v>
      </c>
      <c r="Z139" s="102">
        <v>121</v>
      </c>
      <c r="AA139" s="102">
        <v>12730</v>
      </c>
      <c r="AB139" s="58">
        <f t="shared" si="37"/>
        <v>3182.5</v>
      </c>
      <c r="AC139" s="57">
        <v>112</v>
      </c>
      <c r="AD139" s="102">
        <v>10735</v>
      </c>
      <c r="AE139" s="58">
        <f t="shared" si="38"/>
        <v>2683.75</v>
      </c>
      <c r="AF139" s="102">
        <v>183</v>
      </c>
      <c r="AG139" s="102">
        <v>21540</v>
      </c>
      <c r="AH139" s="219">
        <f t="shared" si="39"/>
        <v>5385</v>
      </c>
      <c r="AI139" s="102">
        <v>207</v>
      </c>
      <c r="AJ139" s="102">
        <v>21865</v>
      </c>
      <c r="AK139" s="219">
        <f t="shared" si="40"/>
        <v>5466.25</v>
      </c>
      <c r="AL139" s="102">
        <v>211</v>
      </c>
      <c r="AM139" s="102">
        <v>23805</v>
      </c>
      <c r="AN139" s="219">
        <f t="shared" si="41"/>
        <v>5951.25</v>
      </c>
      <c r="AO139" s="268">
        <v>261</v>
      </c>
      <c r="AP139" s="268">
        <v>29405</v>
      </c>
      <c r="AQ139" s="219">
        <f t="shared" si="42"/>
        <v>7351.25</v>
      </c>
      <c r="AR139" s="222">
        <v>265</v>
      </c>
      <c r="AS139" s="222">
        <v>28845</v>
      </c>
      <c r="AT139" s="219">
        <f t="shared" si="43"/>
        <v>7211.25</v>
      </c>
      <c r="AU139" s="222">
        <v>252</v>
      </c>
      <c r="AV139" s="222">
        <v>29575</v>
      </c>
      <c r="AW139" s="222">
        <f t="shared" si="44"/>
        <v>7393.75</v>
      </c>
    </row>
    <row r="140" spans="1:49">
      <c r="A140" s="134"/>
      <c r="B140" s="41" t="s">
        <v>557</v>
      </c>
      <c r="C140" s="298" t="s">
        <v>558</v>
      </c>
      <c r="D140" s="44" t="s">
        <v>5</v>
      </c>
      <c r="E140" s="42"/>
      <c r="F140" s="42"/>
      <c r="G140" s="58">
        <f t="shared" si="30"/>
        <v>0</v>
      </c>
      <c r="H140" s="45"/>
      <c r="I140" s="45"/>
      <c r="J140" s="58">
        <f t="shared" si="31"/>
        <v>0</v>
      </c>
      <c r="K140" s="45">
        <v>2</v>
      </c>
      <c r="L140" s="42">
        <v>105</v>
      </c>
      <c r="M140" s="58">
        <f t="shared" si="32"/>
        <v>26.25</v>
      </c>
      <c r="N140" s="42"/>
      <c r="O140" s="42">
        <v>1600</v>
      </c>
      <c r="P140" s="58">
        <f t="shared" si="33"/>
        <v>400</v>
      </c>
      <c r="Q140" s="57">
        <v>34</v>
      </c>
      <c r="R140" s="57">
        <v>4145</v>
      </c>
      <c r="S140" s="58">
        <f t="shared" si="34"/>
        <v>1036.25</v>
      </c>
      <c r="T140" s="57">
        <v>33</v>
      </c>
      <c r="U140" s="102">
        <v>3735</v>
      </c>
      <c r="V140" s="58">
        <f t="shared" si="35"/>
        <v>933.75</v>
      </c>
      <c r="W140" s="102">
        <v>40</v>
      </c>
      <c r="X140" s="102">
        <v>4580</v>
      </c>
      <c r="Y140" s="58">
        <f t="shared" si="36"/>
        <v>1145</v>
      </c>
      <c r="Z140" s="102">
        <v>34</v>
      </c>
      <c r="AA140" s="102">
        <v>3495</v>
      </c>
      <c r="AB140" s="58">
        <f t="shared" si="37"/>
        <v>873.75</v>
      </c>
      <c r="AC140" s="57">
        <v>45</v>
      </c>
      <c r="AD140" s="102">
        <v>3825</v>
      </c>
      <c r="AE140" s="58">
        <f t="shared" si="38"/>
        <v>956.25</v>
      </c>
      <c r="AF140" s="102">
        <v>71</v>
      </c>
      <c r="AG140" s="102">
        <v>7670</v>
      </c>
      <c r="AH140" s="219">
        <f t="shared" si="39"/>
        <v>1917.5</v>
      </c>
      <c r="AI140" s="102">
        <v>65</v>
      </c>
      <c r="AJ140" s="102">
        <v>7180</v>
      </c>
      <c r="AK140" s="219">
        <f t="shared" si="40"/>
        <v>1795</v>
      </c>
      <c r="AL140" s="102">
        <v>87</v>
      </c>
      <c r="AM140" s="102">
        <v>10420</v>
      </c>
      <c r="AN140" s="219">
        <f t="shared" si="41"/>
        <v>2605</v>
      </c>
      <c r="AO140" s="268">
        <v>80</v>
      </c>
      <c r="AP140" s="268">
        <v>9095</v>
      </c>
      <c r="AQ140" s="219">
        <f t="shared" si="42"/>
        <v>2273.75</v>
      </c>
      <c r="AR140" s="222">
        <v>80</v>
      </c>
      <c r="AS140" s="222">
        <v>10315</v>
      </c>
      <c r="AT140" s="219">
        <f t="shared" si="43"/>
        <v>2578.75</v>
      </c>
      <c r="AU140" s="222">
        <v>62</v>
      </c>
      <c r="AV140" s="222">
        <v>6685</v>
      </c>
      <c r="AW140" s="222">
        <f t="shared" si="44"/>
        <v>1671.25</v>
      </c>
    </row>
    <row r="141" spans="1:49">
      <c r="A141" s="134"/>
      <c r="B141" s="41" t="s">
        <v>559</v>
      </c>
      <c r="C141" s="298" t="s">
        <v>560</v>
      </c>
      <c r="D141" s="44" t="s">
        <v>19</v>
      </c>
      <c r="E141" s="42"/>
      <c r="F141" s="42"/>
      <c r="G141" s="58">
        <f t="shared" si="30"/>
        <v>0</v>
      </c>
      <c r="H141" s="45"/>
      <c r="I141" s="45"/>
      <c r="J141" s="58">
        <f t="shared" si="31"/>
        <v>0</v>
      </c>
      <c r="K141" s="45">
        <v>10</v>
      </c>
      <c r="L141" s="42">
        <v>1130</v>
      </c>
      <c r="M141" s="58">
        <f t="shared" si="32"/>
        <v>282.5</v>
      </c>
      <c r="N141" s="42"/>
      <c r="O141" s="42">
        <v>485</v>
      </c>
      <c r="P141" s="58">
        <f t="shared" si="33"/>
        <v>121.25</v>
      </c>
      <c r="Q141" s="57">
        <v>25</v>
      </c>
      <c r="R141" s="57">
        <v>2565</v>
      </c>
      <c r="S141" s="58">
        <f t="shared" si="34"/>
        <v>641.25</v>
      </c>
      <c r="T141" s="57">
        <v>29</v>
      </c>
      <c r="U141" s="102">
        <v>3060</v>
      </c>
      <c r="V141" s="58">
        <f t="shared" si="35"/>
        <v>765</v>
      </c>
      <c r="W141" s="102">
        <v>31</v>
      </c>
      <c r="X141" s="102">
        <v>3215</v>
      </c>
      <c r="Y141" s="58">
        <f t="shared" si="36"/>
        <v>803.75</v>
      </c>
      <c r="Z141" s="102">
        <v>57</v>
      </c>
      <c r="AA141" s="102">
        <v>4665</v>
      </c>
      <c r="AB141" s="58">
        <f t="shared" si="37"/>
        <v>1166.25</v>
      </c>
      <c r="AC141" s="57">
        <v>116</v>
      </c>
      <c r="AD141" s="102">
        <v>8600</v>
      </c>
      <c r="AE141" s="58">
        <f t="shared" si="38"/>
        <v>2150</v>
      </c>
      <c r="AF141" s="102">
        <v>117</v>
      </c>
      <c r="AG141" s="102">
        <v>8945</v>
      </c>
      <c r="AH141" s="219">
        <f t="shared" si="39"/>
        <v>2236.25</v>
      </c>
      <c r="AI141" s="102">
        <v>128</v>
      </c>
      <c r="AJ141" s="102">
        <v>10910</v>
      </c>
      <c r="AK141" s="219">
        <f t="shared" si="40"/>
        <v>2727.5</v>
      </c>
      <c r="AL141" s="102">
        <v>149</v>
      </c>
      <c r="AM141" s="102">
        <v>14780</v>
      </c>
      <c r="AN141" s="219">
        <f t="shared" si="41"/>
        <v>3695</v>
      </c>
      <c r="AO141" s="268">
        <v>155</v>
      </c>
      <c r="AP141" s="268">
        <v>15890</v>
      </c>
      <c r="AQ141" s="219">
        <f t="shared" si="42"/>
        <v>3972.5</v>
      </c>
      <c r="AR141" s="222">
        <v>161</v>
      </c>
      <c r="AS141" s="222">
        <v>17165</v>
      </c>
      <c r="AT141" s="219">
        <f t="shared" si="43"/>
        <v>4291.25</v>
      </c>
      <c r="AU141" s="222">
        <v>166</v>
      </c>
      <c r="AV141" s="222">
        <v>15840</v>
      </c>
      <c r="AW141" s="222">
        <f t="shared" si="44"/>
        <v>3960</v>
      </c>
    </row>
    <row r="142" spans="1:49">
      <c r="A142" s="134"/>
      <c r="B142" s="41" t="s">
        <v>561</v>
      </c>
      <c r="C142" s="298" t="s">
        <v>562</v>
      </c>
      <c r="D142" s="44" t="s">
        <v>66</v>
      </c>
      <c r="E142" s="42"/>
      <c r="F142" s="42"/>
      <c r="G142" s="58">
        <f t="shared" si="30"/>
        <v>0</v>
      </c>
      <c r="H142" s="45"/>
      <c r="I142" s="45"/>
      <c r="J142" s="58">
        <f t="shared" si="31"/>
        <v>0</v>
      </c>
      <c r="K142" s="45">
        <v>12</v>
      </c>
      <c r="L142" s="42">
        <v>1930</v>
      </c>
      <c r="M142" s="58">
        <f t="shared" si="32"/>
        <v>482.5</v>
      </c>
      <c r="N142" s="42"/>
      <c r="O142" s="42">
        <v>2810</v>
      </c>
      <c r="P142" s="58">
        <f t="shared" si="33"/>
        <v>702.5</v>
      </c>
      <c r="Q142" s="57">
        <v>7</v>
      </c>
      <c r="R142" s="57">
        <v>820</v>
      </c>
      <c r="S142" s="58">
        <f t="shared" si="34"/>
        <v>205</v>
      </c>
      <c r="T142" s="57">
        <v>19</v>
      </c>
      <c r="U142" s="102">
        <v>1760</v>
      </c>
      <c r="V142" s="58">
        <f t="shared" si="35"/>
        <v>440</v>
      </c>
      <c r="W142" s="102">
        <v>10</v>
      </c>
      <c r="X142" s="102">
        <v>1035</v>
      </c>
      <c r="Y142" s="58">
        <f t="shared" si="36"/>
        <v>258.75</v>
      </c>
      <c r="Z142" s="102">
        <v>2</v>
      </c>
      <c r="AA142" s="102">
        <v>195</v>
      </c>
      <c r="AB142" s="58">
        <f t="shared" si="37"/>
        <v>48.75</v>
      </c>
      <c r="AC142" s="57">
        <v>1</v>
      </c>
      <c r="AD142" s="102">
        <v>45</v>
      </c>
      <c r="AE142" s="58">
        <f t="shared" si="38"/>
        <v>11.25</v>
      </c>
      <c r="AF142" s="102">
        <v>2</v>
      </c>
      <c r="AG142" s="102">
        <v>125</v>
      </c>
      <c r="AH142" s="219">
        <f t="shared" si="39"/>
        <v>31.25</v>
      </c>
      <c r="AI142" s="102">
        <v>9</v>
      </c>
      <c r="AJ142" s="102">
        <v>525</v>
      </c>
      <c r="AK142" s="219">
        <f t="shared" si="40"/>
        <v>131.25</v>
      </c>
      <c r="AL142" s="102">
        <v>9</v>
      </c>
      <c r="AM142" s="102">
        <v>810</v>
      </c>
      <c r="AN142" s="219">
        <f t="shared" si="41"/>
        <v>202.5</v>
      </c>
      <c r="AO142" s="268">
        <v>8</v>
      </c>
      <c r="AP142" s="268">
        <v>350</v>
      </c>
      <c r="AQ142" s="219">
        <f t="shared" si="42"/>
        <v>87.5</v>
      </c>
      <c r="AR142" s="222">
        <v>1</v>
      </c>
      <c r="AS142" s="222">
        <v>60</v>
      </c>
      <c r="AT142" s="219">
        <f t="shared" si="43"/>
        <v>15</v>
      </c>
      <c r="AU142" s="222">
        <v>3</v>
      </c>
      <c r="AV142" s="222">
        <v>220</v>
      </c>
      <c r="AW142" s="222">
        <f t="shared" si="44"/>
        <v>55</v>
      </c>
    </row>
    <row r="143" spans="1:49">
      <c r="A143" s="134"/>
      <c r="B143" s="41" t="s">
        <v>563</v>
      </c>
      <c r="C143" s="298" t="s">
        <v>3121</v>
      </c>
      <c r="D143" s="44" t="s">
        <v>463</v>
      </c>
      <c r="E143" s="42"/>
      <c r="F143" s="42"/>
      <c r="G143" s="58">
        <f t="shared" si="30"/>
        <v>0</v>
      </c>
      <c r="H143" s="45">
        <v>1</v>
      </c>
      <c r="I143" s="45">
        <v>45</v>
      </c>
      <c r="J143" s="58">
        <f t="shared" si="31"/>
        <v>11.25</v>
      </c>
      <c r="K143" s="45">
        <v>13</v>
      </c>
      <c r="L143" s="42">
        <v>1740</v>
      </c>
      <c r="M143" s="58">
        <f t="shared" si="32"/>
        <v>435</v>
      </c>
      <c r="N143" s="42"/>
      <c r="O143" s="42">
        <v>1885</v>
      </c>
      <c r="P143" s="58">
        <f t="shared" si="33"/>
        <v>471.25</v>
      </c>
      <c r="Q143" s="57">
        <v>30</v>
      </c>
      <c r="R143" s="57">
        <v>3710</v>
      </c>
      <c r="S143" s="58">
        <f t="shared" si="34"/>
        <v>927.5</v>
      </c>
      <c r="T143" s="57">
        <v>35</v>
      </c>
      <c r="U143" s="102">
        <v>3505</v>
      </c>
      <c r="V143" s="58">
        <f t="shared" si="35"/>
        <v>876.25</v>
      </c>
      <c r="W143" s="102">
        <v>10</v>
      </c>
      <c r="X143" s="102">
        <v>1310</v>
      </c>
      <c r="Y143" s="58">
        <f t="shared" si="36"/>
        <v>327.5</v>
      </c>
      <c r="Z143" s="102">
        <v>21</v>
      </c>
      <c r="AA143" s="102">
        <v>1950</v>
      </c>
      <c r="AB143" s="58">
        <f t="shared" si="37"/>
        <v>487.5</v>
      </c>
      <c r="AC143" s="57">
        <v>19</v>
      </c>
      <c r="AD143" s="102">
        <v>1845</v>
      </c>
      <c r="AE143" s="58">
        <f t="shared" si="38"/>
        <v>461.25</v>
      </c>
      <c r="AF143" s="102">
        <v>12</v>
      </c>
      <c r="AG143" s="102">
        <v>1420</v>
      </c>
      <c r="AH143" s="219">
        <f t="shared" si="39"/>
        <v>355</v>
      </c>
      <c r="AI143" s="102">
        <v>28</v>
      </c>
      <c r="AJ143" s="102">
        <v>3250</v>
      </c>
      <c r="AK143" s="219">
        <f t="shared" si="40"/>
        <v>812.5</v>
      </c>
      <c r="AL143" s="102">
        <v>11</v>
      </c>
      <c r="AM143" s="102">
        <v>1665</v>
      </c>
      <c r="AN143" s="219">
        <f t="shared" si="41"/>
        <v>416.25</v>
      </c>
      <c r="AO143" s="268">
        <v>17</v>
      </c>
      <c r="AP143" s="268">
        <v>1765</v>
      </c>
      <c r="AQ143" s="219">
        <f t="shared" si="42"/>
        <v>441.25</v>
      </c>
      <c r="AR143" s="222">
        <v>12</v>
      </c>
      <c r="AS143" s="222">
        <v>1390</v>
      </c>
      <c r="AT143" s="219">
        <f t="shared" si="43"/>
        <v>347.5</v>
      </c>
      <c r="AU143" s="222">
        <v>22</v>
      </c>
      <c r="AV143" s="222">
        <v>1560</v>
      </c>
      <c r="AW143" s="222">
        <f t="shared" si="44"/>
        <v>390</v>
      </c>
    </row>
    <row r="144" spans="1:49">
      <c r="A144" s="134"/>
      <c r="B144" s="41" t="s">
        <v>565</v>
      </c>
      <c r="C144" s="298" t="s">
        <v>566</v>
      </c>
      <c r="D144" s="44" t="s">
        <v>297</v>
      </c>
      <c r="E144" s="42"/>
      <c r="F144" s="42"/>
      <c r="G144" s="58">
        <f t="shared" si="30"/>
        <v>0</v>
      </c>
      <c r="H144" s="45">
        <v>3</v>
      </c>
      <c r="I144" s="45">
        <v>135</v>
      </c>
      <c r="J144" s="58">
        <f t="shared" si="31"/>
        <v>33.75</v>
      </c>
      <c r="K144" s="45">
        <v>11</v>
      </c>
      <c r="L144" s="42">
        <v>975</v>
      </c>
      <c r="M144" s="58">
        <f t="shared" si="32"/>
        <v>243.75</v>
      </c>
      <c r="N144" s="42"/>
      <c r="O144" s="42">
        <v>1895</v>
      </c>
      <c r="P144" s="58">
        <f t="shared" si="33"/>
        <v>473.75</v>
      </c>
      <c r="Q144" s="57">
        <v>38</v>
      </c>
      <c r="R144" s="57">
        <v>3980</v>
      </c>
      <c r="S144" s="58">
        <f t="shared" si="34"/>
        <v>995</v>
      </c>
      <c r="T144" s="57">
        <v>35</v>
      </c>
      <c r="U144" s="102">
        <v>4305</v>
      </c>
      <c r="V144" s="58">
        <f t="shared" si="35"/>
        <v>1076.25</v>
      </c>
      <c r="W144" s="102">
        <v>20</v>
      </c>
      <c r="X144" s="102">
        <v>5035</v>
      </c>
      <c r="Y144" s="58">
        <f t="shared" si="36"/>
        <v>1258.75</v>
      </c>
      <c r="Z144" s="102">
        <v>54</v>
      </c>
      <c r="AA144" s="102">
        <v>4290</v>
      </c>
      <c r="AB144" s="58">
        <f t="shared" si="37"/>
        <v>1072.5</v>
      </c>
      <c r="AC144" s="57">
        <v>59</v>
      </c>
      <c r="AD144" s="102">
        <v>4665</v>
      </c>
      <c r="AE144" s="58">
        <f t="shared" si="38"/>
        <v>1166.25</v>
      </c>
      <c r="AF144" s="102">
        <v>74</v>
      </c>
      <c r="AG144" s="102">
        <v>6870</v>
      </c>
      <c r="AH144" s="219">
        <f t="shared" si="39"/>
        <v>1717.5</v>
      </c>
      <c r="AI144" s="102">
        <v>95</v>
      </c>
      <c r="AJ144" s="102">
        <v>8685</v>
      </c>
      <c r="AK144" s="219">
        <f t="shared" si="40"/>
        <v>2171.25</v>
      </c>
      <c r="AL144" s="102">
        <v>69</v>
      </c>
      <c r="AM144" s="102">
        <v>6100</v>
      </c>
      <c r="AN144" s="219">
        <f t="shared" si="41"/>
        <v>1525</v>
      </c>
      <c r="AO144" s="268">
        <v>89</v>
      </c>
      <c r="AP144" s="268">
        <v>6910</v>
      </c>
      <c r="AQ144" s="219">
        <f t="shared" si="42"/>
        <v>1727.5</v>
      </c>
      <c r="AR144" s="222">
        <v>107</v>
      </c>
      <c r="AS144" s="222">
        <v>9955</v>
      </c>
      <c r="AT144" s="219">
        <f t="shared" si="43"/>
        <v>2488.75</v>
      </c>
      <c r="AU144" s="222">
        <v>122</v>
      </c>
      <c r="AV144" s="222">
        <v>9880</v>
      </c>
      <c r="AW144" s="222">
        <f t="shared" si="44"/>
        <v>2470</v>
      </c>
    </row>
    <row r="145" spans="1:49">
      <c r="A145" s="134"/>
      <c r="B145" s="41" t="s">
        <v>567</v>
      </c>
      <c r="C145" s="298" t="s">
        <v>568</v>
      </c>
      <c r="D145" s="44" t="s">
        <v>284</v>
      </c>
      <c r="E145" s="42"/>
      <c r="F145" s="42"/>
      <c r="G145" s="58">
        <f t="shared" si="30"/>
        <v>0</v>
      </c>
      <c r="H145" s="45"/>
      <c r="I145" s="45"/>
      <c r="J145" s="58">
        <f t="shared" si="31"/>
        <v>0</v>
      </c>
      <c r="K145" s="45">
        <v>3</v>
      </c>
      <c r="L145" s="42">
        <v>200</v>
      </c>
      <c r="M145" s="58">
        <f t="shared" si="32"/>
        <v>50</v>
      </c>
      <c r="N145" s="42"/>
      <c r="O145" s="42">
        <v>4515</v>
      </c>
      <c r="P145" s="58">
        <f t="shared" si="33"/>
        <v>1128.75</v>
      </c>
      <c r="Q145" s="57">
        <v>118</v>
      </c>
      <c r="R145" s="57">
        <v>12390</v>
      </c>
      <c r="S145" s="58">
        <f t="shared" si="34"/>
        <v>3097.5</v>
      </c>
      <c r="T145" s="57">
        <v>138</v>
      </c>
      <c r="U145" s="102">
        <v>13280</v>
      </c>
      <c r="V145" s="58">
        <f t="shared" si="35"/>
        <v>3320</v>
      </c>
      <c r="W145" s="102">
        <v>172</v>
      </c>
      <c r="X145" s="102">
        <v>14455</v>
      </c>
      <c r="Y145" s="58">
        <f t="shared" si="36"/>
        <v>3613.75</v>
      </c>
      <c r="Z145" s="102">
        <v>168</v>
      </c>
      <c r="AA145" s="102">
        <v>18335</v>
      </c>
      <c r="AB145" s="58">
        <f t="shared" si="37"/>
        <v>4583.75</v>
      </c>
      <c r="AC145" s="57">
        <v>144</v>
      </c>
      <c r="AD145" s="102">
        <v>13605</v>
      </c>
      <c r="AE145" s="58">
        <f t="shared" si="38"/>
        <v>3401.25</v>
      </c>
      <c r="AF145" s="102">
        <v>138</v>
      </c>
      <c r="AG145" s="102">
        <v>13010</v>
      </c>
      <c r="AH145" s="219">
        <f t="shared" si="39"/>
        <v>3252.5</v>
      </c>
      <c r="AI145" s="102">
        <v>144</v>
      </c>
      <c r="AJ145" s="102">
        <v>12720</v>
      </c>
      <c r="AK145" s="219">
        <f t="shared" si="40"/>
        <v>3180</v>
      </c>
      <c r="AL145" s="102">
        <v>129</v>
      </c>
      <c r="AM145" s="102">
        <v>12940</v>
      </c>
      <c r="AN145" s="219">
        <f t="shared" si="41"/>
        <v>3235</v>
      </c>
      <c r="AO145" s="268">
        <v>182</v>
      </c>
      <c r="AP145" s="268">
        <v>17150</v>
      </c>
      <c r="AQ145" s="219">
        <f t="shared" si="42"/>
        <v>4287.5</v>
      </c>
      <c r="AR145" s="222">
        <v>183</v>
      </c>
      <c r="AS145" s="222">
        <v>17055</v>
      </c>
      <c r="AT145" s="219">
        <f t="shared" si="43"/>
        <v>4263.75</v>
      </c>
      <c r="AU145" s="222">
        <v>189</v>
      </c>
      <c r="AV145" s="222">
        <v>18305</v>
      </c>
      <c r="AW145" s="222">
        <f t="shared" si="44"/>
        <v>4576.25</v>
      </c>
    </row>
    <row r="146" spans="1:49">
      <c r="A146" s="134"/>
      <c r="B146" s="41" t="s">
        <v>569</v>
      </c>
      <c r="C146" s="298" t="s">
        <v>3122</v>
      </c>
      <c r="D146" s="44" t="s">
        <v>19</v>
      </c>
      <c r="E146" s="42"/>
      <c r="F146" s="42"/>
      <c r="G146" s="58">
        <f t="shared" si="30"/>
        <v>0</v>
      </c>
      <c r="H146" s="45">
        <v>7</v>
      </c>
      <c r="I146" s="45">
        <v>375</v>
      </c>
      <c r="J146" s="58">
        <f t="shared" si="31"/>
        <v>93.75</v>
      </c>
      <c r="K146" s="45">
        <v>6</v>
      </c>
      <c r="L146" s="42">
        <v>640</v>
      </c>
      <c r="M146" s="58">
        <f t="shared" si="32"/>
        <v>160</v>
      </c>
      <c r="N146" s="42"/>
      <c r="O146" s="42">
        <v>1705</v>
      </c>
      <c r="P146" s="58">
        <f t="shared" si="33"/>
        <v>426.25</v>
      </c>
      <c r="Q146" s="57">
        <v>28</v>
      </c>
      <c r="R146" s="57">
        <v>2795</v>
      </c>
      <c r="S146" s="58">
        <f t="shared" si="34"/>
        <v>698.75</v>
      </c>
      <c r="T146" s="57">
        <v>30</v>
      </c>
      <c r="U146" s="102">
        <v>3300</v>
      </c>
      <c r="V146" s="58">
        <f t="shared" si="35"/>
        <v>825</v>
      </c>
      <c r="W146" s="102">
        <v>30</v>
      </c>
      <c r="X146" s="102">
        <v>3370</v>
      </c>
      <c r="Y146" s="58">
        <f t="shared" si="36"/>
        <v>842.5</v>
      </c>
      <c r="Z146" s="102">
        <v>50</v>
      </c>
      <c r="AA146" s="102">
        <v>4000</v>
      </c>
      <c r="AB146" s="58">
        <f t="shared" si="37"/>
        <v>1000</v>
      </c>
      <c r="AC146" s="57">
        <v>25</v>
      </c>
      <c r="AD146" s="102">
        <v>2265</v>
      </c>
      <c r="AE146" s="58">
        <f t="shared" si="38"/>
        <v>566.25</v>
      </c>
      <c r="AF146" s="102">
        <v>92</v>
      </c>
      <c r="AG146" s="102">
        <v>7900</v>
      </c>
      <c r="AH146" s="219">
        <f t="shared" si="39"/>
        <v>1975</v>
      </c>
      <c r="AI146" s="102">
        <v>158</v>
      </c>
      <c r="AJ146" s="102">
        <v>13955</v>
      </c>
      <c r="AK146" s="219">
        <f t="shared" si="40"/>
        <v>3488.75</v>
      </c>
      <c r="AL146" s="102">
        <v>211</v>
      </c>
      <c r="AM146" s="102">
        <v>14975</v>
      </c>
      <c r="AN146" s="219">
        <f t="shared" si="41"/>
        <v>3743.75</v>
      </c>
      <c r="AO146" s="268">
        <v>116</v>
      </c>
      <c r="AP146" s="268">
        <v>10030</v>
      </c>
      <c r="AQ146" s="219">
        <f t="shared" si="42"/>
        <v>2507.5</v>
      </c>
      <c r="AR146" s="222">
        <v>142</v>
      </c>
      <c r="AS146" s="222">
        <v>12175</v>
      </c>
      <c r="AT146" s="219">
        <f t="shared" si="43"/>
        <v>3043.75</v>
      </c>
      <c r="AU146" s="222">
        <v>73</v>
      </c>
      <c r="AV146" s="222">
        <v>7230</v>
      </c>
      <c r="AW146" s="222">
        <f t="shared" si="44"/>
        <v>1807.5</v>
      </c>
    </row>
    <row r="147" spans="1:49">
      <c r="A147" s="134"/>
      <c r="B147" s="41" t="s">
        <v>571</v>
      </c>
      <c r="C147" s="298" t="s">
        <v>572</v>
      </c>
      <c r="D147" s="44" t="s">
        <v>23</v>
      </c>
      <c r="E147" s="42"/>
      <c r="F147" s="42"/>
      <c r="G147" s="58">
        <f t="shared" si="30"/>
        <v>0</v>
      </c>
      <c r="H147" s="45"/>
      <c r="I147" s="45"/>
      <c r="J147" s="58">
        <f t="shared" si="31"/>
        <v>0</v>
      </c>
      <c r="K147" s="45">
        <v>4</v>
      </c>
      <c r="L147" s="42">
        <v>355</v>
      </c>
      <c r="M147" s="58">
        <f t="shared" si="32"/>
        <v>88.75</v>
      </c>
      <c r="N147" s="42"/>
      <c r="O147" s="42">
        <v>1600</v>
      </c>
      <c r="P147" s="58">
        <f t="shared" si="33"/>
        <v>400</v>
      </c>
      <c r="Q147" s="57">
        <v>24</v>
      </c>
      <c r="R147" s="57">
        <v>3015</v>
      </c>
      <c r="S147" s="58">
        <f t="shared" si="34"/>
        <v>753.75</v>
      </c>
      <c r="T147" s="57">
        <v>28</v>
      </c>
      <c r="U147" s="102">
        <v>3165</v>
      </c>
      <c r="V147" s="58">
        <f t="shared" si="35"/>
        <v>791.25</v>
      </c>
      <c r="W147" s="102">
        <v>40</v>
      </c>
      <c r="X147" s="102">
        <v>4240</v>
      </c>
      <c r="Y147" s="58">
        <f t="shared" si="36"/>
        <v>1060</v>
      </c>
      <c r="Z147" s="102">
        <v>27</v>
      </c>
      <c r="AA147" s="102">
        <v>2140</v>
      </c>
      <c r="AB147" s="58">
        <f t="shared" si="37"/>
        <v>535</v>
      </c>
      <c r="AC147" s="57">
        <v>27</v>
      </c>
      <c r="AD147" s="102">
        <v>3100</v>
      </c>
      <c r="AE147" s="58">
        <f t="shared" si="38"/>
        <v>775</v>
      </c>
      <c r="AF147" s="102">
        <v>33</v>
      </c>
      <c r="AG147" s="102">
        <v>3470</v>
      </c>
      <c r="AH147" s="219">
        <f t="shared" si="39"/>
        <v>867.5</v>
      </c>
      <c r="AI147" s="102">
        <v>21</v>
      </c>
      <c r="AJ147" s="102">
        <v>1935</v>
      </c>
      <c r="AK147" s="219">
        <f t="shared" si="40"/>
        <v>483.75</v>
      </c>
      <c r="AL147" s="102">
        <v>22</v>
      </c>
      <c r="AM147" s="102">
        <v>2320</v>
      </c>
      <c r="AN147" s="219">
        <f t="shared" si="41"/>
        <v>580</v>
      </c>
      <c r="AO147" s="268">
        <v>31</v>
      </c>
      <c r="AP147" s="268">
        <v>2820</v>
      </c>
      <c r="AQ147" s="219">
        <f t="shared" si="42"/>
        <v>705</v>
      </c>
      <c r="AR147" s="222">
        <v>31</v>
      </c>
      <c r="AS147" s="222">
        <v>2675</v>
      </c>
      <c r="AT147" s="219">
        <f t="shared" si="43"/>
        <v>668.75</v>
      </c>
      <c r="AU147" s="222">
        <v>16</v>
      </c>
      <c r="AV147" s="222">
        <v>1905</v>
      </c>
      <c r="AW147" s="222">
        <f t="shared" si="44"/>
        <v>476.25</v>
      </c>
    </row>
    <row r="148" spans="1:49">
      <c r="A148" s="134"/>
      <c r="B148" s="41" t="s">
        <v>573</v>
      </c>
      <c r="C148" s="298" t="s">
        <v>574</v>
      </c>
      <c r="D148" s="44" t="s">
        <v>84</v>
      </c>
      <c r="E148" s="42"/>
      <c r="F148" s="42"/>
      <c r="G148" s="58">
        <f t="shared" si="30"/>
        <v>0</v>
      </c>
      <c r="H148" s="45">
        <v>19</v>
      </c>
      <c r="I148" s="45">
        <v>1905</v>
      </c>
      <c r="J148" s="58">
        <f t="shared" si="31"/>
        <v>476.25</v>
      </c>
      <c r="K148" s="45">
        <v>34</v>
      </c>
      <c r="L148" s="42">
        <v>4535</v>
      </c>
      <c r="M148" s="58">
        <f t="shared" si="32"/>
        <v>1133.75</v>
      </c>
      <c r="N148" s="42"/>
      <c r="O148" s="42">
        <v>8120</v>
      </c>
      <c r="P148" s="58">
        <f t="shared" si="33"/>
        <v>2030</v>
      </c>
      <c r="Q148" s="57">
        <v>86</v>
      </c>
      <c r="R148" s="57">
        <v>9165</v>
      </c>
      <c r="S148" s="58">
        <f t="shared" si="34"/>
        <v>2291.25</v>
      </c>
      <c r="T148" s="57">
        <v>87</v>
      </c>
      <c r="U148" s="102">
        <v>7985</v>
      </c>
      <c r="V148" s="58">
        <f t="shared" si="35"/>
        <v>1996.25</v>
      </c>
      <c r="W148" s="102">
        <v>91</v>
      </c>
      <c r="X148" s="102">
        <v>9060</v>
      </c>
      <c r="Y148" s="58">
        <f t="shared" si="36"/>
        <v>2265</v>
      </c>
      <c r="Z148" s="102">
        <v>90</v>
      </c>
      <c r="AA148" s="102">
        <v>10555</v>
      </c>
      <c r="AB148" s="58">
        <f t="shared" si="37"/>
        <v>2638.75</v>
      </c>
      <c r="AC148" s="57">
        <v>54</v>
      </c>
      <c r="AD148" s="102">
        <v>5535</v>
      </c>
      <c r="AE148" s="58">
        <f t="shared" si="38"/>
        <v>1383.75</v>
      </c>
      <c r="AF148" s="102">
        <v>59</v>
      </c>
      <c r="AG148" s="102">
        <v>5840</v>
      </c>
      <c r="AH148" s="219">
        <f t="shared" si="39"/>
        <v>1460</v>
      </c>
      <c r="AI148" s="102">
        <v>70</v>
      </c>
      <c r="AJ148" s="102">
        <v>6745</v>
      </c>
      <c r="AK148" s="219">
        <f t="shared" si="40"/>
        <v>1686.25</v>
      </c>
      <c r="AL148" s="102">
        <v>73</v>
      </c>
      <c r="AM148" s="102">
        <v>8215</v>
      </c>
      <c r="AN148" s="219">
        <f t="shared" si="41"/>
        <v>2053.75</v>
      </c>
      <c r="AO148" s="268">
        <v>115</v>
      </c>
      <c r="AP148" s="268">
        <v>12155</v>
      </c>
      <c r="AQ148" s="219">
        <f t="shared" si="42"/>
        <v>3038.75</v>
      </c>
      <c r="AR148" s="222">
        <v>85</v>
      </c>
      <c r="AS148" s="222">
        <v>8670</v>
      </c>
      <c r="AT148" s="219">
        <f t="shared" si="43"/>
        <v>2167.5</v>
      </c>
      <c r="AU148" s="222">
        <v>102</v>
      </c>
      <c r="AV148" s="222">
        <v>13005</v>
      </c>
      <c r="AW148" s="222">
        <f t="shared" si="44"/>
        <v>3251.25</v>
      </c>
    </row>
    <row r="149" spans="1:49">
      <c r="A149" s="134"/>
      <c r="B149" s="41" t="s">
        <v>575</v>
      </c>
      <c r="C149" s="298" t="s">
        <v>576</v>
      </c>
      <c r="D149" s="44" t="s">
        <v>313</v>
      </c>
      <c r="E149" s="42"/>
      <c r="F149" s="42"/>
      <c r="G149" s="58">
        <f t="shared" si="30"/>
        <v>0</v>
      </c>
      <c r="H149" s="45">
        <v>5</v>
      </c>
      <c r="I149" s="45">
        <v>290</v>
      </c>
      <c r="J149" s="58">
        <f t="shared" si="31"/>
        <v>72.5</v>
      </c>
      <c r="K149" s="45">
        <v>2</v>
      </c>
      <c r="L149" s="42">
        <v>265</v>
      </c>
      <c r="M149" s="58">
        <f t="shared" si="32"/>
        <v>66.25</v>
      </c>
      <c r="N149" s="42"/>
      <c r="O149" s="42">
        <v>1240</v>
      </c>
      <c r="P149" s="58">
        <f t="shared" si="33"/>
        <v>310</v>
      </c>
      <c r="Q149" s="57">
        <v>26</v>
      </c>
      <c r="R149" s="57">
        <v>2560</v>
      </c>
      <c r="S149" s="58">
        <f t="shared" si="34"/>
        <v>640</v>
      </c>
      <c r="T149" s="57">
        <v>43</v>
      </c>
      <c r="U149" s="102">
        <v>3645</v>
      </c>
      <c r="V149" s="58">
        <f t="shared" si="35"/>
        <v>911.25</v>
      </c>
      <c r="W149" s="102">
        <v>45</v>
      </c>
      <c r="X149" s="102">
        <v>4655</v>
      </c>
      <c r="Y149" s="58">
        <f t="shared" si="36"/>
        <v>1163.75</v>
      </c>
      <c r="Z149" s="102">
        <v>45</v>
      </c>
      <c r="AA149" s="102">
        <v>5350</v>
      </c>
      <c r="AB149" s="58">
        <f t="shared" si="37"/>
        <v>1337.5</v>
      </c>
      <c r="AC149" s="57">
        <v>25</v>
      </c>
      <c r="AD149" s="102">
        <v>2115</v>
      </c>
      <c r="AE149" s="58">
        <f t="shared" si="38"/>
        <v>528.75</v>
      </c>
      <c r="AF149" s="102">
        <v>20</v>
      </c>
      <c r="AG149" s="102">
        <v>1670</v>
      </c>
      <c r="AH149" s="219">
        <f t="shared" si="39"/>
        <v>417.5</v>
      </c>
      <c r="AI149" s="102">
        <v>22</v>
      </c>
      <c r="AJ149" s="102">
        <v>2165</v>
      </c>
      <c r="AK149" s="219">
        <f t="shared" si="40"/>
        <v>541.25</v>
      </c>
      <c r="AL149" s="102">
        <v>14</v>
      </c>
      <c r="AM149" s="102">
        <v>1480</v>
      </c>
      <c r="AN149" s="219">
        <f t="shared" si="41"/>
        <v>370</v>
      </c>
      <c r="AO149" s="268">
        <v>35</v>
      </c>
      <c r="AP149" s="268">
        <v>2845</v>
      </c>
      <c r="AQ149" s="219">
        <f t="shared" si="42"/>
        <v>711.25</v>
      </c>
      <c r="AR149" s="222">
        <v>5</v>
      </c>
      <c r="AS149" s="222">
        <v>560</v>
      </c>
      <c r="AT149" s="219">
        <f t="shared" si="43"/>
        <v>140</v>
      </c>
      <c r="AU149" s="222">
        <v>0</v>
      </c>
      <c r="AV149" s="222">
        <v>0</v>
      </c>
      <c r="AW149" s="222">
        <f t="shared" si="44"/>
        <v>0</v>
      </c>
    </row>
    <row r="150" spans="1:49">
      <c r="A150" s="134"/>
      <c r="B150" s="41" t="s">
        <v>577</v>
      </c>
      <c r="C150" s="298" t="s">
        <v>578</v>
      </c>
      <c r="D150" s="44" t="s">
        <v>367</v>
      </c>
      <c r="E150" s="42"/>
      <c r="F150" s="42"/>
      <c r="G150" s="58">
        <f t="shared" si="30"/>
        <v>0</v>
      </c>
      <c r="H150" s="45">
        <v>1</v>
      </c>
      <c r="I150" s="45">
        <v>45</v>
      </c>
      <c r="J150" s="58">
        <f t="shared" si="31"/>
        <v>11.25</v>
      </c>
      <c r="K150" s="45">
        <v>4</v>
      </c>
      <c r="L150" s="42">
        <v>545</v>
      </c>
      <c r="M150" s="58">
        <f t="shared" si="32"/>
        <v>136.25</v>
      </c>
      <c r="N150" s="42"/>
      <c r="O150" s="42">
        <v>1305</v>
      </c>
      <c r="P150" s="58">
        <f t="shared" si="33"/>
        <v>326.25</v>
      </c>
      <c r="Q150" s="57">
        <v>8</v>
      </c>
      <c r="R150" s="57">
        <v>435</v>
      </c>
      <c r="S150" s="58">
        <f t="shared" si="34"/>
        <v>108.75</v>
      </c>
      <c r="T150" s="57">
        <v>21</v>
      </c>
      <c r="U150" s="102">
        <v>1300</v>
      </c>
      <c r="V150" s="58">
        <f t="shared" si="35"/>
        <v>325</v>
      </c>
      <c r="W150" s="102">
        <v>16</v>
      </c>
      <c r="X150" s="102">
        <v>1370</v>
      </c>
      <c r="Y150" s="58">
        <f t="shared" si="36"/>
        <v>342.5</v>
      </c>
      <c r="Z150" s="102">
        <v>4</v>
      </c>
      <c r="AA150" s="102">
        <v>355</v>
      </c>
      <c r="AB150" s="58">
        <f t="shared" si="37"/>
        <v>88.75</v>
      </c>
      <c r="AC150" s="57">
        <v>10</v>
      </c>
      <c r="AD150" s="102">
        <v>875</v>
      </c>
      <c r="AE150" s="58">
        <f t="shared" si="38"/>
        <v>218.75</v>
      </c>
      <c r="AF150" s="102">
        <v>16</v>
      </c>
      <c r="AG150" s="102">
        <v>1000</v>
      </c>
      <c r="AH150" s="219">
        <f t="shared" si="39"/>
        <v>250</v>
      </c>
      <c r="AI150" s="102">
        <v>22</v>
      </c>
      <c r="AJ150" s="102">
        <v>1790</v>
      </c>
      <c r="AK150" s="219">
        <f t="shared" si="40"/>
        <v>447.5</v>
      </c>
      <c r="AL150" s="102">
        <v>32</v>
      </c>
      <c r="AM150" s="102">
        <v>2745</v>
      </c>
      <c r="AN150" s="219">
        <f t="shared" si="41"/>
        <v>686.25</v>
      </c>
      <c r="AO150" s="268">
        <v>7</v>
      </c>
      <c r="AP150" s="268">
        <v>535</v>
      </c>
      <c r="AQ150" s="219">
        <f t="shared" si="42"/>
        <v>133.75</v>
      </c>
      <c r="AR150" s="222">
        <v>4</v>
      </c>
      <c r="AS150" s="222">
        <v>640</v>
      </c>
      <c r="AT150" s="219">
        <f t="shared" si="43"/>
        <v>160</v>
      </c>
      <c r="AU150" s="222">
        <v>3</v>
      </c>
      <c r="AV150" s="222">
        <v>205</v>
      </c>
      <c r="AW150" s="222">
        <f t="shared" si="44"/>
        <v>51.25</v>
      </c>
    </row>
    <row r="151" spans="1:49">
      <c r="A151" s="134"/>
      <c r="B151" s="41" t="s">
        <v>582</v>
      </c>
      <c r="C151" s="298" t="s">
        <v>5515</v>
      </c>
      <c r="D151" s="44" t="s">
        <v>19</v>
      </c>
      <c r="E151" s="42"/>
      <c r="F151" s="42"/>
      <c r="G151" s="58">
        <f t="shared" si="30"/>
        <v>0</v>
      </c>
      <c r="H151" s="45">
        <v>6</v>
      </c>
      <c r="I151" s="45">
        <v>580</v>
      </c>
      <c r="J151" s="58">
        <f t="shared" si="31"/>
        <v>145</v>
      </c>
      <c r="K151" s="45">
        <v>22</v>
      </c>
      <c r="L151" s="42">
        <v>2250</v>
      </c>
      <c r="M151" s="58">
        <f t="shared" si="32"/>
        <v>562.5</v>
      </c>
      <c r="N151" s="42"/>
      <c r="O151" s="42">
        <v>3540</v>
      </c>
      <c r="P151" s="58">
        <f t="shared" si="33"/>
        <v>885</v>
      </c>
      <c r="Q151" s="57">
        <v>56</v>
      </c>
      <c r="R151" s="57">
        <v>5025</v>
      </c>
      <c r="S151" s="58">
        <f t="shared" si="34"/>
        <v>1256.25</v>
      </c>
      <c r="T151" s="57">
        <v>81</v>
      </c>
      <c r="U151" s="102">
        <v>6405</v>
      </c>
      <c r="V151" s="58">
        <f t="shared" si="35"/>
        <v>1601.25</v>
      </c>
      <c r="W151" s="102">
        <v>134</v>
      </c>
      <c r="X151" s="102">
        <v>10945</v>
      </c>
      <c r="Y151" s="58">
        <f t="shared" si="36"/>
        <v>2736.25</v>
      </c>
      <c r="Z151" s="102">
        <v>179</v>
      </c>
      <c r="AA151" s="102">
        <v>14035</v>
      </c>
      <c r="AB151" s="58">
        <f t="shared" si="37"/>
        <v>3508.75</v>
      </c>
      <c r="AC151" s="57">
        <v>149</v>
      </c>
      <c r="AD151" s="102">
        <v>11945</v>
      </c>
      <c r="AE151" s="58">
        <f t="shared" si="38"/>
        <v>2986.25</v>
      </c>
      <c r="AF151" s="102">
        <v>128</v>
      </c>
      <c r="AG151" s="102">
        <v>10835</v>
      </c>
      <c r="AH151" s="219">
        <f t="shared" si="39"/>
        <v>2708.75</v>
      </c>
      <c r="AI151" s="102">
        <v>176</v>
      </c>
      <c r="AJ151" s="102">
        <v>13975</v>
      </c>
      <c r="AK151" s="219">
        <f t="shared" si="40"/>
        <v>3493.75</v>
      </c>
      <c r="AL151" s="102">
        <v>144</v>
      </c>
      <c r="AM151" s="102">
        <v>12350</v>
      </c>
      <c r="AN151" s="219">
        <f t="shared" si="41"/>
        <v>3087.5</v>
      </c>
      <c r="AO151" s="268">
        <v>135</v>
      </c>
      <c r="AP151" s="268">
        <v>11000</v>
      </c>
      <c r="AQ151" s="219">
        <f t="shared" si="42"/>
        <v>2750</v>
      </c>
      <c r="AR151" s="222">
        <v>0</v>
      </c>
      <c r="AS151" s="222">
        <v>0</v>
      </c>
      <c r="AT151" s="219">
        <f t="shared" si="43"/>
        <v>0</v>
      </c>
      <c r="AU151" s="222">
        <v>0</v>
      </c>
      <c r="AV151" s="222">
        <v>0</v>
      </c>
      <c r="AW151" s="222">
        <f t="shared" si="44"/>
        <v>0</v>
      </c>
    </row>
    <row r="152" spans="1:49">
      <c r="A152" s="134"/>
      <c r="B152" s="41" t="s">
        <v>584</v>
      </c>
      <c r="C152" s="298" t="s">
        <v>585</v>
      </c>
      <c r="D152" s="44" t="s">
        <v>204</v>
      </c>
      <c r="E152" s="42"/>
      <c r="F152" s="42"/>
      <c r="G152" s="58">
        <f t="shared" si="30"/>
        <v>0</v>
      </c>
      <c r="H152" s="45"/>
      <c r="I152" s="45"/>
      <c r="J152" s="58">
        <f t="shared" si="31"/>
        <v>0</v>
      </c>
      <c r="K152" s="45">
        <v>5</v>
      </c>
      <c r="L152" s="42">
        <v>395</v>
      </c>
      <c r="M152" s="58">
        <f t="shared" si="32"/>
        <v>98.75</v>
      </c>
      <c r="N152" s="42"/>
      <c r="O152" s="42">
        <v>805</v>
      </c>
      <c r="P152" s="58">
        <f t="shared" si="33"/>
        <v>201.25</v>
      </c>
      <c r="Q152" s="57">
        <v>3</v>
      </c>
      <c r="R152" s="57">
        <v>400</v>
      </c>
      <c r="S152" s="58">
        <f t="shared" si="34"/>
        <v>100</v>
      </c>
      <c r="T152" s="57">
        <v>1</v>
      </c>
      <c r="U152" s="102">
        <v>150</v>
      </c>
      <c r="V152" s="58">
        <f t="shared" si="35"/>
        <v>37.5</v>
      </c>
      <c r="W152" s="102">
        <v>11</v>
      </c>
      <c r="X152" s="102">
        <v>1305</v>
      </c>
      <c r="Y152" s="58">
        <f t="shared" si="36"/>
        <v>326.25</v>
      </c>
      <c r="Z152" s="102">
        <v>20</v>
      </c>
      <c r="AA152" s="102">
        <v>2350</v>
      </c>
      <c r="AB152" s="58">
        <f t="shared" si="37"/>
        <v>587.5</v>
      </c>
      <c r="AC152" s="57">
        <v>5</v>
      </c>
      <c r="AD152" s="102">
        <v>530</v>
      </c>
      <c r="AE152" s="58">
        <f t="shared" si="38"/>
        <v>132.5</v>
      </c>
      <c r="AF152" s="102">
        <v>14</v>
      </c>
      <c r="AG152" s="102">
        <v>1500</v>
      </c>
      <c r="AH152" s="219">
        <f t="shared" si="39"/>
        <v>375</v>
      </c>
      <c r="AI152" s="102">
        <v>3</v>
      </c>
      <c r="AJ152" s="102">
        <v>185</v>
      </c>
      <c r="AK152" s="219">
        <f t="shared" si="40"/>
        <v>46.25</v>
      </c>
      <c r="AL152" s="102">
        <v>4</v>
      </c>
      <c r="AM152" s="102">
        <v>265</v>
      </c>
      <c r="AN152" s="219">
        <f t="shared" si="41"/>
        <v>66.25</v>
      </c>
      <c r="AO152" s="268">
        <v>10</v>
      </c>
      <c r="AP152" s="268">
        <v>1070</v>
      </c>
      <c r="AQ152" s="219">
        <f t="shared" si="42"/>
        <v>267.5</v>
      </c>
      <c r="AR152" s="222">
        <v>6</v>
      </c>
      <c r="AS152" s="222">
        <v>630</v>
      </c>
      <c r="AT152" s="219">
        <f t="shared" si="43"/>
        <v>157.5</v>
      </c>
      <c r="AU152" s="222">
        <v>8</v>
      </c>
      <c r="AV152" s="222">
        <v>1270</v>
      </c>
      <c r="AW152" s="222">
        <f t="shared" si="44"/>
        <v>317.5</v>
      </c>
    </row>
    <row r="153" spans="1:49">
      <c r="A153" s="134"/>
      <c r="B153" s="41" t="s">
        <v>586</v>
      </c>
      <c r="C153" s="298" t="s">
        <v>587</v>
      </c>
      <c r="D153" s="44" t="s">
        <v>23</v>
      </c>
      <c r="E153" s="42"/>
      <c r="F153" s="42"/>
      <c r="G153" s="58">
        <f t="shared" si="30"/>
        <v>0</v>
      </c>
      <c r="H153" s="45">
        <v>11</v>
      </c>
      <c r="I153" s="45">
        <v>745</v>
      </c>
      <c r="J153" s="58">
        <f t="shared" si="31"/>
        <v>186.25</v>
      </c>
      <c r="K153" s="45">
        <v>39</v>
      </c>
      <c r="L153" s="42">
        <v>2845</v>
      </c>
      <c r="M153" s="58">
        <f t="shared" si="32"/>
        <v>711.25</v>
      </c>
      <c r="N153" s="42"/>
      <c r="O153" s="42">
        <v>4925</v>
      </c>
      <c r="P153" s="58">
        <f t="shared" si="33"/>
        <v>1231.25</v>
      </c>
      <c r="Q153" s="57">
        <v>58</v>
      </c>
      <c r="R153" s="57">
        <v>4930</v>
      </c>
      <c r="S153" s="58">
        <f t="shared" si="34"/>
        <v>1232.5</v>
      </c>
      <c r="T153" s="57">
        <v>64</v>
      </c>
      <c r="U153" s="102">
        <v>6155</v>
      </c>
      <c r="V153" s="58">
        <f t="shared" si="35"/>
        <v>1538.75</v>
      </c>
      <c r="W153" s="102">
        <v>38</v>
      </c>
      <c r="X153" s="102">
        <v>6755</v>
      </c>
      <c r="Y153" s="58">
        <f t="shared" si="36"/>
        <v>1688.75</v>
      </c>
      <c r="Z153" s="102">
        <v>102</v>
      </c>
      <c r="AA153" s="102">
        <v>7360</v>
      </c>
      <c r="AB153" s="58">
        <f t="shared" si="37"/>
        <v>1840</v>
      </c>
      <c r="AC153" s="57">
        <v>83</v>
      </c>
      <c r="AD153" s="102">
        <v>6850</v>
      </c>
      <c r="AE153" s="58">
        <f t="shared" si="38"/>
        <v>1712.5</v>
      </c>
      <c r="AF153" s="102">
        <v>114</v>
      </c>
      <c r="AG153" s="102">
        <v>8715</v>
      </c>
      <c r="AH153" s="219">
        <f t="shared" si="39"/>
        <v>2178.75</v>
      </c>
      <c r="AI153" s="102">
        <v>117</v>
      </c>
      <c r="AJ153" s="102">
        <v>10980</v>
      </c>
      <c r="AK153" s="219">
        <f t="shared" si="40"/>
        <v>2745</v>
      </c>
      <c r="AL153" s="102">
        <v>116</v>
      </c>
      <c r="AM153" s="102">
        <v>8825</v>
      </c>
      <c r="AN153" s="219">
        <f t="shared" si="41"/>
        <v>2206.25</v>
      </c>
      <c r="AO153" s="268">
        <v>97</v>
      </c>
      <c r="AP153" s="268">
        <v>7760</v>
      </c>
      <c r="AQ153" s="219">
        <f t="shared" si="42"/>
        <v>1940</v>
      </c>
      <c r="AR153" s="222">
        <v>102</v>
      </c>
      <c r="AS153" s="222">
        <v>8840</v>
      </c>
      <c r="AT153" s="219">
        <f t="shared" si="43"/>
        <v>2210</v>
      </c>
      <c r="AU153" s="222">
        <v>130</v>
      </c>
      <c r="AV153" s="222">
        <v>12060</v>
      </c>
      <c r="AW153" s="222">
        <f t="shared" si="44"/>
        <v>3015</v>
      </c>
    </row>
    <row r="154" spans="1:49">
      <c r="A154" s="134"/>
      <c r="B154" s="41" t="s">
        <v>588</v>
      </c>
      <c r="C154" s="298" t="s">
        <v>589</v>
      </c>
      <c r="D154" s="44" t="s">
        <v>29</v>
      </c>
      <c r="E154" s="42"/>
      <c r="F154" s="42"/>
      <c r="G154" s="58">
        <f t="shared" si="30"/>
        <v>0</v>
      </c>
      <c r="H154" s="45">
        <v>11</v>
      </c>
      <c r="I154" s="45">
        <v>1040</v>
      </c>
      <c r="J154" s="58">
        <f t="shared" si="31"/>
        <v>260</v>
      </c>
      <c r="K154" s="45">
        <v>41</v>
      </c>
      <c r="L154" s="42">
        <v>4070</v>
      </c>
      <c r="M154" s="58">
        <f t="shared" si="32"/>
        <v>1017.5</v>
      </c>
      <c r="N154" s="42"/>
      <c r="O154" s="42">
        <v>3905</v>
      </c>
      <c r="P154" s="58">
        <f t="shared" si="33"/>
        <v>976.25</v>
      </c>
      <c r="Q154" s="57">
        <v>55</v>
      </c>
      <c r="R154" s="57">
        <v>4905</v>
      </c>
      <c r="S154" s="58">
        <f t="shared" si="34"/>
        <v>1226.25</v>
      </c>
      <c r="T154" s="57">
        <v>54</v>
      </c>
      <c r="U154" s="102">
        <v>6675</v>
      </c>
      <c r="V154" s="58">
        <f t="shared" si="35"/>
        <v>1668.75</v>
      </c>
      <c r="W154" s="102">
        <v>55</v>
      </c>
      <c r="X154" s="102">
        <v>7635</v>
      </c>
      <c r="Y154" s="58">
        <f t="shared" si="36"/>
        <v>1908.75</v>
      </c>
      <c r="Z154" s="102">
        <v>114</v>
      </c>
      <c r="AA154" s="102">
        <v>11025</v>
      </c>
      <c r="AB154" s="58">
        <f t="shared" si="37"/>
        <v>2756.25</v>
      </c>
      <c r="AC154" s="57">
        <v>87</v>
      </c>
      <c r="AD154" s="102">
        <v>8590</v>
      </c>
      <c r="AE154" s="58">
        <f t="shared" si="38"/>
        <v>2147.5</v>
      </c>
      <c r="AF154" s="102">
        <v>80</v>
      </c>
      <c r="AG154" s="102">
        <v>8320</v>
      </c>
      <c r="AH154" s="219">
        <f t="shared" si="39"/>
        <v>2080</v>
      </c>
      <c r="AI154" s="102">
        <v>114</v>
      </c>
      <c r="AJ154" s="102">
        <v>12580</v>
      </c>
      <c r="AK154" s="219">
        <f t="shared" si="40"/>
        <v>3145</v>
      </c>
      <c r="AL154" s="102">
        <v>96</v>
      </c>
      <c r="AM154" s="102">
        <v>9400</v>
      </c>
      <c r="AN154" s="219">
        <f t="shared" si="41"/>
        <v>2350</v>
      </c>
      <c r="AO154" s="268">
        <v>124</v>
      </c>
      <c r="AP154" s="268">
        <v>12320</v>
      </c>
      <c r="AQ154" s="219">
        <f t="shared" si="42"/>
        <v>3080</v>
      </c>
      <c r="AR154" s="222">
        <v>176</v>
      </c>
      <c r="AS154" s="222">
        <v>15865</v>
      </c>
      <c r="AT154" s="219">
        <f t="shared" si="43"/>
        <v>3966.25</v>
      </c>
      <c r="AU154" s="222">
        <v>165</v>
      </c>
      <c r="AV154" s="222">
        <v>15195</v>
      </c>
      <c r="AW154" s="222">
        <f t="shared" si="44"/>
        <v>3798.75</v>
      </c>
    </row>
    <row r="155" spans="1:49">
      <c r="A155" s="134"/>
      <c r="B155" s="41" t="s">
        <v>590</v>
      </c>
      <c r="C155" s="298" t="s">
        <v>591</v>
      </c>
      <c r="D155" s="44" t="s">
        <v>29</v>
      </c>
      <c r="E155" s="42"/>
      <c r="F155" s="42"/>
      <c r="G155" s="58">
        <f t="shared" si="30"/>
        <v>0</v>
      </c>
      <c r="H155" s="45">
        <v>13</v>
      </c>
      <c r="I155" s="45">
        <v>1085</v>
      </c>
      <c r="J155" s="58">
        <f t="shared" si="31"/>
        <v>271.25</v>
      </c>
      <c r="K155" s="45">
        <v>69</v>
      </c>
      <c r="L155" s="42">
        <v>6265</v>
      </c>
      <c r="M155" s="58">
        <f t="shared" si="32"/>
        <v>1566.25</v>
      </c>
      <c r="N155" s="42"/>
      <c r="O155" s="42">
        <v>5965</v>
      </c>
      <c r="P155" s="58">
        <f t="shared" si="33"/>
        <v>1491.25</v>
      </c>
      <c r="Q155" s="57">
        <v>100</v>
      </c>
      <c r="R155" s="57">
        <v>11135</v>
      </c>
      <c r="S155" s="58">
        <f t="shared" si="34"/>
        <v>2783.75</v>
      </c>
      <c r="T155" s="57">
        <v>121</v>
      </c>
      <c r="U155" s="102">
        <v>13655</v>
      </c>
      <c r="V155" s="58">
        <f t="shared" si="35"/>
        <v>3413.75</v>
      </c>
      <c r="W155" s="102">
        <v>115</v>
      </c>
      <c r="X155" s="102">
        <v>11520</v>
      </c>
      <c r="Y155" s="58">
        <f t="shared" si="36"/>
        <v>2880</v>
      </c>
      <c r="Z155" s="102">
        <v>124</v>
      </c>
      <c r="AA155" s="102">
        <v>13005</v>
      </c>
      <c r="AB155" s="58">
        <f t="shared" si="37"/>
        <v>3251.25</v>
      </c>
      <c r="AC155" s="57">
        <v>97</v>
      </c>
      <c r="AD155" s="102">
        <v>10125</v>
      </c>
      <c r="AE155" s="58">
        <f t="shared" si="38"/>
        <v>2531.25</v>
      </c>
      <c r="AF155" s="102">
        <v>139</v>
      </c>
      <c r="AG155" s="102">
        <v>14090</v>
      </c>
      <c r="AH155" s="219">
        <f t="shared" si="39"/>
        <v>3522.5</v>
      </c>
      <c r="AI155" s="102">
        <v>191</v>
      </c>
      <c r="AJ155" s="102">
        <v>17685</v>
      </c>
      <c r="AK155" s="219">
        <f t="shared" si="40"/>
        <v>4421.25</v>
      </c>
      <c r="AL155" s="102">
        <v>193</v>
      </c>
      <c r="AM155" s="102">
        <v>18050</v>
      </c>
      <c r="AN155" s="219">
        <f t="shared" si="41"/>
        <v>4512.5</v>
      </c>
      <c r="AO155" s="268">
        <v>209</v>
      </c>
      <c r="AP155" s="268">
        <v>20185</v>
      </c>
      <c r="AQ155" s="219">
        <f t="shared" si="42"/>
        <v>5046.25</v>
      </c>
      <c r="AR155" s="222">
        <v>158</v>
      </c>
      <c r="AS155" s="222">
        <v>16015</v>
      </c>
      <c r="AT155" s="219">
        <f t="shared" si="43"/>
        <v>4003.75</v>
      </c>
      <c r="AU155" s="222">
        <v>204</v>
      </c>
      <c r="AV155" s="222">
        <v>20505</v>
      </c>
      <c r="AW155" s="222">
        <f t="shared" si="44"/>
        <v>5126.25</v>
      </c>
    </row>
    <row r="156" spans="1:49">
      <c r="A156" s="134"/>
      <c r="B156" s="41" t="s">
        <v>592</v>
      </c>
      <c r="C156" s="298" t="s">
        <v>5515</v>
      </c>
      <c r="D156" s="44" t="s">
        <v>463</v>
      </c>
      <c r="E156" s="42"/>
      <c r="F156" s="42"/>
      <c r="G156" s="58">
        <f t="shared" si="30"/>
        <v>0</v>
      </c>
      <c r="H156" s="45"/>
      <c r="I156" s="45"/>
      <c r="J156" s="58">
        <f t="shared" si="31"/>
        <v>0</v>
      </c>
      <c r="K156" s="45">
        <v>9</v>
      </c>
      <c r="L156" s="42">
        <v>1155</v>
      </c>
      <c r="M156" s="58">
        <f t="shared" si="32"/>
        <v>288.75</v>
      </c>
      <c r="N156" s="42"/>
      <c r="O156" s="42">
        <v>5920</v>
      </c>
      <c r="P156" s="58">
        <f t="shared" si="33"/>
        <v>1480</v>
      </c>
      <c r="Q156" s="57">
        <v>21</v>
      </c>
      <c r="R156" s="57">
        <v>2115</v>
      </c>
      <c r="S156" s="58">
        <f t="shared" si="34"/>
        <v>528.75</v>
      </c>
      <c r="T156" s="57">
        <v>5</v>
      </c>
      <c r="U156" s="102">
        <v>490</v>
      </c>
      <c r="V156" s="58">
        <f t="shared" si="35"/>
        <v>122.5</v>
      </c>
      <c r="W156" s="102">
        <v>0</v>
      </c>
      <c r="X156" s="102">
        <v>0</v>
      </c>
      <c r="Y156" s="58">
        <f t="shared" si="36"/>
        <v>0</v>
      </c>
      <c r="Z156" s="102">
        <v>0</v>
      </c>
      <c r="AA156" s="102">
        <v>0</v>
      </c>
      <c r="AB156" s="58">
        <f t="shared" si="37"/>
        <v>0</v>
      </c>
      <c r="AC156" s="57">
        <v>0</v>
      </c>
      <c r="AD156" s="102">
        <v>0</v>
      </c>
      <c r="AE156" s="58">
        <f t="shared" si="38"/>
        <v>0</v>
      </c>
      <c r="AF156" s="102">
        <v>0</v>
      </c>
      <c r="AG156" s="102">
        <v>0</v>
      </c>
      <c r="AH156" s="219">
        <f t="shared" si="39"/>
        <v>0</v>
      </c>
      <c r="AI156" s="102">
        <v>0</v>
      </c>
      <c r="AJ156" s="102">
        <v>0</v>
      </c>
      <c r="AK156" s="219">
        <f t="shared" si="40"/>
        <v>0</v>
      </c>
      <c r="AL156" s="102">
        <v>0</v>
      </c>
      <c r="AM156" s="102">
        <v>0</v>
      </c>
      <c r="AN156" s="219">
        <f t="shared" si="41"/>
        <v>0</v>
      </c>
      <c r="AO156" s="268">
        <v>0</v>
      </c>
      <c r="AP156" s="268">
        <v>0</v>
      </c>
      <c r="AQ156" s="219">
        <f t="shared" si="42"/>
        <v>0</v>
      </c>
      <c r="AR156" s="222">
        <v>0</v>
      </c>
      <c r="AS156" s="222">
        <v>0</v>
      </c>
      <c r="AT156" s="219">
        <f t="shared" si="43"/>
        <v>0</v>
      </c>
      <c r="AU156" s="222">
        <v>0</v>
      </c>
      <c r="AV156" s="222">
        <v>0</v>
      </c>
      <c r="AW156" s="222">
        <f t="shared" si="44"/>
        <v>0</v>
      </c>
    </row>
    <row r="157" spans="1:49">
      <c r="A157" s="134"/>
      <c r="B157" s="41" t="s">
        <v>594</v>
      </c>
      <c r="C157" s="298" t="s">
        <v>595</v>
      </c>
      <c r="D157" s="44" t="s">
        <v>545</v>
      </c>
      <c r="E157" s="42"/>
      <c r="F157" s="42"/>
      <c r="G157" s="58">
        <f t="shared" si="30"/>
        <v>0</v>
      </c>
      <c r="H157" s="45"/>
      <c r="I157" s="45"/>
      <c r="J157" s="58">
        <f t="shared" si="31"/>
        <v>0</v>
      </c>
      <c r="K157" s="45">
        <v>0</v>
      </c>
      <c r="L157" s="42">
        <v>0</v>
      </c>
      <c r="M157" s="58">
        <f t="shared" si="32"/>
        <v>0</v>
      </c>
      <c r="N157" s="42"/>
      <c r="O157" s="42">
        <v>3115</v>
      </c>
      <c r="P157" s="58">
        <f t="shared" si="33"/>
        <v>778.75</v>
      </c>
      <c r="Q157" s="57">
        <v>30</v>
      </c>
      <c r="R157" s="57">
        <v>4060</v>
      </c>
      <c r="S157" s="58">
        <f t="shared" si="34"/>
        <v>1015</v>
      </c>
      <c r="T157" s="57">
        <v>39</v>
      </c>
      <c r="U157" s="102">
        <v>3760</v>
      </c>
      <c r="V157" s="58">
        <f t="shared" si="35"/>
        <v>940</v>
      </c>
      <c r="W157" s="102">
        <v>37</v>
      </c>
      <c r="X157" s="102">
        <v>3730</v>
      </c>
      <c r="Y157" s="58">
        <f t="shared" si="36"/>
        <v>932.5</v>
      </c>
      <c r="Z157" s="102">
        <v>36</v>
      </c>
      <c r="AA157" s="102">
        <v>4225</v>
      </c>
      <c r="AB157" s="58">
        <f t="shared" si="37"/>
        <v>1056.25</v>
      </c>
      <c r="AC157" s="57">
        <v>29</v>
      </c>
      <c r="AD157" s="102">
        <v>2595</v>
      </c>
      <c r="AE157" s="58">
        <f t="shared" si="38"/>
        <v>648.75</v>
      </c>
      <c r="AF157" s="102">
        <v>52</v>
      </c>
      <c r="AG157" s="102">
        <v>5385</v>
      </c>
      <c r="AH157" s="219">
        <f t="shared" si="39"/>
        <v>1346.25</v>
      </c>
      <c r="AI157" s="102">
        <v>53</v>
      </c>
      <c r="AJ157" s="102">
        <v>4190</v>
      </c>
      <c r="AK157" s="219">
        <f t="shared" si="40"/>
        <v>1047.5</v>
      </c>
      <c r="AL157" s="102">
        <v>70</v>
      </c>
      <c r="AM157" s="102">
        <v>7135</v>
      </c>
      <c r="AN157" s="219">
        <f t="shared" si="41"/>
        <v>1783.75</v>
      </c>
      <c r="AO157" s="268">
        <v>63</v>
      </c>
      <c r="AP157" s="268">
        <v>6805</v>
      </c>
      <c r="AQ157" s="219">
        <f t="shared" si="42"/>
        <v>1701.25</v>
      </c>
      <c r="AR157" s="222">
        <v>71</v>
      </c>
      <c r="AS157" s="222">
        <v>7095</v>
      </c>
      <c r="AT157" s="219">
        <f t="shared" si="43"/>
        <v>1773.75</v>
      </c>
      <c r="AU157" s="222">
        <v>81</v>
      </c>
      <c r="AV157" s="222">
        <v>8255</v>
      </c>
      <c r="AW157" s="222">
        <f t="shared" si="44"/>
        <v>2063.75</v>
      </c>
    </row>
    <row r="158" spans="1:49">
      <c r="A158" s="134"/>
      <c r="B158" s="41" t="s">
        <v>596</v>
      </c>
      <c r="C158" s="298" t="s">
        <v>3123</v>
      </c>
      <c r="D158" s="44" t="s">
        <v>29</v>
      </c>
      <c r="E158" s="42"/>
      <c r="F158" s="42"/>
      <c r="G158" s="58">
        <f t="shared" si="30"/>
        <v>0</v>
      </c>
      <c r="H158" s="45"/>
      <c r="I158" s="45"/>
      <c r="J158" s="58">
        <f t="shared" si="31"/>
        <v>0</v>
      </c>
      <c r="K158" s="45">
        <v>16</v>
      </c>
      <c r="L158" s="42">
        <v>2590</v>
      </c>
      <c r="M158" s="58">
        <f t="shared" si="32"/>
        <v>647.5</v>
      </c>
      <c r="N158" s="42"/>
      <c r="O158" s="42">
        <v>2175</v>
      </c>
      <c r="P158" s="58">
        <f t="shared" si="33"/>
        <v>543.75</v>
      </c>
      <c r="Q158" s="57">
        <v>22</v>
      </c>
      <c r="R158" s="57">
        <v>2330</v>
      </c>
      <c r="S158" s="58">
        <f t="shared" si="34"/>
        <v>582.5</v>
      </c>
      <c r="T158" s="57">
        <v>19</v>
      </c>
      <c r="U158" s="102">
        <v>1740</v>
      </c>
      <c r="V158" s="58">
        <f t="shared" si="35"/>
        <v>435</v>
      </c>
      <c r="W158" s="102">
        <v>31</v>
      </c>
      <c r="X158" s="102">
        <v>2895</v>
      </c>
      <c r="Y158" s="58">
        <f t="shared" si="36"/>
        <v>723.75</v>
      </c>
      <c r="Z158" s="102">
        <v>35</v>
      </c>
      <c r="AA158" s="102">
        <v>4370</v>
      </c>
      <c r="AB158" s="58">
        <f t="shared" si="37"/>
        <v>1092.5</v>
      </c>
      <c r="AC158" s="57">
        <v>25</v>
      </c>
      <c r="AD158" s="102">
        <v>2870</v>
      </c>
      <c r="AE158" s="58">
        <f t="shared" si="38"/>
        <v>717.5</v>
      </c>
      <c r="AF158" s="102">
        <v>35</v>
      </c>
      <c r="AG158" s="102">
        <v>3310</v>
      </c>
      <c r="AH158" s="219">
        <f t="shared" si="39"/>
        <v>827.5</v>
      </c>
      <c r="AI158" s="102">
        <v>50</v>
      </c>
      <c r="AJ158" s="102">
        <v>4680</v>
      </c>
      <c r="AK158" s="219">
        <f t="shared" si="40"/>
        <v>1170</v>
      </c>
      <c r="AL158" s="102">
        <v>50</v>
      </c>
      <c r="AM158" s="102">
        <v>5020</v>
      </c>
      <c r="AN158" s="219">
        <f t="shared" si="41"/>
        <v>1255</v>
      </c>
      <c r="AO158" s="268">
        <v>86</v>
      </c>
      <c r="AP158" s="268">
        <v>8770</v>
      </c>
      <c r="AQ158" s="219">
        <f t="shared" si="42"/>
        <v>2192.5</v>
      </c>
      <c r="AR158" s="222">
        <v>78</v>
      </c>
      <c r="AS158" s="222">
        <v>7850</v>
      </c>
      <c r="AT158" s="219">
        <f t="shared" si="43"/>
        <v>1962.5</v>
      </c>
      <c r="AU158" s="222">
        <v>47</v>
      </c>
      <c r="AV158" s="222">
        <v>5705</v>
      </c>
      <c r="AW158" s="222">
        <f t="shared" si="44"/>
        <v>1426.25</v>
      </c>
    </row>
    <row r="159" spans="1:49">
      <c r="A159" s="134"/>
      <c r="B159" s="41" t="s">
        <v>598</v>
      </c>
      <c r="C159" s="298" t="s">
        <v>599</v>
      </c>
      <c r="D159" s="44" t="s">
        <v>38</v>
      </c>
      <c r="E159" s="42"/>
      <c r="F159" s="42"/>
      <c r="G159" s="58">
        <f t="shared" si="30"/>
        <v>0</v>
      </c>
      <c r="H159" s="45">
        <v>1</v>
      </c>
      <c r="I159" s="45">
        <v>60</v>
      </c>
      <c r="J159" s="58">
        <f t="shared" si="31"/>
        <v>15</v>
      </c>
      <c r="K159" s="45">
        <v>2</v>
      </c>
      <c r="L159" s="42">
        <v>310</v>
      </c>
      <c r="M159" s="58">
        <f t="shared" si="32"/>
        <v>77.5</v>
      </c>
      <c r="N159" s="42"/>
      <c r="O159" s="42">
        <v>3960</v>
      </c>
      <c r="P159" s="58">
        <f t="shared" si="33"/>
        <v>990</v>
      </c>
      <c r="Q159" s="57">
        <v>83</v>
      </c>
      <c r="R159" s="57">
        <v>13725</v>
      </c>
      <c r="S159" s="58">
        <f t="shared" si="34"/>
        <v>3431.25</v>
      </c>
      <c r="T159" s="57">
        <v>63</v>
      </c>
      <c r="U159" s="102">
        <v>8365</v>
      </c>
      <c r="V159" s="58">
        <f t="shared" si="35"/>
        <v>2091.25</v>
      </c>
      <c r="W159" s="102">
        <v>65</v>
      </c>
      <c r="X159" s="102">
        <v>8650</v>
      </c>
      <c r="Y159" s="58">
        <f t="shared" si="36"/>
        <v>2162.5</v>
      </c>
      <c r="Z159" s="102">
        <v>68</v>
      </c>
      <c r="AA159" s="102">
        <v>9450</v>
      </c>
      <c r="AB159" s="58">
        <f t="shared" si="37"/>
        <v>2362.5</v>
      </c>
      <c r="AC159" s="57">
        <v>65</v>
      </c>
      <c r="AD159" s="102">
        <v>10040</v>
      </c>
      <c r="AE159" s="58">
        <f t="shared" si="38"/>
        <v>2510</v>
      </c>
      <c r="AF159" s="102">
        <v>82</v>
      </c>
      <c r="AG159" s="102">
        <v>16295</v>
      </c>
      <c r="AH159" s="219">
        <f t="shared" si="39"/>
        <v>4073.75</v>
      </c>
      <c r="AI159" s="102">
        <v>100</v>
      </c>
      <c r="AJ159" s="102">
        <v>18750</v>
      </c>
      <c r="AK159" s="219">
        <f t="shared" si="40"/>
        <v>4687.5</v>
      </c>
      <c r="AL159" s="102">
        <v>107</v>
      </c>
      <c r="AM159" s="102">
        <v>19420</v>
      </c>
      <c r="AN159" s="219">
        <f t="shared" si="41"/>
        <v>4855</v>
      </c>
      <c r="AO159" s="268">
        <v>142</v>
      </c>
      <c r="AP159" s="268">
        <v>33510</v>
      </c>
      <c r="AQ159" s="219">
        <f t="shared" si="42"/>
        <v>8377.5</v>
      </c>
      <c r="AR159" s="222">
        <v>139</v>
      </c>
      <c r="AS159" s="222">
        <v>25575</v>
      </c>
      <c r="AT159" s="219">
        <f t="shared" si="43"/>
        <v>6393.75</v>
      </c>
      <c r="AU159" s="222">
        <v>141</v>
      </c>
      <c r="AV159" s="222">
        <v>22060</v>
      </c>
      <c r="AW159" s="222">
        <f t="shared" si="44"/>
        <v>5515</v>
      </c>
    </row>
    <row r="160" spans="1:49">
      <c r="A160" s="134"/>
      <c r="B160" s="41" t="s">
        <v>600</v>
      </c>
      <c r="C160" s="298" t="s">
        <v>601</v>
      </c>
      <c r="D160" s="44" t="s">
        <v>602</v>
      </c>
      <c r="E160" s="42"/>
      <c r="F160" s="42"/>
      <c r="G160" s="58">
        <f t="shared" si="30"/>
        <v>0</v>
      </c>
      <c r="H160" s="45">
        <v>12</v>
      </c>
      <c r="I160" s="45">
        <v>965</v>
      </c>
      <c r="J160" s="58">
        <f t="shared" si="31"/>
        <v>241.25</v>
      </c>
      <c r="K160" s="45">
        <v>18</v>
      </c>
      <c r="L160" s="42">
        <v>1850</v>
      </c>
      <c r="M160" s="58">
        <f t="shared" si="32"/>
        <v>462.5</v>
      </c>
      <c r="N160" s="42"/>
      <c r="O160" s="42">
        <v>3655</v>
      </c>
      <c r="P160" s="58">
        <f t="shared" si="33"/>
        <v>913.75</v>
      </c>
      <c r="Q160" s="57">
        <v>45</v>
      </c>
      <c r="R160" s="57">
        <v>4115</v>
      </c>
      <c r="S160" s="58">
        <f t="shared" si="34"/>
        <v>1028.75</v>
      </c>
      <c r="T160" s="57">
        <v>32</v>
      </c>
      <c r="U160" s="102">
        <v>4220</v>
      </c>
      <c r="V160" s="58">
        <f t="shared" si="35"/>
        <v>1055</v>
      </c>
      <c r="W160" s="102">
        <v>27</v>
      </c>
      <c r="X160" s="102">
        <v>2675</v>
      </c>
      <c r="Y160" s="58">
        <f t="shared" si="36"/>
        <v>668.75</v>
      </c>
      <c r="Z160" s="102">
        <v>24</v>
      </c>
      <c r="AA160" s="102">
        <v>2465</v>
      </c>
      <c r="AB160" s="58">
        <f t="shared" si="37"/>
        <v>616.25</v>
      </c>
      <c r="AC160" s="57">
        <v>12</v>
      </c>
      <c r="AD160" s="102">
        <v>1250</v>
      </c>
      <c r="AE160" s="58">
        <f t="shared" si="38"/>
        <v>312.5</v>
      </c>
      <c r="AF160" s="102">
        <v>25</v>
      </c>
      <c r="AG160" s="102">
        <v>2815</v>
      </c>
      <c r="AH160" s="219">
        <f t="shared" si="39"/>
        <v>703.75</v>
      </c>
      <c r="AI160" s="102">
        <v>21</v>
      </c>
      <c r="AJ160" s="102">
        <v>2530</v>
      </c>
      <c r="AK160" s="219">
        <f t="shared" si="40"/>
        <v>632.5</v>
      </c>
      <c r="AL160" s="102">
        <v>27</v>
      </c>
      <c r="AM160" s="102">
        <v>2940</v>
      </c>
      <c r="AN160" s="219">
        <f t="shared" si="41"/>
        <v>735</v>
      </c>
      <c r="AO160" s="268">
        <v>27</v>
      </c>
      <c r="AP160" s="268">
        <v>2845</v>
      </c>
      <c r="AQ160" s="219">
        <f t="shared" si="42"/>
        <v>711.25</v>
      </c>
      <c r="AR160" s="222">
        <v>25</v>
      </c>
      <c r="AS160" s="222">
        <v>2290</v>
      </c>
      <c r="AT160" s="219">
        <f t="shared" si="43"/>
        <v>572.5</v>
      </c>
      <c r="AU160" s="222">
        <v>36</v>
      </c>
      <c r="AV160" s="222">
        <v>3210</v>
      </c>
      <c r="AW160" s="222">
        <f t="shared" si="44"/>
        <v>802.5</v>
      </c>
    </row>
    <row r="161" spans="1:49">
      <c r="A161" s="134"/>
      <c r="B161" s="41" t="s">
        <v>603</v>
      </c>
      <c r="C161" s="298" t="s">
        <v>604</v>
      </c>
      <c r="D161" s="44" t="s">
        <v>501</v>
      </c>
      <c r="E161" s="42"/>
      <c r="F161" s="42"/>
      <c r="G161" s="58">
        <f t="shared" si="30"/>
        <v>0</v>
      </c>
      <c r="H161" s="45">
        <v>4</v>
      </c>
      <c r="I161" s="45">
        <v>450</v>
      </c>
      <c r="J161" s="58">
        <f t="shared" si="31"/>
        <v>112.5</v>
      </c>
      <c r="K161" s="45">
        <v>13</v>
      </c>
      <c r="L161" s="42">
        <v>1485</v>
      </c>
      <c r="M161" s="58">
        <f t="shared" si="32"/>
        <v>371.25</v>
      </c>
      <c r="N161" s="42"/>
      <c r="O161" s="42">
        <v>4100</v>
      </c>
      <c r="P161" s="58">
        <f t="shared" si="33"/>
        <v>1025</v>
      </c>
      <c r="Q161" s="57">
        <v>44</v>
      </c>
      <c r="R161" s="57">
        <v>5205</v>
      </c>
      <c r="S161" s="58">
        <f t="shared" si="34"/>
        <v>1301.25</v>
      </c>
      <c r="T161" s="57">
        <v>31</v>
      </c>
      <c r="U161" s="102">
        <v>3785</v>
      </c>
      <c r="V161" s="58">
        <f t="shared" si="35"/>
        <v>946.25</v>
      </c>
      <c r="W161" s="102">
        <v>35</v>
      </c>
      <c r="X161" s="102">
        <v>3650</v>
      </c>
      <c r="Y161" s="58">
        <f t="shared" si="36"/>
        <v>912.5</v>
      </c>
      <c r="Z161" s="102">
        <v>47</v>
      </c>
      <c r="AA161" s="102">
        <v>4475</v>
      </c>
      <c r="AB161" s="58">
        <f t="shared" si="37"/>
        <v>1118.75</v>
      </c>
      <c r="AC161" s="57">
        <v>28</v>
      </c>
      <c r="AD161" s="102">
        <v>2785</v>
      </c>
      <c r="AE161" s="58">
        <f t="shared" si="38"/>
        <v>696.25</v>
      </c>
      <c r="AF161" s="102">
        <v>31</v>
      </c>
      <c r="AG161" s="102">
        <v>3170</v>
      </c>
      <c r="AH161" s="219">
        <f t="shared" si="39"/>
        <v>792.5</v>
      </c>
      <c r="AI161" s="102">
        <v>32</v>
      </c>
      <c r="AJ161" s="102">
        <v>4165</v>
      </c>
      <c r="AK161" s="219">
        <f t="shared" si="40"/>
        <v>1041.25</v>
      </c>
      <c r="AL161" s="102">
        <v>15</v>
      </c>
      <c r="AM161" s="102">
        <v>1320</v>
      </c>
      <c r="AN161" s="219">
        <f t="shared" si="41"/>
        <v>330</v>
      </c>
      <c r="AO161" s="268">
        <v>32</v>
      </c>
      <c r="AP161" s="268">
        <v>2680</v>
      </c>
      <c r="AQ161" s="219">
        <f t="shared" si="42"/>
        <v>670</v>
      </c>
      <c r="AR161" s="222">
        <v>47</v>
      </c>
      <c r="AS161" s="222">
        <v>5300</v>
      </c>
      <c r="AT161" s="219">
        <f t="shared" si="43"/>
        <v>1325</v>
      </c>
      <c r="AU161" s="222">
        <v>25</v>
      </c>
      <c r="AV161" s="222">
        <v>2640</v>
      </c>
      <c r="AW161" s="222">
        <f t="shared" si="44"/>
        <v>660</v>
      </c>
    </row>
    <row r="162" spans="1:49">
      <c r="A162" s="134"/>
      <c r="B162" s="41" t="s">
        <v>605</v>
      </c>
      <c r="C162" s="298" t="s">
        <v>606</v>
      </c>
      <c r="D162" s="44" t="s">
        <v>204</v>
      </c>
      <c r="E162" s="42"/>
      <c r="F162" s="42"/>
      <c r="G162" s="58">
        <f t="shared" si="30"/>
        <v>0</v>
      </c>
      <c r="H162" s="45"/>
      <c r="I162" s="45"/>
      <c r="J162" s="58">
        <f t="shared" si="31"/>
        <v>0</v>
      </c>
      <c r="K162" s="45">
        <v>7</v>
      </c>
      <c r="L162" s="42">
        <v>620</v>
      </c>
      <c r="M162" s="58">
        <f t="shared" si="32"/>
        <v>155</v>
      </c>
      <c r="N162" s="42"/>
      <c r="O162" s="42">
        <v>2120</v>
      </c>
      <c r="P162" s="58">
        <f t="shared" si="33"/>
        <v>530</v>
      </c>
      <c r="Q162" s="57">
        <v>19</v>
      </c>
      <c r="R162" s="57">
        <v>2305</v>
      </c>
      <c r="S162" s="58">
        <f t="shared" si="34"/>
        <v>576.25</v>
      </c>
      <c r="T162" s="57">
        <v>17</v>
      </c>
      <c r="U162" s="102">
        <v>2520</v>
      </c>
      <c r="V162" s="58">
        <f t="shared" si="35"/>
        <v>630</v>
      </c>
      <c r="W162" s="102">
        <v>4</v>
      </c>
      <c r="X162" s="102">
        <v>285</v>
      </c>
      <c r="Y162" s="58">
        <f t="shared" si="36"/>
        <v>71.25</v>
      </c>
      <c r="Z162" s="102">
        <v>3</v>
      </c>
      <c r="AA162" s="102">
        <v>180</v>
      </c>
      <c r="AB162" s="58">
        <f t="shared" si="37"/>
        <v>45</v>
      </c>
      <c r="AC162" s="57">
        <v>0</v>
      </c>
      <c r="AD162" s="102">
        <v>0</v>
      </c>
      <c r="AE162" s="58">
        <f t="shared" si="38"/>
        <v>0</v>
      </c>
      <c r="AF162" s="102">
        <v>0</v>
      </c>
      <c r="AG162" s="102">
        <v>0</v>
      </c>
      <c r="AH162" s="219">
        <f t="shared" si="39"/>
        <v>0</v>
      </c>
      <c r="AI162" s="102">
        <v>0</v>
      </c>
      <c r="AJ162" s="102">
        <v>0</v>
      </c>
      <c r="AK162" s="219">
        <f t="shared" si="40"/>
        <v>0</v>
      </c>
      <c r="AL162" s="102">
        <v>0</v>
      </c>
      <c r="AM162" s="102">
        <v>0</v>
      </c>
      <c r="AN162" s="219">
        <f t="shared" si="41"/>
        <v>0</v>
      </c>
      <c r="AO162" s="268">
        <v>0</v>
      </c>
      <c r="AP162" s="268">
        <v>0</v>
      </c>
      <c r="AQ162" s="219">
        <f t="shared" si="42"/>
        <v>0</v>
      </c>
      <c r="AR162" s="222">
        <v>0</v>
      </c>
      <c r="AS162" s="222">
        <v>0</v>
      </c>
      <c r="AT162" s="219">
        <f t="shared" si="43"/>
        <v>0</v>
      </c>
      <c r="AU162" s="222">
        <v>0</v>
      </c>
      <c r="AV162" s="222">
        <v>0</v>
      </c>
      <c r="AW162" s="222">
        <f t="shared" si="44"/>
        <v>0</v>
      </c>
    </row>
    <row r="163" spans="1:49">
      <c r="A163" s="134"/>
      <c r="B163" s="41" t="s">
        <v>607</v>
      </c>
      <c r="C163" s="298" t="s">
        <v>5515</v>
      </c>
      <c r="D163" s="44" t="s">
        <v>5</v>
      </c>
      <c r="E163" s="42"/>
      <c r="F163" s="42"/>
      <c r="G163" s="58">
        <f t="shared" si="30"/>
        <v>0</v>
      </c>
      <c r="H163" s="45"/>
      <c r="I163" s="45"/>
      <c r="J163" s="58">
        <f t="shared" si="31"/>
        <v>0</v>
      </c>
      <c r="K163" s="45">
        <v>421</v>
      </c>
      <c r="L163" s="42">
        <v>29740</v>
      </c>
      <c r="M163" s="58">
        <f t="shared" si="32"/>
        <v>7435</v>
      </c>
      <c r="N163" s="42"/>
      <c r="O163" s="42">
        <v>32280</v>
      </c>
      <c r="P163" s="58">
        <f t="shared" si="33"/>
        <v>8070</v>
      </c>
      <c r="Q163" s="57">
        <v>290</v>
      </c>
      <c r="R163" s="57">
        <v>27025</v>
      </c>
      <c r="S163" s="58">
        <f t="shared" si="34"/>
        <v>6756.25</v>
      </c>
      <c r="T163" s="57">
        <v>360</v>
      </c>
      <c r="U163" s="102">
        <v>28730</v>
      </c>
      <c r="V163" s="58">
        <f t="shared" si="35"/>
        <v>7182.5</v>
      </c>
      <c r="W163" s="102">
        <v>338</v>
      </c>
      <c r="X163" s="102">
        <v>27535</v>
      </c>
      <c r="Y163" s="58">
        <f t="shared" si="36"/>
        <v>6883.75</v>
      </c>
      <c r="Z163" s="102">
        <v>452</v>
      </c>
      <c r="AA163" s="102">
        <v>34485</v>
      </c>
      <c r="AB163" s="58">
        <f t="shared" si="37"/>
        <v>8621.25</v>
      </c>
      <c r="AC163" s="57">
        <v>359</v>
      </c>
      <c r="AD163" s="102">
        <v>27985</v>
      </c>
      <c r="AE163" s="58">
        <f t="shared" si="38"/>
        <v>6996.25</v>
      </c>
      <c r="AF163" s="102">
        <v>167</v>
      </c>
      <c r="AG163" s="102">
        <v>14465</v>
      </c>
      <c r="AH163" s="219">
        <f t="shared" si="39"/>
        <v>3616.25</v>
      </c>
      <c r="AI163" s="102">
        <v>0</v>
      </c>
      <c r="AJ163" s="102">
        <v>0</v>
      </c>
      <c r="AK163" s="219">
        <f t="shared" si="40"/>
        <v>0</v>
      </c>
      <c r="AL163" s="102">
        <v>0</v>
      </c>
      <c r="AM163" s="102">
        <v>0</v>
      </c>
      <c r="AN163" s="219">
        <f t="shared" si="41"/>
        <v>0</v>
      </c>
      <c r="AO163" s="268">
        <v>0</v>
      </c>
      <c r="AP163" s="268">
        <v>0</v>
      </c>
      <c r="AQ163" s="219">
        <f t="shared" si="42"/>
        <v>0</v>
      </c>
      <c r="AR163" s="222">
        <v>0</v>
      </c>
      <c r="AS163" s="222">
        <v>0</v>
      </c>
      <c r="AT163" s="219">
        <f t="shared" si="43"/>
        <v>0</v>
      </c>
      <c r="AU163" s="222">
        <v>0</v>
      </c>
      <c r="AV163" s="222">
        <v>0</v>
      </c>
      <c r="AW163" s="222">
        <f t="shared" si="44"/>
        <v>0</v>
      </c>
    </row>
    <row r="164" spans="1:49">
      <c r="A164" s="134"/>
      <c r="B164" s="41" t="s">
        <v>609</v>
      </c>
      <c r="C164" s="298" t="s">
        <v>610</v>
      </c>
      <c r="D164" s="44" t="s">
        <v>19</v>
      </c>
      <c r="E164" s="42"/>
      <c r="F164" s="42"/>
      <c r="G164" s="58">
        <f t="shared" si="30"/>
        <v>0</v>
      </c>
      <c r="H164" s="45">
        <v>4</v>
      </c>
      <c r="I164" s="45">
        <v>265</v>
      </c>
      <c r="J164" s="58">
        <f t="shared" si="31"/>
        <v>66.25</v>
      </c>
      <c r="K164" s="45">
        <v>7</v>
      </c>
      <c r="L164" s="42">
        <v>545</v>
      </c>
      <c r="M164" s="58">
        <f t="shared" si="32"/>
        <v>136.25</v>
      </c>
      <c r="N164" s="42"/>
      <c r="O164" s="42">
        <v>2655</v>
      </c>
      <c r="P164" s="58">
        <f t="shared" si="33"/>
        <v>663.75</v>
      </c>
      <c r="Q164" s="57">
        <v>14</v>
      </c>
      <c r="R164" s="57">
        <v>1420</v>
      </c>
      <c r="S164" s="58">
        <f t="shared" si="34"/>
        <v>355</v>
      </c>
      <c r="T164" s="57">
        <v>20</v>
      </c>
      <c r="U164" s="102">
        <v>2275</v>
      </c>
      <c r="V164" s="58">
        <f t="shared" si="35"/>
        <v>568.75</v>
      </c>
      <c r="W164" s="102">
        <v>21</v>
      </c>
      <c r="X164" s="102">
        <v>1885</v>
      </c>
      <c r="Y164" s="58">
        <f t="shared" si="36"/>
        <v>471.25</v>
      </c>
      <c r="Z164" s="102">
        <v>19</v>
      </c>
      <c r="AA164" s="102">
        <v>1665</v>
      </c>
      <c r="AB164" s="58">
        <f t="shared" si="37"/>
        <v>416.25</v>
      </c>
      <c r="AC164" s="57">
        <v>12</v>
      </c>
      <c r="AD164" s="102">
        <v>1085</v>
      </c>
      <c r="AE164" s="58">
        <f t="shared" si="38"/>
        <v>271.25</v>
      </c>
      <c r="AF164" s="102">
        <v>10</v>
      </c>
      <c r="AG164" s="102">
        <v>790</v>
      </c>
      <c r="AH164" s="219">
        <f t="shared" si="39"/>
        <v>197.5</v>
      </c>
      <c r="AI164" s="102">
        <v>9</v>
      </c>
      <c r="AJ164" s="102">
        <v>740</v>
      </c>
      <c r="AK164" s="219">
        <f t="shared" si="40"/>
        <v>185</v>
      </c>
      <c r="AL164" s="102">
        <v>9</v>
      </c>
      <c r="AM164" s="102">
        <v>640</v>
      </c>
      <c r="AN164" s="219">
        <f t="shared" si="41"/>
        <v>160</v>
      </c>
      <c r="AO164" s="268">
        <v>9</v>
      </c>
      <c r="AP164" s="268">
        <v>610</v>
      </c>
      <c r="AQ164" s="219">
        <f t="shared" si="42"/>
        <v>152.5</v>
      </c>
      <c r="AR164" s="222">
        <v>9</v>
      </c>
      <c r="AS164" s="222">
        <v>730</v>
      </c>
      <c r="AT164" s="219">
        <f t="shared" si="43"/>
        <v>182.5</v>
      </c>
      <c r="AU164" s="222">
        <v>8</v>
      </c>
      <c r="AV164" s="222">
        <v>555</v>
      </c>
      <c r="AW164" s="222">
        <f t="shared" si="44"/>
        <v>138.75</v>
      </c>
    </row>
    <row r="165" spans="1:49">
      <c r="A165" s="134"/>
      <c r="B165" s="41" t="s">
        <v>611</v>
      </c>
      <c r="C165" s="298" t="s">
        <v>612</v>
      </c>
      <c r="D165" s="44" t="s">
        <v>16</v>
      </c>
      <c r="E165" s="42"/>
      <c r="F165" s="42"/>
      <c r="G165" s="58">
        <f t="shared" si="30"/>
        <v>0</v>
      </c>
      <c r="H165" s="45">
        <v>5</v>
      </c>
      <c r="I165" s="45">
        <v>285</v>
      </c>
      <c r="J165" s="58">
        <f t="shared" si="31"/>
        <v>71.25</v>
      </c>
      <c r="K165" s="45">
        <v>7</v>
      </c>
      <c r="L165" s="42">
        <v>660</v>
      </c>
      <c r="M165" s="58">
        <f t="shared" si="32"/>
        <v>165</v>
      </c>
      <c r="N165" s="42"/>
      <c r="O165" s="42">
        <v>3165</v>
      </c>
      <c r="P165" s="58">
        <f t="shared" si="33"/>
        <v>791.25</v>
      </c>
      <c r="Q165" s="57">
        <v>30</v>
      </c>
      <c r="R165" s="57">
        <v>2945</v>
      </c>
      <c r="S165" s="58">
        <f t="shared" si="34"/>
        <v>736.25</v>
      </c>
      <c r="T165" s="57">
        <v>22</v>
      </c>
      <c r="U165" s="102">
        <v>3235</v>
      </c>
      <c r="V165" s="58">
        <f t="shared" si="35"/>
        <v>808.75</v>
      </c>
      <c r="W165" s="102">
        <v>18</v>
      </c>
      <c r="X165" s="102">
        <v>4330</v>
      </c>
      <c r="Y165" s="58">
        <f t="shared" si="36"/>
        <v>1082.5</v>
      </c>
      <c r="Z165" s="102">
        <v>36</v>
      </c>
      <c r="AA165" s="102">
        <v>3415</v>
      </c>
      <c r="AB165" s="58">
        <f t="shared" si="37"/>
        <v>853.75</v>
      </c>
      <c r="AC165" s="57">
        <v>17</v>
      </c>
      <c r="AD165" s="102">
        <v>1250</v>
      </c>
      <c r="AE165" s="58">
        <f t="shared" si="38"/>
        <v>312.5</v>
      </c>
      <c r="AF165" s="102">
        <v>36</v>
      </c>
      <c r="AG165" s="102">
        <v>2810</v>
      </c>
      <c r="AH165" s="219">
        <f t="shared" si="39"/>
        <v>702.5</v>
      </c>
      <c r="AI165" s="102">
        <v>15</v>
      </c>
      <c r="AJ165" s="102">
        <v>1310</v>
      </c>
      <c r="AK165" s="219">
        <f t="shared" si="40"/>
        <v>327.5</v>
      </c>
      <c r="AL165" s="102">
        <v>21</v>
      </c>
      <c r="AM165" s="102">
        <v>2225</v>
      </c>
      <c r="AN165" s="219">
        <f t="shared" si="41"/>
        <v>556.25</v>
      </c>
      <c r="AO165" s="268">
        <v>14</v>
      </c>
      <c r="AP165" s="268">
        <v>1295</v>
      </c>
      <c r="AQ165" s="219">
        <f t="shared" si="42"/>
        <v>323.75</v>
      </c>
      <c r="AR165" s="222">
        <v>19</v>
      </c>
      <c r="AS165" s="222">
        <v>1930</v>
      </c>
      <c r="AT165" s="219">
        <f t="shared" si="43"/>
        <v>482.5</v>
      </c>
      <c r="AU165" s="222">
        <v>17</v>
      </c>
      <c r="AV165" s="222">
        <v>1945</v>
      </c>
      <c r="AW165" s="222">
        <f t="shared" si="44"/>
        <v>486.25</v>
      </c>
    </row>
    <row r="166" spans="1:49">
      <c r="A166" s="134"/>
      <c r="B166" s="41" t="s">
        <v>613</v>
      </c>
      <c r="C166" s="298" t="s">
        <v>5515</v>
      </c>
      <c r="D166" s="44" t="s">
        <v>515</v>
      </c>
      <c r="E166" s="42"/>
      <c r="F166" s="42"/>
      <c r="G166" s="58">
        <f t="shared" si="30"/>
        <v>0</v>
      </c>
      <c r="H166" s="45">
        <v>4</v>
      </c>
      <c r="I166" s="45">
        <v>505</v>
      </c>
      <c r="J166" s="58">
        <f t="shared" si="31"/>
        <v>126.25</v>
      </c>
      <c r="K166" s="45">
        <v>10</v>
      </c>
      <c r="L166" s="42">
        <v>795</v>
      </c>
      <c r="M166" s="58">
        <f t="shared" si="32"/>
        <v>198.75</v>
      </c>
      <c r="N166" s="42"/>
      <c r="O166" s="42">
        <v>2285</v>
      </c>
      <c r="P166" s="58">
        <f t="shared" si="33"/>
        <v>571.25</v>
      </c>
      <c r="Q166" s="57">
        <v>44</v>
      </c>
      <c r="R166" s="57">
        <v>4960</v>
      </c>
      <c r="S166" s="58">
        <f t="shared" si="34"/>
        <v>1240</v>
      </c>
      <c r="T166" s="57">
        <v>38</v>
      </c>
      <c r="U166" s="102">
        <v>3295</v>
      </c>
      <c r="V166" s="58">
        <f t="shared" si="35"/>
        <v>823.75</v>
      </c>
      <c r="W166" s="102">
        <v>64</v>
      </c>
      <c r="X166" s="102">
        <v>5105</v>
      </c>
      <c r="Y166" s="58">
        <f t="shared" si="36"/>
        <v>1276.25</v>
      </c>
      <c r="Z166" s="102">
        <v>50</v>
      </c>
      <c r="AA166" s="102">
        <v>5060</v>
      </c>
      <c r="AB166" s="58">
        <f t="shared" si="37"/>
        <v>1265</v>
      </c>
      <c r="AC166" s="57">
        <v>23</v>
      </c>
      <c r="AD166" s="102">
        <v>1585</v>
      </c>
      <c r="AE166" s="58">
        <f t="shared" si="38"/>
        <v>396.25</v>
      </c>
      <c r="AF166" s="102">
        <v>49</v>
      </c>
      <c r="AG166" s="102">
        <v>4435</v>
      </c>
      <c r="AH166" s="219">
        <f t="shared" si="39"/>
        <v>1108.75</v>
      </c>
      <c r="AI166" s="102">
        <v>40</v>
      </c>
      <c r="AJ166" s="102">
        <v>3825</v>
      </c>
      <c r="AK166" s="219">
        <f t="shared" si="40"/>
        <v>956.25</v>
      </c>
      <c r="AL166" s="102">
        <v>30</v>
      </c>
      <c r="AM166" s="102">
        <v>3180</v>
      </c>
      <c r="AN166" s="219">
        <f t="shared" si="41"/>
        <v>795</v>
      </c>
      <c r="AO166" s="268">
        <v>47</v>
      </c>
      <c r="AP166" s="268">
        <v>4595</v>
      </c>
      <c r="AQ166" s="219">
        <f t="shared" si="42"/>
        <v>1148.75</v>
      </c>
      <c r="AR166" s="222">
        <v>0</v>
      </c>
      <c r="AS166" s="222">
        <v>0</v>
      </c>
      <c r="AT166" s="219">
        <f t="shared" si="43"/>
        <v>0</v>
      </c>
      <c r="AU166" s="222">
        <v>0</v>
      </c>
      <c r="AV166" s="222">
        <v>0</v>
      </c>
      <c r="AW166" s="222">
        <f t="shared" si="44"/>
        <v>0</v>
      </c>
    </row>
    <row r="167" spans="1:49">
      <c r="A167" s="134"/>
      <c r="B167" s="41" t="s">
        <v>615</v>
      </c>
      <c r="C167" s="298" t="s">
        <v>5515</v>
      </c>
      <c r="D167" s="44" t="s">
        <v>284</v>
      </c>
      <c r="E167" s="42"/>
      <c r="F167" s="42"/>
      <c r="G167" s="58">
        <f t="shared" si="30"/>
        <v>0</v>
      </c>
      <c r="H167" s="45"/>
      <c r="I167" s="45"/>
      <c r="J167" s="58">
        <f t="shared" si="31"/>
        <v>0</v>
      </c>
      <c r="K167" s="45">
        <v>197</v>
      </c>
      <c r="L167" s="42">
        <v>16960</v>
      </c>
      <c r="M167" s="58">
        <f t="shared" si="32"/>
        <v>4240</v>
      </c>
      <c r="N167" s="42"/>
      <c r="O167" s="42"/>
      <c r="P167" s="58">
        <f t="shared" si="33"/>
        <v>0</v>
      </c>
      <c r="Q167" s="57">
        <v>0</v>
      </c>
      <c r="R167" s="57">
        <v>0</v>
      </c>
      <c r="S167" s="58">
        <f t="shared" si="34"/>
        <v>0</v>
      </c>
      <c r="T167" s="57">
        <v>0</v>
      </c>
      <c r="U167" s="102">
        <v>0</v>
      </c>
      <c r="V167" s="58">
        <f t="shared" si="35"/>
        <v>0</v>
      </c>
      <c r="W167" s="102">
        <v>0</v>
      </c>
      <c r="X167" s="102">
        <v>0</v>
      </c>
      <c r="Y167" s="58">
        <f t="shared" si="36"/>
        <v>0</v>
      </c>
      <c r="Z167" s="102">
        <v>0</v>
      </c>
      <c r="AA167" s="102">
        <v>0</v>
      </c>
      <c r="AB167" s="58">
        <f t="shared" si="37"/>
        <v>0</v>
      </c>
      <c r="AC167" s="57">
        <v>0</v>
      </c>
      <c r="AD167" s="102">
        <v>0</v>
      </c>
      <c r="AE167" s="58">
        <f t="shared" si="38"/>
        <v>0</v>
      </c>
      <c r="AF167" s="102">
        <v>0</v>
      </c>
      <c r="AG167" s="102">
        <v>0</v>
      </c>
      <c r="AH167" s="219">
        <f t="shared" si="39"/>
        <v>0</v>
      </c>
      <c r="AI167" s="102">
        <v>0</v>
      </c>
      <c r="AJ167" s="102"/>
      <c r="AK167" s="219">
        <f t="shared" si="40"/>
        <v>0</v>
      </c>
      <c r="AL167" s="102">
        <v>0</v>
      </c>
      <c r="AM167" s="102">
        <v>0</v>
      </c>
      <c r="AN167" s="219">
        <f t="shared" si="41"/>
        <v>0</v>
      </c>
      <c r="AO167" s="268">
        <v>0</v>
      </c>
      <c r="AP167" s="268">
        <v>0</v>
      </c>
      <c r="AQ167" s="219">
        <f t="shared" si="42"/>
        <v>0</v>
      </c>
      <c r="AR167" s="222">
        <v>0</v>
      </c>
      <c r="AS167" s="222">
        <v>0</v>
      </c>
      <c r="AT167" s="219">
        <f t="shared" si="43"/>
        <v>0</v>
      </c>
      <c r="AU167" s="222">
        <v>0</v>
      </c>
      <c r="AV167" s="222">
        <v>0</v>
      </c>
      <c r="AW167" s="222">
        <f t="shared" si="44"/>
        <v>0</v>
      </c>
    </row>
    <row r="168" spans="1:49">
      <c r="A168" s="134"/>
      <c r="B168" s="41" t="s">
        <v>617</v>
      </c>
      <c r="C168" s="298" t="s">
        <v>618</v>
      </c>
      <c r="D168" s="44" t="s">
        <v>29</v>
      </c>
      <c r="E168" s="42"/>
      <c r="F168" s="42"/>
      <c r="G168" s="58">
        <f t="shared" si="30"/>
        <v>0</v>
      </c>
      <c r="H168" s="45">
        <v>18</v>
      </c>
      <c r="I168" s="45">
        <v>1195</v>
      </c>
      <c r="J168" s="58">
        <f t="shared" si="31"/>
        <v>298.75</v>
      </c>
      <c r="K168" s="45">
        <v>22</v>
      </c>
      <c r="L168" s="42">
        <v>1340</v>
      </c>
      <c r="M168" s="58">
        <f t="shared" si="32"/>
        <v>335</v>
      </c>
      <c r="N168" s="42"/>
      <c r="O168" s="42">
        <v>2855</v>
      </c>
      <c r="P168" s="58">
        <f t="shared" si="33"/>
        <v>713.75</v>
      </c>
      <c r="Q168" s="57">
        <v>46</v>
      </c>
      <c r="R168" s="57">
        <v>5245</v>
      </c>
      <c r="S168" s="58">
        <f t="shared" si="34"/>
        <v>1311.25</v>
      </c>
      <c r="T168" s="57">
        <v>103</v>
      </c>
      <c r="U168" s="102">
        <v>7650</v>
      </c>
      <c r="V168" s="58">
        <f t="shared" si="35"/>
        <v>1912.5</v>
      </c>
      <c r="W168" s="102">
        <v>50</v>
      </c>
      <c r="X168" s="102">
        <v>3770</v>
      </c>
      <c r="Y168" s="58">
        <f t="shared" si="36"/>
        <v>942.5</v>
      </c>
      <c r="Z168" s="102">
        <v>54</v>
      </c>
      <c r="AA168" s="102">
        <v>4020</v>
      </c>
      <c r="AB168" s="58">
        <f t="shared" si="37"/>
        <v>1005</v>
      </c>
      <c r="AC168" s="57">
        <v>73</v>
      </c>
      <c r="AD168" s="102">
        <v>5360</v>
      </c>
      <c r="AE168" s="58">
        <f t="shared" si="38"/>
        <v>1340</v>
      </c>
      <c r="AF168" s="102">
        <v>78</v>
      </c>
      <c r="AG168" s="102">
        <v>5790</v>
      </c>
      <c r="AH168" s="219">
        <f t="shared" si="39"/>
        <v>1447.5</v>
      </c>
      <c r="AI168" s="102">
        <v>60</v>
      </c>
      <c r="AJ168" s="102">
        <v>4295</v>
      </c>
      <c r="AK168" s="219">
        <f t="shared" si="40"/>
        <v>1073.75</v>
      </c>
      <c r="AL168" s="102">
        <v>96</v>
      </c>
      <c r="AM168" s="102">
        <v>6320</v>
      </c>
      <c r="AN168" s="219">
        <f t="shared" si="41"/>
        <v>1580</v>
      </c>
      <c r="AO168" s="268">
        <v>83</v>
      </c>
      <c r="AP168" s="268">
        <v>5950</v>
      </c>
      <c r="AQ168" s="219">
        <f t="shared" si="42"/>
        <v>1487.5</v>
      </c>
      <c r="AR168" s="222">
        <v>99</v>
      </c>
      <c r="AS168" s="222">
        <v>6335</v>
      </c>
      <c r="AT168" s="219">
        <f t="shared" si="43"/>
        <v>1583.75</v>
      </c>
      <c r="AU168" s="222">
        <v>102</v>
      </c>
      <c r="AV168" s="222">
        <v>6900</v>
      </c>
      <c r="AW168" s="222">
        <f t="shared" si="44"/>
        <v>1725</v>
      </c>
    </row>
    <row r="169" spans="1:49">
      <c r="A169" s="134"/>
      <c r="B169" s="41" t="s">
        <v>619</v>
      </c>
      <c r="C169" s="298" t="s">
        <v>3124</v>
      </c>
      <c r="D169" s="44" t="s">
        <v>5</v>
      </c>
      <c r="E169" s="42"/>
      <c r="F169" s="42"/>
      <c r="G169" s="58">
        <f t="shared" si="30"/>
        <v>0</v>
      </c>
      <c r="H169" s="45"/>
      <c r="I169" s="45"/>
      <c r="J169" s="58">
        <f t="shared" si="31"/>
        <v>0</v>
      </c>
      <c r="K169" s="45">
        <v>0</v>
      </c>
      <c r="L169" s="42">
        <v>0</v>
      </c>
      <c r="M169" s="58">
        <f t="shared" si="32"/>
        <v>0</v>
      </c>
      <c r="N169" s="42"/>
      <c r="O169" s="42">
        <v>7715</v>
      </c>
      <c r="P169" s="58">
        <f t="shared" si="33"/>
        <v>1928.75</v>
      </c>
      <c r="Q169" s="57">
        <v>22</v>
      </c>
      <c r="R169" s="57">
        <v>1155</v>
      </c>
      <c r="S169" s="58">
        <f t="shared" si="34"/>
        <v>288.75</v>
      </c>
      <c r="T169" s="57">
        <v>3</v>
      </c>
      <c r="U169" s="102">
        <v>510</v>
      </c>
      <c r="V169" s="58">
        <f t="shared" si="35"/>
        <v>127.5</v>
      </c>
      <c r="W169" s="102">
        <v>3</v>
      </c>
      <c r="X169" s="102">
        <v>495</v>
      </c>
      <c r="Y169" s="58">
        <f t="shared" si="36"/>
        <v>123.75</v>
      </c>
      <c r="Z169" s="102">
        <v>14</v>
      </c>
      <c r="AA169" s="102">
        <v>1505</v>
      </c>
      <c r="AB169" s="58">
        <f t="shared" si="37"/>
        <v>376.25</v>
      </c>
      <c r="AC169" s="57">
        <v>6</v>
      </c>
      <c r="AD169" s="102">
        <v>730</v>
      </c>
      <c r="AE169" s="58">
        <f t="shared" si="38"/>
        <v>182.5</v>
      </c>
      <c r="AF169" s="102">
        <v>20</v>
      </c>
      <c r="AG169" s="102">
        <v>1385</v>
      </c>
      <c r="AH169" s="219">
        <f t="shared" si="39"/>
        <v>346.25</v>
      </c>
      <c r="AI169" s="102">
        <v>5</v>
      </c>
      <c r="AJ169" s="102">
        <v>515</v>
      </c>
      <c r="AK169" s="219">
        <f t="shared" si="40"/>
        <v>128.75</v>
      </c>
      <c r="AL169" s="102">
        <v>14</v>
      </c>
      <c r="AM169" s="102">
        <v>1055</v>
      </c>
      <c r="AN169" s="219">
        <f t="shared" si="41"/>
        <v>263.75</v>
      </c>
      <c r="AO169" s="268">
        <v>21</v>
      </c>
      <c r="AP169" s="268">
        <v>1680</v>
      </c>
      <c r="AQ169" s="219">
        <f t="shared" si="42"/>
        <v>420</v>
      </c>
      <c r="AR169" s="222">
        <v>4</v>
      </c>
      <c r="AS169" s="222">
        <v>315</v>
      </c>
      <c r="AT169" s="219">
        <f t="shared" si="43"/>
        <v>78.75</v>
      </c>
      <c r="AU169" s="222">
        <v>9</v>
      </c>
      <c r="AV169" s="222">
        <v>500</v>
      </c>
      <c r="AW169" s="222">
        <f t="shared" si="44"/>
        <v>125</v>
      </c>
    </row>
    <row r="170" spans="1:49">
      <c r="A170" s="134"/>
      <c r="B170" s="41" t="s">
        <v>621</v>
      </c>
      <c r="C170" s="298" t="s">
        <v>5515</v>
      </c>
      <c r="D170" s="44" t="s">
        <v>34</v>
      </c>
      <c r="E170" s="42"/>
      <c r="F170" s="42"/>
      <c r="G170" s="58">
        <f t="shared" si="30"/>
        <v>0</v>
      </c>
      <c r="H170" s="45"/>
      <c r="I170" s="45"/>
      <c r="J170" s="58">
        <f t="shared" si="31"/>
        <v>0</v>
      </c>
      <c r="K170" s="45">
        <v>14</v>
      </c>
      <c r="L170" s="42">
        <v>1385</v>
      </c>
      <c r="M170" s="58">
        <f t="shared" si="32"/>
        <v>346.25</v>
      </c>
      <c r="N170" s="42"/>
      <c r="O170" s="42">
        <v>4175</v>
      </c>
      <c r="P170" s="58">
        <f t="shared" si="33"/>
        <v>1043.75</v>
      </c>
      <c r="Q170" s="57">
        <v>37</v>
      </c>
      <c r="R170" s="57">
        <v>3665</v>
      </c>
      <c r="S170" s="58">
        <f t="shared" si="34"/>
        <v>916.25</v>
      </c>
      <c r="T170" s="57">
        <v>31</v>
      </c>
      <c r="U170" s="102">
        <v>2955</v>
      </c>
      <c r="V170" s="58">
        <f t="shared" si="35"/>
        <v>738.75</v>
      </c>
      <c r="W170" s="102">
        <v>23</v>
      </c>
      <c r="X170" s="102">
        <v>2815</v>
      </c>
      <c r="Y170" s="58">
        <f t="shared" si="36"/>
        <v>703.75</v>
      </c>
      <c r="Z170" s="102">
        <v>35</v>
      </c>
      <c r="AA170" s="102">
        <v>2690</v>
      </c>
      <c r="AB170" s="58">
        <f t="shared" si="37"/>
        <v>672.5</v>
      </c>
      <c r="AC170" s="57">
        <v>37</v>
      </c>
      <c r="AD170" s="102">
        <v>2850</v>
      </c>
      <c r="AE170" s="58">
        <f t="shared" si="38"/>
        <v>712.5</v>
      </c>
      <c r="AF170" s="102">
        <v>0</v>
      </c>
      <c r="AG170" s="102">
        <v>0</v>
      </c>
      <c r="AH170" s="219">
        <f t="shared" si="39"/>
        <v>0</v>
      </c>
      <c r="AI170" s="102">
        <v>0</v>
      </c>
      <c r="AJ170" s="102">
        <v>0</v>
      </c>
      <c r="AK170" s="219">
        <f t="shared" si="40"/>
        <v>0</v>
      </c>
      <c r="AL170" s="102">
        <v>0</v>
      </c>
      <c r="AM170" s="102">
        <v>0</v>
      </c>
      <c r="AN170" s="219">
        <f t="shared" si="41"/>
        <v>0</v>
      </c>
      <c r="AO170" s="268">
        <v>0</v>
      </c>
      <c r="AP170" s="268">
        <v>0</v>
      </c>
      <c r="AQ170" s="219">
        <f t="shared" si="42"/>
        <v>0</v>
      </c>
      <c r="AR170" s="222">
        <v>0</v>
      </c>
      <c r="AS170" s="222">
        <v>0</v>
      </c>
      <c r="AT170" s="219">
        <f t="shared" si="43"/>
        <v>0</v>
      </c>
      <c r="AU170" s="222">
        <v>0</v>
      </c>
      <c r="AV170" s="222">
        <v>0</v>
      </c>
      <c r="AW170" s="222">
        <f t="shared" si="44"/>
        <v>0</v>
      </c>
    </row>
    <row r="171" spans="1:49">
      <c r="A171" s="133"/>
      <c r="B171" s="41" t="s">
        <v>623</v>
      </c>
      <c r="C171" s="298" t="s">
        <v>624</v>
      </c>
      <c r="D171" s="44" t="s">
        <v>5</v>
      </c>
      <c r="E171" s="42"/>
      <c r="F171" s="42"/>
      <c r="G171" s="58">
        <f t="shared" si="30"/>
        <v>0</v>
      </c>
      <c r="H171" s="45"/>
      <c r="I171" s="45"/>
      <c r="J171" s="58">
        <f t="shared" si="31"/>
        <v>0</v>
      </c>
      <c r="K171" s="45">
        <v>82</v>
      </c>
      <c r="L171" s="42">
        <v>6000</v>
      </c>
      <c r="M171" s="58">
        <f t="shared" si="32"/>
        <v>1500</v>
      </c>
      <c r="N171" s="42"/>
      <c r="O171" s="42">
        <v>8720</v>
      </c>
      <c r="P171" s="58">
        <f t="shared" si="33"/>
        <v>2180</v>
      </c>
      <c r="Q171" s="57">
        <v>82</v>
      </c>
      <c r="R171" s="57">
        <v>7360</v>
      </c>
      <c r="S171" s="58">
        <f t="shared" si="34"/>
        <v>1840</v>
      </c>
      <c r="T171" s="57">
        <v>112</v>
      </c>
      <c r="U171" s="102">
        <v>10795</v>
      </c>
      <c r="V171" s="58">
        <f t="shared" si="35"/>
        <v>2698.75</v>
      </c>
      <c r="W171" s="102">
        <v>156</v>
      </c>
      <c r="X171" s="102">
        <v>13845</v>
      </c>
      <c r="Y171" s="58">
        <f t="shared" si="36"/>
        <v>3461.25</v>
      </c>
      <c r="Z171" s="102">
        <v>180</v>
      </c>
      <c r="AA171" s="102">
        <v>15985</v>
      </c>
      <c r="AB171" s="58">
        <f t="shared" si="37"/>
        <v>3996.25</v>
      </c>
      <c r="AC171" s="57">
        <v>169</v>
      </c>
      <c r="AD171" s="102">
        <v>14890</v>
      </c>
      <c r="AE171" s="58">
        <f t="shared" si="38"/>
        <v>3722.5</v>
      </c>
      <c r="AF171" s="102">
        <v>187</v>
      </c>
      <c r="AG171" s="102">
        <v>15950</v>
      </c>
      <c r="AH171" s="219">
        <f t="shared" si="39"/>
        <v>3987.5</v>
      </c>
      <c r="AI171" s="102">
        <v>169</v>
      </c>
      <c r="AJ171" s="102">
        <v>16280</v>
      </c>
      <c r="AK171" s="219">
        <f t="shared" si="40"/>
        <v>4070</v>
      </c>
      <c r="AL171" s="102">
        <v>174</v>
      </c>
      <c r="AM171" s="102">
        <v>15120</v>
      </c>
      <c r="AN171" s="219">
        <f t="shared" si="41"/>
        <v>3780</v>
      </c>
      <c r="AO171" s="268">
        <v>215</v>
      </c>
      <c r="AP171" s="268">
        <v>21410</v>
      </c>
      <c r="AQ171" s="219">
        <f t="shared" si="42"/>
        <v>5352.5</v>
      </c>
      <c r="AR171" s="222">
        <v>231</v>
      </c>
      <c r="AS171" s="222">
        <v>22675</v>
      </c>
      <c r="AT171" s="219">
        <f t="shared" si="43"/>
        <v>5668.75</v>
      </c>
      <c r="AU171" s="222">
        <v>251</v>
      </c>
      <c r="AV171" s="222">
        <v>25480</v>
      </c>
      <c r="AW171" s="222">
        <f t="shared" si="44"/>
        <v>6370</v>
      </c>
    </row>
    <row r="172" spans="1:49">
      <c r="A172" s="133"/>
      <c r="B172" s="41" t="s">
        <v>625</v>
      </c>
      <c r="C172" s="298" t="s">
        <v>626</v>
      </c>
      <c r="D172" s="44" t="s">
        <v>204</v>
      </c>
      <c r="E172" s="42"/>
      <c r="F172" s="42"/>
      <c r="G172" s="58">
        <f t="shared" si="30"/>
        <v>0</v>
      </c>
      <c r="H172" s="45">
        <v>3</v>
      </c>
      <c r="I172" s="45">
        <v>570</v>
      </c>
      <c r="J172" s="58">
        <f t="shared" si="31"/>
        <v>142.5</v>
      </c>
      <c r="K172" s="45">
        <v>51</v>
      </c>
      <c r="L172" s="42">
        <v>4150</v>
      </c>
      <c r="M172" s="58">
        <f t="shared" si="32"/>
        <v>1037.5</v>
      </c>
      <c r="N172" s="42"/>
      <c r="O172" s="42">
        <v>9335</v>
      </c>
      <c r="P172" s="58">
        <f t="shared" si="33"/>
        <v>2333.75</v>
      </c>
      <c r="Q172" s="57">
        <v>13</v>
      </c>
      <c r="R172" s="57">
        <v>2775</v>
      </c>
      <c r="S172" s="58">
        <f t="shared" si="34"/>
        <v>693.75</v>
      </c>
      <c r="T172" s="57">
        <v>37</v>
      </c>
      <c r="U172" s="102">
        <v>3600</v>
      </c>
      <c r="V172" s="58">
        <f t="shared" si="35"/>
        <v>900</v>
      </c>
      <c r="W172" s="102">
        <v>17</v>
      </c>
      <c r="X172" s="102">
        <v>4245</v>
      </c>
      <c r="Y172" s="58">
        <f t="shared" si="36"/>
        <v>1061.25</v>
      </c>
      <c r="Z172" s="102">
        <v>95</v>
      </c>
      <c r="AA172" s="102">
        <v>5370</v>
      </c>
      <c r="AB172" s="58">
        <f t="shared" si="37"/>
        <v>1342.5</v>
      </c>
      <c r="AC172" s="57">
        <v>60</v>
      </c>
      <c r="AD172" s="102">
        <v>3535</v>
      </c>
      <c r="AE172" s="58">
        <f t="shared" si="38"/>
        <v>883.75</v>
      </c>
      <c r="AF172" s="102">
        <v>44</v>
      </c>
      <c r="AG172" s="102">
        <v>2800</v>
      </c>
      <c r="AH172" s="219">
        <f t="shared" si="39"/>
        <v>700</v>
      </c>
      <c r="AI172" s="102">
        <v>59</v>
      </c>
      <c r="AJ172" s="102">
        <v>3195</v>
      </c>
      <c r="AK172" s="219">
        <f t="shared" si="40"/>
        <v>798.75</v>
      </c>
      <c r="AL172" s="102">
        <v>33</v>
      </c>
      <c r="AM172" s="102">
        <v>1800</v>
      </c>
      <c r="AN172" s="219">
        <f t="shared" si="41"/>
        <v>450</v>
      </c>
      <c r="AO172" s="268">
        <v>20</v>
      </c>
      <c r="AP172" s="268">
        <v>1250</v>
      </c>
      <c r="AQ172" s="219">
        <f t="shared" si="42"/>
        <v>312.5</v>
      </c>
      <c r="AR172" s="222">
        <v>8</v>
      </c>
      <c r="AS172" s="222">
        <v>390</v>
      </c>
      <c r="AT172" s="219">
        <f t="shared" si="43"/>
        <v>97.5</v>
      </c>
      <c r="AU172" s="222">
        <v>9</v>
      </c>
      <c r="AV172" s="222">
        <v>695</v>
      </c>
      <c r="AW172" s="222">
        <f t="shared" si="44"/>
        <v>173.75</v>
      </c>
    </row>
    <row r="173" spans="1:49">
      <c r="A173" s="133"/>
      <c r="B173" s="41" t="s">
        <v>627</v>
      </c>
      <c r="C173" s="298" t="s">
        <v>5515</v>
      </c>
      <c r="D173" s="44" t="s">
        <v>84</v>
      </c>
      <c r="E173" s="42"/>
      <c r="F173" s="42"/>
      <c r="G173" s="58">
        <f t="shared" si="30"/>
        <v>0</v>
      </c>
      <c r="H173" s="45">
        <v>17</v>
      </c>
      <c r="I173" s="45">
        <v>800</v>
      </c>
      <c r="J173" s="58">
        <f t="shared" si="31"/>
        <v>200</v>
      </c>
      <c r="K173" s="45">
        <v>8</v>
      </c>
      <c r="L173" s="42">
        <v>590</v>
      </c>
      <c r="M173" s="58">
        <f t="shared" si="32"/>
        <v>147.5</v>
      </c>
      <c r="N173" s="42"/>
      <c r="O173" s="42"/>
      <c r="P173" s="58">
        <f t="shared" si="33"/>
        <v>0</v>
      </c>
      <c r="Q173" s="57">
        <v>0</v>
      </c>
      <c r="R173" s="57">
        <v>0</v>
      </c>
      <c r="S173" s="58">
        <f t="shared" si="34"/>
        <v>0</v>
      </c>
      <c r="T173" s="57">
        <v>0</v>
      </c>
      <c r="U173" s="102">
        <v>0</v>
      </c>
      <c r="V173" s="58">
        <f t="shared" si="35"/>
        <v>0</v>
      </c>
      <c r="W173" s="102">
        <v>0</v>
      </c>
      <c r="X173" s="102">
        <v>0</v>
      </c>
      <c r="Y173" s="58">
        <f t="shared" si="36"/>
        <v>0</v>
      </c>
      <c r="Z173" s="102">
        <v>0</v>
      </c>
      <c r="AA173" s="102">
        <v>0</v>
      </c>
      <c r="AB173" s="58">
        <f t="shared" si="37"/>
        <v>0</v>
      </c>
      <c r="AC173" s="57">
        <v>0</v>
      </c>
      <c r="AD173" s="102">
        <v>0</v>
      </c>
      <c r="AE173" s="58">
        <f t="shared" si="38"/>
        <v>0</v>
      </c>
      <c r="AF173" s="102">
        <v>0</v>
      </c>
      <c r="AG173" s="102">
        <v>0</v>
      </c>
      <c r="AH173" s="219">
        <f t="shared" si="39"/>
        <v>0</v>
      </c>
      <c r="AI173" s="102">
        <v>0</v>
      </c>
      <c r="AJ173" s="102">
        <v>0</v>
      </c>
      <c r="AK173" s="219">
        <f t="shared" si="40"/>
        <v>0</v>
      </c>
      <c r="AL173" s="102">
        <v>0</v>
      </c>
      <c r="AM173" s="102">
        <v>0</v>
      </c>
      <c r="AN173" s="219">
        <f t="shared" si="41"/>
        <v>0</v>
      </c>
      <c r="AO173" s="268">
        <v>0</v>
      </c>
      <c r="AP173" s="268">
        <v>0</v>
      </c>
      <c r="AQ173" s="219">
        <f t="shared" si="42"/>
        <v>0</v>
      </c>
      <c r="AR173" s="222">
        <v>0</v>
      </c>
      <c r="AS173" s="222">
        <v>0</v>
      </c>
      <c r="AT173" s="219">
        <f t="shared" si="43"/>
        <v>0</v>
      </c>
      <c r="AU173" s="222">
        <v>0</v>
      </c>
      <c r="AV173" s="222">
        <v>0</v>
      </c>
      <c r="AW173" s="222">
        <f t="shared" si="44"/>
        <v>0</v>
      </c>
    </row>
    <row r="174" spans="1:49">
      <c r="A174" s="133"/>
      <c r="B174" s="41" t="s">
        <v>629</v>
      </c>
      <c r="C174" s="298" t="s">
        <v>5515</v>
      </c>
      <c r="D174" s="44" t="s">
        <v>5</v>
      </c>
      <c r="E174" s="42"/>
      <c r="F174" s="42"/>
      <c r="G174" s="58">
        <f t="shared" si="30"/>
        <v>0</v>
      </c>
      <c r="H174" s="45"/>
      <c r="I174" s="45"/>
      <c r="J174" s="58">
        <f t="shared" si="31"/>
        <v>0</v>
      </c>
      <c r="K174" s="45">
        <v>1</v>
      </c>
      <c r="L174" s="42">
        <v>80</v>
      </c>
      <c r="M174" s="58">
        <f t="shared" si="32"/>
        <v>20</v>
      </c>
      <c r="N174" s="42"/>
      <c r="O174" s="42">
        <v>900</v>
      </c>
      <c r="P174" s="58">
        <f t="shared" si="33"/>
        <v>225</v>
      </c>
      <c r="Q174" s="57">
        <v>21</v>
      </c>
      <c r="R174" s="57">
        <v>2225</v>
      </c>
      <c r="S174" s="58">
        <f t="shared" si="34"/>
        <v>556.25</v>
      </c>
      <c r="T174" s="57">
        <v>18</v>
      </c>
      <c r="U174" s="102">
        <v>2200</v>
      </c>
      <c r="V174" s="58">
        <f t="shared" si="35"/>
        <v>550</v>
      </c>
      <c r="W174" s="102">
        <v>20</v>
      </c>
      <c r="X174" s="102">
        <v>1600</v>
      </c>
      <c r="Y174" s="58">
        <f t="shared" si="36"/>
        <v>400</v>
      </c>
      <c r="Z174" s="102">
        <v>79</v>
      </c>
      <c r="AA174" s="102">
        <v>6400</v>
      </c>
      <c r="AB174" s="58">
        <f t="shared" si="37"/>
        <v>1600</v>
      </c>
      <c r="AC174" s="57">
        <v>32</v>
      </c>
      <c r="AD174" s="102">
        <v>2585</v>
      </c>
      <c r="AE174" s="58">
        <f t="shared" si="38"/>
        <v>646.25</v>
      </c>
      <c r="AF174" s="102">
        <v>40</v>
      </c>
      <c r="AG174" s="102">
        <v>2860</v>
      </c>
      <c r="AH174" s="219">
        <f t="shared" si="39"/>
        <v>715</v>
      </c>
      <c r="AI174" s="102">
        <v>41</v>
      </c>
      <c r="AJ174" s="102">
        <v>3675</v>
      </c>
      <c r="AK174" s="219">
        <f t="shared" si="40"/>
        <v>918.75</v>
      </c>
      <c r="AL174" s="102">
        <v>32</v>
      </c>
      <c r="AM174" s="102">
        <v>2460</v>
      </c>
      <c r="AN174" s="219">
        <f t="shared" si="41"/>
        <v>615</v>
      </c>
      <c r="AO174" s="268">
        <v>31</v>
      </c>
      <c r="AP174" s="268">
        <v>2045</v>
      </c>
      <c r="AQ174" s="219">
        <f t="shared" si="42"/>
        <v>511.25</v>
      </c>
      <c r="AR174" s="222">
        <v>0</v>
      </c>
      <c r="AS174" s="222">
        <v>0</v>
      </c>
      <c r="AT174" s="219">
        <f t="shared" si="43"/>
        <v>0</v>
      </c>
      <c r="AU174" s="222">
        <v>0</v>
      </c>
      <c r="AV174" s="222">
        <v>0</v>
      </c>
      <c r="AW174" s="222">
        <f t="shared" si="44"/>
        <v>0</v>
      </c>
    </row>
    <row r="175" spans="1:49">
      <c r="A175" s="133"/>
      <c r="B175" s="41" t="s">
        <v>631</v>
      </c>
      <c r="C175" s="298" t="s">
        <v>5515</v>
      </c>
      <c r="D175" s="44" t="s">
        <v>284</v>
      </c>
      <c r="E175" s="42"/>
      <c r="F175" s="42"/>
      <c r="G175" s="58">
        <f t="shared" si="30"/>
        <v>0</v>
      </c>
      <c r="H175" s="45">
        <v>3</v>
      </c>
      <c r="I175" s="45">
        <v>225</v>
      </c>
      <c r="J175" s="58">
        <f t="shared" si="31"/>
        <v>56.25</v>
      </c>
      <c r="K175" s="45">
        <v>30</v>
      </c>
      <c r="L175" s="42">
        <v>3155</v>
      </c>
      <c r="M175" s="58">
        <f t="shared" si="32"/>
        <v>788.75</v>
      </c>
      <c r="N175" s="42"/>
      <c r="O175" s="42">
        <v>8300</v>
      </c>
      <c r="P175" s="58">
        <f t="shared" si="33"/>
        <v>2075</v>
      </c>
      <c r="Q175" s="57">
        <v>102</v>
      </c>
      <c r="R175" s="57">
        <v>13715</v>
      </c>
      <c r="S175" s="58">
        <f t="shared" si="34"/>
        <v>3428.75</v>
      </c>
      <c r="T175" s="57">
        <v>48</v>
      </c>
      <c r="U175" s="102">
        <v>4785</v>
      </c>
      <c r="V175" s="58">
        <f t="shared" si="35"/>
        <v>1196.25</v>
      </c>
      <c r="W175" s="102">
        <v>8</v>
      </c>
      <c r="X175" s="102">
        <v>3385</v>
      </c>
      <c r="Y175" s="58">
        <f t="shared" si="36"/>
        <v>846.25</v>
      </c>
      <c r="Z175" s="102">
        <v>52</v>
      </c>
      <c r="AA175" s="102">
        <v>3840</v>
      </c>
      <c r="AB175" s="58">
        <f t="shared" si="37"/>
        <v>960</v>
      </c>
      <c r="AC175" s="57">
        <v>35</v>
      </c>
      <c r="AD175" s="102">
        <v>2750</v>
      </c>
      <c r="AE175" s="58">
        <f t="shared" si="38"/>
        <v>687.5</v>
      </c>
      <c r="AF175" s="102">
        <v>12</v>
      </c>
      <c r="AG175" s="102">
        <v>970</v>
      </c>
      <c r="AH175" s="219">
        <f t="shared" si="39"/>
        <v>242.5</v>
      </c>
      <c r="AI175" s="102">
        <v>0</v>
      </c>
      <c r="AJ175" s="102">
        <v>0</v>
      </c>
      <c r="AK175" s="219">
        <f t="shared" si="40"/>
        <v>0</v>
      </c>
      <c r="AL175" s="102">
        <v>0</v>
      </c>
      <c r="AM175" s="102">
        <v>0</v>
      </c>
      <c r="AN175" s="219">
        <f t="shared" si="41"/>
        <v>0</v>
      </c>
      <c r="AO175" s="268">
        <v>0</v>
      </c>
      <c r="AP175" s="268">
        <v>0</v>
      </c>
      <c r="AQ175" s="219">
        <f t="shared" si="42"/>
        <v>0</v>
      </c>
      <c r="AR175" s="222">
        <v>0</v>
      </c>
      <c r="AS175" s="222">
        <v>0</v>
      </c>
      <c r="AT175" s="219">
        <f t="shared" si="43"/>
        <v>0</v>
      </c>
      <c r="AU175" s="222">
        <v>0</v>
      </c>
      <c r="AV175" s="222">
        <v>0</v>
      </c>
      <c r="AW175" s="222">
        <f t="shared" si="44"/>
        <v>0</v>
      </c>
    </row>
    <row r="176" spans="1:49">
      <c r="A176" s="133"/>
      <c r="B176" s="41" t="s">
        <v>633</v>
      </c>
      <c r="C176" s="298" t="s">
        <v>634</v>
      </c>
      <c r="D176" s="44" t="s">
        <v>5</v>
      </c>
      <c r="E176" s="42"/>
      <c r="F176" s="42"/>
      <c r="G176" s="58">
        <f t="shared" si="30"/>
        <v>0</v>
      </c>
      <c r="H176" s="45"/>
      <c r="I176" s="45"/>
      <c r="J176" s="58">
        <f t="shared" si="31"/>
        <v>0</v>
      </c>
      <c r="K176" s="45">
        <v>11</v>
      </c>
      <c r="L176" s="42">
        <v>950</v>
      </c>
      <c r="M176" s="58">
        <f t="shared" si="32"/>
        <v>237.5</v>
      </c>
      <c r="N176" s="42"/>
      <c r="O176" s="42">
        <v>3155</v>
      </c>
      <c r="P176" s="58">
        <f t="shared" si="33"/>
        <v>788.75</v>
      </c>
      <c r="Q176" s="57">
        <v>29</v>
      </c>
      <c r="R176" s="57">
        <v>2990</v>
      </c>
      <c r="S176" s="58">
        <f t="shared" si="34"/>
        <v>747.5</v>
      </c>
      <c r="T176" s="57">
        <v>31</v>
      </c>
      <c r="U176" s="102">
        <v>2970</v>
      </c>
      <c r="V176" s="58">
        <f t="shared" si="35"/>
        <v>742.5</v>
      </c>
      <c r="W176" s="102">
        <v>33</v>
      </c>
      <c r="X176" s="102">
        <v>3360</v>
      </c>
      <c r="Y176" s="58">
        <f t="shared" si="36"/>
        <v>840</v>
      </c>
      <c r="Z176" s="102">
        <v>73</v>
      </c>
      <c r="AA176" s="102">
        <v>6560</v>
      </c>
      <c r="AB176" s="58">
        <f t="shared" si="37"/>
        <v>1640</v>
      </c>
      <c r="AC176" s="57">
        <v>58</v>
      </c>
      <c r="AD176" s="102">
        <v>5255</v>
      </c>
      <c r="AE176" s="58">
        <f t="shared" si="38"/>
        <v>1313.75</v>
      </c>
      <c r="AF176" s="102">
        <v>37</v>
      </c>
      <c r="AG176" s="102">
        <v>3175</v>
      </c>
      <c r="AH176" s="219">
        <f t="shared" si="39"/>
        <v>793.75</v>
      </c>
      <c r="AI176" s="102">
        <v>103</v>
      </c>
      <c r="AJ176" s="102">
        <v>6640</v>
      </c>
      <c r="AK176" s="219">
        <f t="shared" si="40"/>
        <v>1660</v>
      </c>
      <c r="AL176" s="102">
        <v>70</v>
      </c>
      <c r="AM176" s="102">
        <v>6159</v>
      </c>
      <c r="AN176" s="219">
        <f t="shared" si="41"/>
        <v>1539.75</v>
      </c>
      <c r="AO176" s="268">
        <v>89</v>
      </c>
      <c r="AP176" s="268">
        <v>8125</v>
      </c>
      <c r="AQ176" s="219">
        <f t="shared" si="42"/>
        <v>2031.25</v>
      </c>
      <c r="AR176" s="222">
        <v>79</v>
      </c>
      <c r="AS176" s="222">
        <v>7605</v>
      </c>
      <c r="AT176" s="219">
        <f t="shared" si="43"/>
        <v>1901.25</v>
      </c>
      <c r="AU176" s="222">
        <v>92</v>
      </c>
      <c r="AV176" s="222">
        <v>9795</v>
      </c>
      <c r="AW176" s="222">
        <f t="shared" si="44"/>
        <v>2448.75</v>
      </c>
    </row>
    <row r="177" spans="1:49">
      <c r="A177" s="133"/>
      <c r="B177" s="41" t="s">
        <v>635</v>
      </c>
      <c r="C177" s="298" t="s">
        <v>636</v>
      </c>
      <c r="D177" s="44" t="s">
        <v>637</v>
      </c>
      <c r="E177" s="42"/>
      <c r="F177" s="42"/>
      <c r="G177" s="58">
        <f t="shared" si="30"/>
        <v>0</v>
      </c>
      <c r="H177" s="45"/>
      <c r="I177" s="45"/>
      <c r="J177" s="58">
        <f t="shared" si="31"/>
        <v>0</v>
      </c>
      <c r="K177" s="45">
        <v>41</v>
      </c>
      <c r="L177" s="42">
        <v>2545</v>
      </c>
      <c r="M177" s="58">
        <f t="shared" si="32"/>
        <v>636.25</v>
      </c>
      <c r="N177" s="42"/>
      <c r="O177" s="42">
        <v>4610</v>
      </c>
      <c r="P177" s="58">
        <f t="shared" si="33"/>
        <v>1152.5</v>
      </c>
      <c r="Q177" s="57">
        <v>50</v>
      </c>
      <c r="R177" s="57">
        <v>3845</v>
      </c>
      <c r="S177" s="58">
        <f t="shared" si="34"/>
        <v>961.25</v>
      </c>
      <c r="T177" s="57">
        <v>64</v>
      </c>
      <c r="U177" s="102">
        <v>4605</v>
      </c>
      <c r="V177" s="58">
        <f t="shared" si="35"/>
        <v>1151.25</v>
      </c>
      <c r="W177" s="102">
        <v>89</v>
      </c>
      <c r="X177" s="102">
        <v>6060</v>
      </c>
      <c r="Y177" s="58">
        <f t="shared" si="36"/>
        <v>1515</v>
      </c>
      <c r="Z177" s="102">
        <v>84</v>
      </c>
      <c r="AA177" s="102">
        <v>6850</v>
      </c>
      <c r="AB177" s="58">
        <f t="shared" si="37"/>
        <v>1712.5</v>
      </c>
      <c r="AC177" s="57">
        <v>52</v>
      </c>
      <c r="AD177" s="102">
        <v>3315</v>
      </c>
      <c r="AE177" s="58">
        <f t="shared" si="38"/>
        <v>828.75</v>
      </c>
      <c r="AF177" s="102">
        <v>116</v>
      </c>
      <c r="AG177" s="102">
        <v>9220</v>
      </c>
      <c r="AH177" s="219">
        <f t="shared" si="39"/>
        <v>2305</v>
      </c>
      <c r="AI177" s="102">
        <v>133</v>
      </c>
      <c r="AJ177" s="102">
        <v>9480</v>
      </c>
      <c r="AK177" s="219">
        <f t="shared" si="40"/>
        <v>2370</v>
      </c>
      <c r="AL177" s="102">
        <v>145</v>
      </c>
      <c r="AM177" s="102">
        <v>10745</v>
      </c>
      <c r="AN177" s="219">
        <f t="shared" si="41"/>
        <v>2686.25</v>
      </c>
      <c r="AO177" s="268">
        <v>122</v>
      </c>
      <c r="AP177" s="268">
        <v>10025</v>
      </c>
      <c r="AQ177" s="219">
        <f t="shared" si="42"/>
        <v>2506.25</v>
      </c>
      <c r="AR177" s="222">
        <v>114</v>
      </c>
      <c r="AS177" s="222">
        <v>8710</v>
      </c>
      <c r="AT177" s="219">
        <f t="shared" si="43"/>
        <v>2177.5</v>
      </c>
      <c r="AU177" s="222">
        <v>90</v>
      </c>
      <c r="AV177" s="222">
        <v>6965</v>
      </c>
      <c r="AW177" s="222">
        <f t="shared" si="44"/>
        <v>1741.25</v>
      </c>
    </row>
    <row r="178" spans="1:49">
      <c r="A178" s="135"/>
      <c r="B178" s="41" t="s">
        <v>638</v>
      </c>
      <c r="C178" s="298" t="s">
        <v>639</v>
      </c>
      <c r="D178" s="44" t="s">
        <v>5</v>
      </c>
      <c r="E178" s="42"/>
      <c r="F178" s="42"/>
      <c r="G178" s="58">
        <f t="shared" si="30"/>
        <v>0</v>
      </c>
      <c r="H178" s="45"/>
      <c r="I178" s="45"/>
      <c r="J178" s="58">
        <f t="shared" si="31"/>
        <v>0</v>
      </c>
      <c r="K178" s="45">
        <v>28</v>
      </c>
      <c r="L178" s="42">
        <v>5530</v>
      </c>
      <c r="M178" s="58">
        <f t="shared" si="32"/>
        <v>1382.5</v>
      </c>
      <c r="N178" s="42"/>
      <c r="O178" s="42">
        <v>19030</v>
      </c>
      <c r="P178" s="58">
        <f t="shared" si="33"/>
        <v>4757.5</v>
      </c>
      <c r="Q178" s="57">
        <v>51</v>
      </c>
      <c r="R178" s="57">
        <v>10770</v>
      </c>
      <c r="S178" s="58">
        <f t="shared" si="34"/>
        <v>2692.5</v>
      </c>
      <c r="T178" s="57">
        <v>42</v>
      </c>
      <c r="U178" s="102">
        <v>9030</v>
      </c>
      <c r="V178" s="58">
        <f t="shared" si="35"/>
        <v>2257.5</v>
      </c>
      <c r="W178" s="102">
        <v>46</v>
      </c>
      <c r="X178" s="102">
        <v>9700</v>
      </c>
      <c r="Y178" s="58">
        <f t="shared" si="36"/>
        <v>2425</v>
      </c>
      <c r="Z178" s="102">
        <v>51</v>
      </c>
      <c r="AA178" s="102">
        <v>11040</v>
      </c>
      <c r="AB178" s="58">
        <f t="shared" si="37"/>
        <v>2760</v>
      </c>
      <c r="AC178" s="57">
        <v>40</v>
      </c>
      <c r="AD178" s="102">
        <v>8830</v>
      </c>
      <c r="AE178" s="58">
        <f t="shared" si="38"/>
        <v>2207.5</v>
      </c>
      <c r="AF178" s="102">
        <v>106</v>
      </c>
      <c r="AG178" s="102">
        <v>22480</v>
      </c>
      <c r="AH178" s="219">
        <f t="shared" si="39"/>
        <v>5620</v>
      </c>
      <c r="AI178" s="102">
        <v>120</v>
      </c>
      <c r="AJ178" s="102">
        <v>24600</v>
      </c>
      <c r="AK178" s="219">
        <f t="shared" si="40"/>
        <v>6150</v>
      </c>
      <c r="AL178" s="102">
        <v>165</v>
      </c>
      <c r="AM178" s="102">
        <v>32370</v>
      </c>
      <c r="AN178" s="219">
        <f t="shared" si="41"/>
        <v>8092.5</v>
      </c>
      <c r="AO178" s="268">
        <v>7</v>
      </c>
      <c r="AP178" s="268">
        <v>1390</v>
      </c>
      <c r="AQ178" s="219">
        <f t="shared" si="42"/>
        <v>347.5</v>
      </c>
      <c r="AR178" s="222">
        <v>0</v>
      </c>
      <c r="AS178" s="222">
        <v>0</v>
      </c>
      <c r="AT178" s="219">
        <f t="shared" si="43"/>
        <v>0</v>
      </c>
      <c r="AU178" s="222">
        <v>0</v>
      </c>
      <c r="AV178" s="222">
        <v>0</v>
      </c>
      <c r="AW178" s="222">
        <f t="shared" si="44"/>
        <v>0</v>
      </c>
    </row>
    <row r="179" spans="1:49">
      <c r="A179" s="133"/>
      <c r="B179" s="41" t="s">
        <v>640</v>
      </c>
      <c r="C179" s="298" t="s">
        <v>641</v>
      </c>
      <c r="D179" s="44" t="s">
        <v>12</v>
      </c>
      <c r="E179" s="42"/>
      <c r="F179" s="42"/>
      <c r="G179" s="58">
        <f t="shared" si="30"/>
        <v>0</v>
      </c>
      <c r="H179" s="45">
        <v>85</v>
      </c>
      <c r="I179" s="45">
        <v>8320</v>
      </c>
      <c r="J179" s="58">
        <f t="shared" si="31"/>
        <v>2080</v>
      </c>
      <c r="K179" s="45">
        <v>187</v>
      </c>
      <c r="L179" s="42">
        <v>20630</v>
      </c>
      <c r="M179" s="58">
        <f t="shared" si="32"/>
        <v>5157.5</v>
      </c>
      <c r="N179" s="42"/>
      <c r="O179" s="42">
        <v>19740</v>
      </c>
      <c r="P179" s="58">
        <f t="shared" si="33"/>
        <v>4935</v>
      </c>
      <c r="Q179" s="57">
        <v>290</v>
      </c>
      <c r="R179" s="57">
        <v>29210</v>
      </c>
      <c r="S179" s="58">
        <f t="shared" si="34"/>
        <v>7302.5</v>
      </c>
      <c r="T179" s="57">
        <v>381</v>
      </c>
      <c r="U179" s="102">
        <v>31945</v>
      </c>
      <c r="V179" s="58">
        <f t="shared" si="35"/>
        <v>7986.25</v>
      </c>
      <c r="W179" s="102">
        <v>418</v>
      </c>
      <c r="X179" s="102">
        <v>37070</v>
      </c>
      <c r="Y179" s="58">
        <f t="shared" si="36"/>
        <v>9267.5</v>
      </c>
      <c r="Z179" s="102">
        <v>450</v>
      </c>
      <c r="AA179" s="102">
        <v>36620</v>
      </c>
      <c r="AB179" s="58">
        <f t="shared" si="37"/>
        <v>9155</v>
      </c>
      <c r="AC179" s="57">
        <v>367</v>
      </c>
      <c r="AD179" s="102">
        <v>32735</v>
      </c>
      <c r="AE179" s="58">
        <f t="shared" si="38"/>
        <v>8183.75</v>
      </c>
      <c r="AF179" s="102">
        <v>499</v>
      </c>
      <c r="AG179" s="102">
        <v>42095</v>
      </c>
      <c r="AH179" s="219">
        <f t="shared" si="39"/>
        <v>10523.75</v>
      </c>
      <c r="AI179" s="102">
        <v>366</v>
      </c>
      <c r="AJ179" s="102">
        <v>33900</v>
      </c>
      <c r="AK179" s="219">
        <f t="shared" si="40"/>
        <v>8475</v>
      </c>
      <c r="AL179" s="102">
        <v>398</v>
      </c>
      <c r="AM179" s="102">
        <v>35870</v>
      </c>
      <c r="AN179" s="219">
        <f t="shared" si="41"/>
        <v>8967.5</v>
      </c>
      <c r="AO179" s="268">
        <v>527</v>
      </c>
      <c r="AP179" s="268">
        <v>55405</v>
      </c>
      <c r="AQ179" s="219">
        <f t="shared" si="42"/>
        <v>13851.25</v>
      </c>
      <c r="AR179" s="222">
        <v>422</v>
      </c>
      <c r="AS179" s="222">
        <v>37910</v>
      </c>
      <c r="AT179" s="219">
        <f t="shared" si="43"/>
        <v>9477.5</v>
      </c>
      <c r="AU179" s="222">
        <v>483</v>
      </c>
      <c r="AV179" s="222">
        <v>45210</v>
      </c>
      <c r="AW179" s="222">
        <f t="shared" si="44"/>
        <v>11302.5</v>
      </c>
    </row>
    <row r="180" spans="1:49">
      <c r="A180" s="133"/>
      <c r="B180" s="41" t="s">
        <v>642</v>
      </c>
      <c r="C180" s="298" t="s">
        <v>5519</v>
      </c>
      <c r="D180" s="44" t="s">
        <v>5</v>
      </c>
      <c r="E180" s="42"/>
      <c r="F180" s="42"/>
      <c r="G180" s="58">
        <f t="shared" si="30"/>
        <v>0</v>
      </c>
      <c r="H180" s="45"/>
      <c r="I180" s="45"/>
      <c r="J180" s="58">
        <f t="shared" si="31"/>
        <v>0</v>
      </c>
      <c r="K180" s="45">
        <v>0</v>
      </c>
      <c r="L180" s="42">
        <v>0</v>
      </c>
      <c r="M180" s="58">
        <f t="shared" si="32"/>
        <v>0</v>
      </c>
      <c r="N180" s="42"/>
      <c r="O180" s="42">
        <v>285</v>
      </c>
      <c r="P180" s="58">
        <f t="shared" si="33"/>
        <v>71.25</v>
      </c>
      <c r="Q180" s="57">
        <v>1</v>
      </c>
      <c r="R180" s="57">
        <v>130</v>
      </c>
      <c r="S180" s="58">
        <f t="shared" si="34"/>
        <v>32.5</v>
      </c>
      <c r="T180" s="57">
        <v>4</v>
      </c>
      <c r="U180" s="102">
        <v>340</v>
      </c>
      <c r="V180" s="58">
        <f t="shared" si="35"/>
        <v>85</v>
      </c>
      <c r="W180" s="102">
        <v>13</v>
      </c>
      <c r="X180" s="102">
        <v>1190</v>
      </c>
      <c r="Y180" s="58">
        <f t="shared" si="36"/>
        <v>297.5</v>
      </c>
      <c r="Z180" s="102">
        <v>7</v>
      </c>
      <c r="AA180" s="102">
        <v>620</v>
      </c>
      <c r="AB180" s="58">
        <f t="shared" si="37"/>
        <v>155</v>
      </c>
      <c r="AC180" s="57">
        <v>3</v>
      </c>
      <c r="AD180" s="102">
        <v>410</v>
      </c>
      <c r="AE180" s="58">
        <f t="shared" si="38"/>
        <v>102.5</v>
      </c>
      <c r="AF180" s="102">
        <v>14</v>
      </c>
      <c r="AG180" s="102">
        <v>1600</v>
      </c>
      <c r="AH180" s="219">
        <f t="shared" si="39"/>
        <v>400</v>
      </c>
      <c r="AI180" s="102">
        <v>20</v>
      </c>
      <c r="AJ180" s="102">
        <v>2395</v>
      </c>
      <c r="AK180" s="219">
        <f t="shared" si="40"/>
        <v>598.75</v>
      </c>
      <c r="AL180" s="102">
        <v>30</v>
      </c>
      <c r="AM180" s="102">
        <v>2880</v>
      </c>
      <c r="AN180" s="219">
        <f t="shared" si="41"/>
        <v>720</v>
      </c>
      <c r="AO180" s="268">
        <v>15</v>
      </c>
      <c r="AP180" s="268">
        <v>1300</v>
      </c>
      <c r="AQ180" s="219">
        <f t="shared" si="42"/>
        <v>325</v>
      </c>
      <c r="AR180" s="222">
        <v>14</v>
      </c>
      <c r="AS180" s="222">
        <v>1460</v>
      </c>
      <c r="AT180" s="219">
        <f t="shared" si="43"/>
        <v>365</v>
      </c>
      <c r="AU180" s="222">
        <v>17</v>
      </c>
      <c r="AV180" s="222">
        <v>2450</v>
      </c>
      <c r="AW180" s="222">
        <f t="shared" si="44"/>
        <v>612.5</v>
      </c>
    </row>
    <row r="181" spans="1:49">
      <c r="A181" s="133"/>
      <c r="B181" s="41" t="s">
        <v>644</v>
      </c>
      <c r="C181" s="298" t="s">
        <v>5515</v>
      </c>
      <c r="D181" s="44" t="s">
        <v>5</v>
      </c>
      <c r="E181" s="42"/>
      <c r="F181" s="42"/>
      <c r="G181" s="58">
        <f t="shared" si="30"/>
        <v>0</v>
      </c>
      <c r="H181" s="45"/>
      <c r="I181" s="45"/>
      <c r="J181" s="58">
        <f t="shared" si="31"/>
        <v>0</v>
      </c>
      <c r="K181" s="45">
        <v>0</v>
      </c>
      <c r="L181" s="42">
        <v>0</v>
      </c>
      <c r="M181" s="58">
        <f t="shared" si="32"/>
        <v>0</v>
      </c>
      <c r="N181" s="42"/>
      <c r="O181" s="42"/>
      <c r="P181" s="58">
        <f t="shared" si="33"/>
        <v>0</v>
      </c>
      <c r="Q181" s="57">
        <v>5</v>
      </c>
      <c r="R181" s="57">
        <v>960</v>
      </c>
      <c r="S181" s="58">
        <f t="shared" si="34"/>
        <v>240</v>
      </c>
      <c r="T181" s="57">
        <v>3</v>
      </c>
      <c r="U181" s="102">
        <v>235</v>
      </c>
      <c r="V181" s="58">
        <f t="shared" si="35"/>
        <v>58.75</v>
      </c>
      <c r="W181" s="102">
        <v>2</v>
      </c>
      <c r="X181" s="102">
        <v>175</v>
      </c>
      <c r="Y181" s="58">
        <f t="shared" si="36"/>
        <v>43.75</v>
      </c>
      <c r="Z181" s="102">
        <v>4</v>
      </c>
      <c r="AA181" s="102">
        <v>455</v>
      </c>
      <c r="AB181" s="58">
        <f t="shared" si="37"/>
        <v>113.75</v>
      </c>
      <c r="AC181" s="57">
        <v>5</v>
      </c>
      <c r="AD181" s="102">
        <v>445</v>
      </c>
      <c r="AE181" s="58">
        <f t="shared" si="38"/>
        <v>111.25</v>
      </c>
      <c r="AF181" s="102">
        <v>5</v>
      </c>
      <c r="AG181" s="102">
        <v>640</v>
      </c>
      <c r="AH181" s="219">
        <f t="shared" si="39"/>
        <v>160</v>
      </c>
      <c r="AI181" s="102">
        <v>3</v>
      </c>
      <c r="AJ181" s="102">
        <v>430</v>
      </c>
      <c r="AK181" s="219">
        <f t="shared" si="40"/>
        <v>107.5</v>
      </c>
      <c r="AL181" s="102">
        <v>4</v>
      </c>
      <c r="AM181" s="102">
        <v>385</v>
      </c>
      <c r="AN181" s="219">
        <f t="shared" si="41"/>
        <v>96.25</v>
      </c>
      <c r="AO181" s="268">
        <v>5</v>
      </c>
      <c r="AP181" s="268">
        <v>270</v>
      </c>
      <c r="AQ181" s="219">
        <f t="shared" si="42"/>
        <v>67.5</v>
      </c>
      <c r="AR181" s="222">
        <v>0</v>
      </c>
      <c r="AS181" s="222">
        <v>0</v>
      </c>
      <c r="AT181" s="219">
        <f t="shared" si="43"/>
        <v>0</v>
      </c>
      <c r="AU181" s="222">
        <v>0</v>
      </c>
      <c r="AV181" s="222">
        <v>0</v>
      </c>
      <c r="AW181" s="222">
        <f t="shared" si="44"/>
        <v>0</v>
      </c>
    </row>
    <row r="182" spans="1:49">
      <c r="A182" s="133"/>
      <c r="B182" s="41" t="s">
        <v>646</v>
      </c>
      <c r="C182" s="298" t="s">
        <v>647</v>
      </c>
      <c r="D182" s="44" t="s">
        <v>5</v>
      </c>
      <c r="E182" s="42"/>
      <c r="F182" s="42"/>
      <c r="G182" s="58">
        <f t="shared" si="30"/>
        <v>0</v>
      </c>
      <c r="H182" s="45"/>
      <c r="I182" s="45"/>
      <c r="J182" s="58">
        <f t="shared" si="31"/>
        <v>0</v>
      </c>
      <c r="K182" s="45">
        <v>0</v>
      </c>
      <c r="L182" s="42">
        <v>0</v>
      </c>
      <c r="M182" s="58">
        <f t="shared" si="32"/>
        <v>0</v>
      </c>
      <c r="N182" s="42"/>
      <c r="O182" s="42"/>
      <c r="P182" s="58">
        <f t="shared" si="33"/>
        <v>0</v>
      </c>
      <c r="Q182" s="57">
        <v>6</v>
      </c>
      <c r="R182" s="57">
        <v>680</v>
      </c>
      <c r="S182" s="58">
        <f t="shared" si="34"/>
        <v>170</v>
      </c>
      <c r="T182" s="57">
        <v>22</v>
      </c>
      <c r="U182" s="102">
        <v>2700</v>
      </c>
      <c r="V182" s="58">
        <f t="shared" si="35"/>
        <v>675</v>
      </c>
      <c r="W182" s="102">
        <v>17</v>
      </c>
      <c r="X182" s="102">
        <v>1725</v>
      </c>
      <c r="Y182" s="58">
        <f t="shared" si="36"/>
        <v>431.25</v>
      </c>
      <c r="Z182" s="102">
        <v>33</v>
      </c>
      <c r="AA182" s="102">
        <v>3395</v>
      </c>
      <c r="AB182" s="58">
        <f t="shared" si="37"/>
        <v>848.75</v>
      </c>
      <c r="AC182" s="57">
        <v>19</v>
      </c>
      <c r="AD182" s="102">
        <v>2005</v>
      </c>
      <c r="AE182" s="58">
        <f t="shared" si="38"/>
        <v>501.25</v>
      </c>
      <c r="AF182" s="102">
        <v>35</v>
      </c>
      <c r="AG182" s="102">
        <v>3490</v>
      </c>
      <c r="AH182" s="219">
        <f t="shared" si="39"/>
        <v>872.5</v>
      </c>
      <c r="AI182" s="102">
        <v>43</v>
      </c>
      <c r="AJ182" s="102">
        <v>4745</v>
      </c>
      <c r="AK182" s="219">
        <f t="shared" si="40"/>
        <v>1186.25</v>
      </c>
      <c r="AL182" s="102">
        <v>43</v>
      </c>
      <c r="AM182" s="102">
        <v>4150</v>
      </c>
      <c r="AN182" s="219">
        <f t="shared" si="41"/>
        <v>1037.5</v>
      </c>
      <c r="AO182" s="268">
        <v>87</v>
      </c>
      <c r="AP182" s="268">
        <v>8255</v>
      </c>
      <c r="AQ182" s="219">
        <f t="shared" si="42"/>
        <v>2063.75</v>
      </c>
      <c r="AR182" s="222">
        <v>131</v>
      </c>
      <c r="AS182" s="222">
        <v>10740</v>
      </c>
      <c r="AT182" s="219">
        <f t="shared" si="43"/>
        <v>2685</v>
      </c>
      <c r="AU182" s="222">
        <v>138</v>
      </c>
      <c r="AV182" s="222">
        <v>13795</v>
      </c>
      <c r="AW182" s="222">
        <f t="shared" si="44"/>
        <v>3448.75</v>
      </c>
    </row>
    <row r="183" spans="1:49">
      <c r="A183" s="133"/>
      <c r="B183" s="41" t="s">
        <v>648</v>
      </c>
      <c r="C183" s="298" t="s">
        <v>649</v>
      </c>
      <c r="D183" s="44" t="s">
        <v>58</v>
      </c>
      <c r="E183" s="42"/>
      <c r="F183" s="42"/>
      <c r="G183" s="58">
        <f t="shared" si="30"/>
        <v>0</v>
      </c>
      <c r="H183" s="45"/>
      <c r="I183" s="45"/>
      <c r="J183" s="58">
        <f t="shared" si="31"/>
        <v>0</v>
      </c>
      <c r="K183" s="45">
        <v>0</v>
      </c>
      <c r="L183" s="42">
        <v>0</v>
      </c>
      <c r="M183" s="58">
        <f t="shared" si="32"/>
        <v>0</v>
      </c>
      <c r="N183" s="42"/>
      <c r="O183" s="42">
        <v>325</v>
      </c>
      <c r="P183" s="58">
        <f t="shared" si="33"/>
        <v>81.25</v>
      </c>
      <c r="Q183" s="57">
        <v>23</v>
      </c>
      <c r="R183" s="57">
        <v>2885</v>
      </c>
      <c r="S183" s="58">
        <f t="shared" si="34"/>
        <v>721.25</v>
      </c>
      <c r="T183" s="57">
        <v>8</v>
      </c>
      <c r="U183" s="102">
        <v>1530</v>
      </c>
      <c r="V183" s="58">
        <f t="shared" si="35"/>
        <v>382.5</v>
      </c>
      <c r="W183" s="102">
        <v>2</v>
      </c>
      <c r="X183" s="102">
        <v>2020</v>
      </c>
      <c r="Y183" s="58">
        <f t="shared" si="36"/>
        <v>505</v>
      </c>
      <c r="Z183" s="102">
        <v>31</v>
      </c>
      <c r="AA183" s="102">
        <v>3440</v>
      </c>
      <c r="AB183" s="58">
        <f t="shared" si="37"/>
        <v>860</v>
      </c>
      <c r="AC183" s="57">
        <v>27</v>
      </c>
      <c r="AD183" s="102">
        <v>2335</v>
      </c>
      <c r="AE183" s="58">
        <f t="shared" si="38"/>
        <v>583.75</v>
      </c>
      <c r="AF183" s="102">
        <v>24</v>
      </c>
      <c r="AG183" s="102">
        <v>2855</v>
      </c>
      <c r="AH183" s="219">
        <f t="shared" si="39"/>
        <v>713.75</v>
      </c>
      <c r="AI183" s="102">
        <v>16</v>
      </c>
      <c r="AJ183" s="102">
        <v>1470</v>
      </c>
      <c r="AK183" s="219">
        <f t="shared" si="40"/>
        <v>367.5</v>
      </c>
      <c r="AL183" s="102">
        <v>18</v>
      </c>
      <c r="AM183" s="102">
        <v>1840</v>
      </c>
      <c r="AN183" s="219">
        <f t="shared" si="41"/>
        <v>460</v>
      </c>
      <c r="AO183" s="268">
        <v>22</v>
      </c>
      <c r="AP183" s="268">
        <v>2180</v>
      </c>
      <c r="AQ183" s="219">
        <f t="shared" si="42"/>
        <v>545</v>
      </c>
      <c r="AR183" s="222">
        <v>21</v>
      </c>
      <c r="AS183" s="222">
        <v>1590</v>
      </c>
      <c r="AT183" s="219">
        <f t="shared" si="43"/>
        <v>397.5</v>
      </c>
      <c r="AU183" s="222">
        <v>25</v>
      </c>
      <c r="AV183" s="222">
        <v>2485</v>
      </c>
      <c r="AW183" s="222">
        <f t="shared" si="44"/>
        <v>621.25</v>
      </c>
    </row>
    <row r="184" spans="1:49">
      <c r="A184" s="133"/>
      <c r="B184" s="41" t="s">
        <v>650</v>
      </c>
      <c r="C184" s="298" t="s">
        <v>651</v>
      </c>
      <c r="D184" s="44" t="s">
        <v>5</v>
      </c>
      <c r="E184" s="42"/>
      <c r="F184" s="42"/>
      <c r="G184" s="58">
        <f t="shared" si="30"/>
        <v>0</v>
      </c>
      <c r="H184" s="45"/>
      <c r="I184" s="45"/>
      <c r="J184" s="58">
        <f t="shared" si="31"/>
        <v>0</v>
      </c>
      <c r="K184" s="45">
        <v>2</v>
      </c>
      <c r="L184" s="42">
        <v>140</v>
      </c>
      <c r="M184" s="58">
        <f t="shared" si="32"/>
        <v>35</v>
      </c>
      <c r="N184" s="42"/>
      <c r="O184" s="42">
        <v>100</v>
      </c>
      <c r="P184" s="58">
        <f t="shared" si="33"/>
        <v>25</v>
      </c>
      <c r="Q184" s="57">
        <v>0</v>
      </c>
      <c r="R184" s="57">
        <v>180</v>
      </c>
      <c r="S184" s="58">
        <f t="shared" si="34"/>
        <v>45</v>
      </c>
      <c r="T184" s="57">
        <v>10</v>
      </c>
      <c r="U184" s="102">
        <v>1040</v>
      </c>
      <c r="V184" s="58">
        <f t="shared" si="35"/>
        <v>260</v>
      </c>
      <c r="W184" s="102">
        <v>31</v>
      </c>
      <c r="X184" s="102">
        <v>3540</v>
      </c>
      <c r="Y184" s="58">
        <f t="shared" si="36"/>
        <v>885</v>
      </c>
      <c r="Z184" s="102">
        <v>80</v>
      </c>
      <c r="AA184" s="102">
        <v>8720</v>
      </c>
      <c r="AB184" s="58">
        <f t="shared" si="37"/>
        <v>2180</v>
      </c>
      <c r="AC184" s="57">
        <v>83</v>
      </c>
      <c r="AD184" s="102">
        <v>7620</v>
      </c>
      <c r="AE184" s="58">
        <f t="shared" si="38"/>
        <v>1905</v>
      </c>
      <c r="AF184" s="102">
        <v>121</v>
      </c>
      <c r="AG184" s="102">
        <v>10065</v>
      </c>
      <c r="AH184" s="219">
        <f t="shared" si="39"/>
        <v>2516.25</v>
      </c>
      <c r="AI184" s="102">
        <v>164</v>
      </c>
      <c r="AJ184" s="102">
        <v>15200</v>
      </c>
      <c r="AK184" s="219">
        <f t="shared" si="40"/>
        <v>3800</v>
      </c>
      <c r="AL184" s="102">
        <v>164</v>
      </c>
      <c r="AM184" s="102">
        <v>14375</v>
      </c>
      <c r="AN184" s="219">
        <f t="shared" si="41"/>
        <v>3593.75</v>
      </c>
      <c r="AO184" s="268">
        <v>231</v>
      </c>
      <c r="AP184" s="268">
        <v>19355</v>
      </c>
      <c r="AQ184" s="219">
        <f t="shared" si="42"/>
        <v>4838.75</v>
      </c>
      <c r="AR184" s="222">
        <v>231</v>
      </c>
      <c r="AS184" s="222">
        <v>18985</v>
      </c>
      <c r="AT184" s="219">
        <f t="shared" si="43"/>
        <v>4746.25</v>
      </c>
      <c r="AU184" s="222">
        <v>274</v>
      </c>
      <c r="AV184" s="222">
        <v>25470</v>
      </c>
      <c r="AW184" s="222">
        <f t="shared" si="44"/>
        <v>6367.5</v>
      </c>
    </row>
    <row r="185" spans="1:49">
      <c r="A185" s="133"/>
      <c r="B185" s="41" t="s">
        <v>652</v>
      </c>
      <c r="C185" s="215" t="s">
        <v>653</v>
      </c>
      <c r="D185" s="44" t="s">
        <v>12</v>
      </c>
      <c r="E185" s="42"/>
      <c r="F185" s="42"/>
      <c r="G185" s="58">
        <f t="shared" si="30"/>
        <v>0</v>
      </c>
      <c r="H185" s="45"/>
      <c r="I185" s="45"/>
      <c r="J185" s="58">
        <f t="shared" si="31"/>
        <v>0</v>
      </c>
      <c r="K185" s="45">
        <v>0</v>
      </c>
      <c r="L185" s="42">
        <v>0</v>
      </c>
      <c r="M185" s="58">
        <f t="shared" si="32"/>
        <v>0</v>
      </c>
      <c r="N185" s="42"/>
      <c r="O185" s="42">
        <v>230</v>
      </c>
      <c r="P185" s="58">
        <f t="shared" si="33"/>
        <v>57.5</v>
      </c>
      <c r="Q185" s="57">
        <v>69</v>
      </c>
      <c r="R185" s="57">
        <v>6955</v>
      </c>
      <c r="S185" s="58">
        <f t="shared" si="34"/>
        <v>1738.75</v>
      </c>
      <c r="T185" s="57">
        <v>90</v>
      </c>
      <c r="U185" s="102">
        <v>9630</v>
      </c>
      <c r="V185" s="58">
        <f t="shared" si="35"/>
        <v>2407.5</v>
      </c>
      <c r="W185" s="102">
        <v>93</v>
      </c>
      <c r="X185" s="102">
        <v>8440</v>
      </c>
      <c r="Y185" s="58">
        <f t="shared" si="36"/>
        <v>2110</v>
      </c>
      <c r="Z185" s="102">
        <v>108</v>
      </c>
      <c r="AA185" s="102">
        <v>10525</v>
      </c>
      <c r="AB185" s="58">
        <f t="shared" si="37"/>
        <v>2631.25</v>
      </c>
      <c r="AC185" s="57">
        <v>86</v>
      </c>
      <c r="AD185" s="102">
        <v>8255</v>
      </c>
      <c r="AE185" s="58">
        <f t="shared" si="38"/>
        <v>2063.75</v>
      </c>
      <c r="AF185" s="102">
        <v>108</v>
      </c>
      <c r="AG185" s="102">
        <v>11240</v>
      </c>
      <c r="AH185" s="219">
        <f t="shared" si="39"/>
        <v>2810</v>
      </c>
      <c r="AI185" s="102">
        <v>127</v>
      </c>
      <c r="AJ185" s="102">
        <v>11140</v>
      </c>
      <c r="AK185" s="219">
        <f t="shared" si="40"/>
        <v>2785</v>
      </c>
      <c r="AL185" s="102">
        <v>141</v>
      </c>
      <c r="AM185" s="102">
        <v>12695</v>
      </c>
      <c r="AN185" s="219">
        <f t="shared" si="41"/>
        <v>3173.75</v>
      </c>
      <c r="AO185" s="268">
        <v>124</v>
      </c>
      <c r="AP185" s="268">
        <v>11690</v>
      </c>
      <c r="AQ185" s="219">
        <f t="shared" si="42"/>
        <v>2922.5</v>
      </c>
      <c r="AR185" s="222">
        <v>129</v>
      </c>
      <c r="AS185" s="222">
        <v>15660</v>
      </c>
      <c r="AT185" s="219">
        <f t="shared" si="43"/>
        <v>3915</v>
      </c>
      <c r="AU185" s="222">
        <v>104</v>
      </c>
      <c r="AV185" s="222">
        <v>9125</v>
      </c>
      <c r="AW185" s="222">
        <f t="shared" si="44"/>
        <v>2281.25</v>
      </c>
    </row>
    <row r="186" spans="1:49">
      <c r="A186" s="134"/>
      <c r="B186" s="41" t="s">
        <v>654</v>
      </c>
      <c r="C186" s="298" t="s">
        <v>655</v>
      </c>
      <c r="D186" s="44" t="s">
        <v>84</v>
      </c>
      <c r="E186" s="42"/>
      <c r="F186" s="42"/>
      <c r="G186" s="58">
        <f t="shared" si="30"/>
        <v>0</v>
      </c>
      <c r="H186" s="45"/>
      <c r="I186" s="45"/>
      <c r="J186" s="58">
        <f t="shared" si="31"/>
        <v>0</v>
      </c>
      <c r="K186" s="45">
        <v>0</v>
      </c>
      <c r="L186" s="42">
        <v>0</v>
      </c>
      <c r="M186" s="58">
        <f t="shared" si="32"/>
        <v>0</v>
      </c>
      <c r="N186" s="42"/>
      <c r="O186" s="42">
        <v>105</v>
      </c>
      <c r="P186" s="58">
        <f t="shared" si="33"/>
        <v>26.25</v>
      </c>
      <c r="Q186" s="57">
        <v>17</v>
      </c>
      <c r="R186" s="57">
        <v>1845</v>
      </c>
      <c r="S186" s="58">
        <f t="shared" si="34"/>
        <v>461.25</v>
      </c>
      <c r="T186" s="57">
        <v>15</v>
      </c>
      <c r="U186" s="102">
        <v>1485</v>
      </c>
      <c r="V186" s="58">
        <f t="shared" si="35"/>
        <v>371.25</v>
      </c>
      <c r="W186" s="102">
        <v>10</v>
      </c>
      <c r="X186" s="102">
        <v>925</v>
      </c>
      <c r="Y186" s="58">
        <f t="shared" si="36"/>
        <v>231.25</v>
      </c>
      <c r="Z186" s="102">
        <v>27</v>
      </c>
      <c r="AA186" s="102">
        <v>2545</v>
      </c>
      <c r="AB186" s="58">
        <f t="shared" si="37"/>
        <v>636.25</v>
      </c>
      <c r="AC186" s="57">
        <v>28</v>
      </c>
      <c r="AD186" s="102">
        <v>3195</v>
      </c>
      <c r="AE186" s="58">
        <f t="shared" si="38"/>
        <v>798.75</v>
      </c>
      <c r="AF186" s="102">
        <v>18</v>
      </c>
      <c r="AG186" s="102">
        <v>1755</v>
      </c>
      <c r="AH186" s="219">
        <f t="shared" si="39"/>
        <v>438.75</v>
      </c>
      <c r="AI186" s="102">
        <v>7</v>
      </c>
      <c r="AJ186" s="102">
        <v>825</v>
      </c>
      <c r="AK186" s="219">
        <f t="shared" si="40"/>
        <v>206.25</v>
      </c>
      <c r="AL186" s="102">
        <v>15</v>
      </c>
      <c r="AM186" s="102">
        <v>1610</v>
      </c>
      <c r="AN186" s="219">
        <f t="shared" si="41"/>
        <v>402.5</v>
      </c>
      <c r="AO186" s="268">
        <v>15</v>
      </c>
      <c r="AP186" s="268">
        <v>2095</v>
      </c>
      <c r="AQ186" s="219">
        <f t="shared" si="42"/>
        <v>523.75</v>
      </c>
      <c r="AR186" s="222">
        <v>21</v>
      </c>
      <c r="AS186" s="222">
        <v>1970</v>
      </c>
      <c r="AT186" s="219">
        <f t="shared" si="43"/>
        <v>492.5</v>
      </c>
      <c r="AU186" s="222">
        <v>31</v>
      </c>
      <c r="AV186" s="222">
        <v>2965</v>
      </c>
      <c r="AW186" s="222">
        <f t="shared" si="44"/>
        <v>741.25</v>
      </c>
    </row>
    <row r="187" spans="1:49">
      <c r="A187" s="133"/>
      <c r="B187" s="41" t="s">
        <v>656</v>
      </c>
      <c r="C187" s="298" t="s">
        <v>657</v>
      </c>
      <c r="D187" s="44" t="s">
        <v>5</v>
      </c>
      <c r="E187" s="42"/>
      <c r="F187" s="42"/>
      <c r="G187" s="58">
        <f t="shared" si="30"/>
        <v>0</v>
      </c>
      <c r="H187" s="45"/>
      <c r="I187" s="45"/>
      <c r="J187" s="58">
        <f t="shared" si="31"/>
        <v>0</v>
      </c>
      <c r="K187" s="45">
        <v>11</v>
      </c>
      <c r="L187" s="42">
        <v>825</v>
      </c>
      <c r="M187" s="58">
        <f t="shared" si="32"/>
        <v>206.25</v>
      </c>
      <c r="N187" s="42"/>
      <c r="O187" s="42">
        <v>2500</v>
      </c>
      <c r="P187" s="58">
        <f t="shared" si="33"/>
        <v>625</v>
      </c>
      <c r="Q187" s="57">
        <v>49</v>
      </c>
      <c r="R187" s="57">
        <v>4080</v>
      </c>
      <c r="S187" s="58">
        <f t="shared" si="34"/>
        <v>1020</v>
      </c>
      <c r="T187" s="57">
        <v>39</v>
      </c>
      <c r="U187" s="102">
        <v>3990</v>
      </c>
      <c r="V187" s="58">
        <f t="shared" si="35"/>
        <v>997.5</v>
      </c>
      <c r="W187" s="102">
        <v>10</v>
      </c>
      <c r="X187" s="102">
        <v>3185</v>
      </c>
      <c r="Y187" s="58">
        <f t="shared" si="36"/>
        <v>796.25</v>
      </c>
      <c r="Z187" s="102">
        <v>73</v>
      </c>
      <c r="AA187" s="102">
        <v>7210</v>
      </c>
      <c r="AB187" s="58">
        <f t="shared" si="37"/>
        <v>1802.5</v>
      </c>
      <c r="AC187" s="57">
        <v>113</v>
      </c>
      <c r="AD187" s="102">
        <v>11630</v>
      </c>
      <c r="AE187" s="58">
        <f t="shared" si="38"/>
        <v>2907.5</v>
      </c>
      <c r="AF187" s="102">
        <v>119</v>
      </c>
      <c r="AG187" s="102">
        <v>10040</v>
      </c>
      <c r="AH187" s="219">
        <f t="shared" si="39"/>
        <v>2510</v>
      </c>
      <c r="AI187" s="102">
        <v>107</v>
      </c>
      <c r="AJ187" s="102">
        <v>8940</v>
      </c>
      <c r="AK187" s="219">
        <f t="shared" si="40"/>
        <v>2235</v>
      </c>
      <c r="AL187" s="102">
        <v>147</v>
      </c>
      <c r="AM187" s="102">
        <v>14880</v>
      </c>
      <c r="AN187" s="219">
        <f t="shared" si="41"/>
        <v>3720</v>
      </c>
      <c r="AO187" s="268">
        <v>120</v>
      </c>
      <c r="AP187" s="268">
        <v>10450</v>
      </c>
      <c r="AQ187" s="219">
        <f t="shared" si="42"/>
        <v>2612.5</v>
      </c>
      <c r="AR187" s="222">
        <v>120</v>
      </c>
      <c r="AS187" s="222">
        <v>10000</v>
      </c>
      <c r="AT187" s="219">
        <f t="shared" si="43"/>
        <v>2500</v>
      </c>
      <c r="AU187" s="222">
        <v>117</v>
      </c>
      <c r="AV187" s="222">
        <v>9620</v>
      </c>
      <c r="AW187" s="222">
        <f t="shared" si="44"/>
        <v>2405</v>
      </c>
    </row>
    <row r="188" spans="1:49">
      <c r="A188" s="133"/>
      <c r="B188" s="41" t="s">
        <v>658</v>
      </c>
      <c r="C188" s="298" t="s">
        <v>659</v>
      </c>
      <c r="D188" s="44" t="s">
        <v>5</v>
      </c>
      <c r="E188" s="42"/>
      <c r="F188" s="42"/>
      <c r="G188" s="58">
        <f t="shared" si="30"/>
        <v>0</v>
      </c>
      <c r="H188" s="45"/>
      <c r="I188" s="45"/>
      <c r="J188" s="58">
        <f t="shared" si="31"/>
        <v>0</v>
      </c>
      <c r="K188" s="45">
        <v>0</v>
      </c>
      <c r="L188" s="42">
        <v>0</v>
      </c>
      <c r="M188" s="58">
        <f t="shared" si="32"/>
        <v>0</v>
      </c>
      <c r="N188" s="42"/>
      <c r="O188" s="42"/>
      <c r="P188" s="58">
        <f t="shared" si="33"/>
        <v>0</v>
      </c>
      <c r="Q188" s="57">
        <v>1</v>
      </c>
      <c r="R188" s="57">
        <v>45</v>
      </c>
      <c r="S188" s="58">
        <f t="shared" si="34"/>
        <v>11.25</v>
      </c>
      <c r="T188" s="57">
        <v>0</v>
      </c>
      <c r="U188" s="102">
        <v>0</v>
      </c>
      <c r="V188" s="58">
        <f t="shared" si="35"/>
        <v>0</v>
      </c>
      <c r="W188" s="102">
        <v>0</v>
      </c>
      <c r="X188" s="102">
        <v>0</v>
      </c>
      <c r="Y188" s="58">
        <f t="shared" si="36"/>
        <v>0</v>
      </c>
      <c r="Z188" s="102">
        <v>0</v>
      </c>
      <c r="AA188" s="102">
        <v>0</v>
      </c>
      <c r="AB188" s="58">
        <f t="shared" si="37"/>
        <v>0</v>
      </c>
      <c r="AC188" s="57">
        <v>0</v>
      </c>
      <c r="AD188" s="102">
        <v>0</v>
      </c>
      <c r="AE188" s="58">
        <f t="shared" si="38"/>
        <v>0</v>
      </c>
      <c r="AF188" s="102">
        <v>0</v>
      </c>
      <c r="AG188" s="102">
        <v>0</v>
      </c>
      <c r="AH188" s="219">
        <f t="shared" si="39"/>
        <v>0</v>
      </c>
      <c r="AI188" s="102">
        <v>0</v>
      </c>
      <c r="AJ188" s="102">
        <v>0</v>
      </c>
      <c r="AK188" s="219">
        <f t="shared" si="40"/>
        <v>0</v>
      </c>
      <c r="AL188" s="102">
        <v>0</v>
      </c>
      <c r="AM188" s="102"/>
      <c r="AN188" s="219">
        <f t="shared" si="41"/>
        <v>0</v>
      </c>
      <c r="AO188" s="268">
        <v>2</v>
      </c>
      <c r="AP188" s="268">
        <v>105</v>
      </c>
      <c r="AQ188" s="219">
        <f t="shared" si="42"/>
        <v>26.25</v>
      </c>
      <c r="AR188" s="222">
        <v>0</v>
      </c>
      <c r="AS188" s="222">
        <v>0</v>
      </c>
      <c r="AT188" s="219">
        <f t="shared" si="43"/>
        <v>0</v>
      </c>
      <c r="AU188" s="222">
        <v>1</v>
      </c>
      <c r="AV188" s="222">
        <v>150</v>
      </c>
      <c r="AW188" s="222">
        <f t="shared" si="44"/>
        <v>37.5</v>
      </c>
    </row>
    <row r="189" spans="1:49">
      <c r="A189" s="134"/>
      <c r="B189" s="41" t="s">
        <v>660</v>
      </c>
      <c r="C189" s="298" t="s">
        <v>661</v>
      </c>
      <c r="D189" s="44" t="s">
        <v>5</v>
      </c>
      <c r="E189" s="42"/>
      <c r="F189" s="42"/>
      <c r="G189" s="58">
        <f t="shared" si="30"/>
        <v>0</v>
      </c>
      <c r="H189" s="45"/>
      <c r="I189" s="45"/>
      <c r="J189" s="58">
        <f t="shared" si="31"/>
        <v>0</v>
      </c>
      <c r="K189" s="45">
        <v>0</v>
      </c>
      <c r="L189" s="42">
        <v>0</v>
      </c>
      <c r="M189" s="58">
        <f t="shared" si="32"/>
        <v>0</v>
      </c>
      <c r="N189" s="42"/>
      <c r="O189" s="42"/>
      <c r="P189" s="58">
        <f t="shared" si="33"/>
        <v>0</v>
      </c>
      <c r="Q189" s="57">
        <v>8</v>
      </c>
      <c r="R189" s="57">
        <v>920</v>
      </c>
      <c r="S189" s="58">
        <f t="shared" si="34"/>
        <v>230</v>
      </c>
      <c r="T189" s="57">
        <v>4</v>
      </c>
      <c r="U189" s="102">
        <v>820</v>
      </c>
      <c r="V189" s="58">
        <f t="shared" si="35"/>
        <v>205</v>
      </c>
      <c r="W189" s="102">
        <v>2</v>
      </c>
      <c r="X189" s="102">
        <v>1000</v>
      </c>
      <c r="Y189" s="58">
        <f t="shared" si="36"/>
        <v>250</v>
      </c>
      <c r="Z189" s="102">
        <v>8</v>
      </c>
      <c r="AA189" s="102">
        <v>1350</v>
      </c>
      <c r="AB189" s="58">
        <f t="shared" si="37"/>
        <v>337.5</v>
      </c>
      <c r="AC189" s="57">
        <v>11</v>
      </c>
      <c r="AD189" s="102">
        <v>1350</v>
      </c>
      <c r="AE189" s="58">
        <f t="shared" si="38"/>
        <v>337.5</v>
      </c>
      <c r="AF189" s="102">
        <v>16</v>
      </c>
      <c r="AG189" s="102">
        <v>2350</v>
      </c>
      <c r="AH189" s="219">
        <f t="shared" si="39"/>
        <v>587.5</v>
      </c>
      <c r="AI189" s="102">
        <v>21</v>
      </c>
      <c r="AJ189" s="102">
        <v>2195</v>
      </c>
      <c r="AK189" s="219">
        <f t="shared" si="40"/>
        <v>548.75</v>
      </c>
      <c r="AL189" s="102">
        <v>11</v>
      </c>
      <c r="AM189" s="102">
        <v>1480</v>
      </c>
      <c r="AN189" s="219">
        <f t="shared" si="41"/>
        <v>370</v>
      </c>
      <c r="AO189" s="268">
        <v>14</v>
      </c>
      <c r="AP189" s="268">
        <v>1840</v>
      </c>
      <c r="AQ189" s="219">
        <f t="shared" si="42"/>
        <v>460</v>
      </c>
      <c r="AR189" s="222">
        <v>7</v>
      </c>
      <c r="AS189" s="222">
        <v>600</v>
      </c>
      <c r="AT189" s="219">
        <f t="shared" si="43"/>
        <v>150</v>
      </c>
      <c r="AU189" s="222">
        <v>8</v>
      </c>
      <c r="AV189" s="222">
        <v>1105</v>
      </c>
      <c r="AW189" s="222">
        <f t="shared" si="44"/>
        <v>276.25</v>
      </c>
    </row>
    <row r="190" spans="1:49">
      <c r="A190" s="133"/>
      <c r="B190" s="41" t="s">
        <v>662</v>
      </c>
      <c r="C190" s="298" t="s">
        <v>5515</v>
      </c>
      <c r="D190" s="44" t="s">
        <v>58</v>
      </c>
      <c r="E190" s="42"/>
      <c r="F190" s="42"/>
      <c r="G190" s="58">
        <f t="shared" si="30"/>
        <v>0</v>
      </c>
      <c r="H190" s="45"/>
      <c r="I190" s="45"/>
      <c r="J190" s="58">
        <f t="shared" si="31"/>
        <v>0</v>
      </c>
      <c r="K190" s="45">
        <v>0</v>
      </c>
      <c r="L190" s="42">
        <v>0</v>
      </c>
      <c r="M190" s="58">
        <f t="shared" si="32"/>
        <v>0</v>
      </c>
      <c r="N190" s="42"/>
      <c r="O190" s="42">
        <v>430</v>
      </c>
      <c r="P190" s="58">
        <f t="shared" si="33"/>
        <v>107.5</v>
      </c>
      <c r="Q190" s="57">
        <v>47</v>
      </c>
      <c r="R190" s="57">
        <v>4040</v>
      </c>
      <c r="S190" s="58">
        <f t="shared" si="34"/>
        <v>1010</v>
      </c>
      <c r="T190" s="57">
        <v>65</v>
      </c>
      <c r="U190" s="102">
        <v>8090</v>
      </c>
      <c r="V190" s="58">
        <f t="shared" si="35"/>
        <v>2022.5</v>
      </c>
      <c r="W190" s="102">
        <v>78</v>
      </c>
      <c r="X190" s="102">
        <v>8320</v>
      </c>
      <c r="Y190" s="58">
        <f t="shared" si="36"/>
        <v>2080</v>
      </c>
      <c r="Z190" s="102">
        <v>125</v>
      </c>
      <c r="AA190" s="102">
        <v>10765</v>
      </c>
      <c r="AB190" s="58">
        <f t="shared" si="37"/>
        <v>2691.25</v>
      </c>
      <c r="AC190" s="57">
        <v>81</v>
      </c>
      <c r="AD190" s="102">
        <v>6520</v>
      </c>
      <c r="AE190" s="58">
        <f t="shared" si="38"/>
        <v>1630</v>
      </c>
      <c r="AF190" s="102">
        <v>0</v>
      </c>
      <c r="AG190" s="102">
        <v>0</v>
      </c>
      <c r="AH190" s="219">
        <f t="shared" si="39"/>
        <v>0</v>
      </c>
      <c r="AI190" s="102">
        <v>0</v>
      </c>
      <c r="AJ190" s="102">
        <v>0</v>
      </c>
      <c r="AK190" s="219">
        <f t="shared" si="40"/>
        <v>0</v>
      </c>
      <c r="AL190" s="102">
        <v>0</v>
      </c>
      <c r="AM190" s="102">
        <v>0</v>
      </c>
      <c r="AN190" s="219">
        <f t="shared" si="41"/>
        <v>0</v>
      </c>
      <c r="AO190" s="268">
        <v>0</v>
      </c>
      <c r="AP190" s="268">
        <v>0</v>
      </c>
      <c r="AQ190" s="219">
        <f t="shared" si="42"/>
        <v>0</v>
      </c>
      <c r="AR190" s="222">
        <v>0</v>
      </c>
      <c r="AS190" s="222">
        <v>0</v>
      </c>
      <c r="AT190" s="219">
        <f t="shared" si="43"/>
        <v>0</v>
      </c>
      <c r="AU190" s="222">
        <v>0</v>
      </c>
      <c r="AV190" s="222">
        <v>0</v>
      </c>
      <c r="AW190" s="222">
        <f t="shared" si="44"/>
        <v>0</v>
      </c>
    </row>
    <row r="191" spans="1:49">
      <c r="A191" s="133"/>
      <c r="B191" s="41" t="s">
        <v>664</v>
      </c>
      <c r="C191" s="298" t="s">
        <v>5515</v>
      </c>
      <c r="D191" s="44" t="s">
        <v>148</v>
      </c>
      <c r="E191" s="42"/>
      <c r="F191" s="42"/>
      <c r="G191" s="58">
        <f t="shared" si="30"/>
        <v>0</v>
      </c>
      <c r="H191" s="45"/>
      <c r="I191" s="45"/>
      <c r="J191" s="58">
        <f t="shared" si="31"/>
        <v>0</v>
      </c>
      <c r="K191" s="45">
        <v>0</v>
      </c>
      <c r="L191" s="42">
        <v>0</v>
      </c>
      <c r="M191" s="58">
        <f t="shared" si="32"/>
        <v>0</v>
      </c>
      <c r="N191" s="42"/>
      <c r="O191" s="42">
        <v>20645</v>
      </c>
      <c r="P191" s="58">
        <f t="shared" si="33"/>
        <v>5161.25</v>
      </c>
      <c r="Q191" s="57">
        <v>476</v>
      </c>
      <c r="R191" s="57">
        <v>35632</v>
      </c>
      <c r="S191" s="58">
        <f t="shared" si="34"/>
        <v>8908</v>
      </c>
      <c r="T191" s="57">
        <v>410</v>
      </c>
      <c r="U191" s="102">
        <v>32345</v>
      </c>
      <c r="V191" s="58">
        <f t="shared" si="35"/>
        <v>8086.25</v>
      </c>
      <c r="W191" s="102">
        <v>0</v>
      </c>
      <c r="X191" s="102">
        <v>0</v>
      </c>
      <c r="Y191" s="58">
        <f t="shared" si="36"/>
        <v>0</v>
      </c>
      <c r="Z191" s="102">
        <v>0</v>
      </c>
      <c r="AA191" s="102">
        <v>0</v>
      </c>
      <c r="AB191" s="58">
        <f t="shared" si="37"/>
        <v>0</v>
      </c>
      <c r="AC191" s="57">
        <v>0</v>
      </c>
      <c r="AD191" s="102">
        <v>0</v>
      </c>
      <c r="AE191" s="58">
        <f t="shared" si="38"/>
        <v>0</v>
      </c>
      <c r="AF191" s="102">
        <v>0</v>
      </c>
      <c r="AG191" s="102">
        <v>0</v>
      </c>
      <c r="AH191" s="219">
        <f t="shared" si="39"/>
        <v>0</v>
      </c>
      <c r="AI191" s="102">
        <v>0</v>
      </c>
      <c r="AJ191" s="102">
        <v>0</v>
      </c>
      <c r="AK191" s="219">
        <f t="shared" si="40"/>
        <v>0</v>
      </c>
      <c r="AL191" s="102">
        <v>0</v>
      </c>
      <c r="AM191" s="102">
        <v>0</v>
      </c>
      <c r="AN191" s="219">
        <f t="shared" si="41"/>
        <v>0</v>
      </c>
      <c r="AO191" s="268">
        <v>0</v>
      </c>
      <c r="AP191" s="268">
        <v>0</v>
      </c>
      <c r="AQ191" s="219">
        <f t="shared" si="42"/>
        <v>0</v>
      </c>
      <c r="AR191" s="222">
        <v>0</v>
      </c>
      <c r="AS191" s="222">
        <v>0</v>
      </c>
      <c r="AT191" s="219">
        <f t="shared" si="43"/>
        <v>0</v>
      </c>
      <c r="AU191" s="222">
        <v>0</v>
      </c>
      <c r="AV191" s="222">
        <v>0</v>
      </c>
      <c r="AW191" s="222">
        <f t="shared" si="44"/>
        <v>0</v>
      </c>
    </row>
    <row r="192" spans="1:49">
      <c r="A192" s="133"/>
      <c r="B192" s="41" t="s">
        <v>666</v>
      </c>
      <c r="C192" s="298" t="s">
        <v>667</v>
      </c>
      <c r="D192" s="44" t="s">
        <v>12</v>
      </c>
      <c r="E192" s="42"/>
      <c r="F192" s="42"/>
      <c r="G192" s="58">
        <f t="shared" si="30"/>
        <v>0</v>
      </c>
      <c r="H192" s="45"/>
      <c r="I192" s="45"/>
      <c r="J192" s="58">
        <f t="shared" si="31"/>
        <v>0</v>
      </c>
      <c r="K192" s="45">
        <v>0</v>
      </c>
      <c r="L192" s="42">
        <v>0</v>
      </c>
      <c r="M192" s="58">
        <f t="shared" si="32"/>
        <v>0</v>
      </c>
      <c r="N192" s="42"/>
      <c r="O192" s="42">
        <v>1130</v>
      </c>
      <c r="P192" s="58">
        <f t="shared" si="33"/>
        <v>282.5</v>
      </c>
      <c r="Q192" s="57">
        <v>68</v>
      </c>
      <c r="R192" s="57">
        <v>7635</v>
      </c>
      <c r="S192" s="58">
        <f t="shared" si="34"/>
        <v>1908.75</v>
      </c>
      <c r="T192" s="57">
        <v>84</v>
      </c>
      <c r="U192" s="102">
        <v>9110</v>
      </c>
      <c r="V192" s="58">
        <f t="shared" si="35"/>
        <v>2277.5</v>
      </c>
      <c r="W192" s="102">
        <v>131</v>
      </c>
      <c r="X192" s="102">
        <v>11610</v>
      </c>
      <c r="Y192" s="58">
        <f t="shared" si="36"/>
        <v>2902.5</v>
      </c>
      <c r="Z192" s="102">
        <v>129</v>
      </c>
      <c r="AA192" s="102">
        <v>9835</v>
      </c>
      <c r="AB192" s="58">
        <f t="shared" si="37"/>
        <v>2458.75</v>
      </c>
      <c r="AC192" s="57">
        <v>173</v>
      </c>
      <c r="AD192" s="102">
        <v>15315</v>
      </c>
      <c r="AE192" s="58">
        <f t="shared" si="38"/>
        <v>3828.75</v>
      </c>
      <c r="AF192" s="102">
        <v>256</v>
      </c>
      <c r="AG192" s="102">
        <v>23385</v>
      </c>
      <c r="AH192" s="219">
        <f t="shared" si="39"/>
        <v>5846.25</v>
      </c>
      <c r="AI192" s="102">
        <v>232</v>
      </c>
      <c r="AJ192" s="102">
        <v>23055</v>
      </c>
      <c r="AK192" s="219">
        <f t="shared" si="40"/>
        <v>5763.75</v>
      </c>
      <c r="AL192" s="102">
        <v>253</v>
      </c>
      <c r="AM192" s="102">
        <v>25055</v>
      </c>
      <c r="AN192" s="219">
        <f t="shared" si="41"/>
        <v>6263.75</v>
      </c>
      <c r="AO192" s="268">
        <v>267</v>
      </c>
      <c r="AP192" s="268">
        <v>25475</v>
      </c>
      <c r="AQ192" s="219">
        <f t="shared" si="42"/>
        <v>6368.75</v>
      </c>
      <c r="AR192" s="222">
        <v>228</v>
      </c>
      <c r="AS192" s="222">
        <v>19100</v>
      </c>
      <c r="AT192" s="219">
        <f t="shared" si="43"/>
        <v>4775</v>
      </c>
      <c r="AU192" s="222">
        <v>231</v>
      </c>
      <c r="AV192" s="222">
        <v>18030</v>
      </c>
      <c r="AW192" s="222">
        <f t="shared" si="44"/>
        <v>4507.5</v>
      </c>
    </row>
    <row r="193" spans="1:49">
      <c r="A193" s="133"/>
      <c r="B193" s="41" t="s">
        <v>668</v>
      </c>
      <c r="C193" s="298" t="s">
        <v>669</v>
      </c>
      <c r="D193" s="44" t="s">
        <v>5</v>
      </c>
      <c r="E193" s="42"/>
      <c r="F193" s="42"/>
      <c r="G193" s="58">
        <f t="shared" si="30"/>
        <v>0</v>
      </c>
      <c r="H193" s="45"/>
      <c r="I193" s="45"/>
      <c r="J193" s="58">
        <f t="shared" si="31"/>
        <v>0</v>
      </c>
      <c r="K193" s="45">
        <v>0</v>
      </c>
      <c r="L193" s="42">
        <v>0</v>
      </c>
      <c r="M193" s="58">
        <f t="shared" si="32"/>
        <v>0</v>
      </c>
      <c r="N193" s="42"/>
      <c r="O193" s="42">
        <v>490</v>
      </c>
      <c r="P193" s="58">
        <f t="shared" si="33"/>
        <v>122.5</v>
      </c>
      <c r="Q193" s="57">
        <v>9</v>
      </c>
      <c r="R193" s="57">
        <v>950</v>
      </c>
      <c r="S193" s="58">
        <f t="shared" si="34"/>
        <v>237.5</v>
      </c>
      <c r="T193" s="57">
        <v>10</v>
      </c>
      <c r="U193" s="102">
        <v>1270</v>
      </c>
      <c r="V193" s="58">
        <f t="shared" si="35"/>
        <v>317.5</v>
      </c>
      <c r="W193" s="102">
        <v>6</v>
      </c>
      <c r="X193" s="102">
        <v>525</v>
      </c>
      <c r="Y193" s="58">
        <f t="shared" si="36"/>
        <v>131.25</v>
      </c>
      <c r="Z193" s="102">
        <v>12</v>
      </c>
      <c r="AA193" s="102">
        <v>1510</v>
      </c>
      <c r="AB193" s="58">
        <f t="shared" si="37"/>
        <v>377.5</v>
      </c>
      <c r="AC193" s="57">
        <v>5</v>
      </c>
      <c r="AD193" s="102">
        <v>730</v>
      </c>
      <c r="AE193" s="58">
        <f t="shared" si="38"/>
        <v>182.5</v>
      </c>
      <c r="AF193" s="102">
        <v>13</v>
      </c>
      <c r="AG193" s="102">
        <v>1100</v>
      </c>
      <c r="AH193" s="219">
        <f t="shared" si="39"/>
        <v>275</v>
      </c>
      <c r="AI193" s="102">
        <v>10</v>
      </c>
      <c r="AJ193" s="102">
        <v>870</v>
      </c>
      <c r="AK193" s="219">
        <f t="shared" si="40"/>
        <v>217.5</v>
      </c>
      <c r="AL193" s="102">
        <v>12</v>
      </c>
      <c r="AM193" s="102">
        <v>1565</v>
      </c>
      <c r="AN193" s="219">
        <f t="shared" si="41"/>
        <v>391.25</v>
      </c>
      <c r="AO193" s="268">
        <v>18</v>
      </c>
      <c r="AP193" s="268">
        <v>1560</v>
      </c>
      <c r="AQ193" s="219">
        <f t="shared" si="42"/>
        <v>390</v>
      </c>
      <c r="AR193" s="222">
        <v>17</v>
      </c>
      <c r="AS193" s="222">
        <v>1890</v>
      </c>
      <c r="AT193" s="219">
        <f t="shared" si="43"/>
        <v>472.5</v>
      </c>
      <c r="AU193" s="222">
        <v>12</v>
      </c>
      <c r="AV193" s="222">
        <v>955</v>
      </c>
      <c r="AW193" s="222">
        <f t="shared" si="44"/>
        <v>238.75</v>
      </c>
    </row>
    <row r="194" spans="1:49">
      <c r="A194" s="133"/>
      <c r="B194" s="41" t="s">
        <v>670</v>
      </c>
      <c r="C194" s="298" t="s">
        <v>671</v>
      </c>
      <c r="D194" s="44" t="s">
        <v>19</v>
      </c>
      <c r="E194" s="42"/>
      <c r="F194" s="42"/>
      <c r="G194" s="58">
        <f t="shared" ref="G194:G257" si="45">F194*25%</f>
        <v>0</v>
      </c>
      <c r="H194" s="45"/>
      <c r="I194" s="45"/>
      <c r="J194" s="58">
        <f t="shared" ref="J194:J257" si="46">I194*25%</f>
        <v>0</v>
      </c>
      <c r="K194" s="45">
        <v>8</v>
      </c>
      <c r="L194" s="42">
        <v>845</v>
      </c>
      <c r="M194" s="58">
        <f t="shared" ref="M194:M257" si="47">L194*25%</f>
        <v>211.25</v>
      </c>
      <c r="N194" s="42"/>
      <c r="O194" s="42">
        <v>1775</v>
      </c>
      <c r="P194" s="58">
        <f t="shared" ref="P194:P257" si="48">O194*25%</f>
        <v>443.75</v>
      </c>
      <c r="Q194" s="57">
        <v>46</v>
      </c>
      <c r="R194" s="57">
        <v>5465</v>
      </c>
      <c r="S194" s="58">
        <f t="shared" ref="S194:S257" si="49">R194*25%</f>
        <v>1366.25</v>
      </c>
      <c r="T194" s="57">
        <v>46</v>
      </c>
      <c r="U194" s="102">
        <v>4870</v>
      </c>
      <c r="V194" s="58">
        <f t="shared" si="35"/>
        <v>1217.5</v>
      </c>
      <c r="W194" s="102">
        <v>79</v>
      </c>
      <c r="X194" s="102">
        <v>8410</v>
      </c>
      <c r="Y194" s="58">
        <f t="shared" si="36"/>
        <v>2102.5</v>
      </c>
      <c r="Z194" s="102">
        <v>107</v>
      </c>
      <c r="AA194" s="102">
        <v>9630</v>
      </c>
      <c r="AB194" s="58">
        <f t="shared" si="37"/>
        <v>2407.5</v>
      </c>
      <c r="AC194" s="57">
        <v>113</v>
      </c>
      <c r="AD194" s="102">
        <v>11290</v>
      </c>
      <c r="AE194" s="58">
        <f t="shared" si="38"/>
        <v>2822.5</v>
      </c>
      <c r="AF194" s="102">
        <v>100</v>
      </c>
      <c r="AG194" s="102">
        <v>9440</v>
      </c>
      <c r="AH194" s="219">
        <f t="shared" si="39"/>
        <v>2360</v>
      </c>
      <c r="AI194" s="102">
        <v>112</v>
      </c>
      <c r="AJ194" s="102">
        <v>11245</v>
      </c>
      <c r="AK194" s="219">
        <f t="shared" si="40"/>
        <v>2811.25</v>
      </c>
      <c r="AL194" s="102">
        <v>119</v>
      </c>
      <c r="AM194" s="102">
        <v>11445</v>
      </c>
      <c r="AN194" s="219">
        <f t="shared" si="41"/>
        <v>2861.25</v>
      </c>
      <c r="AO194" s="268">
        <v>157</v>
      </c>
      <c r="AP194" s="268">
        <v>14970</v>
      </c>
      <c r="AQ194" s="219">
        <f t="shared" si="42"/>
        <v>3742.5</v>
      </c>
      <c r="AR194" s="222">
        <v>147</v>
      </c>
      <c r="AS194" s="222">
        <v>13100</v>
      </c>
      <c r="AT194" s="219">
        <f t="shared" si="43"/>
        <v>3275</v>
      </c>
      <c r="AU194" s="222">
        <v>117</v>
      </c>
      <c r="AV194" s="222">
        <v>14580</v>
      </c>
      <c r="AW194" s="222">
        <f t="shared" si="44"/>
        <v>3645</v>
      </c>
    </row>
    <row r="195" spans="1:49">
      <c r="A195" s="133"/>
      <c r="B195" s="41" t="s">
        <v>672</v>
      </c>
      <c r="C195" s="298" t="s">
        <v>673</v>
      </c>
      <c r="D195" s="44" t="s">
        <v>5</v>
      </c>
      <c r="E195" s="42"/>
      <c r="F195" s="42"/>
      <c r="G195" s="58">
        <f t="shared" si="45"/>
        <v>0</v>
      </c>
      <c r="H195" s="45"/>
      <c r="I195" s="45"/>
      <c r="J195" s="58">
        <f t="shared" si="46"/>
        <v>0</v>
      </c>
      <c r="K195" s="45">
        <v>0</v>
      </c>
      <c r="L195" s="42">
        <v>0</v>
      </c>
      <c r="M195" s="58">
        <f t="shared" si="47"/>
        <v>0</v>
      </c>
      <c r="N195" s="42"/>
      <c r="O195" s="42"/>
      <c r="P195" s="58">
        <f t="shared" si="48"/>
        <v>0</v>
      </c>
      <c r="Q195" s="57">
        <v>0</v>
      </c>
      <c r="R195" s="57">
        <v>0</v>
      </c>
      <c r="S195" s="58">
        <f t="shared" si="49"/>
        <v>0</v>
      </c>
      <c r="T195" s="57">
        <v>3</v>
      </c>
      <c r="U195" s="102">
        <v>165</v>
      </c>
      <c r="V195" s="58">
        <f t="shared" ref="V195:V258" si="50">U195*25%</f>
        <v>41.25</v>
      </c>
      <c r="W195" s="102">
        <v>2</v>
      </c>
      <c r="X195" s="102">
        <v>120</v>
      </c>
      <c r="Y195" s="58">
        <f t="shared" ref="Y195:Y258" si="51">X195*25%</f>
        <v>30</v>
      </c>
      <c r="Z195" s="102">
        <v>5</v>
      </c>
      <c r="AA195" s="102">
        <v>290</v>
      </c>
      <c r="AB195" s="58">
        <f t="shared" ref="AB195:AB258" si="52">AA195*25%</f>
        <v>72.5</v>
      </c>
      <c r="AC195" s="57">
        <v>0</v>
      </c>
      <c r="AD195" s="102">
        <v>0</v>
      </c>
      <c r="AE195" s="58">
        <f t="shared" ref="AE195:AE258" si="53">AD195*25%</f>
        <v>0</v>
      </c>
      <c r="AF195" s="102">
        <v>2</v>
      </c>
      <c r="AG195" s="102">
        <v>295</v>
      </c>
      <c r="AH195" s="219">
        <f t="shared" ref="AH195:AH258" si="54">AG195*25%</f>
        <v>73.75</v>
      </c>
      <c r="AI195" s="102">
        <v>0</v>
      </c>
      <c r="AJ195" s="102">
        <v>0</v>
      </c>
      <c r="AK195" s="219">
        <f t="shared" ref="AK195:AK258" si="55">AJ195*25%</f>
        <v>0</v>
      </c>
      <c r="AL195" s="102">
        <v>2</v>
      </c>
      <c r="AM195" s="102">
        <v>195</v>
      </c>
      <c r="AN195" s="219">
        <f t="shared" ref="AN195:AN258" si="56">AM195*25%</f>
        <v>48.75</v>
      </c>
      <c r="AO195" s="268">
        <v>3</v>
      </c>
      <c r="AP195" s="268">
        <v>190</v>
      </c>
      <c r="AQ195" s="219">
        <f t="shared" ref="AQ195:AQ258" si="57">AP195*25%</f>
        <v>47.5</v>
      </c>
      <c r="AR195" s="222">
        <v>12</v>
      </c>
      <c r="AS195" s="222">
        <v>1030</v>
      </c>
      <c r="AT195" s="219">
        <f t="shared" ref="AT195:AT258" si="58">AS195*25%</f>
        <v>257.5</v>
      </c>
      <c r="AU195" s="222">
        <v>11</v>
      </c>
      <c r="AV195" s="222">
        <v>940</v>
      </c>
      <c r="AW195" s="222">
        <f t="shared" ref="AW195:AW258" si="59">AV195*25%</f>
        <v>235</v>
      </c>
    </row>
    <row r="196" spans="1:49">
      <c r="A196" s="133"/>
      <c r="B196" s="41" t="s">
        <v>674</v>
      </c>
      <c r="C196" s="298" t="s">
        <v>675</v>
      </c>
      <c r="D196" s="44" t="s">
        <v>5</v>
      </c>
      <c r="E196" s="42"/>
      <c r="F196" s="42"/>
      <c r="G196" s="58">
        <f t="shared" si="45"/>
        <v>0</v>
      </c>
      <c r="H196" s="45"/>
      <c r="I196" s="45"/>
      <c r="J196" s="58">
        <f t="shared" si="46"/>
        <v>0</v>
      </c>
      <c r="K196" s="45">
        <v>2</v>
      </c>
      <c r="L196" s="42">
        <v>265</v>
      </c>
      <c r="M196" s="58">
        <f t="shared" si="47"/>
        <v>66.25</v>
      </c>
      <c r="N196" s="42"/>
      <c r="O196" s="42">
        <v>1585</v>
      </c>
      <c r="P196" s="58">
        <f t="shared" si="48"/>
        <v>396.25</v>
      </c>
      <c r="Q196" s="57">
        <v>43</v>
      </c>
      <c r="R196" s="57">
        <v>4375</v>
      </c>
      <c r="S196" s="58">
        <f t="shared" si="49"/>
        <v>1093.75</v>
      </c>
      <c r="T196" s="57">
        <v>73</v>
      </c>
      <c r="U196" s="102">
        <v>6790</v>
      </c>
      <c r="V196" s="58">
        <f t="shared" si="50"/>
        <v>1697.5</v>
      </c>
      <c r="W196" s="102">
        <v>94</v>
      </c>
      <c r="X196" s="102">
        <v>7520</v>
      </c>
      <c r="Y196" s="58">
        <f t="shared" si="51"/>
        <v>1880</v>
      </c>
      <c r="Z196" s="102">
        <v>102</v>
      </c>
      <c r="AA196" s="102">
        <v>9350</v>
      </c>
      <c r="AB196" s="58">
        <f t="shared" si="52"/>
        <v>2337.5</v>
      </c>
      <c r="AC196" s="57">
        <v>111</v>
      </c>
      <c r="AD196" s="102">
        <v>9420</v>
      </c>
      <c r="AE196" s="58">
        <f t="shared" si="53"/>
        <v>2355</v>
      </c>
      <c r="AF196" s="102">
        <v>140</v>
      </c>
      <c r="AG196" s="102">
        <v>11885</v>
      </c>
      <c r="AH196" s="219">
        <f t="shared" si="54"/>
        <v>2971.25</v>
      </c>
      <c r="AI196" s="102">
        <v>131</v>
      </c>
      <c r="AJ196" s="102">
        <v>12740</v>
      </c>
      <c r="AK196" s="219">
        <f t="shared" si="55"/>
        <v>3185</v>
      </c>
      <c r="AL196" s="102">
        <v>98</v>
      </c>
      <c r="AM196" s="102">
        <v>9245</v>
      </c>
      <c r="AN196" s="219">
        <f t="shared" si="56"/>
        <v>2311.25</v>
      </c>
      <c r="AO196" s="268">
        <v>121</v>
      </c>
      <c r="AP196" s="268">
        <v>11605</v>
      </c>
      <c r="AQ196" s="219">
        <f t="shared" si="57"/>
        <v>2901.25</v>
      </c>
      <c r="AR196" s="222">
        <v>82</v>
      </c>
      <c r="AS196" s="222">
        <v>7060</v>
      </c>
      <c r="AT196" s="219">
        <f t="shared" si="58"/>
        <v>1765</v>
      </c>
      <c r="AU196" s="222">
        <v>81</v>
      </c>
      <c r="AV196" s="222">
        <v>6790</v>
      </c>
      <c r="AW196" s="222">
        <f t="shared" si="59"/>
        <v>1697.5</v>
      </c>
    </row>
    <row r="197" spans="1:49">
      <c r="A197" s="133"/>
      <c r="B197" s="41" t="s">
        <v>676</v>
      </c>
      <c r="C197" s="298" t="s">
        <v>677</v>
      </c>
      <c r="D197" s="44" t="s">
        <v>58</v>
      </c>
      <c r="E197" s="42"/>
      <c r="F197" s="42"/>
      <c r="G197" s="58">
        <f t="shared" si="45"/>
        <v>0</v>
      </c>
      <c r="H197" s="45"/>
      <c r="I197" s="45"/>
      <c r="J197" s="58">
        <f t="shared" si="46"/>
        <v>0</v>
      </c>
      <c r="K197" s="45">
        <v>0</v>
      </c>
      <c r="L197" s="42">
        <v>0</v>
      </c>
      <c r="M197" s="58">
        <f t="shared" si="47"/>
        <v>0</v>
      </c>
      <c r="N197" s="42"/>
      <c r="O197" s="42">
        <v>665</v>
      </c>
      <c r="P197" s="58">
        <f t="shared" si="48"/>
        <v>166.25</v>
      </c>
      <c r="Q197" s="57">
        <v>10</v>
      </c>
      <c r="R197" s="57">
        <v>1365</v>
      </c>
      <c r="S197" s="58">
        <f t="shared" si="49"/>
        <v>341.25</v>
      </c>
      <c r="T197" s="57">
        <v>14</v>
      </c>
      <c r="U197" s="102">
        <v>1330</v>
      </c>
      <c r="V197" s="58">
        <f t="shared" si="50"/>
        <v>332.5</v>
      </c>
      <c r="W197" s="102">
        <v>13</v>
      </c>
      <c r="X197" s="102">
        <v>1465</v>
      </c>
      <c r="Y197" s="58">
        <f t="shared" si="51"/>
        <v>366.25</v>
      </c>
      <c r="Z197" s="102">
        <v>25</v>
      </c>
      <c r="AA197" s="102">
        <v>2880</v>
      </c>
      <c r="AB197" s="58">
        <f t="shared" si="52"/>
        <v>720</v>
      </c>
      <c r="AC197" s="57">
        <v>15</v>
      </c>
      <c r="AD197" s="102">
        <v>1420</v>
      </c>
      <c r="AE197" s="58">
        <f t="shared" si="53"/>
        <v>355</v>
      </c>
      <c r="AF197" s="102">
        <v>13</v>
      </c>
      <c r="AG197" s="102">
        <v>805</v>
      </c>
      <c r="AH197" s="219">
        <f t="shared" si="54"/>
        <v>201.25</v>
      </c>
      <c r="AI197" s="102">
        <v>14</v>
      </c>
      <c r="AJ197" s="102">
        <v>1070</v>
      </c>
      <c r="AK197" s="219">
        <f t="shared" si="55"/>
        <v>267.5</v>
      </c>
      <c r="AL197" s="102">
        <v>14</v>
      </c>
      <c r="AM197" s="102">
        <v>1410</v>
      </c>
      <c r="AN197" s="219">
        <f t="shared" si="56"/>
        <v>352.5</v>
      </c>
      <c r="AO197" s="268">
        <v>19</v>
      </c>
      <c r="AP197" s="268">
        <v>1460</v>
      </c>
      <c r="AQ197" s="219">
        <f t="shared" si="57"/>
        <v>365</v>
      </c>
      <c r="AR197" s="222">
        <v>17</v>
      </c>
      <c r="AS197" s="222">
        <v>1680</v>
      </c>
      <c r="AT197" s="219">
        <f t="shared" si="58"/>
        <v>420</v>
      </c>
      <c r="AU197" s="222">
        <v>18</v>
      </c>
      <c r="AV197" s="222">
        <v>1330</v>
      </c>
      <c r="AW197" s="222">
        <f t="shared" si="59"/>
        <v>332.5</v>
      </c>
    </row>
    <row r="198" spans="1:49">
      <c r="A198" s="133"/>
      <c r="B198" s="41" t="s">
        <v>678</v>
      </c>
      <c r="C198" s="298" t="s">
        <v>679</v>
      </c>
      <c r="D198" s="44" t="s">
        <v>3</v>
      </c>
      <c r="E198" s="42"/>
      <c r="F198" s="42"/>
      <c r="G198" s="58">
        <f t="shared" si="45"/>
        <v>0</v>
      </c>
      <c r="H198" s="45"/>
      <c r="I198" s="45"/>
      <c r="J198" s="58">
        <f t="shared" si="46"/>
        <v>0</v>
      </c>
      <c r="K198" s="45">
        <v>0</v>
      </c>
      <c r="L198" s="42">
        <v>0</v>
      </c>
      <c r="M198" s="58">
        <f t="shared" si="47"/>
        <v>0</v>
      </c>
      <c r="N198" s="42"/>
      <c r="O198" s="42">
        <v>2000</v>
      </c>
      <c r="P198" s="58">
        <f t="shared" si="48"/>
        <v>500</v>
      </c>
      <c r="Q198" s="57">
        <v>31</v>
      </c>
      <c r="R198" s="57">
        <v>2780</v>
      </c>
      <c r="S198" s="58">
        <f t="shared" si="49"/>
        <v>695</v>
      </c>
      <c r="T198" s="57">
        <v>41</v>
      </c>
      <c r="U198" s="102">
        <v>3995</v>
      </c>
      <c r="V198" s="58">
        <f t="shared" si="50"/>
        <v>998.75</v>
      </c>
      <c r="W198" s="102">
        <v>41</v>
      </c>
      <c r="X198" s="102">
        <v>3860</v>
      </c>
      <c r="Y198" s="58">
        <f t="shared" si="51"/>
        <v>965</v>
      </c>
      <c r="Z198" s="102">
        <v>89</v>
      </c>
      <c r="AA198" s="102">
        <v>6680</v>
      </c>
      <c r="AB198" s="58">
        <f t="shared" si="52"/>
        <v>1670</v>
      </c>
      <c r="AC198" s="57">
        <v>74</v>
      </c>
      <c r="AD198" s="102">
        <v>7160</v>
      </c>
      <c r="AE198" s="58">
        <f t="shared" si="53"/>
        <v>1790</v>
      </c>
      <c r="AF198" s="102">
        <v>62</v>
      </c>
      <c r="AG198" s="102">
        <v>5500</v>
      </c>
      <c r="AH198" s="219">
        <f t="shared" si="54"/>
        <v>1375</v>
      </c>
      <c r="AI198" s="102">
        <v>80</v>
      </c>
      <c r="AJ198" s="102">
        <v>6905</v>
      </c>
      <c r="AK198" s="219">
        <f t="shared" si="55"/>
        <v>1726.25</v>
      </c>
      <c r="AL198" s="102">
        <v>97</v>
      </c>
      <c r="AM198" s="102">
        <v>9515</v>
      </c>
      <c r="AN198" s="219">
        <f t="shared" si="56"/>
        <v>2378.75</v>
      </c>
      <c r="AO198" s="268">
        <v>94</v>
      </c>
      <c r="AP198" s="268">
        <v>9560</v>
      </c>
      <c r="AQ198" s="219">
        <f t="shared" si="57"/>
        <v>2390</v>
      </c>
      <c r="AR198" s="222">
        <v>105</v>
      </c>
      <c r="AS198" s="222">
        <v>11210</v>
      </c>
      <c r="AT198" s="219">
        <f t="shared" si="58"/>
        <v>2802.5</v>
      </c>
      <c r="AU198" s="222">
        <v>122</v>
      </c>
      <c r="AV198" s="222">
        <v>12700</v>
      </c>
      <c r="AW198" s="222">
        <f t="shared" si="59"/>
        <v>3175</v>
      </c>
    </row>
    <row r="199" spans="1:49">
      <c r="A199" s="133"/>
      <c r="B199" s="41" t="s">
        <v>680</v>
      </c>
      <c r="C199" s="298" t="s">
        <v>681</v>
      </c>
      <c r="D199" s="44" t="s">
        <v>3</v>
      </c>
      <c r="E199" s="42"/>
      <c r="F199" s="42"/>
      <c r="G199" s="58">
        <f t="shared" si="45"/>
        <v>0</v>
      </c>
      <c r="H199" s="45"/>
      <c r="I199" s="45"/>
      <c r="J199" s="58">
        <f t="shared" si="46"/>
        <v>0</v>
      </c>
      <c r="K199" s="45">
        <v>0</v>
      </c>
      <c r="L199" s="42">
        <v>0</v>
      </c>
      <c r="M199" s="58">
        <f t="shared" si="47"/>
        <v>0</v>
      </c>
      <c r="N199" s="42"/>
      <c r="O199" s="42">
        <v>1340</v>
      </c>
      <c r="P199" s="58">
        <f t="shared" si="48"/>
        <v>335</v>
      </c>
      <c r="Q199" s="57">
        <v>22</v>
      </c>
      <c r="R199" s="57">
        <v>2680</v>
      </c>
      <c r="S199" s="58">
        <f t="shared" si="49"/>
        <v>670</v>
      </c>
      <c r="T199" s="57">
        <v>64</v>
      </c>
      <c r="U199" s="102">
        <v>5040</v>
      </c>
      <c r="V199" s="58">
        <f t="shared" si="50"/>
        <v>1260</v>
      </c>
      <c r="W199" s="102">
        <v>55</v>
      </c>
      <c r="X199" s="102">
        <v>5100</v>
      </c>
      <c r="Y199" s="58">
        <f t="shared" si="51"/>
        <v>1275</v>
      </c>
      <c r="Z199" s="102">
        <v>65</v>
      </c>
      <c r="AA199" s="102">
        <v>7650</v>
      </c>
      <c r="AB199" s="58">
        <f t="shared" si="52"/>
        <v>1912.5</v>
      </c>
      <c r="AC199" s="57">
        <v>52</v>
      </c>
      <c r="AD199" s="102">
        <v>4550</v>
      </c>
      <c r="AE199" s="58">
        <f t="shared" si="53"/>
        <v>1137.5</v>
      </c>
      <c r="AF199" s="102">
        <v>86</v>
      </c>
      <c r="AG199" s="102">
        <v>7440</v>
      </c>
      <c r="AH199" s="219">
        <f t="shared" si="54"/>
        <v>1860</v>
      </c>
      <c r="AI199" s="102">
        <v>64</v>
      </c>
      <c r="AJ199" s="102">
        <v>5955</v>
      </c>
      <c r="AK199" s="219">
        <f t="shared" si="55"/>
        <v>1488.75</v>
      </c>
      <c r="AL199" s="102">
        <v>108</v>
      </c>
      <c r="AM199" s="102">
        <v>8525</v>
      </c>
      <c r="AN199" s="219">
        <f t="shared" si="56"/>
        <v>2131.25</v>
      </c>
      <c r="AO199" s="268">
        <v>94</v>
      </c>
      <c r="AP199" s="268">
        <v>8955</v>
      </c>
      <c r="AQ199" s="219">
        <f t="shared" si="57"/>
        <v>2238.75</v>
      </c>
      <c r="AR199" s="222">
        <v>49</v>
      </c>
      <c r="AS199" s="222">
        <v>4345</v>
      </c>
      <c r="AT199" s="219">
        <f t="shared" si="58"/>
        <v>1086.25</v>
      </c>
      <c r="AU199" s="222">
        <v>85</v>
      </c>
      <c r="AV199" s="222">
        <v>7865</v>
      </c>
      <c r="AW199" s="222">
        <f t="shared" si="59"/>
        <v>1966.25</v>
      </c>
    </row>
    <row r="200" spans="1:49">
      <c r="A200" s="134"/>
      <c r="B200" s="41" t="s">
        <v>682</v>
      </c>
      <c r="C200" s="298" t="s">
        <v>683</v>
      </c>
      <c r="D200" s="44" t="s">
        <v>6073</v>
      </c>
      <c r="E200" s="42"/>
      <c r="F200" s="42"/>
      <c r="G200" s="58">
        <f t="shared" si="45"/>
        <v>0</v>
      </c>
      <c r="H200" s="45"/>
      <c r="I200" s="45"/>
      <c r="J200" s="58">
        <f t="shared" si="46"/>
        <v>0</v>
      </c>
      <c r="K200" s="45"/>
      <c r="L200" s="42"/>
      <c r="M200" s="58">
        <f t="shared" si="47"/>
        <v>0</v>
      </c>
      <c r="N200" s="42"/>
      <c r="O200" s="42">
        <v>105</v>
      </c>
      <c r="P200" s="58">
        <f t="shared" si="48"/>
        <v>26.25</v>
      </c>
      <c r="Q200" s="57">
        <v>2</v>
      </c>
      <c r="R200" s="57">
        <v>105</v>
      </c>
      <c r="S200" s="58">
        <f t="shared" si="49"/>
        <v>26.25</v>
      </c>
      <c r="T200" s="57">
        <v>1</v>
      </c>
      <c r="U200" s="102">
        <v>45</v>
      </c>
      <c r="V200" s="58">
        <f t="shared" si="50"/>
        <v>11.25</v>
      </c>
      <c r="W200" s="102">
        <v>1</v>
      </c>
      <c r="X200" s="102">
        <v>390</v>
      </c>
      <c r="Y200" s="58">
        <f t="shared" si="51"/>
        <v>97.5</v>
      </c>
      <c r="Z200" s="102">
        <v>2</v>
      </c>
      <c r="AA200" s="102">
        <v>275</v>
      </c>
      <c r="AB200" s="58">
        <f t="shared" si="52"/>
        <v>68.75</v>
      </c>
      <c r="AC200" s="57">
        <v>5</v>
      </c>
      <c r="AD200" s="102">
        <v>360</v>
      </c>
      <c r="AE200" s="58">
        <f t="shared" si="53"/>
        <v>90</v>
      </c>
      <c r="AF200" s="102">
        <v>15</v>
      </c>
      <c r="AG200" s="102">
        <v>1000</v>
      </c>
      <c r="AH200" s="219">
        <f t="shared" si="54"/>
        <v>250</v>
      </c>
      <c r="AI200" s="102">
        <v>11</v>
      </c>
      <c r="AJ200" s="102">
        <v>1005</v>
      </c>
      <c r="AK200" s="219">
        <f t="shared" si="55"/>
        <v>251.25</v>
      </c>
      <c r="AL200" s="102">
        <v>17</v>
      </c>
      <c r="AM200" s="102">
        <v>1240</v>
      </c>
      <c r="AN200" s="219">
        <f t="shared" si="56"/>
        <v>310</v>
      </c>
      <c r="AO200" s="268">
        <v>9</v>
      </c>
      <c r="AP200" s="268">
        <v>875</v>
      </c>
      <c r="AQ200" s="219">
        <f t="shared" si="57"/>
        <v>218.75</v>
      </c>
      <c r="AR200" s="222">
        <v>12</v>
      </c>
      <c r="AS200" s="222">
        <v>810</v>
      </c>
      <c r="AT200" s="219">
        <f t="shared" si="58"/>
        <v>202.5</v>
      </c>
      <c r="AU200" s="222">
        <v>14</v>
      </c>
      <c r="AV200" s="222">
        <v>950</v>
      </c>
      <c r="AW200" s="222">
        <f t="shared" si="59"/>
        <v>237.5</v>
      </c>
    </row>
    <row r="201" spans="1:49">
      <c r="A201" s="133"/>
      <c r="B201" s="41" t="s">
        <v>684</v>
      </c>
      <c r="C201" s="298" t="s">
        <v>685</v>
      </c>
      <c r="D201" s="44" t="s">
        <v>5</v>
      </c>
      <c r="E201" s="42"/>
      <c r="F201" s="42"/>
      <c r="G201" s="58">
        <f t="shared" si="45"/>
        <v>0</v>
      </c>
      <c r="H201" s="45"/>
      <c r="I201" s="45"/>
      <c r="J201" s="58">
        <f t="shared" si="46"/>
        <v>0</v>
      </c>
      <c r="K201" s="45">
        <v>0</v>
      </c>
      <c r="L201" s="42">
        <v>0</v>
      </c>
      <c r="M201" s="58">
        <f t="shared" si="47"/>
        <v>0</v>
      </c>
      <c r="N201" s="42"/>
      <c r="O201" s="42">
        <v>90</v>
      </c>
      <c r="P201" s="58">
        <f t="shared" si="48"/>
        <v>22.5</v>
      </c>
      <c r="Q201" s="57">
        <v>19</v>
      </c>
      <c r="R201" s="57">
        <v>2325</v>
      </c>
      <c r="S201" s="58">
        <f t="shared" si="49"/>
        <v>581.25</v>
      </c>
      <c r="T201" s="57">
        <v>43</v>
      </c>
      <c r="U201" s="102">
        <v>6890</v>
      </c>
      <c r="V201" s="58">
        <f t="shared" si="50"/>
        <v>1722.5</v>
      </c>
      <c r="W201" s="102">
        <v>24</v>
      </c>
      <c r="X201" s="102">
        <v>8865</v>
      </c>
      <c r="Y201" s="58">
        <f t="shared" si="51"/>
        <v>2216.25</v>
      </c>
      <c r="Z201" s="102">
        <v>92</v>
      </c>
      <c r="AA201" s="102">
        <v>7670</v>
      </c>
      <c r="AB201" s="58">
        <f t="shared" si="52"/>
        <v>1917.5</v>
      </c>
      <c r="AC201" s="57">
        <v>105</v>
      </c>
      <c r="AD201" s="102">
        <v>9715</v>
      </c>
      <c r="AE201" s="58">
        <f t="shared" si="53"/>
        <v>2428.75</v>
      </c>
      <c r="AF201" s="102">
        <v>135</v>
      </c>
      <c r="AG201" s="102">
        <v>12460</v>
      </c>
      <c r="AH201" s="219">
        <f t="shared" si="54"/>
        <v>3115</v>
      </c>
      <c r="AI201" s="102">
        <v>137</v>
      </c>
      <c r="AJ201" s="102">
        <v>11045</v>
      </c>
      <c r="AK201" s="219">
        <f t="shared" si="55"/>
        <v>2761.25</v>
      </c>
      <c r="AL201" s="102">
        <v>108</v>
      </c>
      <c r="AM201" s="102">
        <v>8985</v>
      </c>
      <c r="AN201" s="219">
        <f t="shared" si="56"/>
        <v>2246.25</v>
      </c>
      <c r="AO201" s="268">
        <v>174</v>
      </c>
      <c r="AP201" s="268">
        <v>14385</v>
      </c>
      <c r="AQ201" s="219">
        <f t="shared" si="57"/>
        <v>3596.25</v>
      </c>
      <c r="AR201" s="222">
        <v>154</v>
      </c>
      <c r="AS201" s="222">
        <v>12540</v>
      </c>
      <c r="AT201" s="219">
        <f t="shared" si="58"/>
        <v>3135</v>
      </c>
      <c r="AU201" s="222">
        <v>150</v>
      </c>
      <c r="AV201" s="222">
        <v>13095</v>
      </c>
      <c r="AW201" s="222">
        <f t="shared" si="59"/>
        <v>3273.75</v>
      </c>
    </row>
    <row r="202" spans="1:49">
      <c r="A202" s="133"/>
      <c r="B202" s="41" t="s">
        <v>686</v>
      </c>
      <c r="C202" s="298" t="s">
        <v>687</v>
      </c>
      <c r="D202" s="44" t="s">
        <v>125</v>
      </c>
      <c r="E202" s="42"/>
      <c r="F202" s="42"/>
      <c r="G202" s="58">
        <f t="shared" si="45"/>
        <v>0</v>
      </c>
      <c r="H202" s="45"/>
      <c r="I202" s="45"/>
      <c r="J202" s="58">
        <f t="shared" si="46"/>
        <v>0</v>
      </c>
      <c r="K202" s="45">
        <v>0</v>
      </c>
      <c r="L202" s="42">
        <v>0</v>
      </c>
      <c r="M202" s="58">
        <f t="shared" si="47"/>
        <v>0</v>
      </c>
      <c r="N202" s="42"/>
      <c r="O202" s="42">
        <v>60</v>
      </c>
      <c r="P202" s="58">
        <f t="shared" si="48"/>
        <v>15</v>
      </c>
      <c r="Q202" s="57">
        <v>5</v>
      </c>
      <c r="R202" s="57">
        <v>450</v>
      </c>
      <c r="S202" s="58">
        <f t="shared" si="49"/>
        <v>112.5</v>
      </c>
      <c r="T202" s="57">
        <v>18</v>
      </c>
      <c r="U202" s="102">
        <v>1985</v>
      </c>
      <c r="V202" s="58">
        <f t="shared" si="50"/>
        <v>496.25</v>
      </c>
      <c r="W202" s="102">
        <v>36</v>
      </c>
      <c r="X202" s="102">
        <v>2890</v>
      </c>
      <c r="Y202" s="58">
        <f t="shared" si="51"/>
        <v>722.5</v>
      </c>
      <c r="Z202" s="102">
        <v>37</v>
      </c>
      <c r="AA202" s="102">
        <v>3175</v>
      </c>
      <c r="AB202" s="58">
        <f t="shared" si="52"/>
        <v>793.75</v>
      </c>
      <c r="AC202" s="57">
        <v>41</v>
      </c>
      <c r="AD202" s="102">
        <v>5330</v>
      </c>
      <c r="AE202" s="58">
        <f t="shared" si="53"/>
        <v>1332.5</v>
      </c>
      <c r="AF202" s="102">
        <v>43</v>
      </c>
      <c r="AG202" s="102">
        <v>4695</v>
      </c>
      <c r="AH202" s="219">
        <f t="shared" si="54"/>
        <v>1173.75</v>
      </c>
      <c r="AI202" s="102">
        <v>39</v>
      </c>
      <c r="AJ202" s="102">
        <v>4175</v>
      </c>
      <c r="AK202" s="219">
        <f t="shared" si="55"/>
        <v>1043.75</v>
      </c>
      <c r="AL202" s="102">
        <v>39</v>
      </c>
      <c r="AM202" s="102">
        <v>3825</v>
      </c>
      <c r="AN202" s="219">
        <f t="shared" si="56"/>
        <v>956.25</v>
      </c>
      <c r="AO202" s="268">
        <v>52</v>
      </c>
      <c r="AP202" s="268">
        <v>6050</v>
      </c>
      <c r="AQ202" s="219">
        <f t="shared" si="57"/>
        <v>1512.5</v>
      </c>
      <c r="AR202" s="222">
        <v>56</v>
      </c>
      <c r="AS202" s="222">
        <v>4090</v>
      </c>
      <c r="AT202" s="219">
        <f t="shared" si="58"/>
        <v>1022.5</v>
      </c>
      <c r="AU202" s="222">
        <v>36</v>
      </c>
      <c r="AV202" s="222">
        <v>4025</v>
      </c>
      <c r="AW202" s="222">
        <f t="shared" si="59"/>
        <v>1006.25</v>
      </c>
    </row>
    <row r="203" spans="1:49">
      <c r="A203" s="133"/>
      <c r="B203" s="41" t="s">
        <v>688</v>
      </c>
      <c r="C203" s="298" t="s">
        <v>689</v>
      </c>
      <c r="D203" s="44" t="s">
        <v>5</v>
      </c>
      <c r="E203" s="42"/>
      <c r="F203" s="42"/>
      <c r="G203" s="58">
        <f t="shared" si="45"/>
        <v>0</v>
      </c>
      <c r="H203" s="45"/>
      <c r="I203" s="45"/>
      <c r="J203" s="58">
        <f t="shared" si="46"/>
        <v>0</v>
      </c>
      <c r="K203" s="45">
        <v>9</v>
      </c>
      <c r="L203" s="42">
        <v>930</v>
      </c>
      <c r="M203" s="58">
        <f t="shared" si="47"/>
        <v>232.5</v>
      </c>
      <c r="N203" s="42"/>
      <c r="O203" s="42">
        <v>2870</v>
      </c>
      <c r="P203" s="58">
        <f t="shared" si="48"/>
        <v>717.5</v>
      </c>
      <c r="Q203" s="57">
        <v>26</v>
      </c>
      <c r="R203" s="57">
        <v>2325</v>
      </c>
      <c r="S203" s="58">
        <f t="shared" si="49"/>
        <v>581.25</v>
      </c>
      <c r="T203" s="57">
        <v>35</v>
      </c>
      <c r="U203" s="102">
        <v>2850</v>
      </c>
      <c r="V203" s="58">
        <f t="shared" si="50"/>
        <v>712.5</v>
      </c>
      <c r="W203" s="102">
        <v>96</v>
      </c>
      <c r="X203" s="102">
        <v>9650</v>
      </c>
      <c r="Y203" s="58">
        <f t="shared" si="51"/>
        <v>2412.5</v>
      </c>
      <c r="Z203" s="102">
        <v>150</v>
      </c>
      <c r="AA203" s="102">
        <v>15035</v>
      </c>
      <c r="AB203" s="58">
        <f t="shared" si="52"/>
        <v>3758.75</v>
      </c>
      <c r="AC203" s="57">
        <v>171</v>
      </c>
      <c r="AD203" s="102">
        <v>16360</v>
      </c>
      <c r="AE203" s="58">
        <f t="shared" si="53"/>
        <v>4090</v>
      </c>
      <c r="AF203" s="102">
        <v>192</v>
      </c>
      <c r="AG203" s="102">
        <v>19230</v>
      </c>
      <c r="AH203" s="219">
        <f t="shared" si="54"/>
        <v>4807.5</v>
      </c>
      <c r="AI203" s="102">
        <v>172</v>
      </c>
      <c r="AJ203" s="102">
        <v>16880</v>
      </c>
      <c r="AK203" s="219">
        <f t="shared" si="55"/>
        <v>4220</v>
      </c>
      <c r="AL203" s="102">
        <v>117</v>
      </c>
      <c r="AM203" s="102">
        <v>11565</v>
      </c>
      <c r="AN203" s="219">
        <f t="shared" si="56"/>
        <v>2891.25</v>
      </c>
      <c r="AO203" s="268">
        <v>151</v>
      </c>
      <c r="AP203" s="268">
        <v>17090</v>
      </c>
      <c r="AQ203" s="219">
        <f t="shared" si="57"/>
        <v>4272.5</v>
      </c>
      <c r="AR203" s="222">
        <v>188</v>
      </c>
      <c r="AS203" s="222">
        <v>18120</v>
      </c>
      <c r="AT203" s="219">
        <f t="shared" si="58"/>
        <v>4530</v>
      </c>
      <c r="AU203" s="222">
        <v>147</v>
      </c>
      <c r="AV203" s="222">
        <v>15475</v>
      </c>
      <c r="AW203" s="222">
        <f t="shared" si="59"/>
        <v>3868.75</v>
      </c>
    </row>
    <row r="204" spans="1:49">
      <c r="A204" s="135"/>
      <c r="B204" s="41" t="s">
        <v>690</v>
      </c>
      <c r="C204" s="298" t="s">
        <v>691</v>
      </c>
      <c r="D204" s="44" t="s">
        <v>16</v>
      </c>
      <c r="E204" s="42"/>
      <c r="F204" s="42"/>
      <c r="G204" s="58">
        <f t="shared" si="45"/>
        <v>0</v>
      </c>
      <c r="H204" s="45"/>
      <c r="I204" s="45"/>
      <c r="J204" s="58">
        <f t="shared" si="46"/>
        <v>0</v>
      </c>
      <c r="K204" s="45">
        <v>0</v>
      </c>
      <c r="L204" s="42">
        <v>0</v>
      </c>
      <c r="M204" s="58">
        <f t="shared" si="47"/>
        <v>0</v>
      </c>
      <c r="N204" s="42"/>
      <c r="O204" s="42"/>
      <c r="P204" s="58">
        <f t="shared" si="48"/>
        <v>0</v>
      </c>
      <c r="Q204" s="57">
        <v>4</v>
      </c>
      <c r="R204" s="57">
        <v>375</v>
      </c>
      <c r="S204" s="58">
        <f t="shared" si="49"/>
        <v>93.75</v>
      </c>
      <c r="T204" s="57">
        <v>26</v>
      </c>
      <c r="U204" s="102">
        <v>3280</v>
      </c>
      <c r="V204" s="58">
        <f t="shared" si="50"/>
        <v>820</v>
      </c>
      <c r="W204" s="102">
        <v>49</v>
      </c>
      <c r="X204" s="102">
        <v>11625</v>
      </c>
      <c r="Y204" s="58">
        <f t="shared" si="51"/>
        <v>2906.25</v>
      </c>
      <c r="Z204" s="102">
        <v>89</v>
      </c>
      <c r="AA204" s="102">
        <v>8350</v>
      </c>
      <c r="AB204" s="58">
        <f t="shared" si="52"/>
        <v>2087.5</v>
      </c>
      <c r="AC204" s="57">
        <v>82</v>
      </c>
      <c r="AD204" s="102">
        <v>9265</v>
      </c>
      <c r="AE204" s="58">
        <f t="shared" si="53"/>
        <v>2316.25</v>
      </c>
      <c r="AF204" s="102">
        <v>65</v>
      </c>
      <c r="AG204" s="102">
        <v>6630</v>
      </c>
      <c r="AH204" s="219">
        <f t="shared" si="54"/>
        <v>1657.5</v>
      </c>
      <c r="AI204" s="102">
        <v>59</v>
      </c>
      <c r="AJ204" s="102">
        <v>5215</v>
      </c>
      <c r="AK204" s="219">
        <f t="shared" si="55"/>
        <v>1303.75</v>
      </c>
      <c r="AL204" s="102">
        <v>37</v>
      </c>
      <c r="AM204" s="102">
        <v>3600</v>
      </c>
      <c r="AN204" s="219">
        <f t="shared" si="56"/>
        <v>900</v>
      </c>
      <c r="AO204" s="268">
        <v>41</v>
      </c>
      <c r="AP204" s="268">
        <v>4505</v>
      </c>
      <c r="AQ204" s="219">
        <f t="shared" si="57"/>
        <v>1126.25</v>
      </c>
      <c r="AR204" s="222">
        <v>58</v>
      </c>
      <c r="AS204" s="222">
        <v>4975</v>
      </c>
      <c r="AT204" s="219">
        <f t="shared" si="58"/>
        <v>1243.75</v>
      </c>
      <c r="AU204" s="222">
        <v>31</v>
      </c>
      <c r="AV204" s="222">
        <v>2715</v>
      </c>
      <c r="AW204" s="222">
        <f t="shared" si="59"/>
        <v>678.75</v>
      </c>
    </row>
    <row r="205" spans="1:49">
      <c r="A205" s="133"/>
      <c r="B205" s="41" t="s">
        <v>692</v>
      </c>
      <c r="C205" s="298" t="s">
        <v>693</v>
      </c>
      <c r="D205" s="44" t="s">
        <v>148</v>
      </c>
      <c r="E205" s="42"/>
      <c r="F205" s="42"/>
      <c r="G205" s="58">
        <f t="shared" si="45"/>
        <v>0</v>
      </c>
      <c r="H205" s="45"/>
      <c r="I205" s="45"/>
      <c r="J205" s="58">
        <f t="shared" si="46"/>
        <v>0</v>
      </c>
      <c r="K205" s="45">
        <v>0</v>
      </c>
      <c r="L205" s="42">
        <v>0</v>
      </c>
      <c r="M205" s="58">
        <f t="shared" si="47"/>
        <v>0</v>
      </c>
      <c r="N205" s="42"/>
      <c r="O205" s="42">
        <v>3695</v>
      </c>
      <c r="P205" s="58">
        <f t="shared" si="48"/>
        <v>923.75</v>
      </c>
      <c r="Q205" s="57">
        <v>23</v>
      </c>
      <c r="R205" s="57">
        <v>2340</v>
      </c>
      <c r="S205" s="58">
        <f t="shared" si="49"/>
        <v>585</v>
      </c>
      <c r="T205" s="57">
        <v>59</v>
      </c>
      <c r="U205" s="102">
        <v>5925</v>
      </c>
      <c r="V205" s="58">
        <f t="shared" si="50"/>
        <v>1481.25</v>
      </c>
      <c r="W205" s="102">
        <v>53</v>
      </c>
      <c r="X205" s="102">
        <v>5085</v>
      </c>
      <c r="Y205" s="58">
        <f t="shared" si="51"/>
        <v>1271.25</v>
      </c>
      <c r="Z205" s="102">
        <v>53</v>
      </c>
      <c r="AA205" s="102">
        <v>5520</v>
      </c>
      <c r="AB205" s="58">
        <f t="shared" si="52"/>
        <v>1380</v>
      </c>
      <c r="AC205" s="57">
        <v>1</v>
      </c>
      <c r="AD205" s="102">
        <v>220</v>
      </c>
      <c r="AE205" s="58">
        <f t="shared" si="53"/>
        <v>55</v>
      </c>
      <c r="AF205" s="102">
        <v>2</v>
      </c>
      <c r="AG205" s="102">
        <v>250</v>
      </c>
      <c r="AH205" s="219">
        <f t="shared" si="54"/>
        <v>62.5</v>
      </c>
      <c r="AI205" s="102">
        <v>7</v>
      </c>
      <c r="AJ205" s="102">
        <v>830</v>
      </c>
      <c r="AK205" s="219">
        <f t="shared" si="55"/>
        <v>207.5</v>
      </c>
      <c r="AL205" s="102">
        <v>11</v>
      </c>
      <c r="AM205" s="102">
        <v>985</v>
      </c>
      <c r="AN205" s="219">
        <f t="shared" si="56"/>
        <v>246.25</v>
      </c>
      <c r="AO205" s="268">
        <v>9</v>
      </c>
      <c r="AP205" s="268">
        <v>1050</v>
      </c>
      <c r="AQ205" s="219">
        <f t="shared" si="57"/>
        <v>262.5</v>
      </c>
      <c r="AR205" s="222">
        <v>8</v>
      </c>
      <c r="AS205" s="222">
        <v>790</v>
      </c>
      <c r="AT205" s="219">
        <f t="shared" si="58"/>
        <v>197.5</v>
      </c>
      <c r="AU205" s="222">
        <v>7</v>
      </c>
      <c r="AV205" s="222">
        <v>960</v>
      </c>
      <c r="AW205" s="222">
        <f t="shared" si="59"/>
        <v>240</v>
      </c>
    </row>
    <row r="206" spans="1:49">
      <c r="A206" s="133"/>
      <c r="B206" s="41" t="s">
        <v>694</v>
      </c>
      <c r="C206" s="298" t="s">
        <v>5515</v>
      </c>
      <c r="D206" s="44" t="s">
        <v>16</v>
      </c>
      <c r="E206" s="42"/>
      <c r="F206" s="42"/>
      <c r="G206" s="58">
        <f t="shared" si="45"/>
        <v>0</v>
      </c>
      <c r="H206" s="45"/>
      <c r="I206" s="45"/>
      <c r="J206" s="58">
        <f t="shared" si="46"/>
        <v>0</v>
      </c>
      <c r="K206" s="45">
        <v>0</v>
      </c>
      <c r="L206" s="42">
        <v>0</v>
      </c>
      <c r="M206" s="58">
        <f t="shared" si="47"/>
        <v>0</v>
      </c>
      <c r="N206" s="42"/>
      <c r="O206" s="42">
        <v>305</v>
      </c>
      <c r="P206" s="58">
        <f t="shared" si="48"/>
        <v>76.25</v>
      </c>
      <c r="Q206" s="57">
        <v>0</v>
      </c>
      <c r="R206" s="57">
        <v>0</v>
      </c>
      <c r="S206" s="58">
        <f t="shared" si="49"/>
        <v>0</v>
      </c>
      <c r="T206" s="57">
        <v>0</v>
      </c>
      <c r="U206" s="102">
        <v>0</v>
      </c>
      <c r="V206" s="58">
        <f t="shared" si="50"/>
        <v>0</v>
      </c>
      <c r="W206" s="102">
        <v>0</v>
      </c>
      <c r="X206" s="102">
        <v>0</v>
      </c>
      <c r="Y206" s="58">
        <f t="shared" si="51"/>
        <v>0</v>
      </c>
      <c r="Z206" s="102">
        <v>0</v>
      </c>
      <c r="AA206" s="102">
        <v>0</v>
      </c>
      <c r="AB206" s="58">
        <f t="shared" si="52"/>
        <v>0</v>
      </c>
      <c r="AC206" s="57">
        <v>0</v>
      </c>
      <c r="AD206" s="102">
        <v>0</v>
      </c>
      <c r="AE206" s="58">
        <f t="shared" si="53"/>
        <v>0</v>
      </c>
      <c r="AF206" s="102">
        <v>0</v>
      </c>
      <c r="AG206" s="102">
        <v>0</v>
      </c>
      <c r="AH206" s="219">
        <f t="shared" si="54"/>
        <v>0</v>
      </c>
      <c r="AI206" s="102">
        <v>0</v>
      </c>
      <c r="AJ206" s="102">
        <v>0</v>
      </c>
      <c r="AK206" s="219">
        <f t="shared" si="55"/>
        <v>0</v>
      </c>
      <c r="AL206" s="102">
        <v>0</v>
      </c>
      <c r="AM206" s="102">
        <v>0</v>
      </c>
      <c r="AN206" s="219">
        <f t="shared" si="56"/>
        <v>0</v>
      </c>
      <c r="AO206" s="268">
        <v>0</v>
      </c>
      <c r="AP206" s="268">
        <v>0</v>
      </c>
      <c r="AQ206" s="219">
        <f t="shared" si="57"/>
        <v>0</v>
      </c>
      <c r="AR206" s="222">
        <v>0</v>
      </c>
      <c r="AS206" s="222">
        <v>0</v>
      </c>
      <c r="AT206" s="219">
        <f t="shared" si="58"/>
        <v>0</v>
      </c>
      <c r="AU206" s="222">
        <v>0</v>
      </c>
      <c r="AV206" s="222">
        <v>0</v>
      </c>
      <c r="AW206" s="222">
        <f t="shared" si="59"/>
        <v>0</v>
      </c>
    </row>
    <row r="207" spans="1:49">
      <c r="A207" s="133"/>
      <c r="B207" s="41" t="s">
        <v>696</v>
      </c>
      <c r="C207" s="298" t="s">
        <v>5515</v>
      </c>
      <c r="D207" s="44" t="s">
        <v>204</v>
      </c>
      <c r="E207" s="42"/>
      <c r="F207" s="42"/>
      <c r="G207" s="58">
        <f t="shared" si="45"/>
        <v>0</v>
      </c>
      <c r="H207" s="45"/>
      <c r="I207" s="45"/>
      <c r="J207" s="58">
        <f t="shared" si="46"/>
        <v>0</v>
      </c>
      <c r="K207" s="45">
        <v>0</v>
      </c>
      <c r="L207" s="42">
        <v>0</v>
      </c>
      <c r="M207" s="58">
        <f t="shared" si="47"/>
        <v>0</v>
      </c>
      <c r="N207" s="42"/>
      <c r="O207" s="42"/>
      <c r="P207" s="58">
        <f t="shared" si="48"/>
        <v>0</v>
      </c>
      <c r="Q207" s="57">
        <v>7</v>
      </c>
      <c r="R207" s="57">
        <v>560</v>
      </c>
      <c r="S207" s="58">
        <f t="shared" si="49"/>
        <v>140</v>
      </c>
      <c r="T207" s="57">
        <v>0</v>
      </c>
      <c r="U207" s="102">
        <v>0</v>
      </c>
      <c r="V207" s="58">
        <f t="shared" si="50"/>
        <v>0</v>
      </c>
      <c r="W207" s="102">
        <v>0</v>
      </c>
      <c r="X207" s="102">
        <v>0</v>
      </c>
      <c r="Y207" s="58">
        <f t="shared" si="51"/>
        <v>0</v>
      </c>
      <c r="Z207" s="102">
        <v>0</v>
      </c>
      <c r="AA207" s="102">
        <v>0</v>
      </c>
      <c r="AB207" s="58">
        <f t="shared" si="52"/>
        <v>0</v>
      </c>
      <c r="AC207" s="57">
        <v>0</v>
      </c>
      <c r="AD207" s="102">
        <v>0</v>
      </c>
      <c r="AE207" s="58">
        <f t="shared" si="53"/>
        <v>0</v>
      </c>
      <c r="AF207" s="102">
        <v>0</v>
      </c>
      <c r="AG207" s="102">
        <v>0</v>
      </c>
      <c r="AH207" s="219">
        <f t="shared" si="54"/>
        <v>0</v>
      </c>
      <c r="AI207" s="102">
        <v>0</v>
      </c>
      <c r="AJ207" s="102">
        <v>0</v>
      </c>
      <c r="AK207" s="219">
        <f t="shared" si="55"/>
        <v>0</v>
      </c>
      <c r="AL207" s="102">
        <v>0</v>
      </c>
      <c r="AM207" s="102"/>
      <c r="AN207" s="219">
        <f t="shared" si="56"/>
        <v>0</v>
      </c>
      <c r="AO207" s="268">
        <v>0</v>
      </c>
      <c r="AP207" s="268">
        <v>0</v>
      </c>
      <c r="AQ207" s="219">
        <f t="shared" si="57"/>
        <v>0</v>
      </c>
      <c r="AR207" s="222">
        <v>0</v>
      </c>
      <c r="AS207" s="222">
        <v>0</v>
      </c>
      <c r="AT207" s="219">
        <f t="shared" si="58"/>
        <v>0</v>
      </c>
      <c r="AU207" s="222">
        <v>0</v>
      </c>
      <c r="AV207" s="222">
        <v>0</v>
      </c>
      <c r="AW207" s="222">
        <f t="shared" si="59"/>
        <v>0</v>
      </c>
    </row>
    <row r="208" spans="1:49">
      <c r="A208" s="133"/>
      <c r="B208" s="41" t="s">
        <v>698</v>
      </c>
      <c r="C208" s="298" t="s">
        <v>699</v>
      </c>
      <c r="D208" s="44" t="s">
        <v>5</v>
      </c>
      <c r="E208" s="42"/>
      <c r="F208" s="42"/>
      <c r="G208" s="58">
        <f t="shared" si="45"/>
        <v>0</v>
      </c>
      <c r="H208" s="45"/>
      <c r="I208" s="45"/>
      <c r="J208" s="58">
        <f t="shared" si="46"/>
        <v>0</v>
      </c>
      <c r="K208" s="45">
        <v>0</v>
      </c>
      <c r="L208" s="42">
        <v>0</v>
      </c>
      <c r="M208" s="58">
        <f t="shared" si="47"/>
        <v>0</v>
      </c>
      <c r="N208" s="42"/>
      <c r="O208" s="42">
        <v>210</v>
      </c>
      <c r="P208" s="58">
        <f t="shared" si="48"/>
        <v>52.5</v>
      </c>
      <c r="Q208" s="57">
        <v>12</v>
      </c>
      <c r="R208" s="57">
        <v>1875</v>
      </c>
      <c r="S208" s="58">
        <f t="shared" si="49"/>
        <v>468.75</v>
      </c>
      <c r="T208" s="57">
        <v>9</v>
      </c>
      <c r="U208" s="102">
        <v>1190</v>
      </c>
      <c r="V208" s="58">
        <f t="shared" si="50"/>
        <v>297.5</v>
      </c>
      <c r="W208" s="102">
        <v>38</v>
      </c>
      <c r="X208" s="102">
        <v>3335</v>
      </c>
      <c r="Y208" s="58">
        <f t="shared" si="51"/>
        <v>833.75</v>
      </c>
      <c r="Z208" s="102">
        <v>27</v>
      </c>
      <c r="AA208" s="102">
        <v>2535</v>
      </c>
      <c r="AB208" s="58">
        <f t="shared" si="52"/>
        <v>633.75</v>
      </c>
      <c r="AC208" s="57">
        <v>24</v>
      </c>
      <c r="AD208" s="102">
        <v>1805</v>
      </c>
      <c r="AE208" s="58">
        <f t="shared" si="53"/>
        <v>451.25</v>
      </c>
      <c r="AF208" s="102">
        <v>27</v>
      </c>
      <c r="AG208" s="102">
        <v>3285</v>
      </c>
      <c r="AH208" s="219">
        <f t="shared" si="54"/>
        <v>821.25</v>
      </c>
      <c r="AI208" s="102">
        <v>26</v>
      </c>
      <c r="AJ208" s="102">
        <v>2715</v>
      </c>
      <c r="AK208" s="219">
        <f t="shared" si="55"/>
        <v>678.75</v>
      </c>
      <c r="AL208" s="102">
        <v>26</v>
      </c>
      <c r="AM208" s="102">
        <v>2600</v>
      </c>
      <c r="AN208" s="219">
        <f t="shared" si="56"/>
        <v>650</v>
      </c>
      <c r="AO208" s="268">
        <v>24</v>
      </c>
      <c r="AP208" s="268">
        <v>2945</v>
      </c>
      <c r="AQ208" s="219">
        <f t="shared" si="57"/>
        <v>736.25</v>
      </c>
      <c r="AR208" s="222">
        <v>22</v>
      </c>
      <c r="AS208" s="222">
        <v>1895</v>
      </c>
      <c r="AT208" s="219">
        <f t="shared" si="58"/>
        <v>473.75</v>
      </c>
      <c r="AU208" s="222">
        <v>35</v>
      </c>
      <c r="AV208" s="222">
        <v>2690</v>
      </c>
      <c r="AW208" s="222">
        <f t="shared" si="59"/>
        <v>672.5</v>
      </c>
    </row>
    <row r="209" spans="1:49">
      <c r="A209" s="133"/>
      <c r="B209" s="41" t="s">
        <v>700</v>
      </c>
      <c r="C209" s="298" t="s">
        <v>5520</v>
      </c>
      <c r="D209" s="44" t="s">
        <v>16</v>
      </c>
      <c r="E209" s="42"/>
      <c r="F209" s="42"/>
      <c r="G209" s="58">
        <f t="shared" si="45"/>
        <v>0</v>
      </c>
      <c r="H209" s="45"/>
      <c r="I209" s="45"/>
      <c r="J209" s="58">
        <f t="shared" si="46"/>
        <v>0</v>
      </c>
      <c r="K209" s="45">
        <v>0</v>
      </c>
      <c r="L209" s="42">
        <v>0</v>
      </c>
      <c r="M209" s="58">
        <f t="shared" si="47"/>
        <v>0</v>
      </c>
      <c r="N209" s="42"/>
      <c r="O209" s="42">
        <v>100</v>
      </c>
      <c r="P209" s="58">
        <f t="shared" si="48"/>
        <v>25</v>
      </c>
      <c r="Q209" s="57">
        <v>2</v>
      </c>
      <c r="R209" s="57">
        <v>105</v>
      </c>
      <c r="S209" s="58">
        <f t="shared" si="49"/>
        <v>26.25</v>
      </c>
      <c r="T209" s="57">
        <v>8</v>
      </c>
      <c r="U209" s="102">
        <v>610</v>
      </c>
      <c r="V209" s="58">
        <f t="shared" si="50"/>
        <v>152.5</v>
      </c>
      <c r="W209" s="102">
        <v>14</v>
      </c>
      <c r="X209" s="102">
        <v>2630</v>
      </c>
      <c r="Y209" s="58">
        <f t="shared" si="51"/>
        <v>657.5</v>
      </c>
      <c r="Z209" s="102">
        <v>32</v>
      </c>
      <c r="AA209" s="102">
        <v>3705</v>
      </c>
      <c r="AB209" s="58">
        <f t="shared" si="52"/>
        <v>926.25</v>
      </c>
      <c r="AC209" s="57">
        <v>62</v>
      </c>
      <c r="AD209" s="102">
        <v>4200</v>
      </c>
      <c r="AE209" s="58">
        <f t="shared" si="53"/>
        <v>1050</v>
      </c>
      <c r="AF209" s="102">
        <v>112</v>
      </c>
      <c r="AG209" s="102">
        <v>8220</v>
      </c>
      <c r="AH209" s="219">
        <f t="shared" si="54"/>
        <v>2055</v>
      </c>
      <c r="AI209" s="102">
        <v>138</v>
      </c>
      <c r="AJ209" s="102">
        <v>8210</v>
      </c>
      <c r="AK209" s="219">
        <f t="shared" si="55"/>
        <v>2052.5</v>
      </c>
      <c r="AL209" s="102">
        <v>121</v>
      </c>
      <c r="AM209" s="102">
        <v>7505</v>
      </c>
      <c r="AN209" s="219">
        <f t="shared" si="56"/>
        <v>1876.25</v>
      </c>
      <c r="AO209" s="268">
        <v>137</v>
      </c>
      <c r="AP209" s="268">
        <v>8470</v>
      </c>
      <c r="AQ209" s="219">
        <f t="shared" si="57"/>
        <v>2117.5</v>
      </c>
      <c r="AR209" s="222">
        <v>76</v>
      </c>
      <c r="AS209" s="222">
        <v>7130</v>
      </c>
      <c r="AT209" s="219">
        <f t="shared" si="58"/>
        <v>1782.5</v>
      </c>
      <c r="AU209" s="222">
        <v>65</v>
      </c>
      <c r="AV209" s="222">
        <v>5780</v>
      </c>
      <c r="AW209" s="222">
        <f t="shared" si="59"/>
        <v>1445</v>
      </c>
    </row>
    <row r="210" spans="1:49">
      <c r="A210" s="133"/>
      <c r="B210" s="41" t="s">
        <v>702</v>
      </c>
      <c r="C210" s="298" t="s">
        <v>703</v>
      </c>
      <c r="D210" s="44" t="s">
        <v>148</v>
      </c>
      <c r="E210" s="42"/>
      <c r="F210" s="42"/>
      <c r="G210" s="58">
        <f t="shared" si="45"/>
        <v>0</v>
      </c>
      <c r="H210" s="45"/>
      <c r="I210" s="45"/>
      <c r="J210" s="58">
        <f t="shared" si="46"/>
        <v>0</v>
      </c>
      <c r="K210" s="45">
        <v>0</v>
      </c>
      <c r="L210" s="42">
        <v>0</v>
      </c>
      <c r="M210" s="58">
        <f t="shared" si="47"/>
        <v>0</v>
      </c>
      <c r="N210" s="42"/>
      <c r="O210" s="42">
        <v>1485</v>
      </c>
      <c r="P210" s="58">
        <f t="shared" si="48"/>
        <v>371.25</v>
      </c>
      <c r="Q210" s="57">
        <v>0</v>
      </c>
      <c r="R210" s="57">
        <v>0</v>
      </c>
      <c r="S210" s="58">
        <f t="shared" si="49"/>
        <v>0</v>
      </c>
      <c r="T210" s="57">
        <v>5</v>
      </c>
      <c r="U210" s="102">
        <v>795</v>
      </c>
      <c r="V210" s="58">
        <f t="shared" si="50"/>
        <v>198.75</v>
      </c>
      <c r="W210" s="102">
        <v>2</v>
      </c>
      <c r="X210" s="102">
        <v>310</v>
      </c>
      <c r="Y210" s="58">
        <f t="shared" si="51"/>
        <v>77.5</v>
      </c>
      <c r="Z210" s="102">
        <v>7</v>
      </c>
      <c r="AA210" s="102">
        <v>725</v>
      </c>
      <c r="AB210" s="58">
        <f t="shared" si="52"/>
        <v>181.25</v>
      </c>
      <c r="AC210" s="57">
        <v>11</v>
      </c>
      <c r="AD210" s="102">
        <v>1340</v>
      </c>
      <c r="AE210" s="58">
        <f t="shared" si="53"/>
        <v>335</v>
      </c>
      <c r="AF210" s="102">
        <v>14</v>
      </c>
      <c r="AG210" s="102">
        <v>1400</v>
      </c>
      <c r="AH210" s="219">
        <f t="shared" si="54"/>
        <v>350</v>
      </c>
      <c r="AI210" s="102">
        <v>18</v>
      </c>
      <c r="AJ210" s="102">
        <v>1845</v>
      </c>
      <c r="AK210" s="219">
        <f t="shared" si="55"/>
        <v>461.25</v>
      </c>
      <c r="AL210" s="102">
        <v>33</v>
      </c>
      <c r="AM210" s="102">
        <v>2325</v>
      </c>
      <c r="AN210" s="219">
        <f t="shared" si="56"/>
        <v>581.25</v>
      </c>
      <c r="AO210" s="268">
        <v>30</v>
      </c>
      <c r="AP210" s="268">
        <v>3115</v>
      </c>
      <c r="AQ210" s="219">
        <f t="shared" si="57"/>
        <v>778.75</v>
      </c>
      <c r="AR210" s="222">
        <v>0</v>
      </c>
      <c r="AS210" s="222">
        <v>0</v>
      </c>
      <c r="AT210" s="219">
        <f t="shared" si="58"/>
        <v>0</v>
      </c>
      <c r="AU210" s="222">
        <v>0</v>
      </c>
      <c r="AV210" s="222">
        <v>0</v>
      </c>
      <c r="AW210" s="222">
        <f t="shared" si="59"/>
        <v>0</v>
      </c>
    </row>
    <row r="211" spans="1:49">
      <c r="A211" s="133"/>
      <c r="B211" s="41" t="s">
        <v>704</v>
      </c>
      <c r="C211" s="298" t="s">
        <v>3125</v>
      </c>
      <c r="D211" s="44" t="s">
        <v>16</v>
      </c>
      <c r="E211" s="42"/>
      <c r="F211" s="42"/>
      <c r="G211" s="58">
        <f t="shared" si="45"/>
        <v>0</v>
      </c>
      <c r="H211" s="45"/>
      <c r="I211" s="45"/>
      <c r="J211" s="58">
        <f t="shared" si="46"/>
        <v>0</v>
      </c>
      <c r="K211" s="45">
        <v>0</v>
      </c>
      <c r="L211" s="42">
        <v>0</v>
      </c>
      <c r="M211" s="58">
        <f t="shared" si="47"/>
        <v>0</v>
      </c>
      <c r="N211" s="42"/>
      <c r="O211" s="42"/>
      <c r="P211" s="58">
        <f t="shared" si="48"/>
        <v>0</v>
      </c>
      <c r="Q211" s="57">
        <v>23</v>
      </c>
      <c r="R211" s="57">
        <v>2610</v>
      </c>
      <c r="S211" s="58">
        <f t="shared" si="49"/>
        <v>652.5</v>
      </c>
      <c r="T211" s="57">
        <v>20</v>
      </c>
      <c r="U211" s="102">
        <v>2785</v>
      </c>
      <c r="V211" s="58">
        <f t="shared" si="50"/>
        <v>696.25</v>
      </c>
      <c r="W211" s="102">
        <v>12</v>
      </c>
      <c r="X211" s="102">
        <v>4520</v>
      </c>
      <c r="Y211" s="58">
        <f t="shared" si="51"/>
        <v>1130</v>
      </c>
      <c r="Z211" s="102">
        <v>142</v>
      </c>
      <c r="AA211" s="102">
        <v>14060</v>
      </c>
      <c r="AB211" s="58">
        <f t="shared" si="52"/>
        <v>3515</v>
      </c>
      <c r="AC211" s="57">
        <v>171</v>
      </c>
      <c r="AD211" s="102">
        <v>17985</v>
      </c>
      <c r="AE211" s="58">
        <f t="shared" si="53"/>
        <v>4496.25</v>
      </c>
      <c r="AF211" s="102">
        <v>190</v>
      </c>
      <c r="AG211" s="102">
        <v>21660</v>
      </c>
      <c r="AH211" s="219">
        <f t="shared" si="54"/>
        <v>5415</v>
      </c>
      <c r="AI211" s="102">
        <v>182</v>
      </c>
      <c r="AJ211" s="102">
        <v>18995</v>
      </c>
      <c r="AK211" s="219">
        <f t="shared" si="55"/>
        <v>4748.75</v>
      </c>
      <c r="AL211" s="102">
        <v>206</v>
      </c>
      <c r="AM211" s="102">
        <v>18675</v>
      </c>
      <c r="AN211" s="219">
        <f t="shared" si="56"/>
        <v>4668.75</v>
      </c>
      <c r="AO211" s="268">
        <v>188</v>
      </c>
      <c r="AP211" s="268">
        <v>19540</v>
      </c>
      <c r="AQ211" s="219">
        <f t="shared" si="57"/>
        <v>4885</v>
      </c>
      <c r="AR211" s="222">
        <v>239</v>
      </c>
      <c r="AS211" s="222">
        <v>22895</v>
      </c>
      <c r="AT211" s="219">
        <f t="shared" si="58"/>
        <v>5723.75</v>
      </c>
      <c r="AU211" s="222">
        <v>236</v>
      </c>
      <c r="AV211" s="222">
        <v>25255</v>
      </c>
      <c r="AW211" s="222">
        <f t="shared" si="59"/>
        <v>6313.75</v>
      </c>
    </row>
    <row r="212" spans="1:49">
      <c r="A212" s="133"/>
      <c r="B212" s="41" t="s">
        <v>706</v>
      </c>
      <c r="C212" s="298" t="s">
        <v>707</v>
      </c>
      <c r="D212" s="44" t="s">
        <v>5</v>
      </c>
      <c r="E212" s="42"/>
      <c r="F212" s="42"/>
      <c r="G212" s="58">
        <f t="shared" si="45"/>
        <v>0</v>
      </c>
      <c r="H212" s="45"/>
      <c r="I212" s="45"/>
      <c r="J212" s="58">
        <f t="shared" si="46"/>
        <v>0</v>
      </c>
      <c r="K212" s="45">
        <v>0</v>
      </c>
      <c r="L212" s="42">
        <v>0</v>
      </c>
      <c r="M212" s="58">
        <f t="shared" si="47"/>
        <v>0</v>
      </c>
      <c r="N212" s="42"/>
      <c r="O212" s="42">
        <v>120</v>
      </c>
      <c r="P212" s="58">
        <f t="shared" si="48"/>
        <v>30</v>
      </c>
      <c r="Q212" s="57">
        <v>24</v>
      </c>
      <c r="R212" s="57">
        <v>2405</v>
      </c>
      <c r="S212" s="58">
        <f t="shared" si="49"/>
        <v>601.25</v>
      </c>
      <c r="T212" s="57">
        <v>53</v>
      </c>
      <c r="U212" s="102">
        <v>6360</v>
      </c>
      <c r="V212" s="58">
        <f t="shared" si="50"/>
        <v>1590</v>
      </c>
      <c r="W212" s="102">
        <v>70</v>
      </c>
      <c r="X212" s="102">
        <v>8500</v>
      </c>
      <c r="Y212" s="58">
        <f t="shared" si="51"/>
        <v>2125</v>
      </c>
      <c r="Z212" s="102">
        <v>96</v>
      </c>
      <c r="AA212" s="102">
        <v>10705</v>
      </c>
      <c r="AB212" s="58">
        <f t="shared" si="52"/>
        <v>2676.25</v>
      </c>
      <c r="AC212" s="57">
        <v>83</v>
      </c>
      <c r="AD212" s="102">
        <v>8630</v>
      </c>
      <c r="AE212" s="58">
        <f t="shared" si="53"/>
        <v>2157.5</v>
      </c>
      <c r="AF212" s="102">
        <v>98</v>
      </c>
      <c r="AG212" s="102">
        <v>9630</v>
      </c>
      <c r="AH212" s="219">
        <f t="shared" si="54"/>
        <v>2407.5</v>
      </c>
      <c r="AI212" s="102">
        <v>112</v>
      </c>
      <c r="AJ212" s="102">
        <v>12405</v>
      </c>
      <c r="AK212" s="219">
        <f t="shared" si="55"/>
        <v>3101.25</v>
      </c>
      <c r="AL212" s="102">
        <v>104</v>
      </c>
      <c r="AM212" s="102">
        <v>9345</v>
      </c>
      <c r="AN212" s="219">
        <f t="shared" si="56"/>
        <v>2336.25</v>
      </c>
      <c r="AO212" s="268">
        <v>102</v>
      </c>
      <c r="AP212" s="268">
        <v>8560</v>
      </c>
      <c r="AQ212" s="219">
        <f t="shared" si="57"/>
        <v>2140</v>
      </c>
      <c r="AR212" s="222">
        <v>106</v>
      </c>
      <c r="AS212" s="222">
        <v>11960</v>
      </c>
      <c r="AT212" s="219">
        <f t="shared" si="58"/>
        <v>2990</v>
      </c>
      <c r="AU212" s="222">
        <v>118</v>
      </c>
      <c r="AV212" s="222">
        <v>14280</v>
      </c>
      <c r="AW212" s="222">
        <f t="shared" si="59"/>
        <v>3570</v>
      </c>
    </row>
    <row r="213" spans="1:49">
      <c r="A213" s="133"/>
      <c r="B213" s="41" t="s">
        <v>708</v>
      </c>
      <c r="C213" s="298" t="s">
        <v>709</v>
      </c>
      <c r="D213" s="44" t="s">
        <v>16</v>
      </c>
      <c r="E213" s="42"/>
      <c r="F213" s="42"/>
      <c r="G213" s="58">
        <f t="shared" si="45"/>
        <v>0</v>
      </c>
      <c r="H213" s="45"/>
      <c r="I213" s="45"/>
      <c r="J213" s="58">
        <f t="shared" si="46"/>
        <v>0</v>
      </c>
      <c r="K213" s="45">
        <v>0</v>
      </c>
      <c r="L213" s="42">
        <v>0</v>
      </c>
      <c r="M213" s="58">
        <f t="shared" si="47"/>
        <v>0</v>
      </c>
      <c r="N213" s="42"/>
      <c r="O213" s="42">
        <v>120</v>
      </c>
      <c r="P213" s="58">
        <f t="shared" si="48"/>
        <v>30</v>
      </c>
      <c r="Q213" s="57">
        <v>1</v>
      </c>
      <c r="R213" s="57">
        <v>80</v>
      </c>
      <c r="S213" s="58">
        <f t="shared" si="49"/>
        <v>20</v>
      </c>
      <c r="T213" s="57">
        <v>0</v>
      </c>
      <c r="U213" s="102">
        <v>0</v>
      </c>
      <c r="V213" s="58">
        <f t="shared" si="50"/>
        <v>0</v>
      </c>
      <c r="W213" s="102">
        <v>2</v>
      </c>
      <c r="X213" s="102">
        <v>105</v>
      </c>
      <c r="Y213" s="58">
        <f t="shared" si="51"/>
        <v>26.25</v>
      </c>
      <c r="Z213" s="102">
        <v>4</v>
      </c>
      <c r="AA213" s="102">
        <v>320</v>
      </c>
      <c r="AB213" s="58">
        <f t="shared" si="52"/>
        <v>80</v>
      </c>
      <c r="AC213" s="57">
        <v>0</v>
      </c>
      <c r="AD213" s="102">
        <v>0</v>
      </c>
      <c r="AE213" s="58">
        <f t="shared" si="53"/>
        <v>0</v>
      </c>
      <c r="AF213" s="102">
        <v>2</v>
      </c>
      <c r="AG213" s="102">
        <v>160</v>
      </c>
      <c r="AH213" s="219">
        <f t="shared" si="54"/>
        <v>40</v>
      </c>
      <c r="AI213" s="102">
        <v>2</v>
      </c>
      <c r="AJ213" s="102">
        <v>190</v>
      </c>
      <c r="AK213" s="219">
        <f t="shared" si="55"/>
        <v>47.5</v>
      </c>
      <c r="AL213" s="102">
        <v>10</v>
      </c>
      <c r="AM213" s="102">
        <v>1040</v>
      </c>
      <c r="AN213" s="219">
        <f t="shared" si="56"/>
        <v>260</v>
      </c>
      <c r="AO213" s="268">
        <v>23</v>
      </c>
      <c r="AP213" s="268">
        <v>3675</v>
      </c>
      <c r="AQ213" s="219">
        <f t="shared" si="57"/>
        <v>918.75</v>
      </c>
      <c r="AR213" s="222">
        <v>3</v>
      </c>
      <c r="AS213" s="222">
        <v>340</v>
      </c>
      <c r="AT213" s="219">
        <f t="shared" si="58"/>
        <v>85</v>
      </c>
      <c r="AU213" s="222">
        <v>2</v>
      </c>
      <c r="AV213" s="222">
        <v>105</v>
      </c>
      <c r="AW213" s="222">
        <f t="shared" si="59"/>
        <v>26.25</v>
      </c>
    </row>
    <row r="214" spans="1:49">
      <c r="A214" s="133"/>
      <c r="B214" s="41" t="s">
        <v>710</v>
      </c>
      <c r="C214" s="298" t="s">
        <v>711</v>
      </c>
      <c r="D214" s="44" t="s">
        <v>5</v>
      </c>
      <c r="E214" s="42"/>
      <c r="F214" s="42"/>
      <c r="G214" s="58">
        <f t="shared" si="45"/>
        <v>0</v>
      </c>
      <c r="H214" s="45"/>
      <c r="I214" s="45"/>
      <c r="J214" s="58">
        <f t="shared" si="46"/>
        <v>0</v>
      </c>
      <c r="K214" s="45">
        <v>0</v>
      </c>
      <c r="L214" s="42">
        <v>0</v>
      </c>
      <c r="M214" s="58">
        <f t="shared" si="47"/>
        <v>0</v>
      </c>
      <c r="N214" s="42"/>
      <c r="O214" s="42"/>
      <c r="P214" s="58">
        <f t="shared" si="48"/>
        <v>0</v>
      </c>
      <c r="Q214" s="57">
        <v>6</v>
      </c>
      <c r="R214" s="57">
        <v>470</v>
      </c>
      <c r="S214" s="58">
        <f t="shared" si="49"/>
        <v>117.5</v>
      </c>
      <c r="T214" s="57">
        <v>7</v>
      </c>
      <c r="U214" s="102">
        <v>1015</v>
      </c>
      <c r="V214" s="58">
        <f t="shared" si="50"/>
        <v>253.75</v>
      </c>
      <c r="W214" s="102">
        <v>1</v>
      </c>
      <c r="X214" s="102">
        <v>490</v>
      </c>
      <c r="Y214" s="58">
        <f t="shared" si="51"/>
        <v>122.5</v>
      </c>
      <c r="Z214" s="102">
        <v>7</v>
      </c>
      <c r="AA214" s="102">
        <v>740</v>
      </c>
      <c r="AB214" s="58">
        <f t="shared" si="52"/>
        <v>185</v>
      </c>
      <c r="AC214" s="57">
        <v>43</v>
      </c>
      <c r="AD214" s="102">
        <v>3160</v>
      </c>
      <c r="AE214" s="58">
        <f t="shared" si="53"/>
        <v>790</v>
      </c>
      <c r="AF214" s="102">
        <v>27</v>
      </c>
      <c r="AG214" s="102">
        <v>2440</v>
      </c>
      <c r="AH214" s="219">
        <f t="shared" si="54"/>
        <v>610</v>
      </c>
      <c r="AI214" s="102">
        <v>27</v>
      </c>
      <c r="AJ214" s="102">
        <v>2325</v>
      </c>
      <c r="AK214" s="219">
        <f t="shared" si="55"/>
        <v>581.25</v>
      </c>
      <c r="AL214" s="102">
        <v>25</v>
      </c>
      <c r="AM214" s="102">
        <v>1960</v>
      </c>
      <c r="AN214" s="219">
        <f t="shared" si="56"/>
        <v>490</v>
      </c>
      <c r="AO214" s="268">
        <v>35</v>
      </c>
      <c r="AP214" s="268">
        <v>2975</v>
      </c>
      <c r="AQ214" s="219">
        <f t="shared" si="57"/>
        <v>743.75</v>
      </c>
      <c r="AR214" s="222">
        <v>37</v>
      </c>
      <c r="AS214" s="222">
        <v>3830</v>
      </c>
      <c r="AT214" s="219">
        <f t="shared" si="58"/>
        <v>957.5</v>
      </c>
      <c r="AU214" s="222">
        <v>47</v>
      </c>
      <c r="AV214" s="222">
        <v>5400</v>
      </c>
      <c r="AW214" s="222">
        <f t="shared" si="59"/>
        <v>1350</v>
      </c>
    </row>
    <row r="215" spans="1:49">
      <c r="A215" s="133"/>
      <c r="B215" s="41" t="s">
        <v>712</v>
      </c>
      <c r="C215" s="298" t="s">
        <v>713</v>
      </c>
      <c r="D215" s="44" t="s">
        <v>5</v>
      </c>
      <c r="E215" s="42"/>
      <c r="F215" s="42"/>
      <c r="G215" s="58">
        <f t="shared" si="45"/>
        <v>0</v>
      </c>
      <c r="H215" s="45"/>
      <c r="I215" s="45"/>
      <c r="J215" s="58">
        <f t="shared" si="46"/>
        <v>0</v>
      </c>
      <c r="K215" s="45">
        <v>0</v>
      </c>
      <c r="L215" s="42">
        <v>0</v>
      </c>
      <c r="M215" s="58">
        <f t="shared" si="47"/>
        <v>0</v>
      </c>
      <c r="N215" s="42"/>
      <c r="O215" s="42">
        <v>45</v>
      </c>
      <c r="P215" s="58">
        <f t="shared" si="48"/>
        <v>11.25</v>
      </c>
      <c r="Q215" s="57">
        <v>2</v>
      </c>
      <c r="R215" s="57">
        <v>120</v>
      </c>
      <c r="S215" s="58">
        <f t="shared" si="49"/>
        <v>30</v>
      </c>
      <c r="T215" s="57">
        <v>0</v>
      </c>
      <c r="U215" s="102">
        <v>0</v>
      </c>
      <c r="V215" s="58">
        <f t="shared" si="50"/>
        <v>0</v>
      </c>
      <c r="W215" s="102">
        <v>6</v>
      </c>
      <c r="X215" s="102">
        <v>770</v>
      </c>
      <c r="Y215" s="58">
        <f t="shared" si="51"/>
        <v>192.5</v>
      </c>
      <c r="Z215" s="102">
        <v>12</v>
      </c>
      <c r="AA215" s="102">
        <v>1065</v>
      </c>
      <c r="AB215" s="58">
        <f t="shared" si="52"/>
        <v>266.25</v>
      </c>
      <c r="AC215" s="57">
        <v>9</v>
      </c>
      <c r="AD215" s="102">
        <v>530</v>
      </c>
      <c r="AE215" s="58">
        <f t="shared" si="53"/>
        <v>132.5</v>
      </c>
      <c r="AF215" s="102">
        <v>17</v>
      </c>
      <c r="AG215" s="102">
        <v>1890</v>
      </c>
      <c r="AH215" s="219">
        <f t="shared" si="54"/>
        <v>472.5</v>
      </c>
      <c r="AI215" s="102">
        <v>28</v>
      </c>
      <c r="AJ215" s="102">
        <v>2895</v>
      </c>
      <c r="AK215" s="219">
        <f t="shared" si="55"/>
        <v>723.75</v>
      </c>
      <c r="AL215" s="102">
        <v>22</v>
      </c>
      <c r="AM215" s="102">
        <v>2130</v>
      </c>
      <c r="AN215" s="219">
        <f t="shared" si="56"/>
        <v>532.5</v>
      </c>
      <c r="AO215" s="268">
        <v>18</v>
      </c>
      <c r="AP215" s="268">
        <v>2045</v>
      </c>
      <c r="AQ215" s="219">
        <f t="shared" si="57"/>
        <v>511.25</v>
      </c>
      <c r="AR215" s="222">
        <v>6</v>
      </c>
      <c r="AS215" s="222">
        <v>435</v>
      </c>
      <c r="AT215" s="219">
        <f t="shared" si="58"/>
        <v>108.75</v>
      </c>
      <c r="AU215" s="222">
        <v>4</v>
      </c>
      <c r="AV215" s="222">
        <v>335</v>
      </c>
      <c r="AW215" s="222">
        <f t="shared" si="59"/>
        <v>83.75</v>
      </c>
    </row>
    <row r="216" spans="1:49">
      <c r="A216" s="133"/>
      <c r="B216" s="41" t="s">
        <v>714</v>
      </c>
      <c r="C216" s="298" t="s">
        <v>715</v>
      </c>
      <c r="D216" s="44" t="s">
        <v>58</v>
      </c>
      <c r="E216" s="42"/>
      <c r="F216" s="42"/>
      <c r="G216" s="58">
        <f t="shared" si="45"/>
        <v>0</v>
      </c>
      <c r="H216" s="45"/>
      <c r="I216" s="45"/>
      <c r="J216" s="58">
        <f t="shared" si="46"/>
        <v>0</v>
      </c>
      <c r="K216" s="45">
        <v>0</v>
      </c>
      <c r="L216" s="42">
        <v>0</v>
      </c>
      <c r="M216" s="58">
        <f t="shared" si="47"/>
        <v>0</v>
      </c>
      <c r="N216" s="42"/>
      <c r="O216" s="42">
        <v>2605</v>
      </c>
      <c r="P216" s="58">
        <f t="shared" si="48"/>
        <v>651.25</v>
      </c>
      <c r="Q216" s="57">
        <v>118</v>
      </c>
      <c r="R216" s="57">
        <v>11870</v>
      </c>
      <c r="S216" s="58">
        <f t="shared" si="49"/>
        <v>2967.5</v>
      </c>
      <c r="T216" s="57">
        <v>76</v>
      </c>
      <c r="U216" s="102">
        <v>10155</v>
      </c>
      <c r="V216" s="58">
        <f t="shared" si="50"/>
        <v>2538.75</v>
      </c>
      <c r="W216" s="102">
        <v>31</v>
      </c>
      <c r="X216" s="102">
        <v>9505</v>
      </c>
      <c r="Y216" s="58">
        <f t="shared" si="51"/>
        <v>2376.25</v>
      </c>
      <c r="Z216" s="102">
        <v>71</v>
      </c>
      <c r="AA216" s="102">
        <v>8885</v>
      </c>
      <c r="AB216" s="58">
        <f t="shared" si="52"/>
        <v>2221.25</v>
      </c>
      <c r="AC216" s="57">
        <v>82</v>
      </c>
      <c r="AD216" s="102">
        <v>8510</v>
      </c>
      <c r="AE216" s="58">
        <f t="shared" si="53"/>
        <v>2127.5</v>
      </c>
      <c r="AF216" s="102">
        <v>87</v>
      </c>
      <c r="AG216" s="102">
        <v>9325</v>
      </c>
      <c r="AH216" s="219">
        <f t="shared" si="54"/>
        <v>2331.25</v>
      </c>
      <c r="AI216" s="102">
        <v>65</v>
      </c>
      <c r="AJ216" s="102">
        <v>7330</v>
      </c>
      <c r="AK216" s="219">
        <f t="shared" si="55"/>
        <v>1832.5</v>
      </c>
      <c r="AL216" s="102">
        <v>63</v>
      </c>
      <c r="AM216" s="102">
        <v>6685</v>
      </c>
      <c r="AN216" s="219">
        <f t="shared" si="56"/>
        <v>1671.25</v>
      </c>
      <c r="AO216" s="268">
        <v>91</v>
      </c>
      <c r="AP216" s="268">
        <v>9475</v>
      </c>
      <c r="AQ216" s="219">
        <f t="shared" si="57"/>
        <v>2368.75</v>
      </c>
      <c r="AR216" s="222">
        <v>57</v>
      </c>
      <c r="AS216" s="222">
        <v>6060</v>
      </c>
      <c r="AT216" s="219">
        <f t="shared" si="58"/>
        <v>1515</v>
      </c>
      <c r="AU216" s="222">
        <v>86</v>
      </c>
      <c r="AV216" s="222">
        <v>9985</v>
      </c>
      <c r="AW216" s="222">
        <f t="shared" si="59"/>
        <v>2496.25</v>
      </c>
    </row>
    <row r="217" spans="1:49">
      <c r="A217" s="133"/>
      <c r="B217" s="41" t="s">
        <v>716</v>
      </c>
      <c r="C217" s="298" t="s">
        <v>5515</v>
      </c>
      <c r="D217" s="44" t="s">
        <v>5</v>
      </c>
      <c r="E217" s="42"/>
      <c r="F217" s="42"/>
      <c r="G217" s="58">
        <f t="shared" si="45"/>
        <v>0</v>
      </c>
      <c r="H217" s="45"/>
      <c r="I217" s="45"/>
      <c r="J217" s="58">
        <f t="shared" si="46"/>
        <v>0</v>
      </c>
      <c r="K217" s="45">
        <v>0</v>
      </c>
      <c r="L217" s="42">
        <v>0</v>
      </c>
      <c r="M217" s="58">
        <f t="shared" si="47"/>
        <v>0</v>
      </c>
      <c r="N217" s="42"/>
      <c r="O217" s="42"/>
      <c r="P217" s="58">
        <f t="shared" si="48"/>
        <v>0</v>
      </c>
      <c r="Q217" s="57">
        <v>3</v>
      </c>
      <c r="R217" s="57">
        <v>135</v>
      </c>
      <c r="S217" s="58">
        <f t="shared" si="49"/>
        <v>33.75</v>
      </c>
      <c r="T217" s="57">
        <v>4</v>
      </c>
      <c r="U217" s="102">
        <v>265</v>
      </c>
      <c r="V217" s="58">
        <f t="shared" si="50"/>
        <v>66.25</v>
      </c>
      <c r="W217" s="102">
        <v>12</v>
      </c>
      <c r="X217" s="102">
        <v>665</v>
      </c>
      <c r="Y217" s="58">
        <f t="shared" si="51"/>
        <v>166.25</v>
      </c>
      <c r="Z217" s="102">
        <v>12</v>
      </c>
      <c r="AA217" s="102">
        <v>865</v>
      </c>
      <c r="AB217" s="58">
        <f t="shared" si="52"/>
        <v>216.25</v>
      </c>
      <c r="AC217" s="57">
        <v>16</v>
      </c>
      <c r="AD217" s="102">
        <v>1330</v>
      </c>
      <c r="AE217" s="58">
        <f t="shared" si="53"/>
        <v>332.5</v>
      </c>
      <c r="AF217" s="102">
        <v>11</v>
      </c>
      <c r="AG217" s="102">
        <v>1055</v>
      </c>
      <c r="AH217" s="219">
        <f t="shared" si="54"/>
        <v>263.75</v>
      </c>
      <c r="AI217" s="102">
        <v>20</v>
      </c>
      <c r="AJ217" s="102">
        <v>2470</v>
      </c>
      <c r="AK217" s="219">
        <f t="shared" si="55"/>
        <v>617.5</v>
      </c>
      <c r="AL217" s="102">
        <v>7</v>
      </c>
      <c r="AM217" s="102">
        <v>660</v>
      </c>
      <c r="AN217" s="219">
        <f t="shared" si="56"/>
        <v>165</v>
      </c>
      <c r="AO217" s="268">
        <v>7</v>
      </c>
      <c r="AP217" s="268">
        <v>1000</v>
      </c>
      <c r="AQ217" s="219">
        <f t="shared" si="57"/>
        <v>250</v>
      </c>
      <c r="AR217" s="222">
        <v>0</v>
      </c>
      <c r="AS217" s="222">
        <v>0</v>
      </c>
      <c r="AT217" s="219">
        <f t="shared" si="58"/>
        <v>0</v>
      </c>
      <c r="AU217" s="222">
        <v>0</v>
      </c>
      <c r="AV217" s="222">
        <v>0</v>
      </c>
      <c r="AW217" s="222">
        <f t="shared" si="59"/>
        <v>0</v>
      </c>
    </row>
    <row r="218" spans="1:49">
      <c r="A218" s="133"/>
      <c r="B218" s="41" t="s">
        <v>718</v>
      </c>
      <c r="C218" s="298" t="s">
        <v>719</v>
      </c>
      <c r="D218" s="44" t="s">
        <v>5</v>
      </c>
      <c r="E218" s="42"/>
      <c r="F218" s="42"/>
      <c r="G218" s="58">
        <f t="shared" si="45"/>
        <v>0</v>
      </c>
      <c r="H218" s="45"/>
      <c r="I218" s="45"/>
      <c r="J218" s="58">
        <f t="shared" si="46"/>
        <v>0</v>
      </c>
      <c r="K218" s="45">
        <v>0</v>
      </c>
      <c r="L218" s="42">
        <v>0</v>
      </c>
      <c r="M218" s="58">
        <f t="shared" si="47"/>
        <v>0</v>
      </c>
      <c r="N218" s="42"/>
      <c r="O218" s="42">
        <v>60</v>
      </c>
      <c r="P218" s="58">
        <f t="shared" si="48"/>
        <v>15</v>
      </c>
      <c r="Q218" s="57">
        <v>1</v>
      </c>
      <c r="R218" s="57">
        <v>150</v>
      </c>
      <c r="S218" s="58">
        <f t="shared" si="49"/>
        <v>37.5</v>
      </c>
      <c r="T218" s="57">
        <v>14</v>
      </c>
      <c r="U218" s="102">
        <v>1465</v>
      </c>
      <c r="V218" s="58">
        <f t="shared" si="50"/>
        <v>366.25</v>
      </c>
      <c r="W218" s="102">
        <v>18</v>
      </c>
      <c r="X218" s="102">
        <v>1265</v>
      </c>
      <c r="Y218" s="58">
        <f t="shared" si="51"/>
        <v>316.25</v>
      </c>
      <c r="Z218" s="102">
        <v>23</v>
      </c>
      <c r="AA218" s="102">
        <v>2265</v>
      </c>
      <c r="AB218" s="58">
        <f t="shared" si="52"/>
        <v>566.25</v>
      </c>
      <c r="AC218" s="57">
        <v>31</v>
      </c>
      <c r="AD218" s="102">
        <v>2690</v>
      </c>
      <c r="AE218" s="58">
        <f t="shared" si="53"/>
        <v>672.5</v>
      </c>
      <c r="AF218" s="102">
        <v>122</v>
      </c>
      <c r="AG218" s="102">
        <v>10085</v>
      </c>
      <c r="AH218" s="219">
        <f t="shared" si="54"/>
        <v>2521.25</v>
      </c>
      <c r="AI218" s="102">
        <v>205</v>
      </c>
      <c r="AJ218" s="102">
        <v>18610</v>
      </c>
      <c r="AK218" s="219">
        <f t="shared" si="55"/>
        <v>4652.5</v>
      </c>
      <c r="AL218" s="102">
        <v>162</v>
      </c>
      <c r="AM218" s="102">
        <v>14320</v>
      </c>
      <c r="AN218" s="219">
        <f t="shared" si="56"/>
        <v>3580</v>
      </c>
      <c r="AO218" s="268">
        <v>163</v>
      </c>
      <c r="AP218" s="268">
        <v>14620</v>
      </c>
      <c r="AQ218" s="219">
        <f t="shared" si="57"/>
        <v>3655</v>
      </c>
      <c r="AR218" s="222">
        <v>153</v>
      </c>
      <c r="AS218" s="222">
        <v>11270</v>
      </c>
      <c r="AT218" s="219">
        <f t="shared" si="58"/>
        <v>2817.5</v>
      </c>
      <c r="AU218" s="222">
        <v>198</v>
      </c>
      <c r="AV218" s="222">
        <v>16185</v>
      </c>
      <c r="AW218" s="222">
        <f t="shared" si="59"/>
        <v>4046.25</v>
      </c>
    </row>
    <row r="219" spans="1:49">
      <c r="A219" s="133"/>
      <c r="B219" s="41" t="s">
        <v>720</v>
      </c>
      <c r="C219" s="298" t="s">
        <v>721</v>
      </c>
      <c r="D219" s="44" t="s">
        <v>29</v>
      </c>
      <c r="E219" s="42"/>
      <c r="F219" s="42"/>
      <c r="G219" s="58">
        <f t="shared" si="45"/>
        <v>0</v>
      </c>
      <c r="H219" s="45"/>
      <c r="I219" s="45"/>
      <c r="J219" s="58">
        <f t="shared" si="46"/>
        <v>0</v>
      </c>
      <c r="K219" s="45">
        <v>0</v>
      </c>
      <c r="L219" s="42">
        <v>0</v>
      </c>
      <c r="M219" s="58">
        <f t="shared" si="47"/>
        <v>0</v>
      </c>
      <c r="N219" s="42"/>
      <c r="O219" s="42">
        <v>2620</v>
      </c>
      <c r="P219" s="58">
        <f t="shared" si="48"/>
        <v>655</v>
      </c>
      <c r="Q219" s="57">
        <v>13</v>
      </c>
      <c r="R219" s="57">
        <v>1650</v>
      </c>
      <c r="S219" s="58">
        <f t="shared" si="49"/>
        <v>412.5</v>
      </c>
      <c r="T219" s="57">
        <v>31</v>
      </c>
      <c r="U219" s="102">
        <v>3715</v>
      </c>
      <c r="V219" s="58">
        <f t="shared" si="50"/>
        <v>928.75</v>
      </c>
      <c r="W219" s="102">
        <v>33</v>
      </c>
      <c r="X219" s="102">
        <v>3050</v>
      </c>
      <c r="Y219" s="58">
        <f t="shared" si="51"/>
        <v>762.5</v>
      </c>
      <c r="Z219" s="102">
        <v>51</v>
      </c>
      <c r="AA219" s="102">
        <v>4845</v>
      </c>
      <c r="AB219" s="58">
        <f t="shared" si="52"/>
        <v>1211.25</v>
      </c>
      <c r="AC219" s="57">
        <v>57</v>
      </c>
      <c r="AD219" s="102">
        <v>4995</v>
      </c>
      <c r="AE219" s="58">
        <f t="shared" si="53"/>
        <v>1248.75</v>
      </c>
      <c r="AF219" s="102">
        <v>63</v>
      </c>
      <c r="AG219" s="102">
        <v>5270</v>
      </c>
      <c r="AH219" s="219">
        <f t="shared" si="54"/>
        <v>1317.5</v>
      </c>
      <c r="AI219" s="102">
        <v>57</v>
      </c>
      <c r="AJ219" s="102">
        <v>4880</v>
      </c>
      <c r="AK219" s="219">
        <f t="shared" si="55"/>
        <v>1220</v>
      </c>
      <c r="AL219" s="102">
        <v>54</v>
      </c>
      <c r="AM219" s="102">
        <v>5365</v>
      </c>
      <c r="AN219" s="219">
        <f t="shared" si="56"/>
        <v>1341.25</v>
      </c>
      <c r="AO219" s="268">
        <v>55</v>
      </c>
      <c r="AP219" s="268">
        <v>5875</v>
      </c>
      <c r="AQ219" s="219">
        <f t="shared" si="57"/>
        <v>1468.75</v>
      </c>
      <c r="AR219" s="222">
        <v>33</v>
      </c>
      <c r="AS219" s="222">
        <v>2635</v>
      </c>
      <c r="AT219" s="219">
        <f t="shared" si="58"/>
        <v>658.75</v>
      </c>
      <c r="AU219" s="222">
        <v>56</v>
      </c>
      <c r="AV219" s="222">
        <v>5010</v>
      </c>
      <c r="AW219" s="222">
        <f t="shared" si="59"/>
        <v>1252.5</v>
      </c>
    </row>
    <row r="220" spans="1:49">
      <c r="A220" s="133"/>
      <c r="B220" s="41" t="s">
        <v>722</v>
      </c>
      <c r="C220" s="298" t="s">
        <v>723</v>
      </c>
      <c r="D220" s="44" t="s">
        <v>341</v>
      </c>
      <c r="E220" s="42"/>
      <c r="F220" s="42"/>
      <c r="G220" s="58">
        <f t="shared" si="45"/>
        <v>0</v>
      </c>
      <c r="H220" s="45"/>
      <c r="I220" s="45"/>
      <c r="J220" s="58">
        <f t="shared" si="46"/>
        <v>0</v>
      </c>
      <c r="K220" s="45">
        <v>0</v>
      </c>
      <c r="L220" s="42">
        <v>0</v>
      </c>
      <c r="M220" s="58">
        <f t="shared" si="47"/>
        <v>0</v>
      </c>
      <c r="N220" s="42"/>
      <c r="O220" s="42">
        <v>735</v>
      </c>
      <c r="P220" s="58">
        <f t="shared" si="48"/>
        <v>183.75</v>
      </c>
      <c r="Q220" s="57">
        <v>18</v>
      </c>
      <c r="R220" s="57">
        <v>1985</v>
      </c>
      <c r="S220" s="58">
        <f t="shared" si="49"/>
        <v>496.25</v>
      </c>
      <c r="T220" s="57">
        <v>25</v>
      </c>
      <c r="U220" s="102">
        <v>2485</v>
      </c>
      <c r="V220" s="58">
        <f t="shared" si="50"/>
        <v>621.25</v>
      </c>
      <c r="W220" s="102">
        <v>34</v>
      </c>
      <c r="X220" s="102">
        <v>3395</v>
      </c>
      <c r="Y220" s="58">
        <f t="shared" si="51"/>
        <v>848.75</v>
      </c>
      <c r="Z220" s="102">
        <v>52</v>
      </c>
      <c r="AA220" s="102">
        <v>5265</v>
      </c>
      <c r="AB220" s="58">
        <f t="shared" si="52"/>
        <v>1316.25</v>
      </c>
      <c r="AC220" s="57">
        <v>52</v>
      </c>
      <c r="AD220" s="102">
        <v>4455</v>
      </c>
      <c r="AE220" s="58">
        <f t="shared" si="53"/>
        <v>1113.75</v>
      </c>
      <c r="AF220" s="102">
        <v>73</v>
      </c>
      <c r="AG220" s="102">
        <v>6485</v>
      </c>
      <c r="AH220" s="219">
        <f t="shared" si="54"/>
        <v>1621.25</v>
      </c>
      <c r="AI220" s="102">
        <v>93</v>
      </c>
      <c r="AJ220" s="102">
        <v>9360</v>
      </c>
      <c r="AK220" s="219">
        <f t="shared" si="55"/>
        <v>2340</v>
      </c>
      <c r="AL220" s="102">
        <v>93</v>
      </c>
      <c r="AM220" s="102">
        <v>8350</v>
      </c>
      <c r="AN220" s="219">
        <f t="shared" si="56"/>
        <v>2087.5</v>
      </c>
      <c r="AO220" s="268">
        <v>92</v>
      </c>
      <c r="AP220" s="268">
        <v>8240</v>
      </c>
      <c r="AQ220" s="219">
        <f t="shared" si="57"/>
        <v>2060</v>
      </c>
      <c r="AR220" s="222">
        <v>80</v>
      </c>
      <c r="AS220" s="222">
        <v>7065</v>
      </c>
      <c r="AT220" s="219">
        <f t="shared" si="58"/>
        <v>1766.25</v>
      </c>
      <c r="AU220" s="222">
        <v>110</v>
      </c>
      <c r="AV220" s="222">
        <v>10055</v>
      </c>
      <c r="AW220" s="222">
        <f t="shared" si="59"/>
        <v>2513.75</v>
      </c>
    </row>
    <row r="221" spans="1:49">
      <c r="A221" s="133"/>
      <c r="B221" s="41" t="s">
        <v>724</v>
      </c>
      <c r="C221" s="298" t="s">
        <v>5515</v>
      </c>
      <c r="D221" s="44" t="s">
        <v>5</v>
      </c>
      <c r="E221" s="42"/>
      <c r="F221" s="42"/>
      <c r="G221" s="58">
        <f t="shared" si="45"/>
        <v>0</v>
      </c>
      <c r="H221" s="45"/>
      <c r="I221" s="45"/>
      <c r="J221" s="58">
        <f t="shared" si="46"/>
        <v>0</v>
      </c>
      <c r="K221" s="45">
        <v>0</v>
      </c>
      <c r="L221" s="42">
        <v>0</v>
      </c>
      <c r="M221" s="58">
        <f t="shared" si="47"/>
        <v>0</v>
      </c>
      <c r="N221" s="42"/>
      <c r="O221" s="42"/>
      <c r="P221" s="58">
        <f t="shared" si="48"/>
        <v>0</v>
      </c>
      <c r="Q221" s="57">
        <v>4</v>
      </c>
      <c r="R221" s="57">
        <v>345</v>
      </c>
      <c r="S221" s="58">
        <f t="shared" si="49"/>
        <v>86.25</v>
      </c>
      <c r="T221" s="57">
        <v>8</v>
      </c>
      <c r="U221" s="102">
        <v>790</v>
      </c>
      <c r="V221" s="58">
        <f t="shared" si="50"/>
        <v>197.5</v>
      </c>
      <c r="W221" s="102">
        <v>17</v>
      </c>
      <c r="X221" s="102">
        <v>1505</v>
      </c>
      <c r="Y221" s="58">
        <f t="shared" si="51"/>
        <v>376.25</v>
      </c>
      <c r="Z221" s="102">
        <v>14</v>
      </c>
      <c r="AA221" s="102">
        <v>1235</v>
      </c>
      <c r="AB221" s="58">
        <f t="shared" si="52"/>
        <v>308.75</v>
      </c>
      <c r="AC221" s="57">
        <v>7</v>
      </c>
      <c r="AD221" s="102">
        <v>770</v>
      </c>
      <c r="AE221" s="58">
        <f t="shared" si="53"/>
        <v>192.5</v>
      </c>
      <c r="AF221" s="102">
        <v>6</v>
      </c>
      <c r="AG221" s="102">
        <v>550</v>
      </c>
      <c r="AH221" s="219">
        <f t="shared" si="54"/>
        <v>137.5</v>
      </c>
      <c r="AI221" s="102">
        <v>5</v>
      </c>
      <c r="AJ221" s="102">
        <v>660</v>
      </c>
      <c r="AK221" s="219">
        <f t="shared" si="55"/>
        <v>165</v>
      </c>
      <c r="AL221" s="102">
        <v>0</v>
      </c>
      <c r="AM221" s="102"/>
      <c r="AN221" s="219">
        <f t="shared" si="56"/>
        <v>0</v>
      </c>
      <c r="AO221" s="268">
        <v>0</v>
      </c>
      <c r="AP221" s="268">
        <v>0</v>
      </c>
      <c r="AQ221" s="219">
        <f t="shared" si="57"/>
        <v>0</v>
      </c>
      <c r="AR221" s="222">
        <v>0</v>
      </c>
      <c r="AS221" s="222">
        <v>0</v>
      </c>
      <c r="AT221" s="219">
        <f t="shared" si="58"/>
        <v>0</v>
      </c>
      <c r="AU221" s="222">
        <v>0</v>
      </c>
      <c r="AV221" s="222">
        <v>0</v>
      </c>
      <c r="AW221" s="222">
        <f t="shared" si="59"/>
        <v>0</v>
      </c>
    </row>
    <row r="222" spans="1:49">
      <c r="A222" s="133"/>
      <c r="B222" s="41" t="s">
        <v>726</v>
      </c>
      <c r="C222" s="298" t="s">
        <v>5515</v>
      </c>
      <c r="D222" s="44" t="s">
        <v>5</v>
      </c>
      <c r="E222" s="42"/>
      <c r="F222" s="42"/>
      <c r="G222" s="58">
        <f t="shared" si="45"/>
        <v>0</v>
      </c>
      <c r="H222" s="45"/>
      <c r="I222" s="45"/>
      <c r="J222" s="58">
        <f t="shared" si="46"/>
        <v>0</v>
      </c>
      <c r="K222" s="45">
        <v>0</v>
      </c>
      <c r="L222" s="42">
        <v>0</v>
      </c>
      <c r="M222" s="58">
        <f t="shared" si="47"/>
        <v>0</v>
      </c>
      <c r="N222" s="42"/>
      <c r="O222" s="42"/>
      <c r="P222" s="58">
        <f t="shared" si="48"/>
        <v>0</v>
      </c>
      <c r="Q222" s="57">
        <v>16</v>
      </c>
      <c r="R222" s="57">
        <v>1745</v>
      </c>
      <c r="S222" s="58">
        <f t="shared" si="49"/>
        <v>436.25</v>
      </c>
      <c r="T222" s="57">
        <v>5</v>
      </c>
      <c r="U222" s="102">
        <v>490</v>
      </c>
      <c r="V222" s="58">
        <f t="shared" si="50"/>
        <v>122.5</v>
      </c>
      <c r="W222" s="102">
        <v>0</v>
      </c>
      <c r="X222" s="102">
        <v>0</v>
      </c>
      <c r="Y222" s="58">
        <f t="shared" si="51"/>
        <v>0</v>
      </c>
      <c r="Z222" s="102">
        <v>0</v>
      </c>
      <c r="AA222" s="102">
        <v>0</v>
      </c>
      <c r="AB222" s="58">
        <f t="shared" si="52"/>
        <v>0</v>
      </c>
      <c r="AC222" s="57">
        <v>0</v>
      </c>
      <c r="AD222" s="102">
        <v>0</v>
      </c>
      <c r="AE222" s="58">
        <f t="shared" si="53"/>
        <v>0</v>
      </c>
      <c r="AF222" s="102">
        <v>0</v>
      </c>
      <c r="AG222" s="102">
        <v>0</v>
      </c>
      <c r="AH222" s="219">
        <f t="shared" si="54"/>
        <v>0</v>
      </c>
      <c r="AI222" s="102">
        <v>0</v>
      </c>
      <c r="AJ222" s="102">
        <v>0</v>
      </c>
      <c r="AK222" s="219">
        <f t="shared" si="55"/>
        <v>0</v>
      </c>
      <c r="AL222" s="102">
        <v>0</v>
      </c>
      <c r="AM222" s="102"/>
      <c r="AN222" s="219">
        <f t="shared" si="56"/>
        <v>0</v>
      </c>
      <c r="AO222" s="268">
        <v>0</v>
      </c>
      <c r="AP222" s="268">
        <v>0</v>
      </c>
      <c r="AQ222" s="219">
        <f t="shared" si="57"/>
        <v>0</v>
      </c>
      <c r="AR222" s="222">
        <v>0</v>
      </c>
      <c r="AS222" s="222">
        <v>0</v>
      </c>
      <c r="AT222" s="219">
        <f t="shared" si="58"/>
        <v>0</v>
      </c>
      <c r="AU222" s="222">
        <v>0</v>
      </c>
      <c r="AV222" s="222">
        <v>0</v>
      </c>
      <c r="AW222" s="222">
        <f t="shared" si="59"/>
        <v>0</v>
      </c>
    </row>
    <row r="223" spans="1:49">
      <c r="A223" s="133"/>
      <c r="B223" s="41" t="s">
        <v>728</v>
      </c>
      <c r="C223" s="298" t="s">
        <v>729</v>
      </c>
      <c r="D223" s="44" t="s">
        <v>23</v>
      </c>
      <c r="E223" s="42"/>
      <c r="F223" s="42"/>
      <c r="G223" s="58">
        <f t="shared" si="45"/>
        <v>0</v>
      </c>
      <c r="H223" s="45"/>
      <c r="I223" s="45"/>
      <c r="J223" s="58">
        <f t="shared" si="46"/>
        <v>0</v>
      </c>
      <c r="K223" s="45">
        <v>0</v>
      </c>
      <c r="L223" s="42">
        <v>0</v>
      </c>
      <c r="M223" s="58">
        <f t="shared" si="47"/>
        <v>0</v>
      </c>
      <c r="N223" s="42"/>
      <c r="O223" s="42">
        <v>1285</v>
      </c>
      <c r="P223" s="58">
        <f t="shared" si="48"/>
        <v>321.25</v>
      </c>
      <c r="Q223" s="57">
        <v>81</v>
      </c>
      <c r="R223" s="57">
        <v>6885</v>
      </c>
      <c r="S223" s="58">
        <f t="shared" si="49"/>
        <v>1721.25</v>
      </c>
      <c r="T223" s="57">
        <v>112</v>
      </c>
      <c r="U223" s="102">
        <v>17560</v>
      </c>
      <c r="V223" s="58">
        <f t="shared" si="50"/>
        <v>4390</v>
      </c>
      <c r="W223" s="102">
        <v>67</v>
      </c>
      <c r="X223" s="102">
        <v>20000</v>
      </c>
      <c r="Y223" s="58">
        <f t="shared" si="51"/>
        <v>5000</v>
      </c>
      <c r="Z223" s="102">
        <v>257</v>
      </c>
      <c r="AA223" s="102">
        <v>23725</v>
      </c>
      <c r="AB223" s="58">
        <f t="shared" si="52"/>
        <v>5931.25</v>
      </c>
      <c r="AC223" s="57">
        <v>213</v>
      </c>
      <c r="AD223" s="102">
        <v>22460</v>
      </c>
      <c r="AE223" s="58">
        <f t="shared" si="53"/>
        <v>5615</v>
      </c>
      <c r="AF223" s="102">
        <v>516</v>
      </c>
      <c r="AG223" s="102">
        <v>39125</v>
      </c>
      <c r="AH223" s="219">
        <f t="shared" si="54"/>
        <v>9781.25</v>
      </c>
      <c r="AI223" s="102">
        <v>1017</v>
      </c>
      <c r="AJ223" s="102">
        <v>69195</v>
      </c>
      <c r="AK223" s="219">
        <f t="shared" si="55"/>
        <v>17298.75</v>
      </c>
      <c r="AL223" s="102">
        <v>471</v>
      </c>
      <c r="AM223" s="102">
        <v>64440</v>
      </c>
      <c r="AN223" s="219">
        <f t="shared" si="56"/>
        <v>16110</v>
      </c>
      <c r="AO223" s="268">
        <v>444</v>
      </c>
      <c r="AP223" s="268">
        <v>54335</v>
      </c>
      <c r="AQ223" s="219">
        <f t="shared" si="57"/>
        <v>13583.75</v>
      </c>
      <c r="AR223" s="222">
        <v>265</v>
      </c>
      <c r="AS223" s="222">
        <v>25055</v>
      </c>
      <c r="AT223" s="219">
        <f t="shared" si="58"/>
        <v>6263.75</v>
      </c>
      <c r="AU223" s="222">
        <v>308</v>
      </c>
      <c r="AV223" s="222">
        <v>35930</v>
      </c>
      <c r="AW223" s="222">
        <f t="shared" si="59"/>
        <v>8982.5</v>
      </c>
    </row>
    <row r="224" spans="1:49">
      <c r="A224" s="133"/>
      <c r="B224" s="41" t="s">
        <v>730</v>
      </c>
      <c r="C224" s="298" t="s">
        <v>731</v>
      </c>
      <c r="D224" s="44" t="s">
        <v>5</v>
      </c>
      <c r="E224" s="42"/>
      <c r="F224" s="42"/>
      <c r="G224" s="58">
        <f t="shared" si="45"/>
        <v>0</v>
      </c>
      <c r="H224" s="45"/>
      <c r="I224" s="45"/>
      <c r="J224" s="58">
        <f t="shared" si="46"/>
        <v>0</v>
      </c>
      <c r="K224" s="45">
        <v>0</v>
      </c>
      <c r="L224" s="42">
        <v>0</v>
      </c>
      <c r="M224" s="58">
        <f t="shared" si="47"/>
        <v>0</v>
      </c>
      <c r="N224" s="42"/>
      <c r="O224" s="42">
        <v>1475</v>
      </c>
      <c r="P224" s="58">
        <f t="shared" si="48"/>
        <v>368.75</v>
      </c>
      <c r="Q224" s="57">
        <v>61</v>
      </c>
      <c r="R224" s="57">
        <v>8285</v>
      </c>
      <c r="S224" s="58">
        <f t="shared" si="49"/>
        <v>2071.25</v>
      </c>
      <c r="T224" s="57">
        <v>85</v>
      </c>
      <c r="U224" s="102">
        <v>16140</v>
      </c>
      <c r="V224" s="58">
        <f t="shared" si="50"/>
        <v>4035</v>
      </c>
      <c r="W224" s="102">
        <v>183</v>
      </c>
      <c r="X224" s="102">
        <v>23980</v>
      </c>
      <c r="Y224" s="58">
        <f t="shared" si="51"/>
        <v>5995</v>
      </c>
      <c r="Z224" s="102">
        <v>238</v>
      </c>
      <c r="AA224" s="102">
        <v>33020</v>
      </c>
      <c r="AB224" s="58">
        <f t="shared" si="52"/>
        <v>8255</v>
      </c>
      <c r="AC224" s="57">
        <v>192</v>
      </c>
      <c r="AD224" s="102">
        <v>22930</v>
      </c>
      <c r="AE224" s="58">
        <f t="shared" si="53"/>
        <v>5732.5</v>
      </c>
      <c r="AF224" s="102">
        <v>249</v>
      </c>
      <c r="AG224" s="102">
        <v>26755</v>
      </c>
      <c r="AH224" s="219">
        <f t="shared" si="54"/>
        <v>6688.75</v>
      </c>
      <c r="AI224" s="102">
        <v>203</v>
      </c>
      <c r="AJ224" s="102">
        <v>23010</v>
      </c>
      <c r="AK224" s="219">
        <f t="shared" si="55"/>
        <v>5752.5</v>
      </c>
      <c r="AL224" s="102">
        <v>222</v>
      </c>
      <c r="AM224" s="102">
        <v>29250</v>
      </c>
      <c r="AN224" s="219">
        <f t="shared" si="56"/>
        <v>7312.5</v>
      </c>
      <c r="AO224" s="268">
        <v>186</v>
      </c>
      <c r="AP224" s="268">
        <v>22490</v>
      </c>
      <c r="AQ224" s="219">
        <f t="shared" si="57"/>
        <v>5622.5</v>
      </c>
      <c r="AR224" s="222">
        <v>219</v>
      </c>
      <c r="AS224" s="222">
        <v>26950</v>
      </c>
      <c r="AT224" s="219">
        <f t="shared" si="58"/>
        <v>6737.5</v>
      </c>
      <c r="AU224" s="222">
        <v>367</v>
      </c>
      <c r="AV224" s="222">
        <v>49525</v>
      </c>
      <c r="AW224" s="222">
        <f t="shared" si="59"/>
        <v>12381.25</v>
      </c>
    </row>
    <row r="225" spans="1:49">
      <c r="A225" s="133"/>
      <c r="B225" s="41" t="s">
        <v>732</v>
      </c>
      <c r="C225" s="298" t="s">
        <v>733</v>
      </c>
      <c r="D225" s="44" t="s">
        <v>5</v>
      </c>
      <c r="E225" s="42"/>
      <c r="F225" s="42"/>
      <c r="G225" s="58">
        <f t="shared" si="45"/>
        <v>0</v>
      </c>
      <c r="H225" s="45"/>
      <c r="I225" s="45"/>
      <c r="J225" s="58">
        <f t="shared" si="46"/>
        <v>0</v>
      </c>
      <c r="K225" s="45">
        <v>0</v>
      </c>
      <c r="L225" s="42">
        <v>0</v>
      </c>
      <c r="M225" s="58">
        <f t="shared" si="47"/>
        <v>0</v>
      </c>
      <c r="N225" s="42"/>
      <c r="O225" s="42"/>
      <c r="P225" s="58">
        <f t="shared" si="48"/>
        <v>0</v>
      </c>
      <c r="Q225" s="57">
        <v>44</v>
      </c>
      <c r="R225" s="57">
        <v>4355</v>
      </c>
      <c r="S225" s="58">
        <f t="shared" si="49"/>
        <v>1088.75</v>
      </c>
      <c r="T225" s="57">
        <v>81</v>
      </c>
      <c r="U225" s="102">
        <v>9720</v>
      </c>
      <c r="V225" s="58">
        <f t="shared" si="50"/>
        <v>2430</v>
      </c>
      <c r="W225" s="102">
        <v>44</v>
      </c>
      <c r="X225" s="102">
        <v>16270</v>
      </c>
      <c r="Y225" s="58">
        <f t="shared" si="51"/>
        <v>4067.5</v>
      </c>
      <c r="Z225" s="102">
        <v>182</v>
      </c>
      <c r="AA225" s="102">
        <v>18600</v>
      </c>
      <c r="AB225" s="58">
        <f t="shared" si="52"/>
        <v>4650</v>
      </c>
      <c r="AC225" s="57">
        <v>184</v>
      </c>
      <c r="AD225" s="102">
        <v>17300</v>
      </c>
      <c r="AE225" s="58">
        <f t="shared" si="53"/>
        <v>4325</v>
      </c>
      <c r="AF225" s="102">
        <v>352</v>
      </c>
      <c r="AG225" s="102">
        <v>31450</v>
      </c>
      <c r="AH225" s="219">
        <f t="shared" si="54"/>
        <v>7862.5</v>
      </c>
      <c r="AI225" s="102">
        <v>244</v>
      </c>
      <c r="AJ225" s="102">
        <v>24660</v>
      </c>
      <c r="AK225" s="219">
        <f t="shared" si="55"/>
        <v>6165</v>
      </c>
      <c r="AL225" s="102">
        <v>222</v>
      </c>
      <c r="AM225" s="102">
        <v>22285</v>
      </c>
      <c r="AN225" s="219">
        <f t="shared" si="56"/>
        <v>5571.25</v>
      </c>
      <c r="AO225" s="268">
        <v>270</v>
      </c>
      <c r="AP225" s="268">
        <v>29465</v>
      </c>
      <c r="AQ225" s="219">
        <f t="shared" si="57"/>
        <v>7366.25</v>
      </c>
      <c r="AR225" s="222">
        <v>280</v>
      </c>
      <c r="AS225" s="222">
        <v>26485</v>
      </c>
      <c r="AT225" s="219">
        <f t="shared" si="58"/>
        <v>6621.25</v>
      </c>
      <c r="AU225" s="222">
        <v>273</v>
      </c>
      <c r="AV225" s="222">
        <v>26910</v>
      </c>
      <c r="AW225" s="222">
        <f t="shared" si="59"/>
        <v>6727.5</v>
      </c>
    </row>
    <row r="226" spans="1:49">
      <c r="A226" s="133"/>
      <c r="B226" s="41" t="s">
        <v>734</v>
      </c>
      <c r="C226" s="298" t="s">
        <v>5515</v>
      </c>
      <c r="D226" s="44" t="s">
        <v>5</v>
      </c>
      <c r="E226" s="42"/>
      <c r="F226" s="42"/>
      <c r="G226" s="58">
        <f t="shared" si="45"/>
        <v>0</v>
      </c>
      <c r="H226" s="45"/>
      <c r="I226" s="45"/>
      <c r="J226" s="58">
        <f t="shared" si="46"/>
        <v>0</v>
      </c>
      <c r="K226" s="45">
        <v>0</v>
      </c>
      <c r="L226" s="42">
        <v>0</v>
      </c>
      <c r="M226" s="58">
        <f t="shared" si="47"/>
        <v>0</v>
      </c>
      <c r="N226" s="42"/>
      <c r="O226" s="42">
        <v>3710</v>
      </c>
      <c r="P226" s="58">
        <f t="shared" si="48"/>
        <v>927.5</v>
      </c>
      <c r="Q226" s="57">
        <v>57</v>
      </c>
      <c r="R226" s="57">
        <v>6620</v>
      </c>
      <c r="S226" s="58">
        <f t="shared" si="49"/>
        <v>1655</v>
      </c>
      <c r="T226" s="57">
        <v>24</v>
      </c>
      <c r="U226" s="102">
        <v>3220</v>
      </c>
      <c r="V226" s="58">
        <f t="shared" si="50"/>
        <v>805</v>
      </c>
      <c r="W226" s="102">
        <v>37</v>
      </c>
      <c r="X226" s="102">
        <v>3055</v>
      </c>
      <c r="Y226" s="58">
        <f t="shared" si="51"/>
        <v>763.75</v>
      </c>
      <c r="Z226" s="102">
        <v>26</v>
      </c>
      <c r="AA226" s="102">
        <v>2920</v>
      </c>
      <c r="AB226" s="58">
        <f t="shared" si="52"/>
        <v>730</v>
      </c>
      <c r="AC226" s="57">
        <v>0</v>
      </c>
      <c r="AD226" s="102">
        <v>0</v>
      </c>
      <c r="AE226" s="58">
        <f t="shared" si="53"/>
        <v>0</v>
      </c>
      <c r="AF226" s="102">
        <v>0</v>
      </c>
      <c r="AG226" s="102">
        <v>0</v>
      </c>
      <c r="AH226" s="219">
        <f t="shared" si="54"/>
        <v>0</v>
      </c>
      <c r="AI226" s="102">
        <v>0</v>
      </c>
      <c r="AJ226" s="102"/>
      <c r="AK226" s="219">
        <f t="shared" si="55"/>
        <v>0</v>
      </c>
      <c r="AL226" s="102">
        <v>0</v>
      </c>
      <c r="AM226" s="102">
        <v>0</v>
      </c>
      <c r="AN226" s="219">
        <f t="shared" si="56"/>
        <v>0</v>
      </c>
      <c r="AO226" s="268">
        <v>0</v>
      </c>
      <c r="AP226" s="268">
        <v>0</v>
      </c>
      <c r="AQ226" s="219">
        <f t="shared" si="57"/>
        <v>0</v>
      </c>
      <c r="AR226" s="222">
        <v>0</v>
      </c>
      <c r="AS226" s="222">
        <v>0</v>
      </c>
      <c r="AT226" s="219">
        <f t="shared" si="58"/>
        <v>0</v>
      </c>
      <c r="AU226" s="222">
        <v>0</v>
      </c>
      <c r="AV226" s="222">
        <v>0</v>
      </c>
      <c r="AW226" s="222">
        <f t="shared" si="59"/>
        <v>0</v>
      </c>
    </row>
    <row r="227" spans="1:49">
      <c r="A227" s="133"/>
      <c r="B227" s="41" t="s">
        <v>736</v>
      </c>
      <c r="C227" s="298" t="s">
        <v>5515</v>
      </c>
      <c r="D227" s="44" t="s">
        <v>5</v>
      </c>
      <c r="E227" s="42"/>
      <c r="F227" s="42"/>
      <c r="G227" s="58">
        <f t="shared" si="45"/>
        <v>0</v>
      </c>
      <c r="H227" s="45"/>
      <c r="I227" s="45"/>
      <c r="J227" s="58">
        <f t="shared" si="46"/>
        <v>0</v>
      </c>
      <c r="K227" s="45">
        <v>0</v>
      </c>
      <c r="L227" s="42">
        <v>0</v>
      </c>
      <c r="M227" s="58">
        <f t="shared" si="47"/>
        <v>0</v>
      </c>
      <c r="N227" s="42"/>
      <c r="O227" s="42"/>
      <c r="P227" s="58">
        <f t="shared" si="48"/>
        <v>0</v>
      </c>
      <c r="Q227" s="57">
        <v>0</v>
      </c>
      <c r="R227" s="57">
        <v>0</v>
      </c>
      <c r="S227" s="58">
        <f t="shared" si="49"/>
        <v>0</v>
      </c>
      <c r="T227" s="57">
        <v>0</v>
      </c>
      <c r="U227" s="102">
        <v>0</v>
      </c>
      <c r="V227" s="58">
        <f t="shared" si="50"/>
        <v>0</v>
      </c>
      <c r="W227" s="102">
        <v>0</v>
      </c>
      <c r="X227" s="102">
        <v>0</v>
      </c>
      <c r="Y227" s="58">
        <f t="shared" si="51"/>
        <v>0</v>
      </c>
      <c r="Z227" s="102">
        <v>0</v>
      </c>
      <c r="AA227" s="102">
        <v>0</v>
      </c>
      <c r="AB227" s="58">
        <f t="shared" si="52"/>
        <v>0</v>
      </c>
      <c r="AC227" s="57">
        <v>0</v>
      </c>
      <c r="AD227" s="102">
        <v>0</v>
      </c>
      <c r="AE227" s="58">
        <f t="shared" si="53"/>
        <v>0</v>
      </c>
      <c r="AF227" s="102">
        <v>0</v>
      </c>
      <c r="AG227" s="102">
        <v>0</v>
      </c>
      <c r="AH227" s="219">
        <f t="shared" si="54"/>
        <v>0</v>
      </c>
      <c r="AI227" s="102">
        <v>0</v>
      </c>
      <c r="AJ227" s="102"/>
      <c r="AK227" s="219">
        <f t="shared" si="55"/>
        <v>0</v>
      </c>
      <c r="AL227" s="102">
        <v>0</v>
      </c>
      <c r="AM227" s="102">
        <v>0</v>
      </c>
      <c r="AN227" s="219">
        <f t="shared" si="56"/>
        <v>0</v>
      </c>
      <c r="AO227" s="268">
        <v>0</v>
      </c>
      <c r="AP227" s="268">
        <v>0</v>
      </c>
      <c r="AQ227" s="219">
        <f t="shared" si="57"/>
        <v>0</v>
      </c>
      <c r="AR227" s="222">
        <v>0</v>
      </c>
      <c r="AS227" s="222">
        <v>0</v>
      </c>
      <c r="AT227" s="219">
        <f t="shared" si="58"/>
        <v>0</v>
      </c>
      <c r="AU227" s="222">
        <v>0</v>
      </c>
      <c r="AV227" s="222">
        <v>0</v>
      </c>
      <c r="AW227" s="222">
        <f t="shared" si="59"/>
        <v>0</v>
      </c>
    </row>
    <row r="228" spans="1:49">
      <c r="A228" s="133"/>
      <c r="B228" s="41" t="s">
        <v>738</v>
      </c>
      <c r="C228" s="298" t="s">
        <v>739</v>
      </c>
      <c r="D228" s="44" t="s">
        <v>23</v>
      </c>
      <c r="E228" s="42"/>
      <c r="F228" s="42"/>
      <c r="G228" s="58">
        <f t="shared" si="45"/>
        <v>0</v>
      </c>
      <c r="H228" s="45"/>
      <c r="I228" s="45"/>
      <c r="J228" s="58">
        <f t="shared" si="46"/>
        <v>0</v>
      </c>
      <c r="K228" s="45">
        <v>0</v>
      </c>
      <c r="L228" s="42">
        <v>0</v>
      </c>
      <c r="M228" s="58">
        <f t="shared" si="47"/>
        <v>0</v>
      </c>
      <c r="N228" s="42"/>
      <c r="O228" s="42">
        <v>785</v>
      </c>
      <c r="P228" s="58">
        <f t="shared" si="48"/>
        <v>196.25</v>
      </c>
      <c r="Q228" s="57">
        <v>21</v>
      </c>
      <c r="R228" s="57">
        <v>1415</v>
      </c>
      <c r="S228" s="58">
        <f t="shared" si="49"/>
        <v>353.75</v>
      </c>
      <c r="T228" s="57">
        <v>27</v>
      </c>
      <c r="U228" s="102">
        <v>2980</v>
      </c>
      <c r="V228" s="58">
        <f t="shared" si="50"/>
        <v>745</v>
      </c>
      <c r="W228" s="102">
        <v>23</v>
      </c>
      <c r="X228" s="102">
        <v>4950</v>
      </c>
      <c r="Y228" s="58">
        <f t="shared" si="51"/>
        <v>1237.5</v>
      </c>
      <c r="Z228" s="102">
        <v>102</v>
      </c>
      <c r="AA228" s="102">
        <v>9260</v>
      </c>
      <c r="AB228" s="58">
        <f t="shared" si="52"/>
        <v>2315</v>
      </c>
      <c r="AC228" s="57">
        <v>70</v>
      </c>
      <c r="AD228" s="102">
        <v>5605</v>
      </c>
      <c r="AE228" s="58">
        <f t="shared" si="53"/>
        <v>1401.25</v>
      </c>
      <c r="AF228" s="102">
        <v>120</v>
      </c>
      <c r="AG228" s="102">
        <v>8280</v>
      </c>
      <c r="AH228" s="219">
        <f t="shared" si="54"/>
        <v>2070</v>
      </c>
      <c r="AI228" s="102">
        <v>100</v>
      </c>
      <c r="AJ228" s="102">
        <v>8600</v>
      </c>
      <c r="AK228" s="219">
        <f t="shared" si="55"/>
        <v>2150</v>
      </c>
      <c r="AL228" s="102">
        <v>111</v>
      </c>
      <c r="AM228" s="102">
        <v>11090</v>
      </c>
      <c r="AN228" s="219">
        <f t="shared" si="56"/>
        <v>2772.5</v>
      </c>
      <c r="AO228" s="268">
        <v>225</v>
      </c>
      <c r="AP228" s="268">
        <v>18495</v>
      </c>
      <c r="AQ228" s="219">
        <f t="shared" si="57"/>
        <v>4623.75</v>
      </c>
      <c r="AR228" s="222">
        <v>123</v>
      </c>
      <c r="AS228" s="222">
        <v>11200</v>
      </c>
      <c r="AT228" s="219">
        <f t="shared" si="58"/>
        <v>2800</v>
      </c>
      <c r="AU228" s="222">
        <v>152</v>
      </c>
      <c r="AV228" s="222">
        <v>13930</v>
      </c>
      <c r="AW228" s="222">
        <f t="shared" si="59"/>
        <v>3482.5</v>
      </c>
    </row>
    <row r="229" spans="1:49">
      <c r="A229" s="133"/>
      <c r="B229" s="41" t="s">
        <v>1046</v>
      </c>
      <c r="C229" s="298" t="s">
        <v>1047</v>
      </c>
      <c r="D229" s="44" t="s">
        <v>16</v>
      </c>
      <c r="E229" s="42"/>
      <c r="F229" s="42"/>
      <c r="G229" s="58">
        <f t="shared" si="45"/>
        <v>0</v>
      </c>
      <c r="H229" s="45"/>
      <c r="I229" s="45"/>
      <c r="J229" s="58">
        <f t="shared" si="46"/>
        <v>0</v>
      </c>
      <c r="K229" s="45"/>
      <c r="L229" s="42"/>
      <c r="M229" s="58">
        <f t="shared" si="47"/>
        <v>0</v>
      </c>
      <c r="N229" s="42"/>
      <c r="O229" s="42"/>
      <c r="P229" s="58">
        <f t="shared" si="48"/>
        <v>0</v>
      </c>
      <c r="Q229" s="57">
        <v>30</v>
      </c>
      <c r="R229" s="57">
        <v>3610</v>
      </c>
      <c r="S229" s="58">
        <f t="shared" si="49"/>
        <v>902.5</v>
      </c>
      <c r="T229" s="57">
        <v>56</v>
      </c>
      <c r="U229" s="102">
        <v>7695</v>
      </c>
      <c r="V229" s="58">
        <f t="shared" si="50"/>
        <v>1923.75</v>
      </c>
      <c r="W229" s="102">
        <v>25</v>
      </c>
      <c r="X229" s="102">
        <v>12510</v>
      </c>
      <c r="Y229" s="58">
        <f t="shared" si="51"/>
        <v>3127.5</v>
      </c>
      <c r="Z229" s="102">
        <v>138</v>
      </c>
      <c r="AA229" s="102">
        <v>15725</v>
      </c>
      <c r="AB229" s="58">
        <f t="shared" si="52"/>
        <v>3931.25</v>
      </c>
      <c r="AC229" s="57">
        <v>103</v>
      </c>
      <c r="AD229" s="102">
        <v>10110</v>
      </c>
      <c r="AE229" s="58">
        <f t="shared" si="53"/>
        <v>2527.5</v>
      </c>
      <c r="AF229" s="102">
        <v>195</v>
      </c>
      <c r="AG229" s="102">
        <v>19395</v>
      </c>
      <c r="AH229" s="219">
        <f t="shared" si="54"/>
        <v>4848.75</v>
      </c>
      <c r="AI229" s="102">
        <v>200</v>
      </c>
      <c r="AJ229" s="102">
        <v>19160</v>
      </c>
      <c r="AK229" s="219">
        <f t="shared" si="55"/>
        <v>4790</v>
      </c>
      <c r="AL229" s="102">
        <v>172</v>
      </c>
      <c r="AM229" s="102">
        <v>16670</v>
      </c>
      <c r="AN229" s="219">
        <f t="shared" si="56"/>
        <v>4167.5</v>
      </c>
      <c r="AO229" s="268">
        <v>224</v>
      </c>
      <c r="AP229" s="268">
        <v>22045</v>
      </c>
      <c r="AQ229" s="219">
        <f t="shared" si="57"/>
        <v>5511.25</v>
      </c>
      <c r="AR229" s="222">
        <v>293</v>
      </c>
      <c r="AS229" s="222">
        <v>27200</v>
      </c>
      <c r="AT229" s="219">
        <f t="shared" si="58"/>
        <v>6800</v>
      </c>
      <c r="AU229" s="222">
        <v>241</v>
      </c>
      <c r="AV229" s="222">
        <v>27190</v>
      </c>
      <c r="AW229" s="222">
        <f t="shared" si="59"/>
        <v>6797.5</v>
      </c>
    </row>
    <row r="230" spans="1:49">
      <c r="A230" s="133"/>
      <c r="B230" s="41" t="s">
        <v>740</v>
      </c>
      <c r="C230" s="298" t="s">
        <v>741</v>
      </c>
      <c r="D230" s="44" t="s">
        <v>5</v>
      </c>
      <c r="E230" s="42"/>
      <c r="F230" s="42"/>
      <c r="G230" s="58">
        <f t="shared" si="45"/>
        <v>0</v>
      </c>
      <c r="H230" s="45"/>
      <c r="I230" s="45"/>
      <c r="J230" s="58">
        <f t="shared" si="46"/>
        <v>0</v>
      </c>
      <c r="K230" s="45">
        <v>0</v>
      </c>
      <c r="L230" s="42">
        <v>0</v>
      </c>
      <c r="M230" s="58">
        <f t="shared" si="47"/>
        <v>0</v>
      </c>
      <c r="N230" s="42"/>
      <c r="O230" s="42"/>
      <c r="P230" s="58">
        <f t="shared" si="48"/>
        <v>0</v>
      </c>
      <c r="Q230" s="57">
        <v>12</v>
      </c>
      <c r="R230" s="57">
        <v>1930</v>
      </c>
      <c r="S230" s="58">
        <f t="shared" si="49"/>
        <v>482.5</v>
      </c>
      <c r="T230" s="57">
        <v>17</v>
      </c>
      <c r="U230" s="102">
        <v>2660</v>
      </c>
      <c r="V230" s="58">
        <f t="shared" si="50"/>
        <v>665</v>
      </c>
      <c r="W230" s="102">
        <v>7</v>
      </c>
      <c r="X230" s="102">
        <v>3535</v>
      </c>
      <c r="Y230" s="58">
        <f t="shared" si="51"/>
        <v>883.75</v>
      </c>
      <c r="Z230" s="102">
        <v>57</v>
      </c>
      <c r="AA230" s="102">
        <v>5785</v>
      </c>
      <c r="AB230" s="58">
        <f t="shared" si="52"/>
        <v>1446.25</v>
      </c>
      <c r="AC230" s="57">
        <v>49</v>
      </c>
      <c r="AD230" s="102">
        <v>5290</v>
      </c>
      <c r="AE230" s="58">
        <f t="shared" si="53"/>
        <v>1322.5</v>
      </c>
      <c r="AF230" s="102">
        <v>65</v>
      </c>
      <c r="AG230" s="102">
        <v>6000</v>
      </c>
      <c r="AH230" s="219">
        <f t="shared" si="54"/>
        <v>1500</v>
      </c>
      <c r="AI230" s="102">
        <v>60</v>
      </c>
      <c r="AJ230" s="102">
        <v>6410</v>
      </c>
      <c r="AK230" s="219">
        <f t="shared" si="55"/>
        <v>1602.5</v>
      </c>
      <c r="AL230" s="102">
        <v>83</v>
      </c>
      <c r="AM230" s="102">
        <v>9835</v>
      </c>
      <c r="AN230" s="219">
        <f t="shared" si="56"/>
        <v>2458.75</v>
      </c>
      <c r="AO230" s="268">
        <v>64</v>
      </c>
      <c r="AP230" s="268">
        <v>6930</v>
      </c>
      <c r="AQ230" s="219">
        <f t="shared" si="57"/>
        <v>1732.5</v>
      </c>
      <c r="AR230" s="222">
        <v>84</v>
      </c>
      <c r="AS230" s="222">
        <v>8310</v>
      </c>
      <c r="AT230" s="219">
        <f t="shared" si="58"/>
        <v>2077.5</v>
      </c>
      <c r="AU230" s="222">
        <v>68</v>
      </c>
      <c r="AV230" s="222">
        <v>6675</v>
      </c>
      <c r="AW230" s="222">
        <f t="shared" si="59"/>
        <v>1668.75</v>
      </c>
    </row>
    <row r="231" spans="1:49">
      <c r="A231" s="133"/>
      <c r="B231" s="41" t="s">
        <v>742</v>
      </c>
      <c r="C231" s="298" t="s">
        <v>743</v>
      </c>
      <c r="D231" s="44" t="s">
        <v>5</v>
      </c>
      <c r="E231" s="42"/>
      <c r="F231" s="42"/>
      <c r="G231" s="58">
        <f t="shared" si="45"/>
        <v>0</v>
      </c>
      <c r="H231" s="45"/>
      <c r="I231" s="45"/>
      <c r="J231" s="58">
        <f t="shared" si="46"/>
        <v>0</v>
      </c>
      <c r="K231" s="45">
        <v>0</v>
      </c>
      <c r="L231" s="42">
        <v>0</v>
      </c>
      <c r="M231" s="58">
        <f t="shared" si="47"/>
        <v>0</v>
      </c>
      <c r="N231" s="42"/>
      <c r="O231" s="42"/>
      <c r="P231" s="58">
        <f t="shared" si="48"/>
        <v>0</v>
      </c>
      <c r="Q231" s="57">
        <v>2</v>
      </c>
      <c r="R231" s="57">
        <v>125</v>
      </c>
      <c r="S231" s="58">
        <f t="shared" si="49"/>
        <v>31.25</v>
      </c>
      <c r="T231" s="57">
        <v>8</v>
      </c>
      <c r="U231" s="102">
        <v>760</v>
      </c>
      <c r="V231" s="58">
        <f t="shared" si="50"/>
        <v>190</v>
      </c>
      <c r="W231" s="102">
        <v>4</v>
      </c>
      <c r="X231" s="102">
        <v>1145</v>
      </c>
      <c r="Y231" s="58">
        <f t="shared" si="51"/>
        <v>286.25</v>
      </c>
      <c r="Z231" s="102">
        <v>17</v>
      </c>
      <c r="AA231" s="102">
        <v>2125</v>
      </c>
      <c r="AB231" s="58">
        <f t="shared" si="52"/>
        <v>531.25</v>
      </c>
      <c r="AC231" s="57">
        <v>18</v>
      </c>
      <c r="AD231" s="102">
        <v>1690</v>
      </c>
      <c r="AE231" s="58">
        <f t="shared" si="53"/>
        <v>422.5</v>
      </c>
      <c r="AF231" s="102">
        <v>17</v>
      </c>
      <c r="AG231" s="102">
        <v>2160</v>
      </c>
      <c r="AH231" s="219">
        <f t="shared" si="54"/>
        <v>540</v>
      </c>
      <c r="AI231" s="102">
        <v>15</v>
      </c>
      <c r="AJ231" s="102">
        <v>1600</v>
      </c>
      <c r="AK231" s="219">
        <f t="shared" si="55"/>
        <v>400</v>
      </c>
      <c r="AL231" s="102">
        <v>5</v>
      </c>
      <c r="AM231" s="102">
        <v>720</v>
      </c>
      <c r="AN231" s="219">
        <f t="shared" si="56"/>
        <v>180</v>
      </c>
      <c r="AO231" s="268">
        <v>6</v>
      </c>
      <c r="AP231" s="268">
        <v>575</v>
      </c>
      <c r="AQ231" s="219">
        <f t="shared" si="57"/>
        <v>143.75</v>
      </c>
      <c r="AR231" s="222">
        <v>7</v>
      </c>
      <c r="AS231" s="222">
        <v>995</v>
      </c>
      <c r="AT231" s="219">
        <f t="shared" si="58"/>
        <v>248.75</v>
      </c>
      <c r="AU231" s="222">
        <v>13</v>
      </c>
      <c r="AV231" s="222">
        <v>1310</v>
      </c>
      <c r="AW231" s="222">
        <f t="shared" si="59"/>
        <v>327.5</v>
      </c>
    </row>
    <row r="232" spans="1:49">
      <c r="A232" s="133"/>
      <c r="B232" s="41" t="s">
        <v>744</v>
      </c>
      <c r="C232" s="298" t="s">
        <v>745</v>
      </c>
      <c r="D232" s="44" t="s">
        <v>5</v>
      </c>
      <c r="E232" s="42"/>
      <c r="F232" s="42"/>
      <c r="G232" s="58">
        <f t="shared" si="45"/>
        <v>0</v>
      </c>
      <c r="H232" s="45"/>
      <c r="I232" s="45"/>
      <c r="J232" s="58">
        <f t="shared" si="46"/>
        <v>0</v>
      </c>
      <c r="K232" s="45">
        <v>0</v>
      </c>
      <c r="L232" s="42">
        <v>0</v>
      </c>
      <c r="M232" s="58">
        <f t="shared" si="47"/>
        <v>0</v>
      </c>
      <c r="N232" s="42"/>
      <c r="O232" s="42">
        <v>14400</v>
      </c>
      <c r="P232" s="58">
        <f t="shared" si="48"/>
        <v>3600</v>
      </c>
      <c r="Q232" s="57">
        <v>505</v>
      </c>
      <c r="R232" s="57">
        <v>42245</v>
      </c>
      <c r="S232" s="58">
        <f t="shared" si="49"/>
        <v>10561.25</v>
      </c>
      <c r="T232" s="57">
        <v>476</v>
      </c>
      <c r="U232" s="102">
        <v>50915</v>
      </c>
      <c r="V232" s="58">
        <f t="shared" si="50"/>
        <v>12728.75</v>
      </c>
      <c r="W232" s="102">
        <v>242</v>
      </c>
      <c r="X232" s="102">
        <v>72295</v>
      </c>
      <c r="Y232" s="58">
        <f t="shared" si="51"/>
        <v>18073.75</v>
      </c>
      <c r="Z232" s="102">
        <v>674</v>
      </c>
      <c r="AA232" s="102">
        <v>55605</v>
      </c>
      <c r="AB232" s="58">
        <f t="shared" si="52"/>
        <v>13901.25</v>
      </c>
      <c r="AC232" s="57">
        <v>701</v>
      </c>
      <c r="AD232" s="102">
        <v>56900</v>
      </c>
      <c r="AE232" s="58">
        <f t="shared" si="53"/>
        <v>14225</v>
      </c>
      <c r="AF232" s="102">
        <v>914</v>
      </c>
      <c r="AG232" s="102">
        <v>72465</v>
      </c>
      <c r="AH232" s="219">
        <f t="shared" si="54"/>
        <v>18116.25</v>
      </c>
      <c r="AI232" s="102">
        <v>1101</v>
      </c>
      <c r="AJ232" s="102">
        <v>80770</v>
      </c>
      <c r="AK232" s="219">
        <f t="shared" si="55"/>
        <v>20192.5</v>
      </c>
      <c r="AL232" s="102">
        <v>1046</v>
      </c>
      <c r="AM232" s="102">
        <v>81290</v>
      </c>
      <c r="AN232" s="219">
        <f t="shared" si="56"/>
        <v>20322.5</v>
      </c>
      <c r="AO232" s="268">
        <v>646</v>
      </c>
      <c r="AP232" s="268">
        <v>50820</v>
      </c>
      <c r="AQ232" s="219">
        <f t="shared" si="57"/>
        <v>12705</v>
      </c>
      <c r="AR232" s="222">
        <v>462</v>
      </c>
      <c r="AS232" s="222">
        <v>38445</v>
      </c>
      <c r="AT232" s="219">
        <f t="shared" si="58"/>
        <v>9611.25</v>
      </c>
      <c r="AU232" s="222">
        <v>381</v>
      </c>
      <c r="AV232" s="222">
        <v>28200</v>
      </c>
      <c r="AW232" s="222">
        <f t="shared" si="59"/>
        <v>7050</v>
      </c>
    </row>
    <row r="233" spans="1:49">
      <c r="A233" s="133"/>
      <c r="B233" s="41" t="s">
        <v>746</v>
      </c>
      <c r="C233" s="298" t="s">
        <v>5515</v>
      </c>
      <c r="D233" s="44" t="s">
        <v>204</v>
      </c>
      <c r="E233" s="42"/>
      <c r="F233" s="42"/>
      <c r="G233" s="58">
        <f t="shared" si="45"/>
        <v>0</v>
      </c>
      <c r="H233" s="45"/>
      <c r="I233" s="45"/>
      <c r="J233" s="58">
        <f t="shared" si="46"/>
        <v>0</v>
      </c>
      <c r="K233" s="45">
        <v>0</v>
      </c>
      <c r="L233" s="42">
        <v>0</v>
      </c>
      <c r="M233" s="58">
        <f t="shared" si="47"/>
        <v>0</v>
      </c>
      <c r="N233" s="42"/>
      <c r="O233" s="42"/>
      <c r="P233" s="58">
        <f t="shared" si="48"/>
        <v>0</v>
      </c>
      <c r="Q233" s="57">
        <v>0</v>
      </c>
      <c r="R233" s="57">
        <v>0</v>
      </c>
      <c r="S233" s="58">
        <f t="shared" si="49"/>
        <v>0</v>
      </c>
      <c r="T233" s="57">
        <v>23</v>
      </c>
      <c r="U233" s="102">
        <v>2545</v>
      </c>
      <c r="V233" s="58">
        <f t="shared" si="50"/>
        <v>636.25</v>
      </c>
      <c r="W233" s="102">
        <v>13</v>
      </c>
      <c r="X233" s="102">
        <v>4480</v>
      </c>
      <c r="Y233" s="58">
        <f t="shared" si="51"/>
        <v>1120</v>
      </c>
      <c r="Z233" s="102">
        <v>63</v>
      </c>
      <c r="AA233" s="102">
        <v>5300</v>
      </c>
      <c r="AB233" s="58">
        <f t="shared" si="52"/>
        <v>1325</v>
      </c>
      <c r="AC233" s="57">
        <v>44</v>
      </c>
      <c r="AD233" s="102">
        <v>4350</v>
      </c>
      <c r="AE233" s="58">
        <f t="shared" si="53"/>
        <v>1087.5</v>
      </c>
      <c r="AF233" s="102">
        <v>0</v>
      </c>
      <c r="AG233" s="102">
        <v>0</v>
      </c>
      <c r="AH233" s="219">
        <f t="shared" si="54"/>
        <v>0</v>
      </c>
      <c r="AI233" s="102">
        <v>0</v>
      </c>
      <c r="AJ233" s="102">
        <v>0</v>
      </c>
      <c r="AK233" s="219">
        <f t="shared" si="55"/>
        <v>0</v>
      </c>
      <c r="AL233" s="102">
        <v>0</v>
      </c>
      <c r="AM233" s="102"/>
      <c r="AN233" s="219">
        <f t="shared" si="56"/>
        <v>0</v>
      </c>
      <c r="AO233" s="268">
        <v>0</v>
      </c>
      <c r="AP233" s="268">
        <v>0</v>
      </c>
      <c r="AQ233" s="219">
        <f t="shared" si="57"/>
        <v>0</v>
      </c>
      <c r="AR233" s="222">
        <v>0</v>
      </c>
      <c r="AS233" s="222">
        <v>0</v>
      </c>
      <c r="AT233" s="219">
        <f t="shared" si="58"/>
        <v>0</v>
      </c>
      <c r="AU233" s="222">
        <v>0</v>
      </c>
      <c r="AV233" s="222">
        <v>0</v>
      </c>
      <c r="AW233" s="222">
        <f t="shared" si="59"/>
        <v>0</v>
      </c>
    </row>
    <row r="234" spans="1:49">
      <c r="A234" s="133"/>
      <c r="B234" s="41" t="s">
        <v>748</v>
      </c>
      <c r="C234" s="298" t="s">
        <v>749</v>
      </c>
      <c r="D234" s="44" t="s">
        <v>148</v>
      </c>
      <c r="E234" s="42"/>
      <c r="F234" s="42"/>
      <c r="G234" s="58">
        <f t="shared" si="45"/>
        <v>0</v>
      </c>
      <c r="H234" s="45"/>
      <c r="I234" s="45"/>
      <c r="J234" s="58">
        <f t="shared" si="46"/>
        <v>0</v>
      </c>
      <c r="K234" s="45">
        <v>0</v>
      </c>
      <c r="L234" s="42">
        <v>0</v>
      </c>
      <c r="M234" s="58">
        <f t="shared" si="47"/>
        <v>0</v>
      </c>
      <c r="N234" s="42"/>
      <c r="O234" s="42"/>
      <c r="P234" s="58">
        <f t="shared" si="48"/>
        <v>0</v>
      </c>
      <c r="Q234" s="57">
        <v>13</v>
      </c>
      <c r="R234" s="57">
        <v>1610</v>
      </c>
      <c r="S234" s="58">
        <f t="shared" si="49"/>
        <v>402.5</v>
      </c>
      <c r="T234" s="57">
        <v>6</v>
      </c>
      <c r="U234" s="102">
        <v>1120</v>
      </c>
      <c r="V234" s="58">
        <f t="shared" si="50"/>
        <v>280</v>
      </c>
      <c r="W234" s="102">
        <v>5</v>
      </c>
      <c r="X234" s="102">
        <v>1850</v>
      </c>
      <c r="Y234" s="58">
        <f t="shared" si="51"/>
        <v>462.5</v>
      </c>
      <c r="Z234" s="102">
        <v>26</v>
      </c>
      <c r="AA234" s="102">
        <v>1975</v>
      </c>
      <c r="AB234" s="58">
        <f t="shared" si="52"/>
        <v>493.75</v>
      </c>
      <c r="AC234" s="57">
        <v>14</v>
      </c>
      <c r="AD234" s="102">
        <v>1395</v>
      </c>
      <c r="AE234" s="58">
        <f t="shared" si="53"/>
        <v>348.75</v>
      </c>
      <c r="AF234" s="102">
        <v>32</v>
      </c>
      <c r="AG234" s="102">
        <v>4065</v>
      </c>
      <c r="AH234" s="219">
        <f t="shared" si="54"/>
        <v>1016.25</v>
      </c>
      <c r="AI234" s="102">
        <v>35</v>
      </c>
      <c r="AJ234" s="102">
        <v>3720</v>
      </c>
      <c r="AK234" s="219">
        <f t="shared" si="55"/>
        <v>930</v>
      </c>
      <c r="AL234" s="102">
        <v>58</v>
      </c>
      <c r="AM234" s="102">
        <v>4510</v>
      </c>
      <c r="AN234" s="219">
        <f t="shared" si="56"/>
        <v>1127.5</v>
      </c>
      <c r="AO234" s="268">
        <v>67</v>
      </c>
      <c r="AP234" s="268">
        <v>6275</v>
      </c>
      <c r="AQ234" s="219">
        <f t="shared" si="57"/>
        <v>1568.75</v>
      </c>
      <c r="AR234" s="222">
        <v>49</v>
      </c>
      <c r="AS234" s="222">
        <v>5095</v>
      </c>
      <c r="AT234" s="219">
        <f t="shared" si="58"/>
        <v>1273.75</v>
      </c>
      <c r="AU234" s="222">
        <v>72</v>
      </c>
      <c r="AV234" s="222">
        <v>7150</v>
      </c>
      <c r="AW234" s="222">
        <f t="shared" si="59"/>
        <v>1787.5</v>
      </c>
    </row>
    <row r="235" spans="1:49">
      <c r="A235" s="133"/>
      <c r="B235" s="41" t="s">
        <v>750</v>
      </c>
      <c r="C235" s="298" t="s">
        <v>751</v>
      </c>
      <c r="D235" s="44" t="s">
        <v>5</v>
      </c>
      <c r="E235" s="42"/>
      <c r="F235" s="42"/>
      <c r="G235" s="58">
        <f t="shared" si="45"/>
        <v>0</v>
      </c>
      <c r="H235" s="45"/>
      <c r="I235" s="45"/>
      <c r="J235" s="58">
        <f t="shared" si="46"/>
        <v>0</v>
      </c>
      <c r="K235" s="45">
        <v>0</v>
      </c>
      <c r="L235" s="42">
        <v>0</v>
      </c>
      <c r="M235" s="58">
        <f t="shared" si="47"/>
        <v>0</v>
      </c>
      <c r="N235" s="42"/>
      <c r="O235" s="42"/>
      <c r="P235" s="58">
        <f t="shared" si="48"/>
        <v>0</v>
      </c>
      <c r="Q235" s="57">
        <v>7</v>
      </c>
      <c r="R235" s="57">
        <v>450</v>
      </c>
      <c r="S235" s="58">
        <f t="shared" si="49"/>
        <v>112.5</v>
      </c>
      <c r="T235" s="57">
        <v>5</v>
      </c>
      <c r="U235" s="102">
        <v>670</v>
      </c>
      <c r="V235" s="58">
        <f t="shared" si="50"/>
        <v>167.5</v>
      </c>
      <c r="W235" s="102">
        <v>7</v>
      </c>
      <c r="X235" s="102">
        <v>1075</v>
      </c>
      <c r="Y235" s="58">
        <f t="shared" si="51"/>
        <v>268.75</v>
      </c>
      <c r="Z235" s="102">
        <v>12</v>
      </c>
      <c r="AA235" s="102">
        <v>860</v>
      </c>
      <c r="AB235" s="58">
        <f t="shared" si="52"/>
        <v>215</v>
      </c>
      <c r="AC235" s="57">
        <v>17</v>
      </c>
      <c r="AD235" s="102">
        <v>1210</v>
      </c>
      <c r="AE235" s="58">
        <f t="shared" si="53"/>
        <v>302.5</v>
      </c>
      <c r="AF235" s="102">
        <v>36</v>
      </c>
      <c r="AG235" s="102">
        <v>3505</v>
      </c>
      <c r="AH235" s="219">
        <f t="shared" si="54"/>
        <v>876.25</v>
      </c>
      <c r="AI235" s="102">
        <v>32</v>
      </c>
      <c r="AJ235" s="102">
        <v>3225</v>
      </c>
      <c r="AK235" s="219">
        <f t="shared" si="55"/>
        <v>806.25</v>
      </c>
      <c r="AL235" s="102">
        <v>41</v>
      </c>
      <c r="AM235" s="102">
        <v>4145</v>
      </c>
      <c r="AN235" s="219">
        <f t="shared" si="56"/>
        <v>1036.25</v>
      </c>
      <c r="AO235" s="268">
        <v>56</v>
      </c>
      <c r="AP235" s="268">
        <v>5985</v>
      </c>
      <c r="AQ235" s="219">
        <f t="shared" si="57"/>
        <v>1496.25</v>
      </c>
      <c r="AR235" s="222">
        <v>49</v>
      </c>
      <c r="AS235" s="222">
        <v>4020</v>
      </c>
      <c r="AT235" s="219">
        <f t="shared" si="58"/>
        <v>1005</v>
      </c>
      <c r="AU235" s="222">
        <v>34</v>
      </c>
      <c r="AV235" s="222">
        <v>3595</v>
      </c>
      <c r="AW235" s="222">
        <f t="shared" si="59"/>
        <v>898.75</v>
      </c>
    </row>
    <row r="236" spans="1:49">
      <c r="A236" s="134"/>
      <c r="B236" s="41" t="s">
        <v>752</v>
      </c>
      <c r="C236" s="298" t="s">
        <v>753</v>
      </c>
      <c r="D236" s="44" t="s">
        <v>5</v>
      </c>
      <c r="E236" s="42"/>
      <c r="F236" s="42"/>
      <c r="G236" s="58">
        <f t="shared" si="45"/>
        <v>0</v>
      </c>
      <c r="H236" s="45"/>
      <c r="I236" s="45"/>
      <c r="J236" s="58">
        <f t="shared" si="46"/>
        <v>0</v>
      </c>
      <c r="K236" s="45">
        <v>0</v>
      </c>
      <c r="L236" s="42">
        <v>0</v>
      </c>
      <c r="M236" s="58">
        <f t="shared" si="47"/>
        <v>0</v>
      </c>
      <c r="N236" s="42"/>
      <c r="O236" s="42"/>
      <c r="P236" s="58">
        <f t="shared" si="48"/>
        <v>0</v>
      </c>
      <c r="Q236" s="57">
        <v>8</v>
      </c>
      <c r="R236" s="57">
        <v>910</v>
      </c>
      <c r="S236" s="58">
        <f t="shared" si="49"/>
        <v>227.5</v>
      </c>
      <c r="T236" s="57">
        <v>21</v>
      </c>
      <c r="U236" s="102">
        <v>4050</v>
      </c>
      <c r="V236" s="58">
        <f t="shared" si="50"/>
        <v>1012.5</v>
      </c>
      <c r="W236" s="102">
        <v>12</v>
      </c>
      <c r="X236" s="102">
        <v>3125</v>
      </c>
      <c r="Y236" s="58">
        <f t="shared" si="51"/>
        <v>781.25</v>
      </c>
      <c r="Z236" s="102">
        <v>32</v>
      </c>
      <c r="AA236" s="102">
        <v>4080</v>
      </c>
      <c r="AB236" s="58">
        <f t="shared" si="52"/>
        <v>1020</v>
      </c>
      <c r="AC236" s="57">
        <v>89</v>
      </c>
      <c r="AD236" s="102">
        <v>6785</v>
      </c>
      <c r="AE236" s="58">
        <f t="shared" si="53"/>
        <v>1696.25</v>
      </c>
      <c r="AF236" s="102">
        <v>28</v>
      </c>
      <c r="AG236" s="102">
        <v>2310</v>
      </c>
      <c r="AH236" s="219">
        <f t="shared" si="54"/>
        <v>577.5</v>
      </c>
      <c r="AI236" s="102">
        <v>0</v>
      </c>
      <c r="AJ236" s="102">
        <v>0</v>
      </c>
      <c r="AK236" s="219">
        <f t="shared" si="55"/>
        <v>0</v>
      </c>
      <c r="AL236" s="102">
        <v>0</v>
      </c>
      <c r="AM236" s="102">
        <v>0</v>
      </c>
      <c r="AN236" s="219">
        <f t="shared" si="56"/>
        <v>0</v>
      </c>
      <c r="AO236" s="268">
        <v>0</v>
      </c>
      <c r="AP236" s="268">
        <v>0</v>
      </c>
      <c r="AQ236" s="219">
        <f t="shared" si="57"/>
        <v>0</v>
      </c>
      <c r="AR236" s="222">
        <v>0</v>
      </c>
      <c r="AS236" s="222">
        <v>0</v>
      </c>
      <c r="AT236" s="219">
        <f t="shared" si="58"/>
        <v>0</v>
      </c>
      <c r="AU236" s="222">
        <v>0</v>
      </c>
      <c r="AV236" s="222">
        <v>0</v>
      </c>
      <c r="AW236" s="222">
        <f t="shared" si="59"/>
        <v>0</v>
      </c>
    </row>
    <row r="237" spans="1:49">
      <c r="A237" s="133"/>
      <c r="B237" s="41" t="s">
        <v>754</v>
      </c>
      <c r="C237" s="298" t="s">
        <v>5515</v>
      </c>
      <c r="D237" s="44" t="s">
        <v>5</v>
      </c>
      <c r="E237" s="42"/>
      <c r="F237" s="42"/>
      <c r="G237" s="58">
        <f t="shared" si="45"/>
        <v>0</v>
      </c>
      <c r="H237" s="45"/>
      <c r="I237" s="45"/>
      <c r="J237" s="58">
        <f t="shared" si="46"/>
        <v>0</v>
      </c>
      <c r="K237" s="45">
        <v>0</v>
      </c>
      <c r="L237" s="42">
        <v>0</v>
      </c>
      <c r="M237" s="58">
        <f t="shared" si="47"/>
        <v>0</v>
      </c>
      <c r="N237" s="42"/>
      <c r="O237" s="42"/>
      <c r="P237" s="58">
        <f t="shared" si="48"/>
        <v>0</v>
      </c>
      <c r="Q237" s="57">
        <v>1</v>
      </c>
      <c r="R237" s="57">
        <v>60</v>
      </c>
      <c r="S237" s="58">
        <f t="shared" si="49"/>
        <v>15</v>
      </c>
      <c r="T237" s="57">
        <v>17</v>
      </c>
      <c r="U237" s="102">
        <v>1315</v>
      </c>
      <c r="V237" s="58">
        <f t="shared" si="50"/>
        <v>328.75</v>
      </c>
      <c r="W237" s="102">
        <v>11</v>
      </c>
      <c r="X237" s="102">
        <v>1740</v>
      </c>
      <c r="Y237" s="58">
        <f t="shared" si="51"/>
        <v>435</v>
      </c>
      <c r="Z237" s="102">
        <v>13</v>
      </c>
      <c r="AA237" s="102">
        <v>1365</v>
      </c>
      <c r="AB237" s="58">
        <f t="shared" si="52"/>
        <v>341.25</v>
      </c>
      <c r="AC237" s="57">
        <v>7</v>
      </c>
      <c r="AD237" s="102">
        <v>420</v>
      </c>
      <c r="AE237" s="58">
        <f t="shared" si="53"/>
        <v>105</v>
      </c>
      <c r="AF237" s="102">
        <v>2</v>
      </c>
      <c r="AG237" s="102">
        <v>160</v>
      </c>
      <c r="AH237" s="219">
        <f t="shared" si="54"/>
        <v>40</v>
      </c>
      <c r="AI237" s="102">
        <v>0</v>
      </c>
      <c r="AJ237" s="102">
        <v>0</v>
      </c>
      <c r="AK237" s="219">
        <f t="shared" si="55"/>
        <v>0</v>
      </c>
      <c r="AL237" s="102">
        <v>0</v>
      </c>
      <c r="AM237" s="102">
        <v>0</v>
      </c>
      <c r="AN237" s="219">
        <f t="shared" si="56"/>
        <v>0</v>
      </c>
      <c r="AO237" s="268">
        <v>0</v>
      </c>
      <c r="AP237" s="268">
        <v>0</v>
      </c>
      <c r="AQ237" s="219">
        <f t="shared" si="57"/>
        <v>0</v>
      </c>
      <c r="AR237" s="222">
        <v>0</v>
      </c>
      <c r="AS237" s="222">
        <v>0</v>
      </c>
      <c r="AT237" s="219">
        <f t="shared" si="58"/>
        <v>0</v>
      </c>
      <c r="AU237" s="222">
        <v>0</v>
      </c>
      <c r="AV237" s="222">
        <v>0</v>
      </c>
      <c r="AW237" s="222">
        <f t="shared" si="59"/>
        <v>0</v>
      </c>
    </row>
    <row r="238" spans="1:49">
      <c r="A238" s="133"/>
      <c r="B238" s="41" t="s">
        <v>756</v>
      </c>
      <c r="C238" s="298" t="s">
        <v>757</v>
      </c>
      <c r="D238" s="44" t="s">
        <v>5</v>
      </c>
      <c r="E238" s="42"/>
      <c r="F238" s="42"/>
      <c r="G238" s="58">
        <f t="shared" si="45"/>
        <v>0</v>
      </c>
      <c r="H238" s="45"/>
      <c r="I238" s="45"/>
      <c r="J238" s="58">
        <f t="shared" si="46"/>
        <v>0</v>
      </c>
      <c r="K238" s="45">
        <v>0</v>
      </c>
      <c r="L238" s="42">
        <v>0</v>
      </c>
      <c r="M238" s="58">
        <f t="shared" si="47"/>
        <v>0</v>
      </c>
      <c r="N238" s="42"/>
      <c r="O238" s="42"/>
      <c r="P238" s="58">
        <f t="shared" si="48"/>
        <v>0</v>
      </c>
      <c r="Q238" s="57">
        <v>1</v>
      </c>
      <c r="R238" s="57">
        <v>150</v>
      </c>
      <c r="S238" s="58">
        <f t="shared" si="49"/>
        <v>37.5</v>
      </c>
      <c r="T238" s="57">
        <v>2</v>
      </c>
      <c r="U238" s="102">
        <v>120</v>
      </c>
      <c r="V238" s="58">
        <f t="shared" si="50"/>
        <v>30</v>
      </c>
      <c r="W238" s="102">
        <v>0</v>
      </c>
      <c r="X238" s="102">
        <v>100</v>
      </c>
      <c r="Y238" s="58">
        <f t="shared" si="51"/>
        <v>25</v>
      </c>
      <c r="Z238" s="102">
        <v>38</v>
      </c>
      <c r="AA238" s="102">
        <v>2135</v>
      </c>
      <c r="AB238" s="58">
        <f t="shared" si="52"/>
        <v>533.75</v>
      </c>
      <c r="AC238" s="57">
        <v>9</v>
      </c>
      <c r="AD238" s="102">
        <v>1060</v>
      </c>
      <c r="AE238" s="58">
        <f t="shared" si="53"/>
        <v>265</v>
      </c>
      <c r="AF238" s="102">
        <v>19</v>
      </c>
      <c r="AG238" s="102">
        <v>1295</v>
      </c>
      <c r="AH238" s="219">
        <f t="shared" si="54"/>
        <v>323.75</v>
      </c>
      <c r="AI238" s="102">
        <v>23</v>
      </c>
      <c r="AJ238" s="102">
        <v>1910</v>
      </c>
      <c r="AK238" s="219">
        <f t="shared" si="55"/>
        <v>477.5</v>
      </c>
      <c r="AL238" s="102">
        <v>24</v>
      </c>
      <c r="AM238" s="102">
        <v>2710</v>
      </c>
      <c r="AN238" s="219">
        <f t="shared" si="56"/>
        <v>677.5</v>
      </c>
      <c r="AO238" s="268">
        <v>9</v>
      </c>
      <c r="AP238" s="268">
        <v>740</v>
      </c>
      <c r="AQ238" s="219">
        <f t="shared" si="57"/>
        <v>185</v>
      </c>
      <c r="AR238" s="222">
        <v>7</v>
      </c>
      <c r="AS238" s="222">
        <v>875</v>
      </c>
      <c r="AT238" s="219">
        <f t="shared" si="58"/>
        <v>218.75</v>
      </c>
      <c r="AU238" s="222">
        <v>6</v>
      </c>
      <c r="AV238" s="222">
        <v>525</v>
      </c>
      <c r="AW238" s="222">
        <f t="shared" si="59"/>
        <v>131.25</v>
      </c>
    </row>
    <row r="239" spans="1:49">
      <c r="A239" s="133"/>
      <c r="B239" s="41" t="s">
        <v>758</v>
      </c>
      <c r="C239" s="298" t="s">
        <v>759</v>
      </c>
      <c r="D239" s="44" t="s">
        <v>58</v>
      </c>
      <c r="E239" s="42"/>
      <c r="F239" s="42"/>
      <c r="G239" s="58">
        <f t="shared" si="45"/>
        <v>0</v>
      </c>
      <c r="H239" s="45"/>
      <c r="I239" s="45"/>
      <c r="J239" s="58">
        <f t="shared" si="46"/>
        <v>0</v>
      </c>
      <c r="K239" s="45">
        <v>0</v>
      </c>
      <c r="L239" s="42">
        <v>0</v>
      </c>
      <c r="M239" s="58">
        <f t="shared" si="47"/>
        <v>0</v>
      </c>
      <c r="N239" s="42"/>
      <c r="O239" s="42"/>
      <c r="P239" s="58">
        <f t="shared" si="48"/>
        <v>0</v>
      </c>
      <c r="Q239" s="57">
        <v>5</v>
      </c>
      <c r="R239" s="57">
        <v>495</v>
      </c>
      <c r="S239" s="58">
        <f t="shared" si="49"/>
        <v>123.75</v>
      </c>
      <c r="T239" s="57">
        <v>5</v>
      </c>
      <c r="U239" s="102">
        <v>1110</v>
      </c>
      <c r="V239" s="58">
        <f t="shared" si="50"/>
        <v>277.5</v>
      </c>
      <c r="W239" s="102">
        <v>4</v>
      </c>
      <c r="X239" s="102">
        <v>755</v>
      </c>
      <c r="Y239" s="58">
        <f t="shared" si="51"/>
        <v>188.75</v>
      </c>
      <c r="Z239" s="102">
        <v>17</v>
      </c>
      <c r="AA239" s="102">
        <v>1480</v>
      </c>
      <c r="AB239" s="58">
        <f t="shared" si="52"/>
        <v>370</v>
      </c>
      <c r="AC239" s="57">
        <v>7</v>
      </c>
      <c r="AD239" s="102">
        <v>540</v>
      </c>
      <c r="AE239" s="58">
        <f t="shared" si="53"/>
        <v>135</v>
      </c>
      <c r="AF239" s="102">
        <v>12</v>
      </c>
      <c r="AG239" s="102">
        <v>1385</v>
      </c>
      <c r="AH239" s="219">
        <f t="shared" si="54"/>
        <v>346.25</v>
      </c>
      <c r="AI239" s="102">
        <v>14</v>
      </c>
      <c r="AJ239" s="102">
        <v>1480</v>
      </c>
      <c r="AK239" s="219">
        <f t="shared" si="55"/>
        <v>370</v>
      </c>
      <c r="AL239" s="102">
        <v>21</v>
      </c>
      <c r="AM239" s="102">
        <v>2210</v>
      </c>
      <c r="AN239" s="219">
        <f t="shared" si="56"/>
        <v>552.5</v>
      </c>
      <c r="AO239" s="268">
        <v>17</v>
      </c>
      <c r="AP239" s="268">
        <v>1610</v>
      </c>
      <c r="AQ239" s="219">
        <f t="shared" si="57"/>
        <v>402.5</v>
      </c>
      <c r="AR239" s="222">
        <v>24</v>
      </c>
      <c r="AS239" s="222">
        <v>2640</v>
      </c>
      <c r="AT239" s="219">
        <f t="shared" si="58"/>
        <v>660</v>
      </c>
      <c r="AU239" s="222">
        <v>13</v>
      </c>
      <c r="AV239" s="222">
        <v>1105</v>
      </c>
      <c r="AW239" s="222">
        <f t="shared" si="59"/>
        <v>276.25</v>
      </c>
    </row>
    <row r="240" spans="1:49">
      <c r="A240" s="134"/>
      <c r="B240" s="41" t="s">
        <v>760</v>
      </c>
      <c r="C240" s="298" t="s">
        <v>761</v>
      </c>
      <c r="D240" s="44" t="s">
        <v>5</v>
      </c>
      <c r="E240" s="42"/>
      <c r="F240" s="42"/>
      <c r="G240" s="58">
        <f t="shared" si="45"/>
        <v>0</v>
      </c>
      <c r="H240" s="45"/>
      <c r="I240" s="45"/>
      <c r="J240" s="58">
        <f t="shared" si="46"/>
        <v>0</v>
      </c>
      <c r="K240" s="45">
        <v>0</v>
      </c>
      <c r="L240" s="42">
        <v>0</v>
      </c>
      <c r="M240" s="58">
        <f t="shared" si="47"/>
        <v>0</v>
      </c>
      <c r="N240" s="42"/>
      <c r="O240" s="42"/>
      <c r="P240" s="58">
        <f t="shared" si="48"/>
        <v>0</v>
      </c>
      <c r="Q240" s="57">
        <v>28</v>
      </c>
      <c r="R240" s="57">
        <v>3735</v>
      </c>
      <c r="S240" s="58">
        <f t="shared" si="49"/>
        <v>933.75</v>
      </c>
      <c r="T240" s="57">
        <v>15</v>
      </c>
      <c r="U240" s="102">
        <v>2545</v>
      </c>
      <c r="V240" s="58">
        <f t="shared" si="50"/>
        <v>636.25</v>
      </c>
      <c r="W240" s="102">
        <v>12</v>
      </c>
      <c r="X240" s="102">
        <v>1770</v>
      </c>
      <c r="Y240" s="58">
        <f t="shared" si="51"/>
        <v>442.5</v>
      </c>
      <c r="Z240" s="102">
        <v>28</v>
      </c>
      <c r="AA240" s="102">
        <v>3870</v>
      </c>
      <c r="AB240" s="58">
        <f t="shared" si="52"/>
        <v>967.5</v>
      </c>
      <c r="AC240" s="57">
        <v>17</v>
      </c>
      <c r="AD240" s="102">
        <v>1800</v>
      </c>
      <c r="AE240" s="58">
        <f t="shared" si="53"/>
        <v>450</v>
      </c>
      <c r="AF240" s="102">
        <v>39</v>
      </c>
      <c r="AG240" s="102">
        <v>4430</v>
      </c>
      <c r="AH240" s="219">
        <f t="shared" si="54"/>
        <v>1107.5</v>
      </c>
      <c r="AI240" s="102">
        <v>34</v>
      </c>
      <c r="AJ240" s="102">
        <v>3620</v>
      </c>
      <c r="AK240" s="219">
        <f t="shared" si="55"/>
        <v>905</v>
      </c>
      <c r="AL240" s="102">
        <v>49</v>
      </c>
      <c r="AM240" s="102">
        <v>4875</v>
      </c>
      <c r="AN240" s="219">
        <f t="shared" si="56"/>
        <v>1218.75</v>
      </c>
      <c r="AO240" s="268">
        <v>39</v>
      </c>
      <c r="AP240" s="268">
        <v>3325</v>
      </c>
      <c r="AQ240" s="219">
        <f t="shared" si="57"/>
        <v>831.25</v>
      </c>
      <c r="AR240" s="222">
        <v>45</v>
      </c>
      <c r="AS240" s="222">
        <v>5465</v>
      </c>
      <c r="AT240" s="219">
        <f t="shared" si="58"/>
        <v>1366.25</v>
      </c>
      <c r="AU240" s="222">
        <v>35</v>
      </c>
      <c r="AV240" s="222">
        <v>3450</v>
      </c>
      <c r="AW240" s="222">
        <f t="shared" si="59"/>
        <v>862.5</v>
      </c>
    </row>
    <row r="241" spans="1:49">
      <c r="A241" s="133"/>
      <c r="B241" s="41" t="s">
        <v>762</v>
      </c>
      <c r="C241" s="298" t="s">
        <v>763</v>
      </c>
      <c r="D241" s="44" t="s">
        <v>19</v>
      </c>
      <c r="E241" s="42"/>
      <c r="F241" s="42"/>
      <c r="G241" s="58">
        <f t="shared" si="45"/>
        <v>0</v>
      </c>
      <c r="H241" s="45"/>
      <c r="I241" s="45"/>
      <c r="J241" s="58">
        <f t="shared" si="46"/>
        <v>0</v>
      </c>
      <c r="K241" s="45">
        <v>0</v>
      </c>
      <c r="L241" s="42">
        <v>0</v>
      </c>
      <c r="M241" s="58">
        <f t="shared" si="47"/>
        <v>0</v>
      </c>
      <c r="N241" s="42"/>
      <c r="O241" s="42"/>
      <c r="P241" s="58">
        <f t="shared" si="48"/>
        <v>0</v>
      </c>
      <c r="Q241" s="57">
        <v>0</v>
      </c>
      <c r="R241" s="57">
        <v>0</v>
      </c>
      <c r="S241" s="58">
        <f t="shared" si="49"/>
        <v>0</v>
      </c>
      <c r="T241" s="57">
        <v>4</v>
      </c>
      <c r="U241" s="102">
        <v>800</v>
      </c>
      <c r="V241" s="58">
        <f t="shared" si="50"/>
        <v>200</v>
      </c>
      <c r="W241" s="102">
        <v>1</v>
      </c>
      <c r="X241" s="102">
        <v>80</v>
      </c>
      <c r="Y241" s="58">
        <f t="shared" si="51"/>
        <v>20</v>
      </c>
      <c r="Z241" s="102">
        <v>1</v>
      </c>
      <c r="AA241" s="102">
        <v>250</v>
      </c>
      <c r="AB241" s="58">
        <f t="shared" si="52"/>
        <v>62.5</v>
      </c>
      <c r="AC241" s="57">
        <v>11</v>
      </c>
      <c r="AD241" s="102">
        <v>930</v>
      </c>
      <c r="AE241" s="58">
        <f t="shared" si="53"/>
        <v>232.5</v>
      </c>
      <c r="AF241" s="102">
        <v>3</v>
      </c>
      <c r="AG241" s="102">
        <v>365</v>
      </c>
      <c r="AH241" s="219">
        <f t="shared" si="54"/>
        <v>91.25</v>
      </c>
      <c r="AI241" s="102">
        <v>1</v>
      </c>
      <c r="AJ241" s="102">
        <v>100</v>
      </c>
      <c r="AK241" s="219">
        <f t="shared" si="55"/>
        <v>25</v>
      </c>
      <c r="AL241" s="102">
        <v>3</v>
      </c>
      <c r="AM241" s="102">
        <v>190</v>
      </c>
      <c r="AN241" s="219">
        <f t="shared" si="56"/>
        <v>47.5</v>
      </c>
      <c r="AO241" s="268">
        <v>10</v>
      </c>
      <c r="AP241" s="268">
        <v>740</v>
      </c>
      <c r="AQ241" s="219">
        <f t="shared" si="57"/>
        <v>185</v>
      </c>
      <c r="AR241" s="222">
        <v>7</v>
      </c>
      <c r="AS241" s="222">
        <v>985</v>
      </c>
      <c r="AT241" s="219">
        <f t="shared" si="58"/>
        <v>246.25</v>
      </c>
      <c r="AU241" s="222">
        <v>10</v>
      </c>
      <c r="AV241" s="222">
        <v>1235</v>
      </c>
      <c r="AW241" s="222">
        <f t="shared" si="59"/>
        <v>308.75</v>
      </c>
    </row>
    <row r="242" spans="1:49">
      <c r="A242" s="133"/>
      <c r="B242" s="41" t="s">
        <v>764</v>
      </c>
      <c r="C242" s="298" t="s">
        <v>765</v>
      </c>
      <c r="D242" s="44" t="s">
        <v>19</v>
      </c>
      <c r="E242" s="42"/>
      <c r="F242" s="42"/>
      <c r="G242" s="58">
        <f t="shared" si="45"/>
        <v>0</v>
      </c>
      <c r="H242" s="45"/>
      <c r="I242" s="45"/>
      <c r="J242" s="58">
        <f t="shared" si="46"/>
        <v>0</v>
      </c>
      <c r="K242" s="45">
        <v>0</v>
      </c>
      <c r="L242" s="42">
        <v>0</v>
      </c>
      <c r="M242" s="58">
        <f t="shared" si="47"/>
        <v>0</v>
      </c>
      <c r="N242" s="42"/>
      <c r="O242" s="42"/>
      <c r="P242" s="58">
        <f t="shared" si="48"/>
        <v>0</v>
      </c>
      <c r="Q242" s="57">
        <v>10</v>
      </c>
      <c r="R242" s="57">
        <v>895</v>
      </c>
      <c r="S242" s="58">
        <f t="shared" si="49"/>
        <v>223.75</v>
      </c>
      <c r="T242" s="57">
        <v>34</v>
      </c>
      <c r="U242" s="102">
        <v>2500</v>
      </c>
      <c r="V242" s="58">
        <f t="shared" si="50"/>
        <v>625</v>
      </c>
      <c r="W242" s="102">
        <v>30</v>
      </c>
      <c r="X242" s="102">
        <v>2824</v>
      </c>
      <c r="Y242" s="58">
        <f t="shared" si="51"/>
        <v>706</v>
      </c>
      <c r="Z242" s="102">
        <v>37</v>
      </c>
      <c r="AA242" s="102">
        <v>3354</v>
      </c>
      <c r="AB242" s="58">
        <f t="shared" si="52"/>
        <v>838.5</v>
      </c>
      <c r="AC242" s="57">
        <v>49</v>
      </c>
      <c r="AD242" s="102">
        <v>3880</v>
      </c>
      <c r="AE242" s="58">
        <f t="shared" si="53"/>
        <v>970</v>
      </c>
      <c r="AF242" s="102">
        <v>54</v>
      </c>
      <c r="AG242" s="102">
        <v>5045</v>
      </c>
      <c r="AH242" s="219">
        <f t="shared" si="54"/>
        <v>1261.25</v>
      </c>
      <c r="AI242" s="102">
        <v>55</v>
      </c>
      <c r="AJ242" s="102">
        <v>4815</v>
      </c>
      <c r="AK242" s="219">
        <f t="shared" si="55"/>
        <v>1203.75</v>
      </c>
      <c r="AL242" s="102">
        <v>58</v>
      </c>
      <c r="AM242" s="102">
        <v>4825</v>
      </c>
      <c r="AN242" s="219">
        <f t="shared" si="56"/>
        <v>1206.25</v>
      </c>
      <c r="AO242" s="268">
        <v>60</v>
      </c>
      <c r="AP242" s="268">
        <v>5315</v>
      </c>
      <c r="AQ242" s="219">
        <f t="shared" si="57"/>
        <v>1328.75</v>
      </c>
      <c r="AR242" s="222">
        <v>47</v>
      </c>
      <c r="AS242" s="222">
        <v>4800</v>
      </c>
      <c r="AT242" s="219">
        <f t="shared" si="58"/>
        <v>1200</v>
      </c>
      <c r="AU242" s="222">
        <v>45</v>
      </c>
      <c r="AV242" s="222">
        <v>3775</v>
      </c>
      <c r="AW242" s="222">
        <f t="shared" si="59"/>
        <v>943.75</v>
      </c>
    </row>
    <row r="243" spans="1:49">
      <c r="A243" s="133"/>
      <c r="B243" s="41" t="s">
        <v>766</v>
      </c>
      <c r="C243" s="298" t="s">
        <v>767</v>
      </c>
      <c r="D243" s="44" t="s">
        <v>19</v>
      </c>
      <c r="E243" s="42"/>
      <c r="F243" s="42"/>
      <c r="G243" s="58">
        <f t="shared" si="45"/>
        <v>0</v>
      </c>
      <c r="H243" s="45"/>
      <c r="I243" s="45"/>
      <c r="J243" s="58">
        <f t="shared" si="46"/>
        <v>0</v>
      </c>
      <c r="K243" s="45">
        <v>0</v>
      </c>
      <c r="L243" s="42">
        <v>0</v>
      </c>
      <c r="M243" s="58">
        <f t="shared" si="47"/>
        <v>0</v>
      </c>
      <c r="N243" s="42"/>
      <c r="O243" s="42"/>
      <c r="P243" s="58">
        <f t="shared" si="48"/>
        <v>0</v>
      </c>
      <c r="Q243" s="57">
        <v>16</v>
      </c>
      <c r="R243" s="57">
        <v>1375</v>
      </c>
      <c r="S243" s="58">
        <f t="shared" si="49"/>
        <v>343.75</v>
      </c>
      <c r="T243" s="57">
        <v>46</v>
      </c>
      <c r="U243" s="102">
        <v>6325</v>
      </c>
      <c r="V243" s="58">
        <f t="shared" si="50"/>
        <v>1581.25</v>
      </c>
      <c r="W243" s="102">
        <v>52</v>
      </c>
      <c r="X243" s="102">
        <v>5655</v>
      </c>
      <c r="Y243" s="58">
        <f t="shared" si="51"/>
        <v>1413.75</v>
      </c>
      <c r="Z243" s="102">
        <v>68</v>
      </c>
      <c r="AA243" s="102">
        <v>6710</v>
      </c>
      <c r="AB243" s="58">
        <f t="shared" si="52"/>
        <v>1677.5</v>
      </c>
      <c r="AC243" s="57">
        <v>58</v>
      </c>
      <c r="AD243" s="102">
        <v>4905</v>
      </c>
      <c r="AE243" s="58">
        <f t="shared" si="53"/>
        <v>1226.25</v>
      </c>
      <c r="AF243" s="102">
        <v>88</v>
      </c>
      <c r="AG243" s="102">
        <v>8145</v>
      </c>
      <c r="AH243" s="219">
        <f t="shared" si="54"/>
        <v>2036.25</v>
      </c>
      <c r="AI243" s="102">
        <v>146</v>
      </c>
      <c r="AJ243" s="102">
        <v>16950</v>
      </c>
      <c r="AK243" s="219">
        <f t="shared" si="55"/>
        <v>4237.5</v>
      </c>
      <c r="AL243" s="102">
        <v>155</v>
      </c>
      <c r="AM243" s="102">
        <v>18855</v>
      </c>
      <c r="AN243" s="219">
        <f t="shared" si="56"/>
        <v>4713.75</v>
      </c>
      <c r="AO243" s="268">
        <v>188</v>
      </c>
      <c r="AP243" s="268">
        <v>22450</v>
      </c>
      <c r="AQ243" s="219">
        <f t="shared" si="57"/>
        <v>5612.5</v>
      </c>
      <c r="AR243" s="222">
        <v>165</v>
      </c>
      <c r="AS243" s="222">
        <v>19195</v>
      </c>
      <c r="AT243" s="219">
        <f t="shared" si="58"/>
        <v>4798.75</v>
      </c>
      <c r="AU243" s="222">
        <v>138</v>
      </c>
      <c r="AV243" s="222">
        <v>15325</v>
      </c>
      <c r="AW243" s="222">
        <f t="shared" si="59"/>
        <v>3831.25</v>
      </c>
    </row>
    <row r="244" spans="1:49">
      <c r="A244" s="133"/>
      <c r="B244" s="41" t="s">
        <v>768</v>
      </c>
      <c r="C244" s="298" t="s">
        <v>769</v>
      </c>
      <c r="D244" s="44" t="s">
        <v>29</v>
      </c>
      <c r="E244" s="42"/>
      <c r="F244" s="42"/>
      <c r="G244" s="58">
        <f t="shared" si="45"/>
        <v>0</v>
      </c>
      <c r="H244" s="45"/>
      <c r="I244" s="45"/>
      <c r="J244" s="58">
        <f t="shared" si="46"/>
        <v>0</v>
      </c>
      <c r="K244" s="45">
        <v>0</v>
      </c>
      <c r="L244" s="42">
        <v>0</v>
      </c>
      <c r="M244" s="58">
        <f t="shared" si="47"/>
        <v>0</v>
      </c>
      <c r="N244" s="42"/>
      <c r="O244" s="42"/>
      <c r="P244" s="58">
        <f t="shared" si="48"/>
        <v>0</v>
      </c>
      <c r="Q244" s="57">
        <v>6</v>
      </c>
      <c r="R244" s="57">
        <v>775</v>
      </c>
      <c r="S244" s="58">
        <f t="shared" si="49"/>
        <v>193.75</v>
      </c>
      <c r="T244" s="57">
        <v>24</v>
      </c>
      <c r="U244" s="102">
        <v>1690</v>
      </c>
      <c r="V244" s="58">
        <f t="shared" si="50"/>
        <v>422.5</v>
      </c>
      <c r="W244" s="102">
        <v>22</v>
      </c>
      <c r="X244" s="102">
        <v>1760</v>
      </c>
      <c r="Y244" s="58">
        <f t="shared" si="51"/>
        <v>440</v>
      </c>
      <c r="Z244" s="102">
        <v>25</v>
      </c>
      <c r="AA244" s="102">
        <v>2000</v>
      </c>
      <c r="AB244" s="58">
        <f t="shared" si="52"/>
        <v>500</v>
      </c>
      <c r="AC244" s="57">
        <v>30</v>
      </c>
      <c r="AD244" s="102">
        <v>3285</v>
      </c>
      <c r="AE244" s="58">
        <f t="shared" si="53"/>
        <v>821.25</v>
      </c>
      <c r="AF244" s="102">
        <v>47</v>
      </c>
      <c r="AG244" s="102">
        <v>4080</v>
      </c>
      <c r="AH244" s="219">
        <f t="shared" si="54"/>
        <v>1020</v>
      </c>
      <c r="AI244" s="102">
        <v>48</v>
      </c>
      <c r="AJ244" s="102">
        <v>3685</v>
      </c>
      <c r="AK244" s="219">
        <f t="shared" si="55"/>
        <v>921.25</v>
      </c>
      <c r="AL244" s="102">
        <v>33</v>
      </c>
      <c r="AM244" s="102">
        <v>2935</v>
      </c>
      <c r="AN244" s="219">
        <f t="shared" si="56"/>
        <v>733.75</v>
      </c>
      <c r="AO244" s="268">
        <v>48</v>
      </c>
      <c r="AP244" s="268">
        <v>4270</v>
      </c>
      <c r="AQ244" s="219">
        <f t="shared" si="57"/>
        <v>1067.5</v>
      </c>
      <c r="AR244" s="222">
        <v>79</v>
      </c>
      <c r="AS244" s="222">
        <v>10475</v>
      </c>
      <c r="AT244" s="219">
        <f t="shared" si="58"/>
        <v>2618.75</v>
      </c>
      <c r="AU244" s="222">
        <v>44</v>
      </c>
      <c r="AV244" s="222">
        <v>4280</v>
      </c>
      <c r="AW244" s="222">
        <f t="shared" si="59"/>
        <v>1070</v>
      </c>
    </row>
    <row r="245" spans="1:49">
      <c r="A245" s="133"/>
      <c r="B245" s="41" t="s">
        <v>770</v>
      </c>
      <c r="C245" s="298" t="s">
        <v>771</v>
      </c>
      <c r="D245" s="44" t="s">
        <v>19</v>
      </c>
      <c r="E245" s="42"/>
      <c r="F245" s="42"/>
      <c r="G245" s="58">
        <f t="shared" si="45"/>
        <v>0</v>
      </c>
      <c r="H245" s="45"/>
      <c r="I245" s="45"/>
      <c r="J245" s="58">
        <f t="shared" si="46"/>
        <v>0</v>
      </c>
      <c r="K245" s="45">
        <v>0</v>
      </c>
      <c r="L245" s="42">
        <v>0</v>
      </c>
      <c r="M245" s="58">
        <f t="shared" si="47"/>
        <v>0</v>
      </c>
      <c r="N245" s="42"/>
      <c r="O245" s="42"/>
      <c r="P245" s="58">
        <f t="shared" si="48"/>
        <v>0</v>
      </c>
      <c r="Q245" s="57">
        <v>15</v>
      </c>
      <c r="R245" s="57">
        <v>1250</v>
      </c>
      <c r="S245" s="58">
        <f t="shared" si="49"/>
        <v>312.5</v>
      </c>
      <c r="T245" s="57">
        <v>38</v>
      </c>
      <c r="U245" s="102">
        <v>3910</v>
      </c>
      <c r="V245" s="58">
        <f t="shared" si="50"/>
        <v>977.5</v>
      </c>
      <c r="W245" s="102">
        <v>73</v>
      </c>
      <c r="X245" s="102">
        <v>6635</v>
      </c>
      <c r="Y245" s="58">
        <f t="shared" si="51"/>
        <v>1658.75</v>
      </c>
      <c r="Z245" s="102">
        <v>69</v>
      </c>
      <c r="AA245" s="102">
        <v>5020</v>
      </c>
      <c r="AB245" s="58">
        <f t="shared" si="52"/>
        <v>1255</v>
      </c>
      <c r="AC245" s="57">
        <v>78</v>
      </c>
      <c r="AD245" s="102">
        <v>7615</v>
      </c>
      <c r="AE245" s="58">
        <f t="shared" si="53"/>
        <v>1903.75</v>
      </c>
      <c r="AF245" s="102">
        <v>95</v>
      </c>
      <c r="AG245" s="102">
        <v>7855</v>
      </c>
      <c r="AH245" s="219">
        <f t="shared" si="54"/>
        <v>1963.75</v>
      </c>
      <c r="AI245" s="102">
        <v>121</v>
      </c>
      <c r="AJ245" s="102">
        <v>9695</v>
      </c>
      <c r="AK245" s="219">
        <f t="shared" si="55"/>
        <v>2423.75</v>
      </c>
      <c r="AL245" s="102">
        <v>132</v>
      </c>
      <c r="AM245" s="102">
        <v>13120</v>
      </c>
      <c r="AN245" s="219">
        <f t="shared" si="56"/>
        <v>3280</v>
      </c>
      <c r="AO245" s="268">
        <v>129</v>
      </c>
      <c r="AP245" s="268">
        <v>11330</v>
      </c>
      <c r="AQ245" s="219">
        <f t="shared" si="57"/>
        <v>2832.5</v>
      </c>
      <c r="AR245" s="222">
        <v>126</v>
      </c>
      <c r="AS245" s="222">
        <v>11110</v>
      </c>
      <c r="AT245" s="219">
        <f t="shared" si="58"/>
        <v>2777.5</v>
      </c>
      <c r="AU245" s="222">
        <v>134</v>
      </c>
      <c r="AV245" s="222">
        <v>12835</v>
      </c>
      <c r="AW245" s="222">
        <f t="shared" si="59"/>
        <v>3208.75</v>
      </c>
    </row>
    <row r="246" spans="1:49">
      <c r="A246" s="133"/>
      <c r="B246" s="41" t="s">
        <v>772</v>
      </c>
      <c r="C246" s="298" t="s">
        <v>5515</v>
      </c>
      <c r="D246" s="44" t="s">
        <v>12</v>
      </c>
      <c r="E246" s="42"/>
      <c r="F246" s="42"/>
      <c r="G246" s="58">
        <f t="shared" si="45"/>
        <v>0</v>
      </c>
      <c r="H246" s="45"/>
      <c r="I246" s="45"/>
      <c r="J246" s="58">
        <f t="shared" si="46"/>
        <v>0</v>
      </c>
      <c r="K246" s="45">
        <v>0</v>
      </c>
      <c r="L246" s="42">
        <v>0</v>
      </c>
      <c r="M246" s="58">
        <f t="shared" si="47"/>
        <v>0</v>
      </c>
      <c r="N246" s="42"/>
      <c r="O246" s="42"/>
      <c r="P246" s="58">
        <f t="shared" si="48"/>
        <v>0</v>
      </c>
      <c r="Q246" s="57">
        <v>37</v>
      </c>
      <c r="R246" s="57">
        <v>3145</v>
      </c>
      <c r="S246" s="58">
        <f t="shared" si="49"/>
        <v>786.25</v>
      </c>
      <c r="T246" s="57">
        <v>14</v>
      </c>
      <c r="U246" s="102">
        <v>905</v>
      </c>
      <c r="V246" s="58">
        <f t="shared" si="50"/>
        <v>226.25</v>
      </c>
      <c r="W246" s="102">
        <v>22</v>
      </c>
      <c r="X246" s="102">
        <v>1830</v>
      </c>
      <c r="Y246" s="58">
        <f t="shared" si="51"/>
        <v>457.5</v>
      </c>
      <c r="Z246" s="102">
        <v>6</v>
      </c>
      <c r="AA246" s="102">
        <v>710</v>
      </c>
      <c r="AB246" s="58">
        <f t="shared" si="52"/>
        <v>177.5</v>
      </c>
      <c r="AC246" s="57">
        <v>0</v>
      </c>
      <c r="AD246" s="102">
        <v>0</v>
      </c>
      <c r="AE246" s="58">
        <f t="shared" si="53"/>
        <v>0</v>
      </c>
      <c r="AF246" s="102">
        <v>0</v>
      </c>
      <c r="AG246" s="102">
        <v>0</v>
      </c>
      <c r="AH246" s="219">
        <f t="shared" si="54"/>
        <v>0</v>
      </c>
      <c r="AI246" s="102">
        <v>0</v>
      </c>
      <c r="AJ246" s="102">
        <v>0</v>
      </c>
      <c r="AK246" s="219">
        <f t="shared" si="55"/>
        <v>0</v>
      </c>
      <c r="AL246" s="102">
        <v>0</v>
      </c>
      <c r="AM246" s="102">
        <v>0</v>
      </c>
      <c r="AN246" s="219">
        <f t="shared" si="56"/>
        <v>0</v>
      </c>
      <c r="AO246" s="268">
        <v>0</v>
      </c>
      <c r="AP246" s="268">
        <v>0</v>
      </c>
      <c r="AQ246" s="219">
        <f t="shared" si="57"/>
        <v>0</v>
      </c>
      <c r="AR246" s="222">
        <v>0</v>
      </c>
      <c r="AS246" s="222">
        <v>0</v>
      </c>
      <c r="AT246" s="219">
        <f t="shared" si="58"/>
        <v>0</v>
      </c>
      <c r="AU246" s="222">
        <v>0</v>
      </c>
      <c r="AV246" s="222">
        <v>0</v>
      </c>
      <c r="AW246" s="222">
        <f t="shared" si="59"/>
        <v>0</v>
      </c>
    </row>
    <row r="247" spans="1:49">
      <c r="A247" s="133"/>
      <c r="B247" s="41" t="s">
        <v>1082</v>
      </c>
      <c r="C247" s="298" t="s">
        <v>1083</v>
      </c>
      <c r="D247" s="44" t="s">
        <v>19</v>
      </c>
      <c r="E247" s="42"/>
      <c r="F247" s="42"/>
      <c r="G247" s="58">
        <f t="shared" si="45"/>
        <v>0</v>
      </c>
      <c r="H247" s="45"/>
      <c r="I247" s="45"/>
      <c r="J247" s="58">
        <f t="shared" si="46"/>
        <v>0</v>
      </c>
      <c r="K247" s="45"/>
      <c r="L247" s="42"/>
      <c r="M247" s="58">
        <f t="shared" si="47"/>
        <v>0</v>
      </c>
      <c r="N247" s="42"/>
      <c r="O247" s="42"/>
      <c r="P247" s="58">
        <f t="shared" si="48"/>
        <v>0</v>
      </c>
      <c r="Q247" s="57">
        <v>0</v>
      </c>
      <c r="R247" s="57">
        <v>0</v>
      </c>
      <c r="S247" s="58">
        <f t="shared" si="49"/>
        <v>0</v>
      </c>
      <c r="T247" s="57">
        <v>7</v>
      </c>
      <c r="U247" s="102">
        <v>1305</v>
      </c>
      <c r="V247" s="58">
        <f t="shared" si="50"/>
        <v>326.25</v>
      </c>
      <c r="W247" s="102">
        <v>35</v>
      </c>
      <c r="X247" s="102">
        <v>4485</v>
      </c>
      <c r="Y247" s="58">
        <f t="shared" si="51"/>
        <v>1121.25</v>
      </c>
      <c r="Z247" s="102">
        <v>32</v>
      </c>
      <c r="AA247" s="102">
        <v>4130</v>
      </c>
      <c r="AB247" s="58">
        <f t="shared" si="52"/>
        <v>1032.5</v>
      </c>
      <c r="AC247" s="57">
        <v>22</v>
      </c>
      <c r="AD247" s="102">
        <v>2570</v>
      </c>
      <c r="AE247" s="58">
        <f t="shared" si="53"/>
        <v>642.5</v>
      </c>
      <c r="AF247" s="102">
        <v>41</v>
      </c>
      <c r="AG247" s="102">
        <v>4625</v>
      </c>
      <c r="AH247" s="219">
        <f t="shared" si="54"/>
        <v>1156.25</v>
      </c>
      <c r="AI247" s="102">
        <v>57</v>
      </c>
      <c r="AJ247" s="102">
        <v>6435</v>
      </c>
      <c r="AK247" s="219">
        <f t="shared" si="55"/>
        <v>1608.75</v>
      </c>
      <c r="AL247" s="102">
        <v>49</v>
      </c>
      <c r="AM247" s="102">
        <v>4990</v>
      </c>
      <c r="AN247" s="219">
        <f t="shared" si="56"/>
        <v>1247.5</v>
      </c>
      <c r="AO247" s="268">
        <v>92</v>
      </c>
      <c r="AP247" s="268">
        <v>9605</v>
      </c>
      <c r="AQ247" s="219">
        <f t="shared" si="57"/>
        <v>2401.25</v>
      </c>
      <c r="AR247" s="222">
        <v>87</v>
      </c>
      <c r="AS247" s="222">
        <v>8595</v>
      </c>
      <c r="AT247" s="219">
        <f t="shared" si="58"/>
        <v>2148.75</v>
      </c>
      <c r="AU247" s="222">
        <v>108</v>
      </c>
      <c r="AV247" s="222">
        <v>10635</v>
      </c>
      <c r="AW247" s="222">
        <f t="shared" si="59"/>
        <v>2658.75</v>
      </c>
    </row>
    <row r="248" spans="1:49">
      <c r="A248" s="133"/>
      <c r="B248" s="41" t="s">
        <v>774</v>
      </c>
      <c r="C248" s="298" t="s">
        <v>5515</v>
      </c>
      <c r="D248" s="44" t="s">
        <v>12</v>
      </c>
      <c r="E248" s="42"/>
      <c r="F248" s="42"/>
      <c r="G248" s="58">
        <f t="shared" si="45"/>
        <v>0</v>
      </c>
      <c r="H248" s="45"/>
      <c r="I248" s="45"/>
      <c r="J248" s="58">
        <f t="shared" si="46"/>
        <v>0</v>
      </c>
      <c r="K248" s="45">
        <v>0</v>
      </c>
      <c r="L248" s="42">
        <v>0</v>
      </c>
      <c r="M248" s="58">
        <f t="shared" si="47"/>
        <v>0</v>
      </c>
      <c r="N248" s="42"/>
      <c r="O248" s="42"/>
      <c r="P248" s="58">
        <f t="shared" si="48"/>
        <v>0</v>
      </c>
      <c r="Q248" s="57">
        <v>0</v>
      </c>
      <c r="R248" s="57">
        <v>0</v>
      </c>
      <c r="S248" s="58">
        <f t="shared" si="49"/>
        <v>0</v>
      </c>
      <c r="T248" s="57">
        <v>0</v>
      </c>
      <c r="U248" s="102">
        <v>0</v>
      </c>
      <c r="V248" s="58">
        <f t="shared" si="50"/>
        <v>0</v>
      </c>
      <c r="W248" s="102">
        <v>0</v>
      </c>
      <c r="X248" s="102">
        <v>0</v>
      </c>
      <c r="Y248" s="58">
        <f t="shared" si="51"/>
        <v>0</v>
      </c>
      <c r="Z248" s="102">
        <v>0</v>
      </c>
      <c r="AA248" s="102">
        <v>0</v>
      </c>
      <c r="AB248" s="58">
        <f t="shared" si="52"/>
        <v>0</v>
      </c>
      <c r="AC248" s="57">
        <v>0</v>
      </c>
      <c r="AD248" s="102">
        <v>0</v>
      </c>
      <c r="AE248" s="58">
        <f t="shared" si="53"/>
        <v>0</v>
      </c>
      <c r="AF248" s="102">
        <v>0</v>
      </c>
      <c r="AG248" s="102">
        <v>0</v>
      </c>
      <c r="AH248" s="219">
        <f t="shared" si="54"/>
        <v>0</v>
      </c>
      <c r="AI248" s="102">
        <v>0</v>
      </c>
      <c r="AJ248" s="102">
        <v>0</v>
      </c>
      <c r="AK248" s="219">
        <f t="shared" si="55"/>
        <v>0</v>
      </c>
      <c r="AL248" s="102">
        <v>0</v>
      </c>
      <c r="AM248" s="102">
        <v>0</v>
      </c>
      <c r="AN248" s="219">
        <f t="shared" si="56"/>
        <v>0</v>
      </c>
      <c r="AO248" s="268">
        <v>0</v>
      </c>
      <c r="AP248" s="268">
        <v>0</v>
      </c>
      <c r="AQ248" s="219">
        <f t="shared" si="57"/>
        <v>0</v>
      </c>
      <c r="AR248" s="222">
        <v>0</v>
      </c>
      <c r="AS248" s="222">
        <v>0</v>
      </c>
      <c r="AT248" s="219">
        <f t="shared" si="58"/>
        <v>0</v>
      </c>
      <c r="AU248" s="222">
        <v>0</v>
      </c>
      <c r="AV248" s="222">
        <v>0</v>
      </c>
      <c r="AW248" s="222">
        <f t="shared" si="59"/>
        <v>0</v>
      </c>
    </row>
    <row r="249" spans="1:49">
      <c r="A249" s="133"/>
      <c r="B249" s="41" t="s">
        <v>776</v>
      </c>
      <c r="C249" s="298" t="s">
        <v>777</v>
      </c>
      <c r="D249" s="44" t="s">
        <v>12</v>
      </c>
      <c r="E249" s="42"/>
      <c r="F249" s="42"/>
      <c r="G249" s="58">
        <f t="shared" si="45"/>
        <v>0</v>
      </c>
      <c r="H249" s="45"/>
      <c r="I249" s="45"/>
      <c r="J249" s="58">
        <f t="shared" si="46"/>
        <v>0</v>
      </c>
      <c r="K249" s="45">
        <v>0</v>
      </c>
      <c r="L249" s="42">
        <v>0</v>
      </c>
      <c r="M249" s="58">
        <f t="shared" si="47"/>
        <v>0</v>
      </c>
      <c r="N249" s="42"/>
      <c r="O249" s="42"/>
      <c r="P249" s="58">
        <f t="shared" si="48"/>
        <v>0</v>
      </c>
      <c r="Q249" s="57">
        <v>7</v>
      </c>
      <c r="R249" s="57">
        <v>1310</v>
      </c>
      <c r="S249" s="58">
        <f t="shared" si="49"/>
        <v>327.5</v>
      </c>
      <c r="T249" s="57">
        <v>3</v>
      </c>
      <c r="U249" s="102">
        <v>440</v>
      </c>
      <c r="V249" s="58">
        <f t="shared" si="50"/>
        <v>110</v>
      </c>
      <c r="W249" s="102">
        <v>6</v>
      </c>
      <c r="X249" s="102">
        <v>870</v>
      </c>
      <c r="Y249" s="58">
        <f t="shared" si="51"/>
        <v>217.5</v>
      </c>
      <c r="Z249" s="102">
        <v>11</v>
      </c>
      <c r="AA249" s="102">
        <v>1005</v>
      </c>
      <c r="AB249" s="58">
        <f t="shared" si="52"/>
        <v>251.25</v>
      </c>
      <c r="AC249" s="57">
        <v>4</v>
      </c>
      <c r="AD249" s="102">
        <v>240</v>
      </c>
      <c r="AE249" s="58">
        <f t="shared" si="53"/>
        <v>60</v>
      </c>
      <c r="AF249" s="102">
        <v>5</v>
      </c>
      <c r="AG249" s="102">
        <v>435</v>
      </c>
      <c r="AH249" s="219">
        <f t="shared" si="54"/>
        <v>108.75</v>
      </c>
      <c r="AI249" s="102">
        <v>18</v>
      </c>
      <c r="AJ249" s="102">
        <v>1730</v>
      </c>
      <c r="AK249" s="219">
        <f t="shared" si="55"/>
        <v>432.5</v>
      </c>
      <c r="AL249" s="102">
        <v>7</v>
      </c>
      <c r="AM249" s="102">
        <v>980</v>
      </c>
      <c r="AN249" s="219">
        <f t="shared" si="56"/>
        <v>245</v>
      </c>
      <c r="AO249" s="268">
        <v>18</v>
      </c>
      <c r="AP249" s="268">
        <v>2140</v>
      </c>
      <c r="AQ249" s="219">
        <f t="shared" si="57"/>
        <v>535</v>
      </c>
      <c r="AR249" s="222">
        <v>21</v>
      </c>
      <c r="AS249" s="222">
        <v>1390</v>
      </c>
      <c r="AT249" s="219">
        <f t="shared" si="58"/>
        <v>347.5</v>
      </c>
      <c r="AU249" s="222">
        <v>14</v>
      </c>
      <c r="AV249" s="222">
        <v>935</v>
      </c>
      <c r="AW249" s="222">
        <f t="shared" si="59"/>
        <v>233.75</v>
      </c>
    </row>
    <row r="250" spans="1:49">
      <c r="A250" s="137"/>
      <c r="B250" s="41" t="s">
        <v>778</v>
      </c>
      <c r="C250" s="298" t="s">
        <v>779</v>
      </c>
      <c r="D250" s="44" t="s">
        <v>12</v>
      </c>
      <c r="E250" s="42"/>
      <c r="F250" s="42"/>
      <c r="G250" s="58">
        <f t="shared" si="45"/>
        <v>0</v>
      </c>
      <c r="H250" s="45"/>
      <c r="I250" s="45"/>
      <c r="J250" s="58">
        <f t="shared" si="46"/>
        <v>0</v>
      </c>
      <c r="K250" s="45">
        <v>0</v>
      </c>
      <c r="L250" s="42">
        <v>0</v>
      </c>
      <c r="M250" s="58">
        <f t="shared" si="47"/>
        <v>0</v>
      </c>
      <c r="N250" s="42"/>
      <c r="O250" s="42"/>
      <c r="P250" s="58">
        <f t="shared" si="48"/>
        <v>0</v>
      </c>
      <c r="Q250" s="57">
        <v>8</v>
      </c>
      <c r="R250" s="57">
        <v>745</v>
      </c>
      <c r="S250" s="58">
        <f t="shared" si="49"/>
        <v>186.25</v>
      </c>
      <c r="T250" s="57">
        <v>8</v>
      </c>
      <c r="U250" s="102">
        <v>790</v>
      </c>
      <c r="V250" s="58">
        <f t="shared" si="50"/>
        <v>197.5</v>
      </c>
      <c r="W250" s="102">
        <v>12</v>
      </c>
      <c r="X250" s="102">
        <v>2490</v>
      </c>
      <c r="Y250" s="58">
        <f t="shared" si="51"/>
        <v>622.5</v>
      </c>
      <c r="Z250" s="102">
        <v>30</v>
      </c>
      <c r="AA250" s="102">
        <v>2880</v>
      </c>
      <c r="AB250" s="58">
        <f t="shared" si="52"/>
        <v>720</v>
      </c>
      <c r="AC250" s="57">
        <v>22</v>
      </c>
      <c r="AD250" s="102">
        <v>2220</v>
      </c>
      <c r="AE250" s="58">
        <f t="shared" si="53"/>
        <v>555</v>
      </c>
      <c r="AF250" s="102">
        <v>47</v>
      </c>
      <c r="AG250" s="102">
        <v>4755</v>
      </c>
      <c r="AH250" s="219">
        <f t="shared" si="54"/>
        <v>1188.75</v>
      </c>
      <c r="AI250" s="102">
        <v>44</v>
      </c>
      <c r="AJ250" s="102">
        <v>3785</v>
      </c>
      <c r="AK250" s="219">
        <f t="shared" si="55"/>
        <v>946.25</v>
      </c>
      <c r="AL250" s="102">
        <v>56</v>
      </c>
      <c r="AM250" s="102">
        <v>5480</v>
      </c>
      <c r="AN250" s="219">
        <f t="shared" si="56"/>
        <v>1370</v>
      </c>
      <c r="AO250" s="268">
        <v>108</v>
      </c>
      <c r="AP250" s="268">
        <v>8955</v>
      </c>
      <c r="AQ250" s="219">
        <f t="shared" si="57"/>
        <v>2238.75</v>
      </c>
      <c r="AR250" s="222">
        <v>107</v>
      </c>
      <c r="AS250" s="222">
        <v>8905</v>
      </c>
      <c r="AT250" s="219">
        <f t="shared" si="58"/>
        <v>2226.25</v>
      </c>
      <c r="AU250" s="222">
        <v>80</v>
      </c>
      <c r="AV250" s="222">
        <v>6210</v>
      </c>
      <c r="AW250" s="222">
        <f t="shared" si="59"/>
        <v>1552.5</v>
      </c>
    </row>
    <row r="251" spans="1:49">
      <c r="A251" s="137"/>
      <c r="B251" s="41" t="s">
        <v>780</v>
      </c>
      <c r="C251" s="298" t="s">
        <v>781</v>
      </c>
      <c r="D251" s="44" t="s">
        <v>12</v>
      </c>
      <c r="E251" s="42"/>
      <c r="F251" s="42"/>
      <c r="G251" s="58">
        <f t="shared" si="45"/>
        <v>0</v>
      </c>
      <c r="H251" s="45"/>
      <c r="I251" s="45"/>
      <c r="J251" s="58">
        <f t="shared" si="46"/>
        <v>0</v>
      </c>
      <c r="K251" s="45">
        <v>0</v>
      </c>
      <c r="L251" s="42">
        <v>0</v>
      </c>
      <c r="M251" s="58">
        <f t="shared" si="47"/>
        <v>0</v>
      </c>
      <c r="N251" s="42"/>
      <c r="O251" s="42"/>
      <c r="P251" s="58">
        <f t="shared" si="48"/>
        <v>0</v>
      </c>
      <c r="Q251" s="57">
        <v>26</v>
      </c>
      <c r="R251" s="57">
        <v>2410</v>
      </c>
      <c r="S251" s="58">
        <f t="shared" si="49"/>
        <v>602.5</v>
      </c>
      <c r="T251" s="57">
        <v>80</v>
      </c>
      <c r="U251" s="102">
        <v>9980</v>
      </c>
      <c r="V251" s="58">
        <f t="shared" si="50"/>
        <v>2495</v>
      </c>
      <c r="W251" s="102">
        <v>130</v>
      </c>
      <c r="X251" s="102">
        <v>10795</v>
      </c>
      <c r="Y251" s="58">
        <f t="shared" si="51"/>
        <v>2698.75</v>
      </c>
      <c r="Z251" s="102">
        <v>197</v>
      </c>
      <c r="AA251" s="102">
        <v>20915</v>
      </c>
      <c r="AB251" s="58">
        <f t="shared" si="52"/>
        <v>5228.75</v>
      </c>
      <c r="AC251" s="57">
        <v>221</v>
      </c>
      <c r="AD251" s="102">
        <v>19200</v>
      </c>
      <c r="AE251" s="58">
        <f t="shared" si="53"/>
        <v>4800</v>
      </c>
      <c r="AF251" s="102">
        <v>298</v>
      </c>
      <c r="AG251" s="102">
        <v>22820</v>
      </c>
      <c r="AH251" s="219">
        <f t="shared" si="54"/>
        <v>5705</v>
      </c>
      <c r="AI251" s="102">
        <v>292</v>
      </c>
      <c r="AJ251" s="102">
        <v>22470</v>
      </c>
      <c r="AK251" s="219">
        <f t="shared" si="55"/>
        <v>5617.5</v>
      </c>
      <c r="AL251" s="102">
        <v>278</v>
      </c>
      <c r="AM251" s="102">
        <v>24770</v>
      </c>
      <c r="AN251" s="219">
        <f t="shared" si="56"/>
        <v>6192.5</v>
      </c>
      <c r="AO251" s="268">
        <v>311</v>
      </c>
      <c r="AP251" s="268">
        <v>26855</v>
      </c>
      <c r="AQ251" s="219">
        <f t="shared" si="57"/>
        <v>6713.75</v>
      </c>
      <c r="AR251" s="222">
        <v>310</v>
      </c>
      <c r="AS251" s="222">
        <v>24455</v>
      </c>
      <c r="AT251" s="219">
        <f t="shared" si="58"/>
        <v>6113.75</v>
      </c>
      <c r="AU251" s="222">
        <v>277</v>
      </c>
      <c r="AV251" s="222">
        <v>20975</v>
      </c>
      <c r="AW251" s="222">
        <f t="shared" si="59"/>
        <v>5243.75</v>
      </c>
    </row>
    <row r="252" spans="1:49">
      <c r="A252" s="133"/>
      <c r="B252" s="41" t="s">
        <v>782</v>
      </c>
      <c r="C252" s="298" t="s">
        <v>783</v>
      </c>
      <c r="D252" s="44" t="s">
        <v>5</v>
      </c>
      <c r="E252" s="42"/>
      <c r="F252" s="42"/>
      <c r="G252" s="58">
        <f t="shared" si="45"/>
        <v>0</v>
      </c>
      <c r="H252" s="45"/>
      <c r="I252" s="45"/>
      <c r="J252" s="58">
        <f t="shared" si="46"/>
        <v>0</v>
      </c>
      <c r="K252" s="45">
        <v>0</v>
      </c>
      <c r="L252" s="42">
        <v>0</v>
      </c>
      <c r="M252" s="58">
        <f t="shared" si="47"/>
        <v>0</v>
      </c>
      <c r="N252" s="42"/>
      <c r="O252" s="42"/>
      <c r="P252" s="58">
        <f t="shared" si="48"/>
        <v>0</v>
      </c>
      <c r="Q252" s="57">
        <v>14</v>
      </c>
      <c r="R252" s="57">
        <v>1660</v>
      </c>
      <c r="S252" s="58">
        <f t="shared" si="49"/>
        <v>415</v>
      </c>
      <c r="T252" s="57">
        <v>59</v>
      </c>
      <c r="U252" s="102">
        <v>8070</v>
      </c>
      <c r="V252" s="58">
        <f t="shared" si="50"/>
        <v>2017.5</v>
      </c>
      <c r="W252" s="102">
        <v>20</v>
      </c>
      <c r="X252" s="102">
        <v>8505</v>
      </c>
      <c r="Y252" s="58">
        <f t="shared" si="51"/>
        <v>2126.25</v>
      </c>
      <c r="Z252" s="102">
        <v>78</v>
      </c>
      <c r="AA252" s="102">
        <v>7625</v>
      </c>
      <c r="AB252" s="58">
        <f t="shared" si="52"/>
        <v>1906.25</v>
      </c>
      <c r="AC252" s="57">
        <v>93</v>
      </c>
      <c r="AD252" s="102">
        <v>10550</v>
      </c>
      <c r="AE252" s="58">
        <f t="shared" si="53"/>
        <v>2637.5</v>
      </c>
      <c r="AF252" s="102">
        <v>145</v>
      </c>
      <c r="AG252" s="102">
        <v>13750</v>
      </c>
      <c r="AH252" s="219">
        <f t="shared" si="54"/>
        <v>3437.5</v>
      </c>
      <c r="AI252" s="102">
        <v>186</v>
      </c>
      <c r="AJ252" s="102">
        <v>17255</v>
      </c>
      <c r="AK252" s="219">
        <f t="shared" si="55"/>
        <v>4313.75</v>
      </c>
      <c r="AL252" s="102">
        <v>110</v>
      </c>
      <c r="AM252" s="102">
        <v>11815</v>
      </c>
      <c r="AN252" s="219">
        <f t="shared" si="56"/>
        <v>2953.75</v>
      </c>
      <c r="AO252" s="268">
        <v>109</v>
      </c>
      <c r="AP252" s="268">
        <v>10190</v>
      </c>
      <c r="AQ252" s="219">
        <f t="shared" si="57"/>
        <v>2547.5</v>
      </c>
      <c r="AR252" s="222">
        <v>80</v>
      </c>
      <c r="AS252" s="222">
        <v>7295</v>
      </c>
      <c r="AT252" s="219">
        <f t="shared" si="58"/>
        <v>1823.75</v>
      </c>
      <c r="AU252" s="222">
        <v>122</v>
      </c>
      <c r="AV252" s="222">
        <v>13460</v>
      </c>
      <c r="AW252" s="222">
        <f t="shared" si="59"/>
        <v>3365</v>
      </c>
    </row>
    <row r="253" spans="1:49">
      <c r="A253" s="133"/>
      <c r="B253" s="41" t="s">
        <v>784</v>
      </c>
      <c r="C253" s="298" t="s">
        <v>5515</v>
      </c>
      <c r="D253" s="44" t="s">
        <v>5</v>
      </c>
      <c r="E253" s="42"/>
      <c r="F253" s="42"/>
      <c r="G253" s="58">
        <f t="shared" si="45"/>
        <v>0</v>
      </c>
      <c r="H253" s="45"/>
      <c r="I253" s="45"/>
      <c r="J253" s="58">
        <f t="shared" si="46"/>
        <v>0</v>
      </c>
      <c r="K253" s="45">
        <v>0</v>
      </c>
      <c r="L253" s="42">
        <v>0</v>
      </c>
      <c r="M253" s="58">
        <f t="shared" si="47"/>
        <v>0</v>
      </c>
      <c r="N253" s="42"/>
      <c r="O253" s="42"/>
      <c r="P253" s="58">
        <f t="shared" si="48"/>
        <v>0</v>
      </c>
      <c r="Q253" s="57">
        <v>5</v>
      </c>
      <c r="R253" s="57">
        <v>300</v>
      </c>
      <c r="S253" s="58">
        <f t="shared" si="49"/>
        <v>75</v>
      </c>
      <c r="T253" s="57">
        <v>8</v>
      </c>
      <c r="U253" s="102">
        <v>1120</v>
      </c>
      <c r="V253" s="58">
        <f t="shared" si="50"/>
        <v>280</v>
      </c>
      <c r="W253" s="102">
        <v>11</v>
      </c>
      <c r="X253" s="102">
        <v>1235</v>
      </c>
      <c r="Y253" s="58">
        <f t="shared" si="51"/>
        <v>308.75</v>
      </c>
      <c r="Z253" s="102">
        <v>17</v>
      </c>
      <c r="AA253" s="102">
        <v>2000</v>
      </c>
      <c r="AB253" s="58">
        <f t="shared" si="52"/>
        <v>500</v>
      </c>
      <c r="AC253" s="57">
        <v>24</v>
      </c>
      <c r="AD253" s="102">
        <v>2130</v>
      </c>
      <c r="AE253" s="58">
        <f t="shared" si="53"/>
        <v>532.5</v>
      </c>
      <c r="AF253" s="102">
        <v>33</v>
      </c>
      <c r="AG253" s="102">
        <v>3440</v>
      </c>
      <c r="AH253" s="219">
        <f t="shared" si="54"/>
        <v>860</v>
      </c>
      <c r="AI253" s="102">
        <v>20</v>
      </c>
      <c r="AJ253" s="102">
        <v>1765</v>
      </c>
      <c r="AK253" s="219">
        <f t="shared" si="55"/>
        <v>441.25</v>
      </c>
      <c r="AL253" s="102">
        <v>21</v>
      </c>
      <c r="AM253" s="102">
        <v>2065</v>
      </c>
      <c r="AN253" s="219">
        <f t="shared" si="56"/>
        <v>516.25</v>
      </c>
      <c r="AO253" s="268">
        <v>22</v>
      </c>
      <c r="AP253" s="268">
        <v>1890</v>
      </c>
      <c r="AQ253" s="219">
        <f t="shared" si="57"/>
        <v>472.5</v>
      </c>
      <c r="AR253" s="222">
        <v>0</v>
      </c>
      <c r="AS253" s="222">
        <v>0</v>
      </c>
      <c r="AT253" s="219">
        <f t="shared" si="58"/>
        <v>0</v>
      </c>
      <c r="AU253" s="222">
        <v>0</v>
      </c>
      <c r="AV253" s="222">
        <v>0</v>
      </c>
      <c r="AW253" s="222">
        <f t="shared" si="59"/>
        <v>0</v>
      </c>
    </row>
    <row r="254" spans="1:49">
      <c r="A254" s="133"/>
      <c r="B254" s="41" t="s">
        <v>786</v>
      </c>
      <c r="C254" s="298" t="s">
        <v>787</v>
      </c>
      <c r="D254" s="44" t="s">
        <v>23</v>
      </c>
      <c r="E254" s="42"/>
      <c r="F254" s="42"/>
      <c r="G254" s="58">
        <f t="shared" si="45"/>
        <v>0</v>
      </c>
      <c r="H254" s="45"/>
      <c r="I254" s="45"/>
      <c r="J254" s="58">
        <f t="shared" si="46"/>
        <v>0</v>
      </c>
      <c r="K254" s="45">
        <v>0</v>
      </c>
      <c r="L254" s="42">
        <v>0</v>
      </c>
      <c r="M254" s="58">
        <f t="shared" si="47"/>
        <v>0</v>
      </c>
      <c r="N254" s="42"/>
      <c r="O254" s="42"/>
      <c r="P254" s="58">
        <f t="shared" si="48"/>
        <v>0</v>
      </c>
      <c r="Q254" s="57">
        <v>31</v>
      </c>
      <c r="R254" s="57">
        <v>2255</v>
      </c>
      <c r="S254" s="58">
        <f t="shared" si="49"/>
        <v>563.75</v>
      </c>
      <c r="T254" s="57">
        <v>35</v>
      </c>
      <c r="U254" s="102">
        <v>2975</v>
      </c>
      <c r="V254" s="58">
        <f t="shared" si="50"/>
        <v>743.75</v>
      </c>
      <c r="W254" s="102">
        <v>17</v>
      </c>
      <c r="X254" s="102">
        <v>3885</v>
      </c>
      <c r="Y254" s="58">
        <f t="shared" si="51"/>
        <v>971.25</v>
      </c>
      <c r="Z254" s="102">
        <v>35</v>
      </c>
      <c r="AA254" s="102">
        <v>3130</v>
      </c>
      <c r="AB254" s="58">
        <f t="shared" si="52"/>
        <v>782.5</v>
      </c>
      <c r="AC254" s="57">
        <v>37</v>
      </c>
      <c r="AD254" s="102">
        <v>3365</v>
      </c>
      <c r="AE254" s="58">
        <f t="shared" si="53"/>
        <v>841.25</v>
      </c>
      <c r="AF254" s="102">
        <v>40</v>
      </c>
      <c r="AG254" s="102">
        <v>3620</v>
      </c>
      <c r="AH254" s="219">
        <f t="shared" si="54"/>
        <v>905</v>
      </c>
      <c r="AI254" s="102">
        <v>40</v>
      </c>
      <c r="AJ254" s="102">
        <v>3445</v>
      </c>
      <c r="AK254" s="219">
        <f t="shared" si="55"/>
        <v>861.25</v>
      </c>
      <c r="AL254" s="102">
        <v>84</v>
      </c>
      <c r="AM254" s="102">
        <v>7965</v>
      </c>
      <c r="AN254" s="219">
        <f t="shared" si="56"/>
        <v>1991.25</v>
      </c>
      <c r="AO254" s="268">
        <v>90</v>
      </c>
      <c r="AP254" s="268">
        <v>8985</v>
      </c>
      <c r="AQ254" s="219">
        <f t="shared" si="57"/>
        <v>2246.25</v>
      </c>
      <c r="AR254" s="222">
        <v>102</v>
      </c>
      <c r="AS254" s="222">
        <v>9345</v>
      </c>
      <c r="AT254" s="219">
        <f t="shared" si="58"/>
        <v>2336.25</v>
      </c>
      <c r="AU254" s="222">
        <v>79</v>
      </c>
      <c r="AV254" s="222">
        <v>7880</v>
      </c>
      <c r="AW254" s="222">
        <f t="shared" si="59"/>
        <v>1970</v>
      </c>
    </row>
    <row r="255" spans="1:49">
      <c r="A255" s="133"/>
      <c r="B255" s="41" t="s">
        <v>788</v>
      </c>
      <c r="C255" s="298" t="s">
        <v>789</v>
      </c>
      <c r="D255" s="44" t="s">
        <v>23</v>
      </c>
      <c r="E255" s="42"/>
      <c r="F255" s="42"/>
      <c r="G255" s="58">
        <f t="shared" si="45"/>
        <v>0</v>
      </c>
      <c r="H255" s="45"/>
      <c r="I255" s="45"/>
      <c r="J255" s="58">
        <f t="shared" si="46"/>
        <v>0</v>
      </c>
      <c r="K255" s="45">
        <v>0</v>
      </c>
      <c r="L255" s="42">
        <v>0</v>
      </c>
      <c r="M255" s="58">
        <f t="shared" si="47"/>
        <v>0</v>
      </c>
      <c r="N255" s="42"/>
      <c r="O255" s="42"/>
      <c r="P255" s="58">
        <f t="shared" si="48"/>
        <v>0</v>
      </c>
      <c r="Q255" s="57">
        <v>102</v>
      </c>
      <c r="R255" s="57">
        <v>8545</v>
      </c>
      <c r="S255" s="58">
        <f t="shared" si="49"/>
        <v>2136.25</v>
      </c>
      <c r="T255" s="57">
        <v>220</v>
      </c>
      <c r="U255" s="102">
        <v>16910</v>
      </c>
      <c r="V255" s="58">
        <f t="shared" si="50"/>
        <v>4227.5</v>
      </c>
      <c r="W255" s="102">
        <v>169</v>
      </c>
      <c r="X255" s="102">
        <v>12840</v>
      </c>
      <c r="Y255" s="58">
        <f t="shared" si="51"/>
        <v>3210</v>
      </c>
      <c r="Z255" s="102">
        <v>234</v>
      </c>
      <c r="AA255" s="102">
        <v>19955</v>
      </c>
      <c r="AB255" s="58">
        <f t="shared" si="52"/>
        <v>4988.75</v>
      </c>
      <c r="AC255" s="57">
        <v>196</v>
      </c>
      <c r="AD255" s="102">
        <v>15870</v>
      </c>
      <c r="AE255" s="58">
        <f t="shared" si="53"/>
        <v>3967.5</v>
      </c>
      <c r="AF255" s="102">
        <v>235</v>
      </c>
      <c r="AG255" s="102">
        <v>19555</v>
      </c>
      <c r="AH255" s="219">
        <f t="shared" si="54"/>
        <v>4888.75</v>
      </c>
      <c r="AI255" s="102">
        <v>251</v>
      </c>
      <c r="AJ255" s="102">
        <v>20995</v>
      </c>
      <c r="AK255" s="219">
        <f t="shared" si="55"/>
        <v>5248.75</v>
      </c>
      <c r="AL255" s="102">
        <v>258</v>
      </c>
      <c r="AM255" s="102">
        <v>21675</v>
      </c>
      <c r="AN255" s="219">
        <f t="shared" si="56"/>
        <v>5418.75</v>
      </c>
      <c r="AO255" s="268">
        <v>250</v>
      </c>
      <c r="AP255" s="268">
        <v>22715</v>
      </c>
      <c r="AQ255" s="219">
        <f t="shared" si="57"/>
        <v>5678.75</v>
      </c>
      <c r="AR255" s="222">
        <v>297</v>
      </c>
      <c r="AS255" s="222">
        <v>24940</v>
      </c>
      <c r="AT255" s="219">
        <f t="shared" si="58"/>
        <v>6235</v>
      </c>
      <c r="AU255" s="222">
        <v>271</v>
      </c>
      <c r="AV255" s="222">
        <v>22620</v>
      </c>
      <c r="AW255" s="222">
        <f t="shared" si="59"/>
        <v>5655</v>
      </c>
    </row>
    <row r="256" spans="1:49">
      <c r="A256" s="133"/>
      <c r="B256" s="41" t="s">
        <v>790</v>
      </c>
      <c r="C256" s="298" t="s">
        <v>791</v>
      </c>
      <c r="D256" s="44" t="s">
        <v>23</v>
      </c>
      <c r="E256" s="42"/>
      <c r="F256" s="42"/>
      <c r="G256" s="58">
        <f t="shared" si="45"/>
        <v>0</v>
      </c>
      <c r="H256" s="45"/>
      <c r="I256" s="45"/>
      <c r="J256" s="58">
        <f t="shared" si="46"/>
        <v>0</v>
      </c>
      <c r="K256" s="45">
        <v>0</v>
      </c>
      <c r="L256" s="42">
        <v>0</v>
      </c>
      <c r="M256" s="58">
        <f t="shared" si="47"/>
        <v>0</v>
      </c>
      <c r="N256" s="42"/>
      <c r="O256" s="42"/>
      <c r="P256" s="58">
        <f t="shared" si="48"/>
        <v>0</v>
      </c>
      <c r="Q256" s="57">
        <v>107</v>
      </c>
      <c r="R256" s="57">
        <v>9095</v>
      </c>
      <c r="S256" s="58">
        <f t="shared" si="49"/>
        <v>2273.75</v>
      </c>
      <c r="T256" s="57">
        <v>105</v>
      </c>
      <c r="U256" s="102">
        <v>11075</v>
      </c>
      <c r="V256" s="58">
        <f t="shared" si="50"/>
        <v>2768.75</v>
      </c>
      <c r="W256" s="102">
        <v>43</v>
      </c>
      <c r="X256" s="102">
        <v>12940</v>
      </c>
      <c r="Y256" s="58">
        <f t="shared" si="51"/>
        <v>3235</v>
      </c>
      <c r="Z256" s="102">
        <v>232</v>
      </c>
      <c r="AA256" s="102">
        <v>20415</v>
      </c>
      <c r="AB256" s="58">
        <f t="shared" si="52"/>
        <v>5103.75</v>
      </c>
      <c r="AC256" s="57">
        <v>170</v>
      </c>
      <c r="AD256" s="102">
        <v>14880</v>
      </c>
      <c r="AE256" s="58">
        <f t="shared" si="53"/>
        <v>3720</v>
      </c>
      <c r="AF256" s="102">
        <v>291</v>
      </c>
      <c r="AG256" s="102">
        <v>27290</v>
      </c>
      <c r="AH256" s="219">
        <f t="shared" si="54"/>
        <v>6822.5</v>
      </c>
      <c r="AI256" s="102">
        <v>274</v>
      </c>
      <c r="AJ256" s="102">
        <v>22715</v>
      </c>
      <c r="AK256" s="219">
        <f t="shared" si="55"/>
        <v>5678.75</v>
      </c>
      <c r="AL256" s="102">
        <v>196</v>
      </c>
      <c r="AM256" s="102">
        <v>16470</v>
      </c>
      <c r="AN256" s="219">
        <f t="shared" si="56"/>
        <v>4117.5</v>
      </c>
      <c r="AO256" s="268">
        <v>261</v>
      </c>
      <c r="AP256" s="268">
        <v>22545</v>
      </c>
      <c r="AQ256" s="219">
        <f t="shared" si="57"/>
        <v>5636.25</v>
      </c>
      <c r="AR256" s="222">
        <v>266</v>
      </c>
      <c r="AS256" s="222">
        <v>22960</v>
      </c>
      <c r="AT256" s="219">
        <f t="shared" si="58"/>
        <v>5740</v>
      </c>
      <c r="AU256" s="222">
        <v>240</v>
      </c>
      <c r="AV256" s="222">
        <v>19900</v>
      </c>
      <c r="AW256" s="222">
        <f t="shared" si="59"/>
        <v>4975</v>
      </c>
    </row>
    <row r="257" spans="1:49">
      <c r="A257" s="133"/>
      <c r="B257" s="41" t="s">
        <v>792</v>
      </c>
      <c r="C257" s="298" t="s">
        <v>793</v>
      </c>
      <c r="D257" s="44" t="s">
        <v>23</v>
      </c>
      <c r="E257" s="42"/>
      <c r="F257" s="42"/>
      <c r="G257" s="58">
        <f t="shared" si="45"/>
        <v>0</v>
      </c>
      <c r="H257" s="45"/>
      <c r="I257" s="45"/>
      <c r="J257" s="58">
        <f t="shared" si="46"/>
        <v>0</v>
      </c>
      <c r="K257" s="45">
        <v>0</v>
      </c>
      <c r="L257" s="42">
        <v>0</v>
      </c>
      <c r="M257" s="58">
        <f t="shared" si="47"/>
        <v>0</v>
      </c>
      <c r="N257" s="42"/>
      <c r="O257" s="42"/>
      <c r="P257" s="58">
        <f t="shared" si="48"/>
        <v>0</v>
      </c>
      <c r="Q257" s="57">
        <v>26</v>
      </c>
      <c r="R257" s="57">
        <v>4100</v>
      </c>
      <c r="S257" s="58">
        <f t="shared" si="49"/>
        <v>1025</v>
      </c>
      <c r="T257" s="57">
        <v>68</v>
      </c>
      <c r="U257" s="102">
        <v>7250</v>
      </c>
      <c r="V257" s="58">
        <f t="shared" si="50"/>
        <v>1812.5</v>
      </c>
      <c r="W257" s="102">
        <v>142</v>
      </c>
      <c r="X257" s="102">
        <v>12085</v>
      </c>
      <c r="Y257" s="58">
        <f t="shared" si="51"/>
        <v>3021.25</v>
      </c>
      <c r="Z257" s="102">
        <v>250</v>
      </c>
      <c r="AA257" s="102">
        <v>22230</v>
      </c>
      <c r="AB257" s="58">
        <f t="shared" si="52"/>
        <v>5557.5</v>
      </c>
      <c r="AC257" s="57">
        <v>191</v>
      </c>
      <c r="AD257" s="102">
        <v>17835</v>
      </c>
      <c r="AE257" s="58">
        <f t="shared" si="53"/>
        <v>4458.75</v>
      </c>
      <c r="AF257" s="102">
        <v>217</v>
      </c>
      <c r="AG257" s="102">
        <v>19855</v>
      </c>
      <c r="AH257" s="219">
        <f t="shared" si="54"/>
        <v>4963.75</v>
      </c>
      <c r="AI257" s="102">
        <v>185</v>
      </c>
      <c r="AJ257" s="102">
        <v>16220</v>
      </c>
      <c r="AK257" s="219">
        <f t="shared" si="55"/>
        <v>4055</v>
      </c>
      <c r="AL257" s="102">
        <v>260</v>
      </c>
      <c r="AM257" s="102">
        <v>22600</v>
      </c>
      <c r="AN257" s="219">
        <f t="shared" si="56"/>
        <v>5650</v>
      </c>
      <c r="AO257" s="268">
        <v>282</v>
      </c>
      <c r="AP257" s="268">
        <v>25165</v>
      </c>
      <c r="AQ257" s="219">
        <f t="shared" si="57"/>
        <v>6291.25</v>
      </c>
      <c r="AR257" s="222">
        <v>196</v>
      </c>
      <c r="AS257" s="222">
        <v>16295</v>
      </c>
      <c r="AT257" s="219">
        <f t="shared" si="58"/>
        <v>4073.75</v>
      </c>
      <c r="AU257" s="222">
        <v>154</v>
      </c>
      <c r="AV257" s="222">
        <v>16230</v>
      </c>
      <c r="AW257" s="222">
        <f t="shared" si="59"/>
        <v>4057.5</v>
      </c>
    </row>
    <row r="258" spans="1:49">
      <c r="A258" s="133"/>
      <c r="B258" s="41" t="s">
        <v>794</v>
      </c>
      <c r="C258" s="298" t="s">
        <v>795</v>
      </c>
      <c r="D258" s="44" t="s">
        <v>23</v>
      </c>
      <c r="E258" s="42"/>
      <c r="F258" s="42"/>
      <c r="G258" s="58">
        <f t="shared" ref="G258:G301" si="60">F258*25%</f>
        <v>0</v>
      </c>
      <c r="H258" s="45"/>
      <c r="I258" s="45"/>
      <c r="J258" s="58">
        <f t="shared" ref="J258:J301" si="61">I258*25%</f>
        <v>0</v>
      </c>
      <c r="K258" s="45">
        <v>0</v>
      </c>
      <c r="L258" s="42">
        <v>0</v>
      </c>
      <c r="M258" s="58">
        <f t="shared" ref="M258:M301" si="62">L258*25%</f>
        <v>0</v>
      </c>
      <c r="N258" s="42"/>
      <c r="O258" s="42"/>
      <c r="P258" s="58">
        <f t="shared" ref="P258:P301" si="63">O258*25%</f>
        <v>0</v>
      </c>
      <c r="Q258" s="57">
        <v>1</v>
      </c>
      <c r="R258" s="57">
        <v>190</v>
      </c>
      <c r="S258" s="58">
        <f t="shared" ref="S258:S301" si="64">R258*25%</f>
        <v>47.5</v>
      </c>
      <c r="T258" s="57">
        <v>19</v>
      </c>
      <c r="U258" s="102">
        <v>2265</v>
      </c>
      <c r="V258" s="58">
        <f t="shared" si="50"/>
        <v>566.25</v>
      </c>
      <c r="W258" s="102">
        <v>51</v>
      </c>
      <c r="X258" s="102">
        <v>9720</v>
      </c>
      <c r="Y258" s="58">
        <f t="shared" si="51"/>
        <v>2430</v>
      </c>
      <c r="Z258" s="102">
        <v>35</v>
      </c>
      <c r="AA258" s="102">
        <v>4665</v>
      </c>
      <c r="AB258" s="58">
        <f t="shared" si="52"/>
        <v>1166.25</v>
      </c>
      <c r="AC258" s="57">
        <v>45</v>
      </c>
      <c r="AD258" s="102">
        <v>7800</v>
      </c>
      <c r="AE258" s="58">
        <f t="shared" si="53"/>
        <v>1950</v>
      </c>
      <c r="AF258" s="102">
        <v>26</v>
      </c>
      <c r="AG258" s="102">
        <v>3290</v>
      </c>
      <c r="AH258" s="219">
        <f t="shared" si="54"/>
        <v>822.5</v>
      </c>
      <c r="AI258" s="102">
        <v>39</v>
      </c>
      <c r="AJ258" s="102">
        <v>4390</v>
      </c>
      <c r="AK258" s="219">
        <f t="shared" si="55"/>
        <v>1097.5</v>
      </c>
      <c r="AL258" s="102">
        <v>41</v>
      </c>
      <c r="AM258" s="102">
        <v>4910</v>
      </c>
      <c r="AN258" s="219">
        <f t="shared" si="56"/>
        <v>1227.5</v>
      </c>
      <c r="AO258" s="268">
        <v>49</v>
      </c>
      <c r="AP258" s="268">
        <v>6460</v>
      </c>
      <c r="AQ258" s="219">
        <f t="shared" si="57"/>
        <v>1615</v>
      </c>
      <c r="AR258" s="222">
        <v>54</v>
      </c>
      <c r="AS258" s="222">
        <v>7500</v>
      </c>
      <c r="AT258" s="219">
        <f t="shared" si="58"/>
        <v>1875</v>
      </c>
      <c r="AU258" s="222">
        <v>51</v>
      </c>
      <c r="AV258" s="222">
        <v>6700</v>
      </c>
      <c r="AW258" s="222">
        <f t="shared" si="59"/>
        <v>1675</v>
      </c>
    </row>
    <row r="259" spans="1:49">
      <c r="A259" s="133"/>
      <c r="B259" s="41" t="s">
        <v>796</v>
      </c>
      <c r="C259" s="298" t="s">
        <v>797</v>
      </c>
      <c r="D259" s="44" t="s">
        <v>23</v>
      </c>
      <c r="E259" s="42"/>
      <c r="F259" s="42"/>
      <c r="G259" s="58">
        <f t="shared" si="60"/>
        <v>0</v>
      </c>
      <c r="H259" s="45"/>
      <c r="I259" s="45"/>
      <c r="J259" s="58">
        <f t="shared" si="61"/>
        <v>0</v>
      </c>
      <c r="K259" s="45">
        <v>0</v>
      </c>
      <c r="L259" s="42">
        <v>0</v>
      </c>
      <c r="M259" s="58">
        <f t="shared" si="62"/>
        <v>0</v>
      </c>
      <c r="N259" s="42"/>
      <c r="O259" s="42"/>
      <c r="P259" s="58">
        <f t="shared" si="63"/>
        <v>0</v>
      </c>
      <c r="Q259" s="57">
        <v>1</v>
      </c>
      <c r="R259" s="57">
        <v>45</v>
      </c>
      <c r="S259" s="58">
        <f t="shared" si="64"/>
        <v>11.25</v>
      </c>
      <c r="T259" s="57">
        <v>2</v>
      </c>
      <c r="U259" s="102">
        <v>210</v>
      </c>
      <c r="V259" s="58">
        <f t="shared" ref="V259:V312" si="65">U259*25%</f>
        <v>52.5</v>
      </c>
      <c r="W259" s="102">
        <v>1</v>
      </c>
      <c r="X259" s="102">
        <v>100</v>
      </c>
      <c r="Y259" s="58">
        <f t="shared" ref="Y259:Y322" si="66">X259*25%</f>
        <v>25</v>
      </c>
      <c r="Z259" s="102">
        <v>3</v>
      </c>
      <c r="AA259" s="102">
        <v>380</v>
      </c>
      <c r="AB259" s="58">
        <f t="shared" ref="AB259:AB322" si="67">AA259*25%</f>
        <v>95</v>
      </c>
      <c r="AC259" s="57">
        <v>4</v>
      </c>
      <c r="AD259" s="102">
        <v>555</v>
      </c>
      <c r="AE259" s="58">
        <f t="shared" ref="AE259:AE322" si="68">AD259*25%</f>
        <v>138.75</v>
      </c>
      <c r="AF259" s="102">
        <v>10</v>
      </c>
      <c r="AG259" s="102">
        <v>990</v>
      </c>
      <c r="AH259" s="219">
        <f t="shared" ref="AH259:AH322" si="69">AG259*25%</f>
        <v>247.5</v>
      </c>
      <c r="AI259" s="102">
        <v>14</v>
      </c>
      <c r="AJ259" s="102">
        <v>1610</v>
      </c>
      <c r="AK259" s="219">
        <f t="shared" ref="AK259:AK322" si="70">AJ259*25%</f>
        <v>402.5</v>
      </c>
      <c r="AL259" s="102">
        <v>10</v>
      </c>
      <c r="AM259" s="102">
        <v>970</v>
      </c>
      <c r="AN259" s="219">
        <f t="shared" ref="AN259:AN322" si="71">AM259*25%</f>
        <v>242.5</v>
      </c>
      <c r="AO259" s="268">
        <v>7</v>
      </c>
      <c r="AP259" s="268">
        <v>930</v>
      </c>
      <c r="AQ259" s="219">
        <f t="shared" ref="AQ259:AQ322" si="72">AP259*25%</f>
        <v>232.5</v>
      </c>
      <c r="AR259" s="222">
        <v>10</v>
      </c>
      <c r="AS259" s="222">
        <v>1300</v>
      </c>
      <c r="AT259" s="219">
        <f t="shared" ref="AT259:AT322" si="73">AS259*25%</f>
        <v>325</v>
      </c>
      <c r="AU259" s="222">
        <v>22</v>
      </c>
      <c r="AV259" s="222">
        <v>3350</v>
      </c>
      <c r="AW259" s="222">
        <f t="shared" ref="AW259:AW322" si="74">AV259*25%</f>
        <v>837.5</v>
      </c>
    </row>
    <row r="260" spans="1:49">
      <c r="A260" s="133"/>
      <c r="B260" s="41" t="s">
        <v>798</v>
      </c>
      <c r="C260" s="298" t="s">
        <v>799</v>
      </c>
      <c r="D260" s="44" t="s">
        <v>23</v>
      </c>
      <c r="E260" s="42"/>
      <c r="F260" s="42"/>
      <c r="G260" s="58">
        <f t="shared" si="60"/>
        <v>0</v>
      </c>
      <c r="H260" s="45"/>
      <c r="I260" s="45"/>
      <c r="J260" s="58">
        <f t="shared" si="61"/>
        <v>0</v>
      </c>
      <c r="K260" s="45">
        <v>0</v>
      </c>
      <c r="L260" s="42">
        <v>0</v>
      </c>
      <c r="M260" s="58">
        <f t="shared" si="62"/>
        <v>0</v>
      </c>
      <c r="N260" s="42"/>
      <c r="O260" s="42"/>
      <c r="P260" s="58">
        <f t="shared" si="63"/>
        <v>0</v>
      </c>
      <c r="Q260" s="57">
        <v>35</v>
      </c>
      <c r="R260" s="57">
        <v>2880</v>
      </c>
      <c r="S260" s="58">
        <f t="shared" si="64"/>
        <v>720</v>
      </c>
      <c r="T260" s="57">
        <v>24</v>
      </c>
      <c r="U260" s="102">
        <v>2240</v>
      </c>
      <c r="V260" s="58">
        <f t="shared" si="65"/>
        <v>560</v>
      </c>
      <c r="W260" s="102">
        <v>22</v>
      </c>
      <c r="X260" s="102">
        <v>1960</v>
      </c>
      <c r="Y260" s="58">
        <f t="shared" si="66"/>
        <v>490</v>
      </c>
      <c r="Z260" s="102">
        <v>0</v>
      </c>
      <c r="AA260" s="102">
        <v>0</v>
      </c>
      <c r="AB260" s="58">
        <f t="shared" si="67"/>
        <v>0</v>
      </c>
      <c r="AC260" s="57">
        <v>10</v>
      </c>
      <c r="AD260" s="102">
        <v>1245</v>
      </c>
      <c r="AE260" s="58">
        <f t="shared" si="68"/>
        <v>311.25</v>
      </c>
      <c r="AF260" s="102">
        <v>14</v>
      </c>
      <c r="AG260" s="102">
        <v>960</v>
      </c>
      <c r="AH260" s="219">
        <f t="shared" si="69"/>
        <v>240</v>
      </c>
      <c r="AI260" s="102">
        <v>16</v>
      </c>
      <c r="AJ260" s="102">
        <v>1400</v>
      </c>
      <c r="AK260" s="219">
        <f t="shared" si="70"/>
        <v>350</v>
      </c>
      <c r="AL260" s="102">
        <v>12</v>
      </c>
      <c r="AM260" s="102">
        <v>1015</v>
      </c>
      <c r="AN260" s="219">
        <f t="shared" si="71"/>
        <v>253.75</v>
      </c>
      <c r="AO260" s="268">
        <v>9</v>
      </c>
      <c r="AP260" s="268">
        <v>540</v>
      </c>
      <c r="AQ260" s="219">
        <f t="shared" si="72"/>
        <v>135</v>
      </c>
      <c r="AR260" s="222">
        <v>7</v>
      </c>
      <c r="AS260" s="222">
        <v>680</v>
      </c>
      <c r="AT260" s="219">
        <f t="shared" si="73"/>
        <v>170</v>
      </c>
      <c r="AU260" s="222">
        <v>20</v>
      </c>
      <c r="AV260" s="222">
        <v>1990</v>
      </c>
      <c r="AW260" s="222">
        <f t="shared" si="74"/>
        <v>497.5</v>
      </c>
    </row>
    <row r="261" spans="1:49">
      <c r="A261" s="133"/>
      <c r="B261" s="41" t="s">
        <v>1084</v>
      </c>
      <c r="C261" s="298" t="s">
        <v>3126</v>
      </c>
      <c r="D261" s="44" t="s">
        <v>16</v>
      </c>
      <c r="E261" s="42"/>
      <c r="F261" s="42"/>
      <c r="G261" s="58">
        <f t="shared" si="60"/>
        <v>0</v>
      </c>
      <c r="H261" s="45"/>
      <c r="I261" s="45"/>
      <c r="J261" s="58">
        <f t="shared" si="61"/>
        <v>0</v>
      </c>
      <c r="K261" s="45"/>
      <c r="L261" s="42"/>
      <c r="M261" s="58">
        <f t="shared" si="62"/>
        <v>0</v>
      </c>
      <c r="N261" s="42"/>
      <c r="O261" s="42"/>
      <c r="P261" s="58">
        <f t="shared" si="63"/>
        <v>0</v>
      </c>
      <c r="Q261" s="57">
        <v>9</v>
      </c>
      <c r="R261" s="57">
        <v>910</v>
      </c>
      <c r="S261" s="58">
        <f t="shared" si="64"/>
        <v>227.5</v>
      </c>
      <c r="T261" s="57">
        <v>6</v>
      </c>
      <c r="U261" s="102">
        <v>2280</v>
      </c>
      <c r="V261" s="58">
        <f t="shared" si="65"/>
        <v>570</v>
      </c>
      <c r="W261" s="102">
        <v>13</v>
      </c>
      <c r="X261" s="102">
        <v>3640</v>
      </c>
      <c r="Y261" s="58">
        <f t="shared" si="66"/>
        <v>910</v>
      </c>
      <c r="Z261" s="102">
        <v>58</v>
      </c>
      <c r="AA261" s="102">
        <v>6085</v>
      </c>
      <c r="AB261" s="58">
        <f t="shared" si="67"/>
        <v>1521.25</v>
      </c>
      <c r="AC261" s="57">
        <v>50</v>
      </c>
      <c r="AD261" s="102">
        <v>5740</v>
      </c>
      <c r="AE261" s="58">
        <f t="shared" si="68"/>
        <v>1435</v>
      </c>
      <c r="AF261" s="102">
        <v>34</v>
      </c>
      <c r="AG261" s="102">
        <v>2890</v>
      </c>
      <c r="AH261" s="219">
        <f t="shared" si="69"/>
        <v>722.5</v>
      </c>
      <c r="AI261" s="102">
        <v>15</v>
      </c>
      <c r="AJ261" s="102">
        <v>1250</v>
      </c>
      <c r="AK261" s="219">
        <f t="shared" si="70"/>
        <v>312.5</v>
      </c>
      <c r="AL261" s="102">
        <v>12</v>
      </c>
      <c r="AM261" s="102">
        <v>1690</v>
      </c>
      <c r="AN261" s="219">
        <f t="shared" si="71"/>
        <v>422.5</v>
      </c>
      <c r="AO261" s="268">
        <v>20</v>
      </c>
      <c r="AP261" s="268">
        <v>1770</v>
      </c>
      <c r="AQ261" s="219">
        <f t="shared" si="72"/>
        <v>442.5</v>
      </c>
      <c r="AR261" s="222">
        <v>4</v>
      </c>
      <c r="AS261" s="222">
        <v>380</v>
      </c>
      <c r="AT261" s="219">
        <f t="shared" si="73"/>
        <v>95</v>
      </c>
      <c r="AU261" s="222">
        <v>0</v>
      </c>
      <c r="AV261" s="222">
        <v>0</v>
      </c>
      <c r="AW261" s="222">
        <f t="shared" si="74"/>
        <v>0</v>
      </c>
    </row>
    <row r="262" spans="1:49">
      <c r="A262" s="133"/>
      <c r="B262" s="41" t="s">
        <v>800</v>
      </c>
      <c r="C262" s="298" t="s">
        <v>801</v>
      </c>
      <c r="D262" s="44" t="s">
        <v>29</v>
      </c>
      <c r="E262" s="42"/>
      <c r="F262" s="42"/>
      <c r="G262" s="58">
        <f t="shared" si="60"/>
        <v>0</v>
      </c>
      <c r="H262" s="45"/>
      <c r="I262" s="45"/>
      <c r="J262" s="58">
        <f t="shared" si="61"/>
        <v>0</v>
      </c>
      <c r="K262" s="45">
        <v>0</v>
      </c>
      <c r="L262" s="42">
        <v>0</v>
      </c>
      <c r="M262" s="58">
        <f t="shared" si="62"/>
        <v>0</v>
      </c>
      <c r="N262" s="42"/>
      <c r="O262" s="42"/>
      <c r="P262" s="58">
        <f t="shared" si="63"/>
        <v>0</v>
      </c>
      <c r="Q262" s="57">
        <v>10</v>
      </c>
      <c r="R262" s="57">
        <v>680</v>
      </c>
      <c r="S262" s="58">
        <f t="shared" si="64"/>
        <v>170</v>
      </c>
      <c r="T262" s="57">
        <v>35</v>
      </c>
      <c r="U262" s="102">
        <v>4290</v>
      </c>
      <c r="V262" s="58">
        <f t="shared" si="65"/>
        <v>1072.5</v>
      </c>
      <c r="W262" s="102">
        <v>38</v>
      </c>
      <c r="X262" s="102">
        <v>4570</v>
      </c>
      <c r="Y262" s="58">
        <f t="shared" si="66"/>
        <v>1142.5</v>
      </c>
      <c r="Z262" s="102">
        <v>60</v>
      </c>
      <c r="AA262" s="102">
        <v>7225</v>
      </c>
      <c r="AB262" s="58">
        <f t="shared" si="67"/>
        <v>1806.25</v>
      </c>
      <c r="AC262" s="57">
        <v>66</v>
      </c>
      <c r="AD262" s="102">
        <v>7470</v>
      </c>
      <c r="AE262" s="58">
        <f t="shared" si="68"/>
        <v>1867.5</v>
      </c>
      <c r="AF262" s="102">
        <v>92</v>
      </c>
      <c r="AG262" s="102">
        <v>7425</v>
      </c>
      <c r="AH262" s="219">
        <f t="shared" si="69"/>
        <v>1856.25</v>
      </c>
      <c r="AI262" s="102">
        <v>115</v>
      </c>
      <c r="AJ262" s="102">
        <v>11015</v>
      </c>
      <c r="AK262" s="219">
        <f t="shared" si="70"/>
        <v>2753.75</v>
      </c>
      <c r="AL262" s="102">
        <v>172</v>
      </c>
      <c r="AM262" s="102">
        <v>16235</v>
      </c>
      <c r="AN262" s="219">
        <f t="shared" si="71"/>
        <v>4058.75</v>
      </c>
      <c r="AO262" s="268">
        <v>200</v>
      </c>
      <c r="AP262" s="268">
        <v>20910</v>
      </c>
      <c r="AQ262" s="219">
        <f t="shared" si="72"/>
        <v>5227.5</v>
      </c>
      <c r="AR262" s="222">
        <v>220</v>
      </c>
      <c r="AS262" s="222">
        <v>22375</v>
      </c>
      <c r="AT262" s="219">
        <f t="shared" si="73"/>
        <v>5593.75</v>
      </c>
      <c r="AU262" s="222">
        <v>288</v>
      </c>
      <c r="AV262" s="222">
        <v>33165</v>
      </c>
      <c r="AW262" s="222">
        <f t="shared" si="74"/>
        <v>8291.25</v>
      </c>
    </row>
    <row r="263" spans="1:49">
      <c r="A263" s="133"/>
      <c r="B263" s="41" t="s">
        <v>802</v>
      </c>
      <c r="C263" s="298" t="s">
        <v>803</v>
      </c>
      <c r="D263" s="44" t="s">
        <v>29</v>
      </c>
      <c r="E263" s="42"/>
      <c r="F263" s="42"/>
      <c r="G263" s="58">
        <f t="shared" si="60"/>
        <v>0</v>
      </c>
      <c r="H263" s="45"/>
      <c r="I263" s="45"/>
      <c r="J263" s="58">
        <f t="shared" si="61"/>
        <v>0</v>
      </c>
      <c r="K263" s="45">
        <v>0</v>
      </c>
      <c r="L263" s="42">
        <v>0</v>
      </c>
      <c r="M263" s="58">
        <f t="shared" si="62"/>
        <v>0</v>
      </c>
      <c r="N263" s="42"/>
      <c r="O263" s="42"/>
      <c r="P263" s="58">
        <f t="shared" si="63"/>
        <v>0</v>
      </c>
      <c r="Q263" s="57">
        <v>5</v>
      </c>
      <c r="R263" s="57">
        <v>640</v>
      </c>
      <c r="S263" s="58">
        <f t="shared" si="64"/>
        <v>160</v>
      </c>
      <c r="T263" s="57">
        <v>30</v>
      </c>
      <c r="U263" s="102">
        <v>3015</v>
      </c>
      <c r="V263" s="58">
        <f t="shared" si="65"/>
        <v>753.75</v>
      </c>
      <c r="W263" s="102">
        <v>55</v>
      </c>
      <c r="X263" s="102">
        <v>5555</v>
      </c>
      <c r="Y263" s="58">
        <f t="shared" si="66"/>
        <v>1388.75</v>
      </c>
      <c r="Z263" s="102">
        <v>54</v>
      </c>
      <c r="AA263" s="102">
        <v>6220</v>
      </c>
      <c r="AB263" s="58">
        <f t="shared" si="67"/>
        <v>1555</v>
      </c>
      <c r="AC263" s="57">
        <v>56</v>
      </c>
      <c r="AD263" s="102">
        <v>5890</v>
      </c>
      <c r="AE263" s="58">
        <f t="shared" si="68"/>
        <v>1472.5</v>
      </c>
      <c r="AF263" s="102">
        <v>81</v>
      </c>
      <c r="AG263" s="102">
        <v>7560</v>
      </c>
      <c r="AH263" s="219">
        <f t="shared" si="69"/>
        <v>1890</v>
      </c>
      <c r="AI263" s="102">
        <v>84</v>
      </c>
      <c r="AJ263" s="102">
        <v>7390</v>
      </c>
      <c r="AK263" s="219">
        <f t="shared" si="70"/>
        <v>1847.5</v>
      </c>
      <c r="AL263" s="102">
        <v>93</v>
      </c>
      <c r="AM263" s="102">
        <v>8045</v>
      </c>
      <c r="AN263" s="219">
        <f t="shared" si="71"/>
        <v>2011.25</v>
      </c>
      <c r="AO263" s="268">
        <v>76</v>
      </c>
      <c r="AP263" s="268">
        <v>7365</v>
      </c>
      <c r="AQ263" s="219">
        <f t="shared" si="72"/>
        <v>1841.25</v>
      </c>
      <c r="AR263" s="222">
        <v>148</v>
      </c>
      <c r="AS263" s="222">
        <v>14220</v>
      </c>
      <c r="AT263" s="219">
        <f t="shared" si="73"/>
        <v>3555</v>
      </c>
      <c r="AU263" s="222">
        <v>94</v>
      </c>
      <c r="AV263" s="222">
        <v>8300</v>
      </c>
      <c r="AW263" s="222">
        <f t="shared" si="74"/>
        <v>2075</v>
      </c>
    </row>
    <row r="264" spans="1:49">
      <c r="A264" s="133"/>
      <c r="B264" s="41" t="s">
        <v>804</v>
      </c>
      <c r="C264" s="298" t="s">
        <v>805</v>
      </c>
      <c r="D264" s="44" t="s">
        <v>19</v>
      </c>
      <c r="E264" s="42"/>
      <c r="F264" s="42"/>
      <c r="G264" s="58">
        <f t="shared" si="60"/>
        <v>0</v>
      </c>
      <c r="H264" s="45"/>
      <c r="I264" s="45"/>
      <c r="J264" s="58">
        <f t="shared" si="61"/>
        <v>0</v>
      </c>
      <c r="K264" s="45">
        <v>0</v>
      </c>
      <c r="L264" s="42">
        <v>0</v>
      </c>
      <c r="M264" s="58">
        <f t="shared" si="62"/>
        <v>0</v>
      </c>
      <c r="N264" s="42"/>
      <c r="O264" s="42"/>
      <c r="P264" s="58">
        <f t="shared" si="63"/>
        <v>0</v>
      </c>
      <c r="Q264" s="57">
        <v>4</v>
      </c>
      <c r="R264" s="57">
        <v>530</v>
      </c>
      <c r="S264" s="58">
        <f t="shared" si="64"/>
        <v>132.5</v>
      </c>
      <c r="T264" s="57">
        <v>68</v>
      </c>
      <c r="U264" s="102">
        <v>6000</v>
      </c>
      <c r="V264" s="58">
        <f t="shared" si="65"/>
        <v>1500</v>
      </c>
      <c r="W264" s="102">
        <v>128</v>
      </c>
      <c r="X264" s="102">
        <v>10565</v>
      </c>
      <c r="Y264" s="58">
        <f t="shared" si="66"/>
        <v>2641.25</v>
      </c>
      <c r="Z264" s="102">
        <v>189</v>
      </c>
      <c r="AA264" s="102">
        <v>16700</v>
      </c>
      <c r="AB264" s="58">
        <f t="shared" si="67"/>
        <v>4175</v>
      </c>
      <c r="AC264" s="57">
        <v>162</v>
      </c>
      <c r="AD264" s="102">
        <v>13305</v>
      </c>
      <c r="AE264" s="58">
        <f t="shared" si="68"/>
        <v>3326.25</v>
      </c>
      <c r="AF264" s="102">
        <v>157</v>
      </c>
      <c r="AG264" s="102">
        <v>13170</v>
      </c>
      <c r="AH264" s="219">
        <f t="shared" si="69"/>
        <v>3292.5</v>
      </c>
      <c r="AI264" s="102">
        <v>219</v>
      </c>
      <c r="AJ264" s="102">
        <v>19965</v>
      </c>
      <c r="AK264" s="219">
        <f t="shared" si="70"/>
        <v>4991.25</v>
      </c>
      <c r="AL264" s="102">
        <v>181</v>
      </c>
      <c r="AM264" s="102">
        <v>15630</v>
      </c>
      <c r="AN264" s="219">
        <f t="shared" si="71"/>
        <v>3907.5</v>
      </c>
      <c r="AO264" s="268">
        <v>230</v>
      </c>
      <c r="AP264" s="268">
        <v>18595</v>
      </c>
      <c r="AQ264" s="219">
        <f t="shared" si="72"/>
        <v>4648.75</v>
      </c>
      <c r="AR264" s="222">
        <v>303</v>
      </c>
      <c r="AS264" s="222">
        <v>25305</v>
      </c>
      <c r="AT264" s="219">
        <f t="shared" si="73"/>
        <v>6326.25</v>
      </c>
      <c r="AU264" s="222">
        <v>312</v>
      </c>
      <c r="AV264" s="222">
        <v>27825</v>
      </c>
      <c r="AW264" s="222">
        <f t="shared" si="74"/>
        <v>6956.25</v>
      </c>
    </row>
    <row r="265" spans="1:49">
      <c r="A265" s="133"/>
      <c r="B265" s="41" t="s">
        <v>806</v>
      </c>
      <c r="C265" s="298" t="s">
        <v>807</v>
      </c>
      <c r="D265" s="44" t="s">
        <v>19</v>
      </c>
      <c r="E265" s="42"/>
      <c r="F265" s="42"/>
      <c r="G265" s="58">
        <f t="shared" si="60"/>
        <v>0</v>
      </c>
      <c r="H265" s="45"/>
      <c r="I265" s="45"/>
      <c r="J265" s="58">
        <f t="shared" si="61"/>
        <v>0</v>
      </c>
      <c r="K265" s="45">
        <v>0</v>
      </c>
      <c r="L265" s="42">
        <v>0</v>
      </c>
      <c r="M265" s="58">
        <f t="shared" si="62"/>
        <v>0</v>
      </c>
      <c r="N265" s="42"/>
      <c r="O265" s="42"/>
      <c r="P265" s="58">
        <f t="shared" si="63"/>
        <v>0</v>
      </c>
      <c r="Q265" s="57">
        <v>11</v>
      </c>
      <c r="R265" s="57">
        <v>1430</v>
      </c>
      <c r="S265" s="58">
        <f t="shared" si="64"/>
        <v>357.5</v>
      </c>
      <c r="T265" s="57">
        <v>4</v>
      </c>
      <c r="U265" s="102">
        <v>380</v>
      </c>
      <c r="V265" s="58">
        <f t="shared" si="65"/>
        <v>95</v>
      </c>
      <c r="W265" s="102">
        <v>38</v>
      </c>
      <c r="X265" s="102">
        <v>4300</v>
      </c>
      <c r="Y265" s="58">
        <f t="shared" si="66"/>
        <v>1075</v>
      </c>
      <c r="Z265" s="102">
        <v>49</v>
      </c>
      <c r="AA265" s="102">
        <v>5370</v>
      </c>
      <c r="AB265" s="58">
        <f t="shared" si="67"/>
        <v>1342.5</v>
      </c>
      <c r="AC265" s="57">
        <v>29</v>
      </c>
      <c r="AD265" s="102">
        <v>3255</v>
      </c>
      <c r="AE265" s="58">
        <f t="shared" si="68"/>
        <v>813.75</v>
      </c>
      <c r="AF265" s="102">
        <v>30</v>
      </c>
      <c r="AG265" s="102">
        <v>2680</v>
      </c>
      <c r="AH265" s="219">
        <f t="shared" si="69"/>
        <v>670</v>
      </c>
      <c r="AI265" s="102">
        <v>30</v>
      </c>
      <c r="AJ265" s="102">
        <v>4235</v>
      </c>
      <c r="AK265" s="219">
        <f t="shared" si="70"/>
        <v>1058.75</v>
      </c>
      <c r="AL265" s="102">
        <v>64</v>
      </c>
      <c r="AM265" s="102">
        <v>6080</v>
      </c>
      <c r="AN265" s="219">
        <f t="shared" si="71"/>
        <v>1520</v>
      </c>
      <c r="AO265" s="268">
        <v>57</v>
      </c>
      <c r="AP265" s="268">
        <v>4785</v>
      </c>
      <c r="AQ265" s="219">
        <f t="shared" si="72"/>
        <v>1196.25</v>
      </c>
      <c r="AR265" s="222">
        <v>69</v>
      </c>
      <c r="AS265" s="222">
        <v>6285</v>
      </c>
      <c r="AT265" s="219">
        <f t="shared" si="73"/>
        <v>1571.25</v>
      </c>
      <c r="AU265" s="222">
        <v>52</v>
      </c>
      <c r="AV265" s="222">
        <v>4695</v>
      </c>
      <c r="AW265" s="222">
        <f t="shared" si="74"/>
        <v>1173.75</v>
      </c>
    </row>
    <row r="266" spans="1:49">
      <c r="A266" s="133"/>
      <c r="B266" s="41" t="s">
        <v>808</v>
      </c>
      <c r="C266" s="298" t="s">
        <v>3127</v>
      </c>
      <c r="D266" s="44" t="s">
        <v>238</v>
      </c>
      <c r="E266" s="42"/>
      <c r="F266" s="42"/>
      <c r="G266" s="58">
        <f t="shared" si="60"/>
        <v>0</v>
      </c>
      <c r="H266" s="45"/>
      <c r="I266" s="45"/>
      <c r="J266" s="58">
        <f t="shared" si="61"/>
        <v>0</v>
      </c>
      <c r="K266" s="45">
        <v>0</v>
      </c>
      <c r="L266" s="42">
        <v>0</v>
      </c>
      <c r="M266" s="58">
        <f t="shared" si="62"/>
        <v>0</v>
      </c>
      <c r="N266" s="42"/>
      <c r="O266" s="42"/>
      <c r="P266" s="58">
        <f t="shared" si="63"/>
        <v>0</v>
      </c>
      <c r="Q266" s="57">
        <v>2</v>
      </c>
      <c r="R266" s="57">
        <v>190</v>
      </c>
      <c r="S266" s="58">
        <f t="shared" si="64"/>
        <v>47.5</v>
      </c>
      <c r="T266" s="57">
        <v>0</v>
      </c>
      <c r="U266" s="102">
        <v>0</v>
      </c>
      <c r="V266" s="58">
        <f t="shared" si="65"/>
        <v>0</v>
      </c>
      <c r="W266" s="102">
        <v>0</v>
      </c>
      <c r="X266" s="102">
        <v>0</v>
      </c>
      <c r="Y266" s="58">
        <f t="shared" si="66"/>
        <v>0</v>
      </c>
      <c r="Z266" s="102">
        <v>7</v>
      </c>
      <c r="AA266" s="102">
        <v>400</v>
      </c>
      <c r="AB266" s="58">
        <f t="shared" si="67"/>
        <v>100</v>
      </c>
      <c r="AC266" s="57">
        <v>4</v>
      </c>
      <c r="AD266" s="102">
        <v>400</v>
      </c>
      <c r="AE266" s="58">
        <f t="shared" si="68"/>
        <v>100</v>
      </c>
      <c r="AF266" s="102">
        <v>4</v>
      </c>
      <c r="AG266" s="102">
        <v>340</v>
      </c>
      <c r="AH266" s="219">
        <f t="shared" si="69"/>
        <v>85</v>
      </c>
      <c r="AI266" s="102">
        <v>4</v>
      </c>
      <c r="AJ266" s="102">
        <v>355</v>
      </c>
      <c r="AK266" s="219">
        <f t="shared" si="70"/>
        <v>88.75</v>
      </c>
      <c r="AL266" s="102">
        <v>2</v>
      </c>
      <c r="AM266" s="102">
        <v>440</v>
      </c>
      <c r="AN266" s="219">
        <f t="shared" si="71"/>
        <v>110</v>
      </c>
      <c r="AO266" s="268">
        <v>11</v>
      </c>
      <c r="AP266" s="268">
        <v>1095</v>
      </c>
      <c r="AQ266" s="219">
        <f t="shared" si="72"/>
        <v>273.75</v>
      </c>
      <c r="AR266" s="222">
        <v>4</v>
      </c>
      <c r="AS266" s="222">
        <v>320</v>
      </c>
      <c r="AT266" s="219">
        <f t="shared" si="73"/>
        <v>80</v>
      </c>
      <c r="AU266" s="222">
        <v>0</v>
      </c>
      <c r="AV266" s="222">
        <v>0</v>
      </c>
      <c r="AW266" s="222">
        <f t="shared" si="74"/>
        <v>0</v>
      </c>
    </row>
    <row r="267" spans="1:49">
      <c r="A267" s="133"/>
      <c r="B267" s="41" t="s">
        <v>810</v>
      </c>
      <c r="C267" s="298" t="s">
        <v>811</v>
      </c>
      <c r="D267" s="44" t="s">
        <v>29</v>
      </c>
      <c r="E267" s="42"/>
      <c r="F267" s="42"/>
      <c r="G267" s="58">
        <f t="shared" si="60"/>
        <v>0</v>
      </c>
      <c r="H267" s="45"/>
      <c r="I267" s="45"/>
      <c r="J267" s="58">
        <f t="shared" si="61"/>
        <v>0</v>
      </c>
      <c r="K267" s="45">
        <v>0</v>
      </c>
      <c r="L267" s="42">
        <v>0</v>
      </c>
      <c r="M267" s="58">
        <f t="shared" si="62"/>
        <v>0</v>
      </c>
      <c r="N267" s="42"/>
      <c r="O267" s="42"/>
      <c r="P267" s="58">
        <f t="shared" si="63"/>
        <v>0</v>
      </c>
      <c r="Q267" s="57">
        <v>14</v>
      </c>
      <c r="R267" s="57">
        <v>1590</v>
      </c>
      <c r="S267" s="58">
        <f t="shared" si="64"/>
        <v>397.5</v>
      </c>
      <c r="T267" s="57">
        <v>23</v>
      </c>
      <c r="U267" s="102">
        <v>2835</v>
      </c>
      <c r="V267" s="58">
        <f t="shared" si="65"/>
        <v>708.75</v>
      </c>
      <c r="W267" s="102">
        <v>79</v>
      </c>
      <c r="X267" s="102">
        <v>8605</v>
      </c>
      <c r="Y267" s="58">
        <f t="shared" si="66"/>
        <v>2151.25</v>
      </c>
      <c r="Z267" s="102">
        <v>125</v>
      </c>
      <c r="AA267" s="102">
        <v>12245</v>
      </c>
      <c r="AB267" s="58">
        <f t="shared" si="67"/>
        <v>3061.25</v>
      </c>
      <c r="AC267" s="57">
        <v>104</v>
      </c>
      <c r="AD267" s="102">
        <v>9745</v>
      </c>
      <c r="AE267" s="58">
        <f t="shared" si="68"/>
        <v>2436.25</v>
      </c>
      <c r="AF267" s="102">
        <v>157</v>
      </c>
      <c r="AG267" s="102">
        <v>14090</v>
      </c>
      <c r="AH267" s="219">
        <f t="shared" si="69"/>
        <v>3522.5</v>
      </c>
      <c r="AI267" s="102">
        <v>145</v>
      </c>
      <c r="AJ267" s="102">
        <v>12705</v>
      </c>
      <c r="AK267" s="219">
        <f t="shared" si="70"/>
        <v>3176.25</v>
      </c>
      <c r="AL267" s="102">
        <v>193</v>
      </c>
      <c r="AM267" s="102">
        <v>19325</v>
      </c>
      <c r="AN267" s="219">
        <f t="shared" si="71"/>
        <v>4831.25</v>
      </c>
      <c r="AO267" s="268">
        <v>207</v>
      </c>
      <c r="AP267" s="268">
        <v>18575</v>
      </c>
      <c r="AQ267" s="219">
        <f t="shared" si="72"/>
        <v>4643.75</v>
      </c>
      <c r="AR267" s="222">
        <v>207</v>
      </c>
      <c r="AS267" s="222">
        <v>18590</v>
      </c>
      <c r="AT267" s="219">
        <f t="shared" si="73"/>
        <v>4647.5</v>
      </c>
      <c r="AU267" s="222">
        <v>220</v>
      </c>
      <c r="AV267" s="222">
        <v>19730</v>
      </c>
      <c r="AW267" s="222">
        <f t="shared" si="74"/>
        <v>4932.5</v>
      </c>
    </row>
    <row r="268" spans="1:49">
      <c r="A268" s="133"/>
      <c r="B268" s="41" t="s">
        <v>812</v>
      </c>
      <c r="C268" s="298" t="s">
        <v>5515</v>
      </c>
      <c r="D268" s="44" t="s">
        <v>19</v>
      </c>
      <c r="E268" s="42"/>
      <c r="F268" s="42"/>
      <c r="G268" s="58">
        <f t="shared" si="60"/>
        <v>0</v>
      </c>
      <c r="H268" s="45"/>
      <c r="I268" s="45"/>
      <c r="J268" s="58">
        <f t="shared" si="61"/>
        <v>0</v>
      </c>
      <c r="K268" s="45">
        <v>0</v>
      </c>
      <c r="L268" s="42">
        <v>0</v>
      </c>
      <c r="M268" s="58">
        <f t="shared" si="62"/>
        <v>0</v>
      </c>
      <c r="N268" s="42"/>
      <c r="O268" s="42"/>
      <c r="P268" s="58">
        <f t="shared" si="63"/>
        <v>0</v>
      </c>
      <c r="Q268" s="57">
        <v>18</v>
      </c>
      <c r="R268" s="57">
        <v>2530</v>
      </c>
      <c r="S268" s="58">
        <f t="shared" si="64"/>
        <v>632.5</v>
      </c>
      <c r="T268" s="57">
        <v>75</v>
      </c>
      <c r="U268" s="102">
        <v>9075</v>
      </c>
      <c r="V268" s="58">
        <f t="shared" si="65"/>
        <v>2268.75</v>
      </c>
      <c r="W268" s="102">
        <v>0</v>
      </c>
      <c r="X268" s="102">
        <v>0</v>
      </c>
      <c r="Y268" s="58">
        <f t="shared" si="66"/>
        <v>0</v>
      </c>
      <c r="Z268" s="102">
        <v>0</v>
      </c>
      <c r="AA268" s="102">
        <v>0</v>
      </c>
      <c r="AB268" s="58">
        <f t="shared" si="67"/>
        <v>0</v>
      </c>
      <c r="AC268" s="57">
        <v>0</v>
      </c>
      <c r="AD268" s="102">
        <v>0</v>
      </c>
      <c r="AE268" s="58">
        <f t="shared" si="68"/>
        <v>0</v>
      </c>
      <c r="AF268" s="102">
        <v>0</v>
      </c>
      <c r="AG268" s="102">
        <v>0</v>
      </c>
      <c r="AH268" s="219">
        <f t="shared" si="69"/>
        <v>0</v>
      </c>
      <c r="AI268" s="102">
        <v>0</v>
      </c>
      <c r="AJ268" s="102"/>
      <c r="AK268" s="219">
        <f t="shared" si="70"/>
        <v>0</v>
      </c>
      <c r="AL268" s="102">
        <v>0</v>
      </c>
      <c r="AM268" s="102">
        <v>0</v>
      </c>
      <c r="AN268" s="219">
        <f t="shared" si="71"/>
        <v>0</v>
      </c>
      <c r="AO268" s="268">
        <v>0</v>
      </c>
      <c r="AP268" s="268">
        <v>0</v>
      </c>
      <c r="AQ268" s="219">
        <f t="shared" si="72"/>
        <v>0</v>
      </c>
      <c r="AR268" s="222">
        <v>0</v>
      </c>
      <c r="AS268" s="222">
        <v>0</v>
      </c>
      <c r="AT268" s="219">
        <f t="shared" si="73"/>
        <v>0</v>
      </c>
      <c r="AU268" s="222">
        <v>0</v>
      </c>
      <c r="AV268" s="222">
        <v>0</v>
      </c>
      <c r="AW268" s="222">
        <f t="shared" si="74"/>
        <v>0</v>
      </c>
    </row>
    <row r="269" spans="1:49">
      <c r="A269" s="133"/>
      <c r="B269" s="41" t="s">
        <v>814</v>
      </c>
      <c r="C269" s="298" t="s">
        <v>815</v>
      </c>
      <c r="D269" s="44" t="s">
        <v>19</v>
      </c>
      <c r="E269" s="42"/>
      <c r="F269" s="42"/>
      <c r="G269" s="58">
        <f t="shared" si="60"/>
        <v>0</v>
      </c>
      <c r="H269" s="45"/>
      <c r="I269" s="45"/>
      <c r="J269" s="58">
        <f t="shared" si="61"/>
        <v>0</v>
      </c>
      <c r="K269" s="45">
        <v>0</v>
      </c>
      <c r="L269" s="42">
        <v>0</v>
      </c>
      <c r="M269" s="58">
        <f t="shared" si="62"/>
        <v>0</v>
      </c>
      <c r="N269" s="42"/>
      <c r="O269" s="42"/>
      <c r="P269" s="58">
        <f t="shared" si="63"/>
        <v>0</v>
      </c>
      <c r="Q269" s="57">
        <v>7</v>
      </c>
      <c r="R269" s="57">
        <v>560</v>
      </c>
      <c r="S269" s="58">
        <f t="shared" si="64"/>
        <v>140</v>
      </c>
      <c r="T269" s="57">
        <v>24</v>
      </c>
      <c r="U269" s="102">
        <v>2505</v>
      </c>
      <c r="V269" s="58">
        <f t="shared" si="65"/>
        <v>626.25</v>
      </c>
      <c r="W269" s="102">
        <v>38</v>
      </c>
      <c r="X269" s="102">
        <v>4430</v>
      </c>
      <c r="Y269" s="58">
        <f t="shared" si="66"/>
        <v>1107.5</v>
      </c>
      <c r="Z269" s="102">
        <v>58</v>
      </c>
      <c r="AA269" s="102">
        <v>6185</v>
      </c>
      <c r="AB269" s="58">
        <f t="shared" si="67"/>
        <v>1546.25</v>
      </c>
      <c r="AC269" s="57">
        <v>50</v>
      </c>
      <c r="AD269" s="102">
        <v>5120</v>
      </c>
      <c r="AE269" s="58">
        <f t="shared" si="68"/>
        <v>1280</v>
      </c>
      <c r="AF269" s="102">
        <v>58</v>
      </c>
      <c r="AG269" s="102">
        <v>6285</v>
      </c>
      <c r="AH269" s="219">
        <f t="shared" si="69"/>
        <v>1571.25</v>
      </c>
      <c r="AI269" s="102">
        <v>95</v>
      </c>
      <c r="AJ269" s="102">
        <v>9540</v>
      </c>
      <c r="AK269" s="219">
        <f t="shared" si="70"/>
        <v>2385</v>
      </c>
      <c r="AL269" s="102">
        <v>58</v>
      </c>
      <c r="AM269" s="102">
        <v>5995</v>
      </c>
      <c r="AN269" s="219">
        <f t="shared" si="71"/>
        <v>1498.75</v>
      </c>
      <c r="AO269" s="268">
        <v>87</v>
      </c>
      <c r="AP269" s="268">
        <v>8375</v>
      </c>
      <c r="AQ269" s="219">
        <f t="shared" si="72"/>
        <v>2093.75</v>
      </c>
      <c r="AR269" s="222">
        <v>77</v>
      </c>
      <c r="AS269" s="222">
        <v>7255</v>
      </c>
      <c r="AT269" s="219">
        <f t="shared" si="73"/>
        <v>1813.75</v>
      </c>
      <c r="AU269" s="222">
        <v>60</v>
      </c>
      <c r="AV269" s="222">
        <v>6085</v>
      </c>
      <c r="AW269" s="222">
        <f t="shared" si="74"/>
        <v>1521.25</v>
      </c>
    </row>
    <row r="270" spans="1:49">
      <c r="A270" s="133"/>
      <c r="B270" s="41" t="s">
        <v>816</v>
      </c>
      <c r="C270" s="298" t="s">
        <v>817</v>
      </c>
      <c r="D270" s="44" t="s">
        <v>29</v>
      </c>
      <c r="E270" s="42"/>
      <c r="F270" s="42"/>
      <c r="G270" s="58">
        <f t="shared" si="60"/>
        <v>0</v>
      </c>
      <c r="H270" s="45"/>
      <c r="I270" s="45"/>
      <c r="J270" s="58">
        <f t="shared" si="61"/>
        <v>0</v>
      </c>
      <c r="K270" s="45">
        <v>0</v>
      </c>
      <c r="L270" s="42">
        <v>0</v>
      </c>
      <c r="M270" s="58">
        <f t="shared" si="62"/>
        <v>0</v>
      </c>
      <c r="N270" s="42"/>
      <c r="O270" s="42"/>
      <c r="P270" s="58">
        <f t="shared" si="63"/>
        <v>0</v>
      </c>
      <c r="Q270" s="57">
        <v>16</v>
      </c>
      <c r="R270" s="57">
        <v>1745</v>
      </c>
      <c r="S270" s="58">
        <f t="shared" si="64"/>
        <v>436.25</v>
      </c>
      <c r="T270" s="57">
        <v>15</v>
      </c>
      <c r="U270" s="102">
        <v>2430</v>
      </c>
      <c r="V270" s="58">
        <f t="shared" si="65"/>
        <v>607.5</v>
      </c>
      <c r="W270" s="102">
        <v>37</v>
      </c>
      <c r="X270" s="102">
        <v>4730</v>
      </c>
      <c r="Y270" s="58">
        <f t="shared" si="66"/>
        <v>1182.5</v>
      </c>
      <c r="Z270" s="102">
        <v>77</v>
      </c>
      <c r="AA270" s="102">
        <v>8680</v>
      </c>
      <c r="AB270" s="58">
        <f t="shared" si="67"/>
        <v>2170</v>
      </c>
      <c r="AC270" s="57">
        <v>134</v>
      </c>
      <c r="AD270" s="102">
        <v>16115</v>
      </c>
      <c r="AE270" s="58">
        <f t="shared" si="68"/>
        <v>4028.75</v>
      </c>
      <c r="AF270" s="102">
        <v>147</v>
      </c>
      <c r="AG270" s="102">
        <v>17780</v>
      </c>
      <c r="AH270" s="219">
        <f t="shared" si="69"/>
        <v>4445</v>
      </c>
      <c r="AI270" s="102">
        <v>110</v>
      </c>
      <c r="AJ270" s="102">
        <v>10540</v>
      </c>
      <c r="AK270" s="219">
        <f t="shared" si="70"/>
        <v>2635</v>
      </c>
      <c r="AL270" s="102">
        <v>102</v>
      </c>
      <c r="AM270" s="102">
        <v>9520</v>
      </c>
      <c r="AN270" s="219">
        <f t="shared" si="71"/>
        <v>2380</v>
      </c>
      <c r="AO270" s="268">
        <v>152</v>
      </c>
      <c r="AP270" s="268">
        <v>12635</v>
      </c>
      <c r="AQ270" s="219">
        <f t="shared" si="72"/>
        <v>3158.75</v>
      </c>
      <c r="AR270" s="222">
        <v>133</v>
      </c>
      <c r="AS270" s="222">
        <v>12000</v>
      </c>
      <c r="AT270" s="219">
        <f t="shared" si="73"/>
        <v>3000</v>
      </c>
      <c r="AU270" s="222">
        <v>153</v>
      </c>
      <c r="AV270" s="222">
        <v>12940</v>
      </c>
      <c r="AW270" s="222">
        <f t="shared" si="74"/>
        <v>3235</v>
      </c>
    </row>
    <row r="271" spans="1:49">
      <c r="A271" s="133"/>
      <c r="B271" s="41" t="s">
        <v>1048</v>
      </c>
      <c r="C271" s="298" t="s">
        <v>1049</v>
      </c>
      <c r="D271" s="44" t="s">
        <v>29</v>
      </c>
      <c r="E271" s="42"/>
      <c r="F271" s="42"/>
      <c r="G271" s="58">
        <f t="shared" si="60"/>
        <v>0</v>
      </c>
      <c r="H271" s="45"/>
      <c r="I271" s="45"/>
      <c r="J271" s="58">
        <f t="shared" si="61"/>
        <v>0</v>
      </c>
      <c r="K271" s="45"/>
      <c r="L271" s="42"/>
      <c r="M271" s="58">
        <f t="shared" si="62"/>
        <v>0</v>
      </c>
      <c r="N271" s="42"/>
      <c r="O271" s="42"/>
      <c r="P271" s="58">
        <f t="shared" si="63"/>
        <v>0</v>
      </c>
      <c r="Q271" s="57">
        <v>0</v>
      </c>
      <c r="R271" s="57">
        <v>0</v>
      </c>
      <c r="S271" s="58">
        <f t="shared" si="64"/>
        <v>0</v>
      </c>
      <c r="T271" s="57">
        <v>1</v>
      </c>
      <c r="U271" s="102">
        <v>310</v>
      </c>
      <c r="V271" s="58">
        <f t="shared" si="65"/>
        <v>77.5</v>
      </c>
      <c r="W271" s="102">
        <v>5</v>
      </c>
      <c r="X271" s="102">
        <v>1825</v>
      </c>
      <c r="Y271" s="58">
        <f t="shared" si="66"/>
        <v>456.25</v>
      </c>
      <c r="Z271" s="102">
        <v>31</v>
      </c>
      <c r="AA271" s="102">
        <v>3345</v>
      </c>
      <c r="AB271" s="58">
        <f t="shared" si="67"/>
        <v>836.25</v>
      </c>
      <c r="AC271" s="57">
        <v>44</v>
      </c>
      <c r="AD271" s="102">
        <v>4295</v>
      </c>
      <c r="AE271" s="58">
        <f t="shared" si="68"/>
        <v>1073.75</v>
      </c>
      <c r="AF271" s="102">
        <v>23</v>
      </c>
      <c r="AG271" s="102">
        <v>1980</v>
      </c>
      <c r="AH271" s="219">
        <f t="shared" si="69"/>
        <v>495</v>
      </c>
      <c r="AI271" s="102">
        <v>21</v>
      </c>
      <c r="AJ271" s="102">
        <v>1600</v>
      </c>
      <c r="AK271" s="219">
        <f t="shared" si="70"/>
        <v>400</v>
      </c>
      <c r="AL271" s="102">
        <v>38</v>
      </c>
      <c r="AM271" s="102">
        <v>3295</v>
      </c>
      <c r="AN271" s="219">
        <f t="shared" si="71"/>
        <v>823.75</v>
      </c>
      <c r="AO271" s="268">
        <v>46</v>
      </c>
      <c r="AP271" s="268">
        <v>4070</v>
      </c>
      <c r="AQ271" s="219">
        <f t="shared" si="72"/>
        <v>1017.5</v>
      </c>
      <c r="AR271" s="222">
        <v>34</v>
      </c>
      <c r="AS271" s="222">
        <v>3240</v>
      </c>
      <c r="AT271" s="219">
        <f t="shared" si="73"/>
        <v>810</v>
      </c>
      <c r="AU271" s="222">
        <v>59</v>
      </c>
      <c r="AV271" s="222">
        <v>5480</v>
      </c>
      <c r="AW271" s="222">
        <f t="shared" si="74"/>
        <v>1370</v>
      </c>
    </row>
    <row r="272" spans="1:49">
      <c r="A272" s="133"/>
      <c r="B272" s="41" t="s">
        <v>1050</v>
      </c>
      <c r="C272" s="298" t="s">
        <v>1051</v>
      </c>
      <c r="D272" s="44" t="s">
        <v>5</v>
      </c>
      <c r="E272" s="42"/>
      <c r="F272" s="42"/>
      <c r="G272" s="58">
        <f t="shared" si="60"/>
        <v>0</v>
      </c>
      <c r="H272" s="45"/>
      <c r="I272" s="45"/>
      <c r="J272" s="58">
        <f t="shared" si="61"/>
        <v>0</v>
      </c>
      <c r="K272" s="45"/>
      <c r="L272" s="42"/>
      <c r="M272" s="58">
        <f t="shared" si="62"/>
        <v>0</v>
      </c>
      <c r="N272" s="42"/>
      <c r="O272" s="42"/>
      <c r="P272" s="58">
        <f t="shared" si="63"/>
        <v>0</v>
      </c>
      <c r="Q272" s="57">
        <v>2</v>
      </c>
      <c r="R272" s="57">
        <v>250</v>
      </c>
      <c r="S272" s="58">
        <f t="shared" si="64"/>
        <v>62.5</v>
      </c>
      <c r="T272" s="57">
        <v>17</v>
      </c>
      <c r="U272" s="102">
        <v>2050</v>
      </c>
      <c r="V272" s="58">
        <f t="shared" si="65"/>
        <v>512.5</v>
      </c>
      <c r="W272" s="102">
        <v>19</v>
      </c>
      <c r="X272" s="102">
        <v>2275</v>
      </c>
      <c r="Y272" s="58">
        <f t="shared" si="66"/>
        <v>568.75</v>
      </c>
      <c r="Z272" s="102">
        <v>60</v>
      </c>
      <c r="AA272" s="102">
        <v>5135</v>
      </c>
      <c r="AB272" s="58">
        <f t="shared" si="67"/>
        <v>1283.75</v>
      </c>
      <c r="AC272" s="57">
        <v>40</v>
      </c>
      <c r="AD272" s="102">
        <v>2970</v>
      </c>
      <c r="AE272" s="58">
        <f t="shared" si="68"/>
        <v>742.5</v>
      </c>
      <c r="AF272" s="102">
        <v>20</v>
      </c>
      <c r="AG272" s="102">
        <v>1890</v>
      </c>
      <c r="AH272" s="219">
        <f t="shared" si="69"/>
        <v>472.5</v>
      </c>
      <c r="AI272" s="102">
        <v>39</v>
      </c>
      <c r="AJ272" s="102">
        <v>5320</v>
      </c>
      <c r="AK272" s="219">
        <f t="shared" si="70"/>
        <v>1330</v>
      </c>
      <c r="AL272" s="102">
        <v>39</v>
      </c>
      <c r="AM272" s="102">
        <v>3650</v>
      </c>
      <c r="AN272" s="219">
        <f t="shared" si="71"/>
        <v>912.5</v>
      </c>
      <c r="AO272" s="268">
        <v>40</v>
      </c>
      <c r="AP272" s="268">
        <v>3880</v>
      </c>
      <c r="AQ272" s="219">
        <f t="shared" si="72"/>
        <v>970</v>
      </c>
      <c r="AR272" s="222">
        <v>26</v>
      </c>
      <c r="AS272" s="222">
        <v>2420</v>
      </c>
      <c r="AT272" s="219">
        <f t="shared" si="73"/>
        <v>605</v>
      </c>
      <c r="AU272" s="222">
        <v>32</v>
      </c>
      <c r="AV272" s="222">
        <v>4010</v>
      </c>
      <c r="AW272" s="222">
        <f t="shared" si="74"/>
        <v>1002.5</v>
      </c>
    </row>
    <row r="273" spans="1:49">
      <c r="A273" s="133"/>
      <c r="B273" s="41" t="s">
        <v>818</v>
      </c>
      <c r="C273" s="298" t="s">
        <v>5515</v>
      </c>
      <c r="D273" s="44" t="s">
        <v>5</v>
      </c>
      <c r="E273" s="42"/>
      <c r="F273" s="42"/>
      <c r="G273" s="58">
        <f t="shared" si="60"/>
        <v>0</v>
      </c>
      <c r="H273" s="45"/>
      <c r="I273" s="45"/>
      <c r="J273" s="58">
        <f t="shared" si="61"/>
        <v>0</v>
      </c>
      <c r="K273" s="45">
        <v>0</v>
      </c>
      <c r="L273" s="42">
        <v>0</v>
      </c>
      <c r="M273" s="58">
        <f t="shared" si="62"/>
        <v>0</v>
      </c>
      <c r="N273" s="42"/>
      <c r="O273" s="42"/>
      <c r="P273" s="58">
        <f t="shared" si="63"/>
        <v>0</v>
      </c>
      <c r="Q273" s="57">
        <v>22</v>
      </c>
      <c r="R273" s="57">
        <v>3220</v>
      </c>
      <c r="S273" s="58">
        <f t="shared" si="64"/>
        <v>805</v>
      </c>
      <c r="T273" s="57">
        <v>53</v>
      </c>
      <c r="U273" s="102">
        <v>8660</v>
      </c>
      <c r="V273" s="58">
        <f t="shared" si="65"/>
        <v>2165</v>
      </c>
      <c r="W273" s="102">
        <v>26</v>
      </c>
      <c r="X273" s="102">
        <v>9270</v>
      </c>
      <c r="Y273" s="58">
        <f t="shared" si="66"/>
        <v>2317.5</v>
      </c>
      <c r="Z273" s="102">
        <v>53</v>
      </c>
      <c r="AA273" s="102">
        <v>4685</v>
      </c>
      <c r="AB273" s="58">
        <f t="shared" si="67"/>
        <v>1171.25</v>
      </c>
      <c r="AC273" s="57">
        <v>74</v>
      </c>
      <c r="AD273" s="102">
        <v>7565</v>
      </c>
      <c r="AE273" s="58">
        <f t="shared" si="68"/>
        <v>1891.25</v>
      </c>
      <c r="AF273" s="102">
        <v>112</v>
      </c>
      <c r="AG273" s="102">
        <v>11800</v>
      </c>
      <c r="AH273" s="219">
        <f t="shared" si="69"/>
        <v>2950</v>
      </c>
      <c r="AI273" s="102">
        <v>113</v>
      </c>
      <c r="AJ273" s="102">
        <v>13465</v>
      </c>
      <c r="AK273" s="219">
        <f t="shared" si="70"/>
        <v>3366.25</v>
      </c>
      <c r="AL273" s="102">
        <v>99</v>
      </c>
      <c r="AM273" s="102">
        <v>13210</v>
      </c>
      <c r="AN273" s="219">
        <f t="shared" si="71"/>
        <v>3302.5</v>
      </c>
      <c r="AO273" s="268">
        <v>48</v>
      </c>
      <c r="AP273" s="268">
        <v>6145</v>
      </c>
      <c r="AQ273" s="219">
        <f t="shared" si="72"/>
        <v>1536.25</v>
      </c>
      <c r="AR273" s="222">
        <v>0</v>
      </c>
      <c r="AS273" s="222">
        <v>0</v>
      </c>
      <c r="AT273" s="219">
        <f t="shared" si="73"/>
        <v>0</v>
      </c>
      <c r="AU273" s="222">
        <v>0</v>
      </c>
      <c r="AV273" s="222">
        <v>0</v>
      </c>
      <c r="AW273" s="222">
        <f t="shared" si="74"/>
        <v>0</v>
      </c>
    </row>
    <row r="274" spans="1:49">
      <c r="A274" s="133"/>
      <c r="B274" s="41" t="s">
        <v>820</v>
      </c>
      <c r="C274" s="298" t="s">
        <v>5515</v>
      </c>
      <c r="D274" s="44" t="s">
        <v>58</v>
      </c>
      <c r="E274" s="42"/>
      <c r="F274" s="42"/>
      <c r="G274" s="58">
        <f t="shared" si="60"/>
        <v>0</v>
      </c>
      <c r="H274" s="45"/>
      <c r="I274" s="45"/>
      <c r="J274" s="58">
        <f t="shared" si="61"/>
        <v>0</v>
      </c>
      <c r="K274" s="45">
        <v>0</v>
      </c>
      <c r="L274" s="42">
        <v>0</v>
      </c>
      <c r="M274" s="58">
        <f t="shared" si="62"/>
        <v>0</v>
      </c>
      <c r="N274" s="42"/>
      <c r="O274" s="42"/>
      <c r="P274" s="58">
        <f t="shared" si="63"/>
        <v>0</v>
      </c>
      <c r="Q274" s="57">
        <v>13</v>
      </c>
      <c r="R274" s="57">
        <v>1740</v>
      </c>
      <c r="S274" s="58">
        <f t="shared" si="64"/>
        <v>435</v>
      </c>
      <c r="T274" s="57">
        <v>24</v>
      </c>
      <c r="U274" s="102">
        <v>2940</v>
      </c>
      <c r="V274" s="58">
        <f t="shared" si="65"/>
        <v>735</v>
      </c>
      <c r="W274" s="102">
        <v>7</v>
      </c>
      <c r="X274" s="102">
        <v>3075</v>
      </c>
      <c r="Y274" s="58">
        <f t="shared" si="66"/>
        <v>768.75</v>
      </c>
      <c r="Z274" s="102">
        <v>40</v>
      </c>
      <c r="AA274" s="102">
        <v>3740</v>
      </c>
      <c r="AB274" s="58">
        <f t="shared" si="67"/>
        <v>935</v>
      </c>
      <c r="AC274" s="57">
        <v>46</v>
      </c>
      <c r="AD274" s="102">
        <v>4885</v>
      </c>
      <c r="AE274" s="58">
        <f t="shared" si="68"/>
        <v>1221.25</v>
      </c>
      <c r="AF274" s="102">
        <v>76</v>
      </c>
      <c r="AG274" s="102">
        <v>7540</v>
      </c>
      <c r="AH274" s="219">
        <f t="shared" si="69"/>
        <v>1885</v>
      </c>
      <c r="AI274" s="102">
        <v>57</v>
      </c>
      <c r="AJ274" s="102">
        <v>5275</v>
      </c>
      <c r="AK274" s="219">
        <f t="shared" si="70"/>
        <v>1318.75</v>
      </c>
      <c r="AL274" s="102">
        <v>46</v>
      </c>
      <c r="AM274" s="102">
        <v>3660</v>
      </c>
      <c r="AN274" s="219">
        <f t="shared" si="71"/>
        <v>915</v>
      </c>
      <c r="AO274" s="268">
        <v>19</v>
      </c>
      <c r="AP274" s="268">
        <v>1495</v>
      </c>
      <c r="AQ274" s="219">
        <f t="shared" si="72"/>
        <v>373.75</v>
      </c>
      <c r="AR274" s="222">
        <v>0</v>
      </c>
      <c r="AS274" s="222">
        <v>0</v>
      </c>
      <c r="AT274" s="219">
        <f t="shared" si="73"/>
        <v>0</v>
      </c>
      <c r="AU274" s="222">
        <v>0</v>
      </c>
      <c r="AV274" s="222">
        <v>0</v>
      </c>
      <c r="AW274" s="222">
        <f t="shared" si="74"/>
        <v>0</v>
      </c>
    </row>
    <row r="275" spans="1:49">
      <c r="A275" s="133"/>
      <c r="B275" s="41" t="s">
        <v>822</v>
      </c>
      <c r="C275" s="298" t="s">
        <v>5515</v>
      </c>
      <c r="D275" s="44" t="s">
        <v>5</v>
      </c>
      <c r="E275" s="42"/>
      <c r="F275" s="42"/>
      <c r="G275" s="58">
        <f t="shared" si="60"/>
        <v>0</v>
      </c>
      <c r="H275" s="45"/>
      <c r="I275" s="45"/>
      <c r="J275" s="58">
        <f t="shared" si="61"/>
        <v>0</v>
      </c>
      <c r="K275" s="45">
        <v>0</v>
      </c>
      <c r="L275" s="42">
        <v>0</v>
      </c>
      <c r="M275" s="58">
        <f t="shared" si="62"/>
        <v>0</v>
      </c>
      <c r="N275" s="42"/>
      <c r="O275" s="42"/>
      <c r="P275" s="58">
        <f t="shared" si="63"/>
        <v>0</v>
      </c>
      <c r="Q275" s="57">
        <v>8</v>
      </c>
      <c r="R275" s="57">
        <v>815</v>
      </c>
      <c r="S275" s="58">
        <f t="shared" si="64"/>
        <v>203.75</v>
      </c>
      <c r="T275" s="57">
        <v>33</v>
      </c>
      <c r="U275" s="102">
        <v>4515</v>
      </c>
      <c r="V275" s="58">
        <f t="shared" si="65"/>
        <v>1128.75</v>
      </c>
      <c r="W275" s="102">
        <v>12</v>
      </c>
      <c r="X275" s="102">
        <v>3235</v>
      </c>
      <c r="Y275" s="58">
        <f t="shared" si="66"/>
        <v>808.75</v>
      </c>
      <c r="Z275" s="102">
        <v>71</v>
      </c>
      <c r="AA275" s="102">
        <v>5760</v>
      </c>
      <c r="AB275" s="58">
        <f t="shared" si="67"/>
        <v>1440</v>
      </c>
      <c r="AC275" s="57">
        <v>56</v>
      </c>
      <c r="AD275" s="102">
        <v>5900</v>
      </c>
      <c r="AE275" s="58">
        <f t="shared" si="68"/>
        <v>1475</v>
      </c>
      <c r="AF275" s="102">
        <v>108</v>
      </c>
      <c r="AG275" s="102">
        <v>11395</v>
      </c>
      <c r="AH275" s="219">
        <f t="shared" si="69"/>
        <v>2848.75</v>
      </c>
      <c r="AI275" s="102">
        <v>87</v>
      </c>
      <c r="AJ275" s="102">
        <v>7265</v>
      </c>
      <c r="AK275" s="219">
        <f t="shared" si="70"/>
        <v>1816.25</v>
      </c>
      <c r="AL275" s="102">
        <v>57</v>
      </c>
      <c r="AM275" s="102">
        <v>5140</v>
      </c>
      <c r="AN275" s="219">
        <f t="shared" si="71"/>
        <v>1285</v>
      </c>
      <c r="AO275" s="268">
        <v>34</v>
      </c>
      <c r="AP275" s="268">
        <v>2865</v>
      </c>
      <c r="AQ275" s="219">
        <f t="shared" si="72"/>
        <v>716.25</v>
      </c>
      <c r="AR275" s="222">
        <v>0</v>
      </c>
      <c r="AS275" s="222">
        <v>0</v>
      </c>
      <c r="AT275" s="219">
        <f t="shared" si="73"/>
        <v>0</v>
      </c>
      <c r="AU275" s="222">
        <v>0</v>
      </c>
      <c r="AV275" s="222">
        <v>0</v>
      </c>
      <c r="AW275" s="222">
        <f t="shared" si="74"/>
        <v>0</v>
      </c>
    </row>
    <row r="276" spans="1:49">
      <c r="A276" s="133"/>
      <c r="B276" s="41" t="s">
        <v>824</v>
      </c>
      <c r="C276" s="298" t="s">
        <v>5515</v>
      </c>
      <c r="D276" s="44" t="s">
        <v>58</v>
      </c>
      <c r="E276" s="42"/>
      <c r="F276" s="42"/>
      <c r="G276" s="58">
        <f t="shared" si="60"/>
        <v>0</v>
      </c>
      <c r="H276" s="45"/>
      <c r="I276" s="45"/>
      <c r="J276" s="58">
        <f t="shared" si="61"/>
        <v>0</v>
      </c>
      <c r="K276" s="45">
        <v>0</v>
      </c>
      <c r="L276" s="42">
        <v>0</v>
      </c>
      <c r="M276" s="58">
        <f t="shared" si="62"/>
        <v>0</v>
      </c>
      <c r="N276" s="42"/>
      <c r="O276" s="42"/>
      <c r="P276" s="58">
        <f t="shared" si="63"/>
        <v>0</v>
      </c>
      <c r="Q276" s="57">
        <v>0</v>
      </c>
      <c r="R276" s="57">
        <v>0</v>
      </c>
      <c r="S276" s="58">
        <f t="shared" si="64"/>
        <v>0</v>
      </c>
      <c r="T276" s="57">
        <v>0</v>
      </c>
      <c r="U276" s="102">
        <v>80</v>
      </c>
      <c r="V276" s="58">
        <f t="shared" si="65"/>
        <v>20</v>
      </c>
      <c r="W276" s="102">
        <v>1</v>
      </c>
      <c r="X276" s="102">
        <v>205</v>
      </c>
      <c r="Y276" s="58">
        <f t="shared" si="66"/>
        <v>51.25</v>
      </c>
      <c r="Z276" s="102">
        <v>0</v>
      </c>
      <c r="AA276" s="102">
        <v>0</v>
      </c>
      <c r="AB276" s="58">
        <f t="shared" si="67"/>
        <v>0</v>
      </c>
      <c r="AC276" s="57">
        <v>2</v>
      </c>
      <c r="AD276" s="102">
        <v>120</v>
      </c>
      <c r="AE276" s="58">
        <f t="shared" si="68"/>
        <v>30</v>
      </c>
      <c r="AF276" s="102">
        <v>1</v>
      </c>
      <c r="AG276" s="102">
        <v>80</v>
      </c>
      <c r="AH276" s="219">
        <f t="shared" si="69"/>
        <v>20</v>
      </c>
      <c r="AI276" s="102">
        <v>0</v>
      </c>
      <c r="AJ276" s="102">
        <v>0</v>
      </c>
      <c r="AK276" s="219">
        <f t="shared" si="70"/>
        <v>0</v>
      </c>
      <c r="AL276" s="102">
        <v>0</v>
      </c>
      <c r="AM276" s="102">
        <v>0</v>
      </c>
      <c r="AN276" s="219">
        <f t="shared" si="71"/>
        <v>0</v>
      </c>
      <c r="AO276" s="268">
        <v>0</v>
      </c>
      <c r="AP276" s="268"/>
      <c r="AQ276" s="219">
        <f t="shared" si="72"/>
        <v>0</v>
      </c>
      <c r="AR276" s="222">
        <v>0</v>
      </c>
      <c r="AS276" s="222">
        <v>0</v>
      </c>
      <c r="AT276" s="219">
        <f t="shared" si="73"/>
        <v>0</v>
      </c>
      <c r="AU276" s="222">
        <v>0</v>
      </c>
      <c r="AV276" s="222">
        <v>0</v>
      </c>
      <c r="AW276" s="222">
        <f t="shared" si="74"/>
        <v>0</v>
      </c>
    </row>
    <row r="277" spans="1:49">
      <c r="A277" s="133"/>
      <c r="B277" s="41" t="s">
        <v>1052</v>
      </c>
      <c r="C277" s="307" t="s">
        <v>1067</v>
      </c>
      <c r="D277" s="44" t="s">
        <v>23</v>
      </c>
      <c r="E277" s="42"/>
      <c r="F277" s="42"/>
      <c r="G277" s="58">
        <f t="shared" si="60"/>
        <v>0</v>
      </c>
      <c r="H277" s="45"/>
      <c r="I277" s="45"/>
      <c r="J277" s="58">
        <f t="shared" si="61"/>
        <v>0</v>
      </c>
      <c r="K277" s="45"/>
      <c r="L277" s="42"/>
      <c r="M277" s="58">
        <f t="shared" si="62"/>
        <v>0</v>
      </c>
      <c r="N277" s="42"/>
      <c r="O277" s="42"/>
      <c r="P277" s="58">
        <f t="shared" si="63"/>
        <v>0</v>
      </c>
      <c r="Q277" s="57">
        <v>10</v>
      </c>
      <c r="R277" s="57">
        <v>915</v>
      </c>
      <c r="S277" s="58">
        <f t="shared" si="64"/>
        <v>228.75</v>
      </c>
      <c r="T277" s="57">
        <v>67</v>
      </c>
      <c r="U277" s="102">
        <v>7110</v>
      </c>
      <c r="V277" s="58">
        <f t="shared" si="65"/>
        <v>1777.5</v>
      </c>
      <c r="W277" s="102">
        <v>118</v>
      </c>
      <c r="X277" s="102">
        <v>12610</v>
      </c>
      <c r="Y277" s="58">
        <f t="shared" si="66"/>
        <v>3152.5</v>
      </c>
      <c r="Z277" s="102">
        <v>211</v>
      </c>
      <c r="AA277" s="102">
        <v>19395</v>
      </c>
      <c r="AB277" s="58">
        <f t="shared" si="67"/>
        <v>4848.75</v>
      </c>
      <c r="AC277" s="57">
        <v>231</v>
      </c>
      <c r="AD277" s="102">
        <v>18380</v>
      </c>
      <c r="AE277" s="58">
        <f t="shared" si="68"/>
        <v>4595</v>
      </c>
      <c r="AF277" s="102">
        <v>293</v>
      </c>
      <c r="AG277" s="102">
        <v>25030</v>
      </c>
      <c r="AH277" s="219">
        <f t="shared" si="69"/>
        <v>6257.5</v>
      </c>
      <c r="AI277" s="102">
        <v>281</v>
      </c>
      <c r="AJ277" s="102">
        <v>25185</v>
      </c>
      <c r="AK277" s="219">
        <f t="shared" si="70"/>
        <v>6296.25</v>
      </c>
      <c r="AL277" s="102">
        <v>279</v>
      </c>
      <c r="AM277" s="102">
        <v>26810</v>
      </c>
      <c r="AN277" s="219">
        <f t="shared" si="71"/>
        <v>6702.5</v>
      </c>
      <c r="AO277" s="268">
        <v>327</v>
      </c>
      <c r="AP277" s="268">
        <v>25855</v>
      </c>
      <c r="AQ277" s="219">
        <f t="shared" si="72"/>
        <v>6463.75</v>
      </c>
      <c r="AR277" s="222">
        <v>343</v>
      </c>
      <c r="AS277" s="222">
        <v>28370</v>
      </c>
      <c r="AT277" s="219">
        <f t="shared" si="73"/>
        <v>7092.5</v>
      </c>
      <c r="AU277" s="222">
        <v>276</v>
      </c>
      <c r="AV277" s="222">
        <v>25135</v>
      </c>
      <c r="AW277" s="222">
        <f t="shared" si="74"/>
        <v>6283.75</v>
      </c>
    </row>
    <row r="278" spans="1:49">
      <c r="A278" s="133"/>
      <c r="B278" s="41" t="s">
        <v>1053</v>
      </c>
      <c r="C278" s="298" t="s">
        <v>3128</v>
      </c>
      <c r="D278" s="44" t="s">
        <v>16</v>
      </c>
      <c r="E278" s="42"/>
      <c r="F278" s="42"/>
      <c r="G278" s="58">
        <f t="shared" si="60"/>
        <v>0</v>
      </c>
      <c r="H278" s="45"/>
      <c r="I278" s="45"/>
      <c r="J278" s="58">
        <f t="shared" si="61"/>
        <v>0</v>
      </c>
      <c r="K278" s="45"/>
      <c r="L278" s="42"/>
      <c r="M278" s="58">
        <f t="shared" si="62"/>
        <v>0</v>
      </c>
      <c r="N278" s="42"/>
      <c r="O278" s="42"/>
      <c r="P278" s="58">
        <f t="shared" si="63"/>
        <v>0</v>
      </c>
      <c r="Q278" s="57">
        <v>0</v>
      </c>
      <c r="R278" s="57">
        <v>0</v>
      </c>
      <c r="S278" s="58">
        <f t="shared" si="64"/>
        <v>0</v>
      </c>
      <c r="T278" s="57">
        <v>4</v>
      </c>
      <c r="U278" s="102">
        <v>235</v>
      </c>
      <c r="V278" s="58">
        <f t="shared" si="65"/>
        <v>58.75</v>
      </c>
      <c r="W278" s="102">
        <v>5</v>
      </c>
      <c r="X278" s="102">
        <v>545</v>
      </c>
      <c r="Y278" s="58">
        <f t="shared" si="66"/>
        <v>136.25</v>
      </c>
      <c r="Z278" s="102">
        <v>3</v>
      </c>
      <c r="AA278" s="102">
        <v>135</v>
      </c>
      <c r="AB278" s="58">
        <f t="shared" si="67"/>
        <v>33.75</v>
      </c>
      <c r="AC278" s="57">
        <v>5</v>
      </c>
      <c r="AD278" s="102">
        <v>405</v>
      </c>
      <c r="AE278" s="58">
        <f t="shared" si="68"/>
        <v>101.25</v>
      </c>
      <c r="AF278" s="102">
        <v>6</v>
      </c>
      <c r="AG278" s="102">
        <v>530</v>
      </c>
      <c r="AH278" s="219">
        <f t="shared" si="69"/>
        <v>132.5</v>
      </c>
      <c r="AI278" s="102">
        <v>7</v>
      </c>
      <c r="AJ278" s="102">
        <v>760</v>
      </c>
      <c r="AK278" s="219">
        <f t="shared" si="70"/>
        <v>190</v>
      </c>
      <c r="AL278" s="102">
        <v>6</v>
      </c>
      <c r="AM278" s="102">
        <v>960</v>
      </c>
      <c r="AN278" s="219">
        <f t="shared" si="71"/>
        <v>240</v>
      </c>
      <c r="AO278" s="268">
        <v>2</v>
      </c>
      <c r="AP278" s="268">
        <v>280</v>
      </c>
      <c r="AQ278" s="219">
        <f t="shared" si="72"/>
        <v>70</v>
      </c>
      <c r="AR278" s="222">
        <v>4</v>
      </c>
      <c r="AS278" s="222">
        <v>470</v>
      </c>
      <c r="AT278" s="219">
        <f t="shared" si="73"/>
        <v>117.5</v>
      </c>
      <c r="AU278" s="222">
        <v>0</v>
      </c>
      <c r="AV278" s="222">
        <v>0</v>
      </c>
      <c r="AW278" s="222">
        <f t="shared" si="74"/>
        <v>0</v>
      </c>
    </row>
    <row r="279" spans="1:49">
      <c r="A279" s="133"/>
      <c r="B279" s="41" t="s">
        <v>1054</v>
      </c>
      <c r="C279" s="298" t="s">
        <v>1069</v>
      </c>
      <c r="D279" s="44" t="s">
        <v>123</v>
      </c>
      <c r="E279" s="42"/>
      <c r="F279" s="42"/>
      <c r="G279" s="58">
        <f t="shared" si="60"/>
        <v>0</v>
      </c>
      <c r="H279" s="45"/>
      <c r="I279" s="45"/>
      <c r="J279" s="58">
        <f t="shared" si="61"/>
        <v>0</v>
      </c>
      <c r="K279" s="45"/>
      <c r="L279" s="42"/>
      <c r="M279" s="58">
        <f t="shared" si="62"/>
        <v>0</v>
      </c>
      <c r="N279" s="42"/>
      <c r="O279" s="42"/>
      <c r="P279" s="58">
        <f t="shared" si="63"/>
        <v>0</v>
      </c>
      <c r="Q279" s="57">
        <v>8</v>
      </c>
      <c r="R279" s="57">
        <v>1225</v>
      </c>
      <c r="S279" s="58">
        <f t="shared" si="64"/>
        <v>306.25</v>
      </c>
      <c r="T279" s="57">
        <v>8</v>
      </c>
      <c r="U279" s="102">
        <v>920</v>
      </c>
      <c r="V279" s="58">
        <f t="shared" si="65"/>
        <v>230</v>
      </c>
      <c r="W279" s="102">
        <v>22</v>
      </c>
      <c r="X279" s="102">
        <v>2520</v>
      </c>
      <c r="Y279" s="58">
        <f t="shared" si="66"/>
        <v>630</v>
      </c>
      <c r="Z279" s="102">
        <v>46</v>
      </c>
      <c r="AA279" s="102">
        <v>5360</v>
      </c>
      <c r="AB279" s="58">
        <f t="shared" si="67"/>
        <v>1340</v>
      </c>
      <c r="AC279" s="57">
        <v>48</v>
      </c>
      <c r="AD279" s="102">
        <v>5455</v>
      </c>
      <c r="AE279" s="58">
        <f t="shared" si="68"/>
        <v>1363.75</v>
      </c>
      <c r="AF279" s="102">
        <v>20</v>
      </c>
      <c r="AG279" s="102">
        <v>2420</v>
      </c>
      <c r="AH279" s="219">
        <f t="shared" si="69"/>
        <v>605</v>
      </c>
      <c r="AI279" s="102">
        <v>40</v>
      </c>
      <c r="AJ279" s="102">
        <v>3655</v>
      </c>
      <c r="AK279" s="219">
        <f t="shared" si="70"/>
        <v>913.75</v>
      </c>
      <c r="AL279" s="102">
        <v>27</v>
      </c>
      <c r="AM279" s="102">
        <v>2680</v>
      </c>
      <c r="AN279" s="219">
        <f t="shared" si="71"/>
        <v>670</v>
      </c>
      <c r="AO279" s="268">
        <v>47</v>
      </c>
      <c r="AP279" s="268">
        <v>5440</v>
      </c>
      <c r="AQ279" s="219">
        <f t="shared" si="72"/>
        <v>1360</v>
      </c>
      <c r="AR279" s="222">
        <v>42</v>
      </c>
      <c r="AS279" s="222">
        <v>4400</v>
      </c>
      <c r="AT279" s="219">
        <f t="shared" si="73"/>
        <v>1100</v>
      </c>
      <c r="AU279" s="222">
        <v>24</v>
      </c>
      <c r="AV279" s="222">
        <v>2725</v>
      </c>
      <c r="AW279" s="222">
        <f t="shared" si="74"/>
        <v>681.25</v>
      </c>
    </row>
    <row r="280" spans="1:49">
      <c r="A280" s="133"/>
      <c r="B280" s="41" t="s">
        <v>1055</v>
      </c>
      <c r="C280" s="298" t="s">
        <v>3129</v>
      </c>
      <c r="D280" s="44" t="s">
        <v>148</v>
      </c>
      <c r="E280" s="42"/>
      <c r="F280" s="42"/>
      <c r="G280" s="58">
        <f t="shared" si="60"/>
        <v>0</v>
      </c>
      <c r="H280" s="45"/>
      <c r="I280" s="45"/>
      <c r="J280" s="58">
        <f t="shared" si="61"/>
        <v>0</v>
      </c>
      <c r="K280" s="45"/>
      <c r="L280" s="42"/>
      <c r="M280" s="58">
        <f t="shared" si="62"/>
        <v>0</v>
      </c>
      <c r="N280" s="42"/>
      <c r="O280" s="42"/>
      <c r="P280" s="58">
        <f t="shared" si="63"/>
        <v>0</v>
      </c>
      <c r="Q280" s="57">
        <v>13</v>
      </c>
      <c r="R280" s="57">
        <v>1705</v>
      </c>
      <c r="S280" s="58">
        <f t="shared" si="64"/>
        <v>426.25</v>
      </c>
      <c r="T280" s="57">
        <v>48</v>
      </c>
      <c r="U280" s="102">
        <v>4445</v>
      </c>
      <c r="V280" s="58">
        <f t="shared" si="65"/>
        <v>1111.25</v>
      </c>
      <c r="W280" s="102">
        <v>59</v>
      </c>
      <c r="X280" s="102">
        <v>6760</v>
      </c>
      <c r="Y280" s="58">
        <f t="shared" si="66"/>
        <v>1690</v>
      </c>
      <c r="Z280" s="102">
        <v>98</v>
      </c>
      <c r="AA280" s="102">
        <v>12415</v>
      </c>
      <c r="AB280" s="58">
        <f t="shared" si="67"/>
        <v>3103.75</v>
      </c>
      <c r="AC280" s="57">
        <v>148</v>
      </c>
      <c r="AD280" s="102">
        <v>23595</v>
      </c>
      <c r="AE280" s="58">
        <f t="shared" si="68"/>
        <v>5898.75</v>
      </c>
      <c r="AF280" s="102">
        <v>240</v>
      </c>
      <c r="AG280" s="102">
        <v>44600</v>
      </c>
      <c r="AH280" s="219">
        <f t="shared" si="69"/>
        <v>11150</v>
      </c>
      <c r="AI280" s="102">
        <v>325</v>
      </c>
      <c r="AJ280" s="102">
        <v>50160</v>
      </c>
      <c r="AK280" s="219">
        <f t="shared" si="70"/>
        <v>12540</v>
      </c>
      <c r="AL280" s="102">
        <v>188</v>
      </c>
      <c r="AM280" s="102">
        <v>24035</v>
      </c>
      <c r="AN280" s="219">
        <f t="shared" si="71"/>
        <v>6008.75</v>
      </c>
      <c r="AO280" s="268">
        <v>254</v>
      </c>
      <c r="AP280" s="268">
        <v>37720</v>
      </c>
      <c r="AQ280" s="219">
        <f t="shared" si="72"/>
        <v>9430</v>
      </c>
      <c r="AR280" s="222">
        <v>213</v>
      </c>
      <c r="AS280" s="222">
        <v>36030</v>
      </c>
      <c r="AT280" s="219">
        <f t="shared" si="73"/>
        <v>9007.5</v>
      </c>
      <c r="AU280" s="222">
        <v>141</v>
      </c>
      <c r="AV280" s="222">
        <v>22195</v>
      </c>
      <c r="AW280" s="222">
        <f t="shared" si="74"/>
        <v>5548.75</v>
      </c>
    </row>
    <row r="281" spans="1:49">
      <c r="A281" s="133"/>
      <c r="B281" s="41" t="s">
        <v>1056</v>
      </c>
      <c r="C281" s="298" t="s">
        <v>3130</v>
      </c>
      <c r="D281" s="44" t="s">
        <v>16</v>
      </c>
      <c r="E281" s="42"/>
      <c r="F281" s="42"/>
      <c r="G281" s="58">
        <f t="shared" si="60"/>
        <v>0</v>
      </c>
      <c r="H281" s="45"/>
      <c r="I281" s="45"/>
      <c r="J281" s="58">
        <f t="shared" si="61"/>
        <v>0</v>
      </c>
      <c r="K281" s="45"/>
      <c r="L281" s="42"/>
      <c r="M281" s="58">
        <f t="shared" si="62"/>
        <v>0</v>
      </c>
      <c r="N281" s="42"/>
      <c r="O281" s="42"/>
      <c r="P281" s="58">
        <f t="shared" si="63"/>
        <v>0</v>
      </c>
      <c r="Q281" s="57">
        <v>8</v>
      </c>
      <c r="R281" s="57">
        <v>1110</v>
      </c>
      <c r="S281" s="58">
        <f t="shared" si="64"/>
        <v>277.5</v>
      </c>
      <c r="T281" s="57">
        <v>5</v>
      </c>
      <c r="U281" s="102">
        <v>285</v>
      </c>
      <c r="V281" s="58">
        <f t="shared" si="65"/>
        <v>71.25</v>
      </c>
      <c r="W281" s="102">
        <v>10</v>
      </c>
      <c r="X281" s="102">
        <v>1040</v>
      </c>
      <c r="Y281" s="58">
        <f t="shared" si="66"/>
        <v>260</v>
      </c>
      <c r="Z281" s="102">
        <v>24</v>
      </c>
      <c r="AA281" s="102">
        <v>2085</v>
      </c>
      <c r="AB281" s="58">
        <f t="shared" si="67"/>
        <v>521.25</v>
      </c>
      <c r="AC281" s="57">
        <v>15</v>
      </c>
      <c r="AD281" s="102">
        <v>1395</v>
      </c>
      <c r="AE281" s="58">
        <f t="shared" si="68"/>
        <v>348.75</v>
      </c>
      <c r="AF281" s="102">
        <v>18</v>
      </c>
      <c r="AG281" s="102">
        <v>1745</v>
      </c>
      <c r="AH281" s="219">
        <f t="shared" si="69"/>
        <v>436.25</v>
      </c>
      <c r="AI281" s="102">
        <v>17</v>
      </c>
      <c r="AJ281" s="102">
        <v>1610</v>
      </c>
      <c r="AK281" s="219">
        <f t="shared" si="70"/>
        <v>402.5</v>
      </c>
      <c r="AL281" s="102">
        <v>20</v>
      </c>
      <c r="AM281" s="102">
        <v>2250</v>
      </c>
      <c r="AN281" s="219">
        <f t="shared" si="71"/>
        <v>562.5</v>
      </c>
      <c r="AO281" s="268">
        <v>15</v>
      </c>
      <c r="AP281" s="268">
        <v>1715</v>
      </c>
      <c r="AQ281" s="219">
        <f t="shared" si="72"/>
        <v>428.75</v>
      </c>
      <c r="AR281" s="222">
        <v>24</v>
      </c>
      <c r="AS281" s="222">
        <v>1925</v>
      </c>
      <c r="AT281" s="219">
        <f t="shared" si="73"/>
        <v>481.25</v>
      </c>
      <c r="AU281" s="222">
        <v>7</v>
      </c>
      <c r="AV281" s="222">
        <v>415</v>
      </c>
      <c r="AW281" s="222">
        <f t="shared" si="74"/>
        <v>103.75</v>
      </c>
    </row>
    <row r="282" spans="1:49">
      <c r="A282" s="133"/>
      <c r="B282" s="41" t="s">
        <v>1057</v>
      </c>
      <c r="C282" s="298" t="s">
        <v>5521</v>
      </c>
      <c r="D282" s="44" t="s">
        <v>29</v>
      </c>
      <c r="E282" s="42"/>
      <c r="F282" s="42"/>
      <c r="G282" s="58">
        <f t="shared" si="60"/>
        <v>0</v>
      </c>
      <c r="H282" s="45"/>
      <c r="I282" s="45"/>
      <c r="J282" s="58">
        <f t="shared" si="61"/>
        <v>0</v>
      </c>
      <c r="K282" s="45"/>
      <c r="L282" s="42"/>
      <c r="M282" s="58">
        <f t="shared" si="62"/>
        <v>0</v>
      </c>
      <c r="N282" s="42"/>
      <c r="O282" s="42"/>
      <c r="P282" s="58">
        <f t="shared" si="63"/>
        <v>0</v>
      </c>
      <c r="Q282" s="57">
        <v>0</v>
      </c>
      <c r="R282" s="57">
        <v>0</v>
      </c>
      <c r="S282" s="58">
        <f t="shared" si="64"/>
        <v>0</v>
      </c>
      <c r="T282" s="57">
        <v>16</v>
      </c>
      <c r="U282" s="102">
        <v>1540</v>
      </c>
      <c r="V282" s="58">
        <f t="shared" si="65"/>
        <v>385</v>
      </c>
      <c r="W282" s="102">
        <v>16</v>
      </c>
      <c r="X282" s="102">
        <v>2520</v>
      </c>
      <c r="Y282" s="58">
        <f t="shared" si="66"/>
        <v>630</v>
      </c>
      <c r="Z282" s="102">
        <v>44</v>
      </c>
      <c r="AA282" s="102">
        <v>4795</v>
      </c>
      <c r="AB282" s="58">
        <f t="shared" si="67"/>
        <v>1198.75</v>
      </c>
      <c r="AC282" s="57">
        <v>63</v>
      </c>
      <c r="AD282" s="102">
        <v>6135</v>
      </c>
      <c r="AE282" s="58">
        <f t="shared" si="68"/>
        <v>1533.75</v>
      </c>
      <c r="AF282" s="102">
        <v>40</v>
      </c>
      <c r="AG282" s="102">
        <v>3525</v>
      </c>
      <c r="AH282" s="219">
        <f t="shared" si="69"/>
        <v>881.25</v>
      </c>
      <c r="AI282" s="102">
        <v>60</v>
      </c>
      <c r="AJ282" s="102">
        <v>5945</v>
      </c>
      <c r="AK282" s="219">
        <f t="shared" si="70"/>
        <v>1486.25</v>
      </c>
      <c r="AL282" s="102">
        <v>54</v>
      </c>
      <c r="AM282" s="102">
        <v>4840</v>
      </c>
      <c r="AN282" s="219">
        <f t="shared" si="71"/>
        <v>1210</v>
      </c>
      <c r="AO282" s="268">
        <v>99</v>
      </c>
      <c r="AP282" s="268">
        <v>8495</v>
      </c>
      <c r="AQ282" s="219">
        <f t="shared" si="72"/>
        <v>2123.75</v>
      </c>
      <c r="AR282" s="222">
        <v>101</v>
      </c>
      <c r="AS282" s="222">
        <v>9090</v>
      </c>
      <c r="AT282" s="219">
        <f t="shared" si="73"/>
        <v>2272.5</v>
      </c>
      <c r="AU282" s="222">
        <v>97</v>
      </c>
      <c r="AV282" s="222">
        <v>9410</v>
      </c>
      <c r="AW282" s="222">
        <f t="shared" si="74"/>
        <v>2352.5</v>
      </c>
    </row>
    <row r="283" spans="1:49">
      <c r="A283" s="133"/>
      <c r="B283" s="41" t="s">
        <v>1058</v>
      </c>
      <c r="C283" s="298" t="s">
        <v>1073</v>
      </c>
      <c r="D283" s="44" t="s">
        <v>29</v>
      </c>
      <c r="E283" s="42"/>
      <c r="F283" s="42"/>
      <c r="G283" s="58">
        <f t="shared" si="60"/>
        <v>0</v>
      </c>
      <c r="H283" s="45"/>
      <c r="I283" s="45"/>
      <c r="J283" s="58">
        <f t="shared" si="61"/>
        <v>0</v>
      </c>
      <c r="K283" s="45"/>
      <c r="L283" s="42"/>
      <c r="M283" s="58">
        <f t="shared" si="62"/>
        <v>0</v>
      </c>
      <c r="N283" s="42"/>
      <c r="O283" s="42"/>
      <c r="P283" s="58">
        <f t="shared" si="63"/>
        <v>0</v>
      </c>
      <c r="Q283" s="57">
        <v>0</v>
      </c>
      <c r="R283" s="57">
        <v>0</v>
      </c>
      <c r="S283" s="58">
        <f t="shared" si="64"/>
        <v>0</v>
      </c>
      <c r="T283" s="57">
        <v>83</v>
      </c>
      <c r="U283" s="102">
        <v>8850</v>
      </c>
      <c r="V283" s="58">
        <f t="shared" si="65"/>
        <v>2212.5</v>
      </c>
      <c r="W283" s="102">
        <v>83</v>
      </c>
      <c r="X283" s="102">
        <v>6850</v>
      </c>
      <c r="Y283" s="58">
        <f t="shared" si="66"/>
        <v>1712.5</v>
      </c>
      <c r="Z283" s="102">
        <v>39</v>
      </c>
      <c r="AA283" s="102">
        <v>3640</v>
      </c>
      <c r="AB283" s="58">
        <f t="shared" si="67"/>
        <v>910</v>
      </c>
      <c r="AC283" s="57">
        <v>76</v>
      </c>
      <c r="AD283" s="102">
        <v>7495</v>
      </c>
      <c r="AE283" s="58">
        <f t="shared" si="68"/>
        <v>1873.75</v>
      </c>
      <c r="AF283" s="102">
        <v>37</v>
      </c>
      <c r="AG283" s="102">
        <v>3345</v>
      </c>
      <c r="AH283" s="219">
        <f t="shared" si="69"/>
        <v>836.25</v>
      </c>
      <c r="AI283" s="102">
        <v>0</v>
      </c>
      <c r="AJ283" s="102"/>
      <c r="AK283" s="219">
        <f t="shared" si="70"/>
        <v>0</v>
      </c>
      <c r="AL283" s="102">
        <v>0</v>
      </c>
      <c r="AM283" s="102">
        <v>0</v>
      </c>
      <c r="AN283" s="219">
        <f t="shared" si="71"/>
        <v>0</v>
      </c>
      <c r="AO283" s="268">
        <v>0</v>
      </c>
      <c r="AP283" s="268">
        <v>0</v>
      </c>
      <c r="AQ283" s="219">
        <f t="shared" si="72"/>
        <v>0</v>
      </c>
      <c r="AR283" s="222">
        <v>0</v>
      </c>
      <c r="AS283" s="222">
        <v>0</v>
      </c>
      <c r="AT283" s="219">
        <f t="shared" si="73"/>
        <v>0</v>
      </c>
      <c r="AU283" s="222">
        <v>0</v>
      </c>
      <c r="AV283" s="222">
        <v>0</v>
      </c>
      <c r="AW283" s="222">
        <f t="shared" si="74"/>
        <v>0</v>
      </c>
    </row>
    <row r="284" spans="1:49">
      <c r="A284" s="133"/>
      <c r="B284" s="41" t="s">
        <v>1059</v>
      </c>
      <c r="C284" s="298" t="s">
        <v>5515</v>
      </c>
      <c r="D284" s="44" t="s">
        <v>19</v>
      </c>
      <c r="E284" s="42"/>
      <c r="F284" s="42"/>
      <c r="G284" s="58">
        <f t="shared" si="60"/>
        <v>0</v>
      </c>
      <c r="H284" s="45"/>
      <c r="I284" s="45"/>
      <c r="J284" s="58">
        <f t="shared" si="61"/>
        <v>0</v>
      </c>
      <c r="K284" s="45"/>
      <c r="L284" s="42"/>
      <c r="M284" s="58">
        <f t="shared" si="62"/>
        <v>0</v>
      </c>
      <c r="N284" s="42"/>
      <c r="O284" s="42"/>
      <c r="P284" s="58">
        <f t="shared" si="63"/>
        <v>0</v>
      </c>
      <c r="Q284" s="57">
        <v>0</v>
      </c>
      <c r="R284" s="57">
        <v>0</v>
      </c>
      <c r="S284" s="58">
        <f t="shared" si="64"/>
        <v>0</v>
      </c>
      <c r="T284" s="57">
        <v>2</v>
      </c>
      <c r="U284" s="102">
        <v>380</v>
      </c>
      <c r="V284" s="58">
        <f t="shared" si="65"/>
        <v>95</v>
      </c>
      <c r="W284" s="102">
        <v>3</v>
      </c>
      <c r="X284" s="102">
        <v>165</v>
      </c>
      <c r="Y284" s="58">
        <f t="shared" si="66"/>
        <v>41.25</v>
      </c>
      <c r="Z284" s="102">
        <v>30</v>
      </c>
      <c r="AA284" s="102">
        <v>3640</v>
      </c>
      <c r="AB284" s="58">
        <f t="shared" si="67"/>
        <v>910</v>
      </c>
      <c r="AC284" s="57">
        <v>11</v>
      </c>
      <c r="AD284" s="102">
        <v>1070</v>
      </c>
      <c r="AE284" s="58">
        <f t="shared" si="68"/>
        <v>267.5</v>
      </c>
      <c r="AF284" s="102">
        <v>27</v>
      </c>
      <c r="AG284" s="102">
        <v>3000</v>
      </c>
      <c r="AH284" s="219">
        <f t="shared" si="69"/>
        <v>750</v>
      </c>
      <c r="AI284" s="102">
        <v>44</v>
      </c>
      <c r="AJ284" s="102">
        <v>5160</v>
      </c>
      <c r="AK284" s="219">
        <f t="shared" si="70"/>
        <v>1290</v>
      </c>
      <c r="AL284" s="102">
        <v>20</v>
      </c>
      <c r="AM284" s="102">
        <v>2125</v>
      </c>
      <c r="AN284" s="219">
        <f t="shared" si="71"/>
        <v>531.25</v>
      </c>
      <c r="AO284" s="268">
        <v>0</v>
      </c>
      <c r="AP284" s="268">
        <v>0</v>
      </c>
      <c r="AQ284" s="219">
        <f t="shared" si="72"/>
        <v>0</v>
      </c>
      <c r="AR284" s="222">
        <v>0</v>
      </c>
      <c r="AS284" s="222">
        <v>0</v>
      </c>
      <c r="AT284" s="219">
        <f t="shared" si="73"/>
        <v>0</v>
      </c>
      <c r="AU284" s="222">
        <v>0</v>
      </c>
      <c r="AV284" s="222">
        <v>0</v>
      </c>
      <c r="AW284" s="222">
        <f t="shared" si="74"/>
        <v>0</v>
      </c>
    </row>
    <row r="285" spans="1:49">
      <c r="A285" s="133"/>
      <c r="B285" s="41" t="s">
        <v>1060</v>
      </c>
      <c r="C285" s="298" t="s">
        <v>3131</v>
      </c>
      <c r="D285" s="44" t="s">
        <v>29</v>
      </c>
      <c r="E285" s="42"/>
      <c r="F285" s="42"/>
      <c r="G285" s="58">
        <f t="shared" si="60"/>
        <v>0</v>
      </c>
      <c r="H285" s="45"/>
      <c r="I285" s="45"/>
      <c r="J285" s="58">
        <f t="shared" si="61"/>
        <v>0</v>
      </c>
      <c r="K285" s="45"/>
      <c r="L285" s="42"/>
      <c r="M285" s="58">
        <f t="shared" si="62"/>
        <v>0</v>
      </c>
      <c r="N285" s="42"/>
      <c r="O285" s="42"/>
      <c r="P285" s="58">
        <f t="shared" si="63"/>
        <v>0</v>
      </c>
      <c r="Q285" s="57">
        <v>33</v>
      </c>
      <c r="R285" s="57">
        <v>5090</v>
      </c>
      <c r="S285" s="58">
        <f t="shared" si="64"/>
        <v>1272.5</v>
      </c>
      <c r="T285" s="57">
        <v>51</v>
      </c>
      <c r="U285" s="102">
        <v>7290</v>
      </c>
      <c r="V285" s="58">
        <f t="shared" si="65"/>
        <v>1822.5</v>
      </c>
      <c r="W285" s="102">
        <v>15</v>
      </c>
      <c r="X285" s="102">
        <v>3845</v>
      </c>
      <c r="Y285" s="58">
        <f t="shared" si="66"/>
        <v>961.25</v>
      </c>
      <c r="Z285" s="102">
        <v>33</v>
      </c>
      <c r="AA285" s="102">
        <v>3360</v>
      </c>
      <c r="AB285" s="58">
        <f t="shared" si="67"/>
        <v>840</v>
      </c>
      <c r="AC285" s="57">
        <v>38</v>
      </c>
      <c r="AD285" s="102">
        <v>3520</v>
      </c>
      <c r="AE285" s="58">
        <f t="shared" si="68"/>
        <v>880</v>
      </c>
      <c r="AF285" s="102">
        <v>30</v>
      </c>
      <c r="AG285" s="102">
        <v>2410</v>
      </c>
      <c r="AH285" s="219">
        <f t="shared" si="69"/>
        <v>602.5</v>
      </c>
      <c r="AI285" s="102">
        <v>30</v>
      </c>
      <c r="AJ285" s="102">
        <v>2795</v>
      </c>
      <c r="AK285" s="219">
        <f t="shared" si="70"/>
        <v>698.75</v>
      </c>
      <c r="AL285" s="102">
        <v>18</v>
      </c>
      <c r="AM285" s="102">
        <v>1845</v>
      </c>
      <c r="AN285" s="219">
        <f t="shared" si="71"/>
        <v>461.25</v>
      </c>
      <c r="AO285" s="268">
        <v>33</v>
      </c>
      <c r="AP285" s="268">
        <v>3465</v>
      </c>
      <c r="AQ285" s="219">
        <f t="shared" si="72"/>
        <v>866.25</v>
      </c>
      <c r="AR285" s="222">
        <v>16</v>
      </c>
      <c r="AS285" s="222">
        <v>1810</v>
      </c>
      <c r="AT285" s="219">
        <f t="shared" si="73"/>
        <v>452.5</v>
      </c>
      <c r="AU285" s="222">
        <v>14</v>
      </c>
      <c r="AV285" s="222">
        <v>1545</v>
      </c>
      <c r="AW285" s="222">
        <f t="shared" si="74"/>
        <v>386.25</v>
      </c>
    </row>
    <row r="286" spans="1:49">
      <c r="A286" s="133"/>
      <c r="B286" s="41" t="s">
        <v>1061</v>
      </c>
      <c r="C286" s="298" t="s">
        <v>5515</v>
      </c>
      <c r="D286" s="44" t="s">
        <v>29</v>
      </c>
      <c r="E286" s="42"/>
      <c r="F286" s="42"/>
      <c r="G286" s="58">
        <f t="shared" si="60"/>
        <v>0</v>
      </c>
      <c r="H286" s="45"/>
      <c r="I286" s="45"/>
      <c r="J286" s="58">
        <f t="shared" si="61"/>
        <v>0</v>
      </c>
      <c r="K286" s="45"/>
      <c r="L286" s="42"/>
      <c r="M286" s="58">
        <f t="shared" si="62"/>
        <v>0</v>
      </c>
      <c r="N286" s="42"/>
      <c r="O286" s="42"/>
      <c r="P286" s="58">
        <f t="shared" si="63"/>
        <v>0</v>
      </c>
      <c r="Q286" s="57">
        <v>0</v>
      </c>
      <c r="R286" s="57">
        <v>0</v>
      </c>
      <c r="S286" s="58">
        <f t="shared" si="64"/>
        <v>0</v>
      </c>
      <c r="T286" s="57">
        <v>29</v>
      </c>
      <c r="U286" s="102">
        <v>2485</v>
      </c>
      <c r="V286" s="58">
        <f t="shared" si="65"/>
        <v>621.25</v>
      </c>
      <c r="W286" s="102">
        <v>3</v>
      </c>
      <c r="X286" s="102">
        <v>805</v>
      </c>
      <c r="Y286" s="58">
        <f t="shared" si="66"/>
        <v>201.25</v>
      </c>
      <c r="Z286" s="102">
        <v>32</v>
      </c>
      <c r="AA286" s="102">
        <v>2480</v>
      </c>
      <c r="AB286" s="58">
        <f t="shared" si="67"/>
        <v>620</v>
      </c>
      <c r="AC286" s="57">
        <v>26</v>
      </c>
      <c r="AD286" s="102">
        <v>1820</v>
      </c>
      <c r="AE286" s="58">
        <f t="shared" si="68"/>
        <v>455</v>
      </c>
      <c r="AF286" s="102">
        <v>21</v>
      </c>
      <c r="AG286" s="102">
        <v>1545</v>
      </c>
      <c r="AH286" s="219">
        <f t="shared" si="69"/>
        <v>386.25</v>
      </c>
      <c r="AI286" s="102">
        <v>32</v>
      </c>
      <c r="AJ286" s="102">
        <v>2435</v>
      </c>
      <c r="AK286" s="219">
        <f t="shared" si="70"/>
        <v>608.75</v>
      </c>
      <c r="AL286" s="102">
        <v>30</v>
      </c>
      <c r="AM286" s="102">
        <v>2160</v>
      </c>
      <c r="AN286" s="219">
        <f t="shared" si="71"/>
        <v>540</v>
      </c>
      <c r="AO286" s="268">
        <v>21</v>
      </c>
      <c r="AP286" s="268">
        <v>995</v>
      </c>
      <c r="AQ286" s="219">
        <f t="shared" si="72"/>
        <v>248.75</v>
      </c>
      <c r="AR286" s="222">
        <v>0</v>
      </c>
      <c r="AS286" s="222">
        <v>0</v>
      </c>
      <c r="AT286" s="219">
        <f t="shared" si="73"/>
        <v>0</v>
      </c>
      <c r="AU286" s="222">
        <v>0</v>
      </c>
      <c r="AV286" s="222">
        <v>0</v>
      </c>
      <c r="AW286" s="222">
        <f t="shared" si="74"/>
        <v>0</v>
      </c>
    </row>
    <row r="287" spans="1:49">
      <c r="A287" s="133"/>
      <c r="B287" s="41" t="s">
        <v>1062</v>
      </c>
      <c r="C287" s="298" t="s">
        <v>1077</v>
      </c>
      <c r="D287" s="44" t="s">
        <v>29</v>
      </c>
      <c r="E287" s="42"/>
      <c r="F287" s="42"/>
      <c r="G287" s="58">
        <f t="shared" si="60"/>
        <v>0</v>
      </c>
      <c r="H287" s="45"/>
      <c r="I287" s="45"/>
      <c r="J287" s="58">
        <f t="shared" si="61"/>
        <v>0</v>
      </c>
      <c r="K287" s="45"/>
      <c r="L287" s="42"/>
      <c r="M287" s="58">
        <f t="shared" si="62"/>
        <v>0</v>
      </c>
      <c r="N287" s="42"/>
      <c r="O287" s="42"/>
      <c r="P287" s="58">
        <f t="shared" si="63"/>
        <v>0</v>
      </c>
      <c r="Q287" s="57">
        <v>11</v>
      </c>
      <c r="R287" s="57">
        <v>1180</v>
      </c>
      <c r="S287" s="58">
        <f t="shared" si="64"/>
        <v>295</v>
      </c>
      <c r="T287" s="57">
        <v>57</v>
      </c>
      <c r="U287" s="102">
        <v>5855</v>
      </c>
      <c r="V287" s="58">
        <f t="shared" si="65"/>
        <v>1463.75</v>
      </c>
      <c r="W287" s="102">
        <v>70</v>
      </c>
      <c r="X287" s="102">
        <v>7400</v>
      </c>
      <c r="Y287" s="58">
        <f t="shared" si="66"/>
        <v>1850</v>
      </c>
      <c r="Z287" s="102">
        <v>65</v>
      </c>
      <c r="AA287" s="102">
        <v>6695</v>
      </c>
      <c r="AB287" s="58">
        <f t="shared" si="67"/>
        <v>1673.75</v>
      </c>
      <c r="AC287" s="57">
        <v>59</v>
      </c>
      <c r="AD287" s="102">
        <v>5360</v>
      </c>
      <c r="AE287" s="58">
        <f t="shared" si="68"/>
        <v>1340</v>
      </c>
      <c r="AF287" s="102">
        <v>59</v>
      </c>
      <c r="AG287" s="102">
        <v>6305</v>
      </c>
      <c r="AH287" s="219">
        <f t="shared" si="69"/>
        <v>1576.25</v>
      </c>
      <c r="AI287" s="102">
        <v>55</v>
      </c>
      <c r="AJ287" s="102">
        <v>5090</v>
      </c>
      <c r="AK287" s="219">
        <f t="shared" si="70"/>
        <v>1272.5</v>
      </c>
      <c r="AL287" s="102">
        <v>65</v>
      </c>
      <c r="AM287" s="102">
        <v>6155</v>
      </c>
      <c r="AN287" s="219">
        <f t="shared" si="71"/>
        <v>1538.75</v>
      </c>
      <c r="AO287" s="268">
        <v>82</v>
      </c>
      <c r="AP287" s="268">
        <v>8645</v>
      </c>
      <c r="AQ287" s="219">
        <f t="shared" si="72"/>
        <v>2161.25</v>
      </c>
      <c r="AR287" s="222">
        <v>44</v>
      </c>
      <c r="AS287" s="222">
        <v>4575</v>
      </c>
      <c r="AT287" s="219">
        <f t="shared" si="73"/>
        <v>1143.75</v>
      </c>
      <c r="AU287" s="222">
        <v>59</v>
      </c>
      <c r="AV287" s="222">
        <v>7920</v>
      </c>
      <c r="AW287" s="222">
        <f t="shared" si="74"/>
        <v>1980</v>
      </c>
    </row>
    <row r="288" spans="1:49">
      <c r="A288" s="133"/>
      <c r="B288" s="41" t="s">
        <v>1063</v>
      </c>
      <c r="C288" s="298" t="s">
        <v>1078</v>
      </c>
      <c r="D288" s="44" t="s">
        <v>29</v>
      </c>
      <c r="E288" s="42"/>
      <c r="F288" s="42"/>
      <c r="G288" s="58">
        <f t="shared" si="60"/>
        <v>0</v>
      </c>
      <c r="H288" s="45"/>
      <c r="I288" s="45"/>
      <c r="J288" s="58">
        <f t="shared" si="61"/>
        <v>0</v>
      </c>
      <c r="K288" s="45"/>
      <c r="L288" s="42"/>
      <c r="M288" s="58">
        <f t="shared" si="62"/>
        <v>0</v>
      </c>
      <c r="N288" s="42"/>
      <c r="O288" s="42"/>
      <c r="P288" s="58">
        <f t="shared" si="63"/>
        <v>0</v>
      </c>
      <c r="Q288" s="57">
        <v>9</v>
      </c>
      <c r="R288" s="57">
        <v>1400</v>
      </c>
      <c r="S288" s="58">
        <f t="shared" si="64"/>
        <v>350</v>
      </c>
      <c r="T288" s="57">
        <v>35</v>
      </c>
      <c r="U288" s="102">
        <v>3980</v>
      </c>
      <c r="V288" s="58">
        <f t="shared" si="65"/>
        <v>995</v>
      </c>
      <c r="W288" s="102">
        <v>67</v>
      </c>
      <c r="X288" s="102">
        <v>7120</v>
      </c>
      <c r="Y288" s="58">
        <f t="shared" si="66"/>
        <v>1780</v>
      </c>
      <c r="Z288" s="102">
        <v>96</v>
      </c>
      <c r="AA288" s="102">
        <v>9975</v>
      </c>
      <c r="AB288" s="58">
        <f t="shared" si="67"/>
        <v>2493.75</v>
      </c>
      <c r="AC288" s="57">
        <v>65</v>
      </c>
      <c r="AD288" s="102">
        <v>5940</v>
      </c>
      <c r="AE288" s="58">
        <f t="shared" si="68"/>
        <v>1485</v>
      </c>
      <c r="AF288" s="102">
        <v>126</v>
      </c>
      <c r="AG288" s="102">
        <v>12530</v>
      </c>
      <c r="AH288" s="219">
        <f t="shared" si="69"/>
        <v>3132.5</v>
      </c>
      <c r="AI288" s="102">
        <v>141</v>
      </c>
      <c r="AJ288" s="102">
        <v>13355</v>
      </c>
      <c r="AK288" s="219">
        <f t="shared" si="70"/>
        <v>3338.75</v>
      </c>
      <c r="AL288" s="102">
        <v>110</v>
      </c>
      <c r="AM288" s="102">
        <v>9565</v>
      </c>
      <c r="AN288" s="219">
        <f t="shared" si="71"/>
        <v>2391.25</v>
      </c>
      <c r="AO288" s="268">
        <v>186</v>
      </c>
      <c r="AP288" s="268">
        <v>16185</v>
      </c>
      <c r="AQ288" s="219">
        <f t="shared" si="72"/>
        <v>4046.25</v>
      </c>
      <c r="AR288" s="222">
        <v>157</v>
      </c>
      <c r="AS288" s="222">
        <v>15495</v>
      </c>
      <c r="AT288" s="219">
        <f t="shared" si="73"/>
        <v>3873.75</v>
      </c>
      <c r="AU288" s="222">
        <v>120</v>
      </c>
      <c r="AV288" s="222">
        <v>12675</v>
      </c>
      <c r="AW288" s="222">
        <f t="shared" si="74"/>
        <v>3168.75</v>
      </c>
    </row>
    <row r="289" spans="1:49">
      <c r="A289" s="133"/>
      <c r="B289" s="41" t="s">
        <v>1064</v>
      </c>
      <c r="C289" s="298" t="s">
        <v>1079</v>
      </c>
      <c r="D289" s="44" t="s">
        <v>148</v>
      </c>
      <c r="E289" s="42"/>
      <c r="F289" s="42"/>
      <c r="G289" s="58">
        <f t="shared" si="60"/>
        <v>0</v>
      </c>
      <c r="H289" s="45"/>
      <c r="I289" s="45"/>
      <c r="J289" s="58">
        <f t="shared" si="61"/>
        <v>0</v>
      </c>
      <c r="K289" s="45"/>
      <c r="L289" s="42"/>
      <c r="M289" s="58">
        <f t="shared" si="62"/>
        <v>0</v>
      </c>
      <c r="N289" s="42"/>
      <c r="O289" s="42"/>
      <c r="P289" s="58">
        <f t="shared" si="63"/>
        <v>0</v>
      </c>
      <c r="Q289" s="57">
        <v>6</v>
      </c>
      <c r="R289" s="57">
        <v>545</v>
      </c>
      <c r="S289" s="58">
        <f t="shared" si="64"/>
        <v>136.25</v>
      </c>
      <c r="T289" s="57">
        <v>6</v>
      </c>
      <c r="U289" s="102">
        <v>705</v>
      </c>
      <c r="V289" s="58">
        <f t="shared" si="65"/>
        <v>176.25</v>
      </c>
      <c r="W289" s="102">
        <v>1</v>
      </c>
      <c r="X289" s="102">
        <v>570</v>
      </c>
      <c r="Y289" s="58">
        <f t="shared" si="66"/>
        <v>142.5</v>
      </c>
      <c r="Z289" s="102">
        <v>7</v>
      </c>
      <c r="AA289" s="102">
        <v>825</v>
      </c>
      <c r="AB289" s="58">
        <f t="shared" si="67"/>
        <v>206.25</v>
      </c>
      <c r="AC289" s="57">
        <v>16</v>
      </c>
      <c r="AD289" s="102">
        <v>2490</v>
      </c>
      <c r="AE289" s="58">
        <f t="shared" si="68"/>
        <v>622.5</v>
      </c>
      <c r="AF289" s="102">
        <v>16</v>
      </c>
      <c r="AG289" s="102">
        <v>2135</v>
      </c>
      <c r="AH289" s="219">
        <f t="shared" si="69"/>
        <v>533.75</v>
      </c>
      <c r="AI289" s="102">
        <v>18</v>
      </c>
      <c r="AJ289" s="102">
        <v>2070</v>
      </c>
      <c r="AK289" s="219">
        <f t="shared" si="70"/>
        <v>517.5</v>
      </c>
      <c r="AL289" s="102">
        <v>6</v>
      </c>
      <c r="AM289" s="102">
        <v>760</v>
      </c>
      <c r="AN289" s="219">
        <f t="shared" si="71"/>
        <v>190</v>
      </c>
      <c r="AO289" s="268">
        <v>11</v>
      </c>
      <c r="AP289" s="268">
        <v>1275</v>
      </c>
      <c r="AQ289" s="219">
        <f t="shared" si="72"/>
        <v>318.75</v>
      </c>
      <c r="AR289" s="222">
        <v>15</v>
      </c>
      <c r="AS289" s="222">
        <v>1565</v>
      </c>
      <c r="AT289" s="219">
        <f t="shared" si="73"/>
        <v>391.25</v>
      </c>
      <c r="AU289" s="222">
        <v>37</v>
      </c>
      <c r="AV289" s="222">
        <v>5740</v>
      </c>
      <c r="AW289" s="222">
        <f t="shared" si="74"/>
        <v>1435</v>
      </c>
    </row>
    <row r="290" spans="1:49">
      <c r="A290" s="133"/>
      <c r="B290" s="41" t="s">
        <v>1065</v>
      </c>
      <c r="C290" s="298" t="s">
        <v>1080</v>
      </c>
      <c r="D290" s="44" t="s">
        <v>148</v>
      </c>
      <c r="E290" s="42"/>
      <c r="F290" s="42"/>
      <c r="G290" s="58">
        <f t="shared" si="60"/>
        <v>0</v>
      </c>
      <c r="H290" s="45"/>
      <c r="I290" s="45"/>
      <c r="J290" s="58">
        <f t="shared" si="61"/>
        <v>0</v>
      </c>
      <c r="K290" s="45"/>
      <c r="L290" s="42"/>
      <c r="M290" s="58">
        <f t="shared" si="62"/>
        <v>0</v>
      </c>
      <c r="N290" s="42"/>
      <c r="O290" s="42"/>
      <c r="P290" s="58">
        <f t="shared" si="63"/>
        <v>0</v>
      </c>
      <c r="Q290" s="57">
        <v>15</v>
      </c>
      <c r="R290" s="57">
        <v>2825</v>
      </c>
      <c r="S290" s="58">
        <f t="shared" si="64"/>
        <v>706.25</v>
      </c>
      <c r="T290" s="57">
        <v>47</v>
      </c>
      <c r="U290" s="102">
        <v>3955</v>
      </c>
      <c r="V290" s="58">
        <f t="shared" si="65"/>
        <v>988.75</v>
      </c>
      <c r="W290" s="102">
        <v>49</v>
      </c>
      <c r="X290" s="102">
        <v>4300</v>
      </c>
      <c r="Y290" s="58">
        <f t="shared" si="66"/>
        <v>1075</v>
      </c>
      <c r="Z290" s="102">
        <v>47</v>
      </c>
      <c r="AA290" s="102">
        <v>4140</v>
      </c>
      <c r="AB290" s="58">
        <f t="shared" si="67"/>
        <v>1035</v>
      </c>
      <c r="AC290" s="57">
        <v>43</v>
      </c>
      <c r="AD290" s="102">
        <v>5180</v>
      </c>
      <c r="AE290" s="58">
        <f t="shared" si="68"/>
        <v>1295</v>
      </c>
      <c r="AF290" s="102">
        <v>70</v>
      </c>
      <c r="AG290" s="102">
        <v>6245</v>
      </c>
      <c r="AH290" s="219">
        <f t="shared" si="69"/>
        <v>1561.25</v>
      </c>
      <c r="AI290" s="102">
        <v>93</v>
      </c>
      <c r="AJ290" s="102">
        <v>9485</v>
      </c>
      <c r="AK290" s="219">
        <f t="shared" si="70"/>
        <v>2371.25</v>
      </c>
      <c r="AL290" s="102">
        <v>92</v>
      </c>
      <c r="AM290" s="102">
        <v>7820</v>
      </c>
      <c r="AN290" s="219">
        <f t="shared" si="71"/>
        <v>1955</v>
      </c>
      <c r="AO290" s="268">
        <v>97</v>
      </c>
      <c r="AP290" s="268">
        <v>9190</v>
      </c>
      <c r="AQ290" s="219">
        <f t="shared" si="72"/>
        <v>2297.5</v>
      </c>
      <c r="AR290" s="222">
        <v>118</v>
      </c>
      <c r="AS290" s="222">
        <v>10075</v>
      </c>
      <c r="AT290" s="219">
        <f t="shared" si="73"/>
        <v>2518.75</v>
      </c>
      <c r="AU290" s="222">
        <v>137</v>
      </c>
      <c r="AV290" s="222">
        <v>13180</v>
      </c>
      <c r="AW290" s="222">
        <f t="shared" si="74"/>
        <v>3295</v>
      </c>
    </row>
    <row r="291" spans="1:49">
      <c r="A291" s="133"/>
      <c r="B291" s="41" t="s">
        <v>1066</v>
      </c>
      <c r="C291" s="298" t="s">
        <v>1081</v>
      </c>
      <c r="D291" s="44" t="s">
        <v>148</v>
      </c>
      <c r="E291" s="42"/>
      <c r="F291" s="42"/>
      <c r="G291" s="58">
        <f t="shared" si="60"/>
        <v>0</v>
      </c>
      <c r="H291" s="45"/>
      <c r="I291" s="45"/>
      <c r="J291" s="58">
        <f t="shared" si="61"/>
        <v>0</v>
      </c>
      <c r="K291" s="45"/>
      <c r="L291" s="42"/>
      <c r="M291" s="58">
        <f t="shared" si="62"/>
        <v>0</v>
      </c>
      <c r="N291" s="42"/>
      <c r="O291" s="42"/>
      <c r="P291" s="58">
        <f t="shared" si="63"/>
        <v>0</v>
      </c>
      <c r="Q291" s="57">
        <v>17</v>
      </c>
      <c r="R291" s="57">
        <v>1770</v>
      </c>
      <c r="S291" s="58">
        <f t="shared" si="64"/>
        <v>442.5</v>
      </c>
      <c r="T291" s="57">
        <v>24</v>
      </c>
      <c r="U291" s="102">
        <v>2570</v>
      </c>
      <c r="V291" s="58">
        <f t="shared" si="65"/>
        <v>642.5</v>
      </c>
      <c r="W291" s="102">
        <v>14</v>
      </c>
      <c r="X291" s="102">
        <v>1555</v>
      </c>
      <c r="Y291" s="58">
        <f t="shared" si="66"/>
        <v>388.75</v>
      </c>
      <c r="Z291" s="102">
        <v>23</v>
      </c>
      <c r="AA291" s="102">
        <v>1860</v>
      </c>
      <c r="AB291" s="58">
        <f t="shared" si="67"/>
        <v>465</v>
      </c>
      <c r="AC291" s="57">
        <v>29</v>
      </c>
      <c r="AD291" s="102">
        <v>2915</v>
      </c>
      <c r="AE291" s="58">
        <f t="shared" si="68"/>
        <v>728.75</v>
      </c>
      <c r="AF291" s="102">
        <v>28</v>
      </c>
      <c r="AG291" s="102">
        <v>2960</v>
      </c>
      <c r="AH291" s="219">
        <f t="shared" si="69"/>
        <v>740</v>
      </c>
      <c r="AI291" s="102">
        <v>37</v>
      </c>
      <c r="AJ291" s="102">
        <v>3035</v>
      </c>
      <c r="AK291" s="219">
        <f t="shared" si="70"/>
        <v>758.75</v>
      </c>
      <c r="AL291" s="102">
        <v>71</v>
      </c>
      <c r="AM291" s="102">
        <v>6690</v>
      </c>
      <c r="AN291" s="219">
        <f t="shared" si="71"/>
        <v>1672.5</v>
      </c>
      <c r="AO291" s="268">
        <v>70</v>
      </c>
      <c r="AP291" s="268">
        <v>5990</v>
      </c>
      <c r="AQ291" s="219">
        <f t="shared" si="72"/>
        <v>1497.5</v>
      </c>
      <c r="AR291" s="222">
        <v>142</v>
      </c>
      <c r="AS291" s="222">
        <v>11320</v>
      </c>
      <c r="AT291" s="219">
        <f t="shared" si="73"/>
        <v>2830</v>
      </c>
      <c r="AU291" s="222">
        <v>79</v>
      </c>
      <c r="AV291" s="222">
        <v>7385</v>
      </c>
      <c r="AW291" s="222">
        <f t="shared" si="74"/>
        <v>1846.25</v>
      </c>
    </row>
    <row r="292" spans="1:49">
      <c r="A292" s="133"/>
      <c r="B292" s="41" t="s">
        <v>826</v>
      </c>
      <c r="C292" s="298" t="s">
        <v>5515</v>
      </c>
      <c r="D292" s="44" t="s">
        <v>5</v>
      </c>
      <c r="E292" s="42"/>
      <c r="F292" s="42"/>
      <c r="G292" s="58">
        <f t="shared" si="60"/>
        <v>0</v>
      </c>
      <c r="H292" s="45"/>
      <c r="I292" s="45"/>
      <c r="J292" s="58">
        <f t="shared" si="61"/>
        <v>0</v>
      </c>
      <c r="K292" s="45">
        <v>0</v>
      </c>
      <c r="L292" s="42">
        <v>0</v>
      </c>
      <c r="M292" s="58">
        <f t="shared" si="62"/>
        <v>0</v>
      </c>
      <c r="N292" s="42"/>
      <c r="O292" s="42"/>
      <c r="P292" s="58">
        <f t="shared" si="63"/>
        <v>0</v>
      </c>
      <c r="Q292" s="57">
        <v>0</v>
      </c>
      <c r="R292" s="57">
        <v>0</v>
      </c>
      <c r="S292" s="58">
        <f t="shared" si="64"/>
        <v>0</v>
      </c>
      <c r="T292" s="57">
        <v>2</v>
      </c>
      <c r="U292" s="102">
        <v>560</v>
      </c>
      <c r="V292" s="58">
        <f t="shared" si="65"/>
        <v>140</v>
      </c>
      <c r="W292" s="102">
        <v>2</v>
      </c>
      <c r="X292" s="102">
        <v>590</v>
      </c>
      <c r="Y292" s="58">
        <f t="shared" si="66"/>
        <v>147.5</v>
      </c>
      <c r="Z292" s="102">
        <v>1</v>
      </c>
      <c r="AA292" s="102">
        <v>60</v>
      </c>
      <c r="AB292" s="58">
        <f t="shared" si="67"/>
        <v>15</v>
      </c>
      <c r="AC292" s="57">
        <v>0</v>
      </c>
      <c r="AD292" s="102">
        <v>0</v>
      </c>
      <c r="AE292" s="58">
        <f t="shared" si="68"/>
        <v>0</v>
      </c>
      <c r="AF292" s="102">
        <v>0</v>
      </c>
      <c r="AG292" s="102">
        <v>0</v>
      </c>
      <c r="AH292" s="219">
        <f t="shared" si="69"/>
        <v>0</v>
      </c>
      <c r="AI292" s="102">
        <v>0</v>
      </c>
      <c r="AJ292" s="102">
        <v>0</v>
      </c>
      <c r="AK292" s="219">
        <f t="shared" si="70"/>
        <v>0</v>
      </c>
      <c r="AL292" s="102">
        <v>0</v>
      </c>
      <c r="AM292" s="102">
        <v>0</v>
      </c>
      <c r="AN292" s="219">
        <f t="shared" si="71"/>
        <v>0</v>
      </c>
      <c r="AO292" s="268">
        <v>0</v>
      </c>
      <c r="AP292" s="268">
        <v>0</v>
      </c>
      <c r="AQ292" s="219">
        <f t="shared" si="72"/>
        <v>0</v>
      </c>
      <c r="AR292" s="222">
        <v>0</v>
      </c>
      <c r="AS292" s="222">
        <v>0</v>
      </c>
      <c r="AT292" s="219">
        <f t="shared" si="73"/>
        <v>0</v>
      </c>
      <c r="AU292" s="222">
        <v>0</v>
      </c>
      <c r="AV292" s="222">
        <v>0</v>
      </c>
      <c r="AW292" s="222">
        <f t="shared" si="74"/>
        <v>0</v>
      </c>
    </row>
    <row r="293" spans="1:49">
      <c r="A293" s="133"/>
      <c r="B293" s="41" t="s">
        <v>828</v>
      </c>
      <c r="C293" s="298" t="s">
        <v>5515</v>
      </c>
      <c r="D293" s="44" t="s">
        <v>5</v>
      </c>
      <c r="E293" s="42"/>
      <c r="F293" s="42"/>
      <c r="G293" s="58">
        <f t="shared" si="60"/>
        <v>0</v>
      </c>
      <c r="H293" s="45"/>
      <c r="I293" s="45"/>
      <c r="J293" s="58">
        <f t="shared" si="61"/>
        <v>0</v>
      </c>
      <c r="K293" s="45">
        <v>0</v>
      </c>
      <c r="L293" s="42">
        <v>0</v>
      </c>
      <c r="M293" s="58">
        <f t="shared" si="62"/>
        <v>0</v>
      </c>
      <c r="N293" s="42"/>
      <c r="O293" s="42"/>
      <c r="P293" s="58">
        <f t="shared" si="63"/>
        <v>0</v>
      </c>
      <c r="Q293" s="57">
        <v>3</v>
      </c>
      <c r="R293" s="57">
        <v>450</v>
      </c>
      <c r="S293" s="58">
        <f t="shared" si="64"/>
        <v>112.5</v>
      </c>
      <c r="T293" s="57">
        <v>7</v>
      </c>
      <c r="U293" s="102">
        <v>935</v>
      </c>
      <c r="V293" s="58">
        <f t="shared" si="65"/>
        <v>233.75</v>
      </c>
      <c r="W293" s="102">
        <v>5</v>
      </c>
      <c r="X293" s="102">
        <v>880</v>
      </c>
      <c r="Y293" s="58">
        <f t="shared" si="66"/>
        <v>220</v>
      </c>
      <c r="Z293" s="102">
        <v>36</v>
      </c>
      <c r="AA293" s="102">
        <v>3615</v>
      </c>
      <c r="AB293" s="58">
        <f t="shared" si="67"/>
        <v>903.75</v>
      </c>
      <c r="AC293" s="57">
        <v>0</v>
      </c>
      <c r="AD293" s="102">
        <v>0</v>
      </c>
      <c r="AE293" s="58">
        <f t="shared" si="68"/>
        <v>0</v>
      </c>
      <c r="AF293" s="102">
        <v>0</v>
      </c>
      <c r="AG293" s="102">
        <v>0</v>
      </c>
      <c r="AH293" s="219">
        <f t="shared" si="69"/>
        <v>0</v>
      </c>
      <c r="AI293" s="102">
        <v>0</v>
      </c>
      <c r="AJ293" s="102">
        <v>0</v>
      </c>
      <c r="AK293" s="219">
        <f t="shared" si="70"/>
        <v>0</v>
      </c>
      <c r="AL293" s="102">
        <v>0</v>
      </c>
      <c r="AM293" s="102">
        <v>0</v>
      </c>
      <c r="AN293" s="219">
        <f t="shared" si="71"/>
        <v>0</v>
      </c>
      <c r="AO293" s="268">
        <v>0</v>
      </c>
      <c r="AP293" s="268">
        <v>0</v>
      </c>
      <c r="AQ293" s="219">
        <f t="shared" si="72"/>
        <v>0</v>
      </c>
      <c r="AR293" s="222">
        <v>0</v>
      </c>
      <c r="AS293" s="222">
        <v>0</v>
      </c>
      <c r="AT293" s="219">
        <f t="shared" si="73"/>
        <v>0</v>
      </c>
      <c r="AU293" s="222">
        <v>0</v>
      </c>
      <c r="AV293" s="222">
        <v>0</v>
      </c>
      <c r="AW293" s="222">
        <f t="shared" si="74"/>
        <v>0</v>
      </c>
    </row>
    <row r="294" spans="1:49">
      <c r="A294" s="133"/>
      <c r="B294" s="41" t="s">
        <v>1029</v>
      </c>
      <c r="C294" s="298" t="s">
        <v>5515</v>
      </c>
      <c r="D294" s="44" t="s">
        <v>5</v>
      </c>
      <c r="E294" s="42"/>
      <c r="F294" s="42"/>
      <c r="G294" s="58">
        <f t="shared" si="60"/>
        <v>0</v>
      </c>
      <c r="H294" s="45"/>
      <c r="I294" s="45"/>
      <c r="J294" s="58">
        <f t="shared" si="61"/>
        <v>0</v>
      </c>
      <c r="K294" s="45"/>
      <c r="L294" s="42"/>
      <c r="M294" s="58">
        <f t="shared" si="62"/>
        <v>0</v>
      </c>
      <c r="N294" s="42"/>
      <c r="O294" s="42"/>
      <c r="P294" s="58">
        <f t="shared" si="63"/>
        <v>0</v>
      </c>
      <c r="Q294" s="57">
        <v>0</v>
      </c>
      <c r="R294" s="57">
        <v>100</v>
      </c>
      <c r="S294" s="58">
        <f t="shared" si="64"/>
        <v>25</v>
      </c>
      <c r="T294" s="57">
        <v>2</v>
      </c>
      <c r="U294" s="102">
        <v>490</v>
      </c>
      <c r="V294" s="58">
        <f t="shared" si="65"/>
        <v>122.5</v>
      </c>
      <c r="W294" s="102">
        <v>12</v>
      </c>
      <c r="X294" s="102">
        <v>1745</v>
      </c>
      <c r="Y294" s="58">
        <f t="shared" si="66"/>
        <v>436.25</v>
      </c>
      <c r="Z294" s="102">
        <v>13</v>
      </c>
      <c r="AA294" s="102">
        <v>1600</v>
      </c>
      <c r="AB294" s="58">
        <f t="shared" si="67"/>
        <v>400</v>
      </c>
      <c r="AC294" s="57">
        <v>3</v>
      </c>
      <c r="AD294" s="102">
        <v>430</v>
      </c>
      <c r="AE294" s="58">
        <f t="shared" si="68"/>
        <v>107.5</v>
      </c>
      <c r="AF294" s="102">
        <v>2</v>
      </c>
      <c r="AG294" s="102">
        <v>105</v>
      </c>
      <c r="AH294" s="219">
        <f t="shared" si="69"/>
        <v>26.25</v>
      </c>
      <c r="AI294" s="102">
        <v>1</v>
      </c>
      <c r="AJ294" s="102">
        <v>190</v>
      </c>
      <c r="AK294" s="219">
        <f t="shared" si="70"/>
        <v>47.5</v>
      </c>
      <c r="AL294" s="102">
        <v>4</v>
      </c>
      <c r="AM294" s="102">
        <v>410</v>
      </c>
      <c r="AN294" s="219">
        <f t="shared" si="71"/>
        <v>102.5</v>
      </c>
      <c r="AO294" s="268">
        <v>6</v>
      </c>
      <c r="AP294" s="268">
        <v>650</v>
      </c>
      <c r="AQ294" s="219">
        <f t="shared" si="72"/>
        <v>162.5</v>
      </c>
      <c r="AR294" s="222">
        <v>0</v>
      </c>
      <c r="AS294" s="222">
        <v>0</v>
      </c>
      <c r="AT294" s="219">
        <f t="shared" si="73"/>
        <v>0</v>
      </c>
      <c r="AU294" s="222">
        <v>0</v>
      </c>
      <c r="AV294" s="222">
        <v>0</v>
      </c>
      <c r="AW294" s="222">
        <f t="shared" si="74"/>
        <v>0</v>
      </c>
    </row>
    <row r="295" spans="1:49">
      <c r="A295" s="133"/>
      <c r="B295" s="41" t="s">
        <v>1030</v>
      </c>
      <c r="C295" s="298" t="s">
        <v>1039</v>
      </c>
      <c r="D295" s="44" t="s">
        <v>148</v>
      </c>
      <c r="E295" s="42"/>
      <c r="F295" s="42"/>
      <c r="G295" s="58">
        <f t="shared" si="60"/>
        <v>0</v>
      </c>
      <c r="H295" s="45"/>
      <c r="I295" s="45"/>
      <c r="J295" s="58">
        <f t="shared" si="61"/>
        <v>0</v>
      </c>
      <c r="K295" s="45"/>
      <c r="L295" s="42"/>
      <c r="M295" s="58">
        <f t="shared" si="62"/>
        <v>0</v>
      </c>
      <c r="N295" s="42"/>
      <c r="O295" s="42"/>
      <c r="P295" s="58">
        <f t="shared" si="63"/>
        <v>0</v>
      </c>
      <c r="Q295" s="57">
        <v>1</v>
      </c>
      <c r="R295" s="57">
        <v>60</v>
      </c>
      <c r="S295" s="58">
        <f t="shared" si="64"/>
        <v>15</v>
      </c>
      <c r="T295" s="57">
        <v>9</v>
      </c>
      <c r="U295" s="102">
        <v>1535</v>
      </c>
      <c r="V295" s="58">
        <f t="shared" si="65"/>
        <v>383.75</v>
      </c>
      <c r="W295" s="102">
        <v>7</v>
      </c>
      <c r="X295" s="102">
        <v>925</v>
      </c>
      <c r="Y295" s="58">
        <f t="shared" si="66"/>
        <v>231.25</v>
      </c>
      <c r="Z295" s="102">
        <v>12</v>
      </c>
      <c r="AA295" s="102">
        <v>1175</v>
      </c>
      <c r="AB295" s="58">
        <f t="shared" si="67"/>
        <v>293.75</v>
      </c>
      <c r="AC295" s="57">
        <v>21</v>
      </c>
      <c r="AD295" s="102">
        <v>2095</v>
      </c>
      <c r="AE295" s="58">
        <f t="shared" si="68"/>
        <v>523.75</v>
      </c>
      <c r="AF295" s="102">
        <v>21</v>
      </c>
      <c r="AG295" s="102">
        <v>1495</v>
      </c>
      <c r="AH295" s="219">
        <f t="shared" si="69"/>
        <v>373.75</v>
      </c>
      <c r="AI295" s="102">
        <v>23</v>
      </c>
      <c r="AJ295" s="102">
        <v>2485</v>
      </c>
      <c r="AK295" s="219">
        <f t="shared" si="70"/>
        <v>621.25</v>
      </c>
      <c r="AL295" s="102">
        <v>26</v>
      </c>
      <c r="AM295" s="102">
        <v>2545</v>
      </c>
      <c r="AN295" s="219">
        <f t="shared" si="71"/>
        <v>636.25</v>
      </c>
      <c r="AO295" s="268">
        <v>28</v>
      </c>
      <c r="AP295" s="268">
        <v>3155</v>
      </c>
      <c r="AQ295" s="219">
        <f t="shared" si="72"/>
        <v>788.75</v>
      </c>
      <c r="AR295" s="222">
        <v>4</v>
      </c>
      <c r="AS295" s="222">
        <v>530</v>
      </c>
      <c r="AT295" s="219">
        <f t="shared" si="73"/>
        <v>132.5</v>
      </c>
      <c r="AU295" s="222">
        <v>32</v>
      </c>
      <c r="AV295" s="222">
        <v>2705</v>
      </c>
      <c r="AW295" s="222">
        <f t="shared" si="74"/>
        <v>676.25</v>
      </c>
    </row>
    <row r="296" spans="1:49">
      <c r="A296" s="133"/>
      <c r="B296" s="41" t="s">
        <v>1031</v>
      </c>
      <c r="C296" s="298" t="s">
        <v>1040</v>
      </c>
      <c r="D296" s="44" t="s">
        <v>29</v>
      </c>
      <c r="E296" s="42"/>
      <c r="F296" s="42"/>
      <c r="G296" s="58">
        <f t="shared" si="60"/>
        <v>0</v>
      </c>
      <c r="H296" s="45"/>
      <c r="I296" s="45"/>
      <c r="J296" s="58">
        <f t="shared" si="61"/>
        <v>0</v>
      </c>
      <c r="K296" s="45"/>
      <c r="L296" s="42"/>
      <c r="M296" s="58">
        <f t="shared" si="62"/>
        <v>0</v>
      </c>
      <c r="N296" s="42"/>
      <c r="O296" s="42"/>
      <c r="P296" s="58">
        <f t="shared" si="63"/>
        <v>0</v>
      </c>
      <c r="Q296" s="57">
        <v>0</v>
      </c>
      <c r="R296" s="57">
        <v>0</v>
      </c>
      <c r="S296" s="58">
        <f t="shared" si="64"/>
        <v>0</v>
      </c>
      <c r="T296" s="57">
        <v>3</v>
      </c>
      <c r="U296" s="102">
        <v>300</v>
      </c>
      <c r="V296" s="58">
        <f t="shared" si="65"/>
        <v>75</v>
      </c>
      <c r="W296" s="102">
        <v>4</v>
      </c>
      <c r="X296" s="102">
        <v>1340</v>
      </c>
      <c r="Y296" s="58">
        <f t="shared" si="66"/>
        <v>335</v>
      </c>
      <c r="Z296" s="102">
        <v>30</v>
      </c>
      <c r="AA296" s="102">
        <v>3405</v>
      </c>
      <c r="AB296" s="58">
        <f t="shared" si="67"/>
        <v>851.25</v>
      </c>
      <c r="AC296" s="57">
        <v>34</v>
      </c>
      <c r="AD296" s="102">
        <v>3710</v>
      </c>
      <c r="AE296" s="58">
        <f t="shared" si="68"/>
        <v>927.5</v>
      </c>
      <c r="AF296" s="102">
        <v>59</v>
      </c>
      <c r="AG296" s="102">
        <v>6730</v>
      </c>
      <c r="AH296" s="219">
        <f t="shared" si="69"/>
        <v>1682.5</v>
      </c>
      <c r="AI296" s="102">
        <v>46</v>
      </c>
      <c r="AJ296" s="102">
        <v>5280</v>
      </c>
      <c r="AK296" s="219">
        <f t="shared" si="70"/>
        <v>1320</v>
      </c>
      <c r="AL296" s="102">
        <v>68</v>
      </c>
      <c r="AM296" s="102">
        <v>8315</v>
      </c>
      <c r="AN296" s="219">
        <f t="shared" si="71"/>
        <v>2078.75</v>
      </c>
      <c r="AO296" s="268">
        <v>51</v>
      </c>
      <c r="AP296" s="268">
        <v>6475</v>
      </c>
      <c r="AQ296" s="219">
        <f t="shared" si="72"/>
        <v>1618.75</v>
      </c>
      <c r="AR296" s="222">
        <v>66</v>
      </c>
      <c r="AS296" s="222">
        <v>7065</v>
      </c>
      <c r="AT296" s="219">
        <f t="shared" si="73"/>
        <v>1766.25</v>
      </c>
      <c r="AU296" s="222">
        <v>72</v>
      </c>
      <c r="AV296" s="222">
        <v>9145</v>
      </c>
      <c r="AW296" s="222">
        <f t="shared" si="74"/>
        <v>2286.25</v>
      </c>
    </row>
    <row r="297" spans="1:49">
      <c r="A297" s="133"/>
      <c r="B297" s="41" t="s">
        <v>1032</v>
      </c>
      <c r="C297" s="298" t="s">
        <v>1041</v>
      </c>
      <c r="D297" s="44" t="s">
        <v>123</v>
      </c>
      <c r="E297" s="42"/>
      <c r="F297" s="42"/>
      <c r="G297" s="58">
        <f t="shared" si="60"/>
        <v>0</v>
      </c>
      <c r="H297" s="45"/>
      <c r="I297" s="45"/>
      <c r="J297" s="58">
        <f t="shared" si="61"/>
        <v>0</v>
      </c>
      <c r="K297" s="45"/>
      <c r="L297" s="42"/>
      <c r="M297" s="58">
        <f t="shared" si="62"/>
        <v>0</v>
      </c>
      <c r="N297" s="42"/>
      <c r="O297" s="42"/>
      <c r="P297" s="58">
        <f t="shared" si="63"/>
        <v>0</v>
      </c>
      <c r="Q297" s="57">
        <v>2</v>
      </c>
      <c r="R297" s="57">
        <v>230</v>
      </c>
      <c r="S297" s="58">
        <f t="shared" si="64"/>
        <v>57.5</v>
      </c>
      <c r="T297" s="57">
        <v>5</v>
      </c>
      <c r="U297" s="102">
        <v>490</v>
      </c>
      <c r="V297" s="58">
        <f t="shared" si="65"/>
        <v>122.5</v>
      </c>
      <c r="W297" s="102">
        <v>7</v>
      </c>
      <c r="X297" s="102">
        <v>650</v>
      </c>
      <c r="Y297" s="58">
        <f t="shared" si="66"/>
        <v>162.5</v>
      </c>
      <c r="Z297" s="102">
        <v>19</v>
      </c>
      <c r="AA297" s="102">
        <v>2075</v>
      </c>
      <c r="AB297" s="58">
        <f t="shared" si="67"/>
        <v>518.75</v>
      </c>
      <c r="AC297" s="57">
        <v>13</v>
      </c>
      <c r="AD297" s="102">
        <v>1535</v>
      </c>
      <c r="AE297" s="58">
        <f t="shared" si="68"/>
        <v>383.75</v>
      </c>
      <c r="AF297" s="102">
        <v>27</v>
      </c>
      <c r="AG297" s="102">
        <v>2980</v>
      </c>
      <c r="AH297" s="219">
        <f t="shared" si="69"/>
        <v>745</v>
      </c>
      <c r="AI297" s="102">
        <v>15</v>
      </c>
      <c r="AJ297" s="102">
        <v>1780</v>
      </c>
      <c r="AK297" s="219">
        <f t="shared" si="70"/>
        <v>445</v>
      </c>
      <c r="AL297" s="102">
        <v>31</v>
      </c>
      <c r="AM297" s="102">
        <v>4750</v>
      </c>
      <c r="AN297" s="219">
        <f t="shared" si="71"/>
        <v>1187.5</v>
      </c>
      <c r="AO297" s="268">
        <v>36</v>
      </c>
      <c r="AP297" s="268">
        <v>4195</v>
      </c>
      <c r="AQ297" s="219">
        <f t="shared" si="72"/>
        <v>1048.75</v>
      </c>
      <c r="AR297" s="222">
        <v>18</v>
      </c>
      <c r="AS297" s="222">
        <v>1565</v>
      </c>
      <c r="AT297" s="219">
        <f t="shared" si="73"/>
        <v>391.25</v>
      </c>
      <c r="AU297" s="222">
        <v>4</v>
      </c>
      <c r="AV297" s="222">
        <v>355</v>
      </c>
      <c r="AW297" s="222">
        <f t="shared" si="74"/>
        <v>88.75</v>
      </c>
    </row>
    <row r="298" spans="1:49">
      <c r="A298" s="133"/>
      <c r="B298" s="41" t="s">
        <v>1033</v>
      </c>
      <c r="C298" s="298" t="s">
        <v>1042</v>
      </c>
      <c r="D298" s="44" t="s">
        <v>29</v>
      </c>
      <c r="E298" s="42"/>
      <c r="F298" s="42"/>
      <c r="G298" s="58">
        <f t="shared" si="60"/>
        <v>0</v>
      </c>
      <c r="H298" s="45"/>
      <c r="I298" s="45"/>
      <c r="J298" s="58">
        <f t="shared" si="61"/>
        <v>0</v>
      </c>
      <c r="K298" s="45"/>
      <c r="L298" s="42"/>
      <c r="M298" s="58">
        <f t="shared" si="62"/>
        <v>0</v>
      </c>
      <c r="N298" s="42"/>
      <c r="O298" s="42"/>
      <c r="P298" s="58">
        <f t="shared" si="63"/>
        <v>0</v>
      </c>
      <c r="Q298" s="57">
        <v>7</v>
      </c>
      <c r="R298" s="57">
        <v>905</v>
      </c>
      <c r="S298" s="58">
        <f t="shared" si="64"/>
        <v>226.25</v>
      </c>
      <c r="T298" s="57">
        <v>30</v>
      </c>
      <c r="U298" s="102">
        <v>2330</v>
      </c>
      <c r="V298" s="58">
        <f t="shared" si="65"/>
        <v>582.5</v>
      </c>
      <c r="W298" s="102">
        <v>42</v>
      </c>
      <c r="X298" s="102">
        <v>3965</v>
      </c>
      <c r="Y298" s="58">
        <f t="shared" si="66"/>
        <v>991.25</v>
      </c>
      <c r="Z298" s="102">
        <v>58</v>
      </c>
      <c r="AA298" s="102">
        <v>5580</v>
      </c>
      <c r="AB298" s="58">
        <f t="shared" si="67"/>
        <v>1395</v>
      </c>
      <c r="AC298" s="57">
        <v>47</v>
      </c>
      <c r="AD298" s="102">
        <v>4475</v>
      </c>
      <c r="AE298" s="58">
        <f t="shared" si="68"/>
        <v>1118.75</v>
      </c>
      <c r="AF298" s="102">
        <v>73</v>
      </c>
      <c r="AG298" s="102">
        <v>7375</v>
      </c>
      <c r="AH298" s="219">
        <f t="shared" si="69"/>
        <v>1843.75</v>
      </c>
      <c r="AI298" s="102">
        <v>86</v>
      </c>
      <c r="AJ298" s="102">
        <v>8610</v>
      </c>
      <c r="AK298" s="219">
        <f t="shared" si="70"/>
        <v>2152.5</v>
      </c>
      <c r="AL298" s="102">
        <v>134</v>
      </c>
      <c r="AM298" s="102">
        <v>15150</v>
      </c>
      <c r="AN298" s="219">
        <f t="shared" si="71"/>
        <v>3787.5</v>
      </c>
      <c r="AO298" s="268">
        <v>101</v>
      </c>
      <c r="AP298" s="268">
        <v>9815</v>
      </c>
      <c r="AQ298" s="219">
        <f t="shared" si="72"/>
        <v>2453.75</v>
      </c>
      <c r="AR298" s="222">
        <v>152</v>
      </c>
      <c r="AS298" s="222">
        <v>15815</v>
      </c>
      <c r="AT298" s="219">
        <f t="shared" si="73"/>
        <v>3953.75</v>
      </c>
      <c r="AU298" s="222">
        <v>107</v>
      </c>
      <c r="AV298" s="222">
        <v>13110</v>
      </c>
      <c r="AW298" s="222">
        <f t="shared" si="74"/>
        <v>3277.5</v>
      </c>
    </row>
    <row r="299" spans="1:49">
      <c r="A299" s="133"/>
      <c r="B299" s="41" t="s">
        <v>1034</v>
      </c>
      <c r="C299" s="298" t="s">
        <v>1043</v>
      </c>
      <c r="D299" s="44" t="s">
        <v>29</v>
      </c>
      <c r="E299" s="42"/>
      <c r="F299" s="42"/>
      <c r="G299" s="58">
        <f t="shared" si="60"/>
        <v>0</v>
      </c>
      <c r="H299" s="45"/>
      <c r="I299" s="45"/>
      <c r="J299" s="58">
        <f t="shared" si="61"/>
        <v>0</v>
      </c>
      <c r="K299" s="45"/>
      <c r="L299" s="42"/>
      <c r="M299" s="58">
        <f t="shared" si="62"/>
        <v>0</v>
      </c>
      <c r="N299" s="42"/>
      <c r="O299" s="42"/>
      <c r="P299" s="58">
        <f t="shared" si="63"/>
        <v>0</v>
      </c>
      <c r="Q299" s="57">
        <v>1</v>
      </c>
      <c r="R299" s="57">
        <v>600</v>
      </c>
      <c r="S299" s="58">
        <f t="shared" si="64"/>
        <v>150</v>
      </c>
      <c r="T299" s="57">
        <v>57</v>
      </c>
      <c r="U299" s="102">
        <v>7540</v>
      </c>
      <c r="V299" s="58">
        <f t="shared" si="65"/>
        <v>1885</v>
      </c>
      <c r="W299" s="102">
        <v>53</v>
      </c>
      <c r="X299" s="102">
        <v>5900</v>
      </c>
      <c r="Y299" s="58">
        <f t="shared" si="66"/>
        <v>1475</v>
      </c>
      <c r="Z299" s="102">
        <v>55</v>
      </c>
      <c r="AA299" s="102">
        <v>7255</v>
      </c>
      <c r="AB299" s="58">
        <f t="shared" si="67"/>
        <v>1813.75</v>
      </c>
      <c r="AC299" s="57">
        <v>50</v>
      </c>
      <c r="AD299" s="102">
        <v>5625</v>
      </c>
      <c r="AE299" s="58">
        <f t="shared" si="68"/>
        <v>1406.25</v>
      </c>
      <c r="AF299" s="102">
        <v>54</v>
      </c>
      <c r="AG299" s="102">
        <v>5380</v>
      </c>
      <c r="AH299" s="219">
        <f t="shared" si="69"/>
        <v>1345</v>
      </c>
      <c r="AI299" s="102">
        <v>64</v>
      </c>
      <c r="AJ299" s="102">
        <v>6260</v>
      </c>
      <c r="AK299" s="219">
        <f t="shared" si="70"/>
        <v>1565</v>
      </c>
      <c r="AL299" s="102">
        <v>96</v>
      </c>
      <c r="AM299" s="102">
        <v>7815</v>
      </c>
      <c r="AN299" s="219">
        <f t="shared" si="71"/>
        <v>1953.75</v>
      </c>
      <c r="AO299" s="268">
        <v>126</v>
      </c>
      <c r="AP299" s="268">
        <v>10125</v>
      </c>
      <c r="AQ299" s="219">
        <f t="shared" si="72"/>
        <v>2531.25</v>
      </c>
      <c r="AR299" s="222">
        <v>132</v>
      </c>
      <c r="AS299" s="222">
        <v>10685</v>
      </c>
      <c r="AT299" s="219">
        <f t="shared" si="73"/>
        <v>2671.25</v>
      </c>
      <c r="AU299" s="222">
        <v>145</v>
      </c>
      <c r="AV299" s="222">
        <v>12370</v>
      </c>
      <c r="AW299" s="222">
        <f t="shared" si="74"/>
        <v>3092.5</v>
      </c>
    </row>
    <row r="300" spans="1:49">
      <c r="A300" s="133"/>
      <c r="B300" s="41" t="s">
        <v>1035</v>
      </c>
      <c r="C300" s="298" t="s">
        <v>1044</v>
      </c>
      <c r="D300" s="44" t="s">
        <v>29</v>
      </c>
      <c r="E300" s="42"/>
      <c r="F300" s="42"/>
      <c r="G300" s="58">
        <f t="shared" si="60"/>
        <v>0</v>
      </c>
      <c r="H300" s="45"/>
      <c r="I300" s="45"/>
      <c r="J300" s="58">
        <f t="shared" si="61"/>
        <v>0</v>
      </c>
      <c r="K300" s="45"/>
      <c r="L300" s="42"/>
      <c r="M300" s="58">
        <f t="shared" si="62"/>
        <v>0</v>
      </c>
      <c r="N300" s="42"/>
      <c r="O300" s="42"/>
      <c r="P300" s="58">
        <f t="shared" si="63"/>
        <v>0</v>
      </c>
      <c r="Q300" s="57">
        <v>7</v>
      </c>
      <c r="R300" s="57">
        <v>645</v>
      </c>
      <c r="S300" s="58">
        <f t="shared" si="64"/>
        <v>161.25</v>
      </c>
      <c r="T300" s="57">
        <v>32</v>
      </c>
      <c r="U300" s="102">
        <v>4915</v>
      </c>
      <c r="V300" s="58">
        <f t="shared" si="65"/>
        <v>1228.75</v>
      </c>
      <c r="W300" s="102">
        <v>28</v>
      </c>
      <c r="X300" s="102">
        <v>3875</v>
      </c>
      <c r="Y300" s="58">
        <f t="shared" si="66"/>
        <v>968.75</v>
      </c>
      <c r="Z300" s="102">
        <v>52</v>
      </c>
      <c r="AA300" s="102">
        <v>4925</v>
      </c>
      <c r="AB300" s="58">
        <f t="shared" si="67"/>
        <v>1231.25</v>
      </c>
      <c r="AC300" s="57">
        <v>50</v>
      </c>
      <c r="AD300" s="102">
        <v>5585</v>
      </c>
      <c r="AE300" s="58">
        <f t="shared" si="68"/>
        <v>1396.25</v>
      </c>
      <c r="AF300" s="102">
        <v>56</v>
      </c>
      <c r="AG300" s="102">
        <v>6125</v>
      </c>
      <c r="AH300" s="219">
        <f t="shared" si="69"/>
        <v>1531.25</v>
      </c>
      <c r="AI300" s="102">
        <v>95</v>
      </c>
      <c r="AJ300" s="102">
        <v>9480</v>
      </c>
      <c r="AK300" s="219">
        <f t="shared" si="70"/>
        <v>2370</v>
      </c>
      <c r="AL300" s="102">
        <v>79</v>
      </c>
      <c r="AM300" s="102">
        <v>8235</v>
      </c>
      <c r="AN300" s="219">
        <f t="shared" si="71"/>
        <v>2058.75</v>
      </c>
      <c r="AO300" s="268">
        <v>154</v>
      </c>
      <c r="AP300" s="268">
        <v>14595</v>
      </c>
      <c r="AQ300" s="219">
        <f t="shared" si="72"/>
        <v>3648.75</v>
      </c>
      <c r="AR300" s="222">
        <v>128</v>
      </c>
      <c r="AS300" s="222">
        <v>12325</v>
      </c>
      <c r="AT300" s="219">
        <f t="shared" si="73"/>
        <v>3081.25</v>
      </c>
      <c r="AU300" s="222">
        <v>131</v>
      </c>
      <c r="AV300" s="222">
        <v>13975</v>
      </c>
      <c r="AW300" s="222">
        <f t="shared" si="74"/>
        <v>3493.75</v>
      </c>
    </row>
    <row r="301" spans="1:49">
      <c r="A301" s="133"/>
      <c r="B301" s="41" t="s">
        <v>1036</v>
      </c>
      <c r="C301" s="298" t="s">
        <v>1045</v>
      </c>
      <c r="D301" s="44" t="s">
        <v>29</v>
      </c>
      <c r="E301" s="42"/>
      <c r="F301" s="42"/>
      <c r="G301" s="58">
        <f t="shared" si="60"/>
        <v>0</v>
      </c>
      <c r="H301" s="45"/>
      <c r="I301" s="45"/>
      <c r="J301" s="58">
        <f t="shared" si="61"/>
        <v>0</v>
      </c>
      <c r="K301" s="45"/>
      <c r="L301" s="42"/>
      <c r="M301" s="58">
        <f t="shared" si="62"/>
        <v>0</v>
      </c>
      <c r="N301" s="42"/>
      <c r="O301" s="42"/>
      <c r="P301" s="58">
        <f t="shared" si="63"/>
        <v>0</v>
      </c>
      <c r="Q301" s="57">
        <v>6</v>
      </c>
      <c r="R301" s="57">
        <v>400</v>
      </c>
      <c r="S301" s="58">
        <f t="shared" si="64"/>
        <v>100</v>
      </c>
      <c r="T301" s="57">
        <v>11</v>
      </c>
      <c r="U301" s="102">
        <v>785</v>
      </c>
      <c r="V301" s="58">
        <f t="shared" si="65"/>
        <v>196.25</v>
      </c>
      <c r="W301" s="102">
        <v>19</v>
      </c>
      <c r="X301" s="102">
        <v>2350</v>
      </c>
      <c r="Y301" s="58">
        <f t="shared" si="66"/>
        <v>587.5</v>
      </c>
      <c r="Z301" s="102">
        <v>24</v>
      </c>
      <c r="AA301" s="102">
        <v>2535</v>
      </c>
      <c r="AB301" s="58">
        <f t="shared" si="67"/>
        <v>633.75</v>
      </c>
      <c r="AC301" s="57">
        <v>28</v>
      </c>
      <c r="AD301" s="102">
        <v>2970</v>
      </c>
      <c r="AE301" s="58">
        <f t="shared" si="68"/>
        <v>742.5</v>
      </c>
      <c r="AF301" s="102">
        <v>26</v>
      </c>
      <c r="AG301" s="102">
        <v>3390</v>
      </c>
      <c r="AH301" s="219">
        <f t="shared" si="69"/>
        <v>847.5</v>
      </c>
      <c r="AI301" s="102">
        <v>44</v>
      </c>
      <c r="AJ301" s="102">
        <v>4845</v>
      </c>
      <c r="AK301" s="219">
        <f t="shared" si="70"/>
        <v>1211.25</v>
      </c>
      <c r="AL301" s="102">
        <v>48</v>
      </c>
      <c r="AM301" s="102">
        <v>5660</v>
      </c>
      <c r="AN301" s="219">
        <f t="shared" si="71"/>
        <v>1415</v>
      </c>
      <c r="AO301" s="268">
        <v>75</v>
      </c>
      <c r="AP301" s="268">
        <v>8370</v>
      </c>
      <c r="AQ301" s="219">
        <f t="shared" si="72"/>
        <v>2092.5</v>
      </c>
      <c r="AR301" s="222">
        <v>113</v>
      </c>
      <c r="AS301" s="222">
        <v>9290</v>
      </c>
      <c r="AT301" s="219">
        <f t="shared" si="73"/>
        <v>2322.5</v>
      </c>
      <c r="AU301" s="222">
        <v>94</v>
      </c>
      <c r="AV301" s="222">
        <v>9280</v>
      </c>
      <c r="AW301" s="222">
        <f t="shared" si="74"/>
        <v>2320</v>
      </c>
    </row>
    <row r="302" spans="1:49">
      <c r="A302" s="133"/>
      <c r="B302" s="41" t="s">
        <v>1210</v>
      </c>
      <c r="C302" s="298" t="s">
        <v>1350</v>
      </c>
      <c r="D302" s="44" t="s">
        <v>5</v>
      </c>
      <c r="E302" s="42"/>
      <c r="F302" s="42"/>
      <c r="G302" s="58"/>
      <c r="H302" s="45"/>
      <c r="I302" s="45"/>
      <c r="J302" s="58"/>
      <c r="K302" s="45"/>
      <c r="L302" s="42"/>
      <c r="M302" s="58"/>
      <c r="N302" s="42"/>
      <c r="O302" s="42"/>
      <c r="P302" s="58"/>
      <c r="Q302" s="57"/>
      <c r="R302" s="57"/>
      <c r="S302" s="58"/>
      <c r="T302" s="57">
        <v>11</v>
      </c>
      <c r="U302" s="102">
        <v>1230</v>
      </c>
      <c r="V302" s="58">
        <f>U302*25%</f>
        <v>307.5</v>
      </c>
      <c r="W302" s="102">
        <v>41</v>
      </c>
      <c r="X302" s="102">
        <v>4070</v>
      </c>
      <c r="Y302" s="58">
        <f t="shared" si="66"/>
        <v>1017.5</v>
      </c>
      <c r="Z302" s="102">
        <v>87</v>
      </c>
      <c r="AA302" s="102">
        <v>8540</v>
      </c>
      <c r="AB302" s="58">
        <f t="shared" si="67"/>
        <v>2135</v>
      </c>
      <c r="AC302" s="57">
        <v>91</v>
      </c>
      <c r="AD302" s="102">
        <v>8505</v>
      </c>
      <c r="AE302" s="58">
        <f t="shared" si="68"/>
        <v>2126.25</v>
      </c>
      <c r="AF302" s="102">
        <v>113</v>
      </c>
      <c r="AG302" s="102">
        <v>10800</v>
      </c>
      <c r="AH302" s="219">
        <f t="shared" si="69"/>
        <v>2700</v>
      </c>
      <c r="AI302" s="102">
        <v>102</v>
      </c>
      <c r="AJ302" s="102">
        <v>9675</v>
      </c>
      <c r="AK302" s="219">
        <f t="shared" si="70"/>
        <v>2418.75</v>
      </c>
      <c r="AL302" s="102">
        <v>89</v>
      </c>
      <c r="AM302" s="102">
        <v>8635</v>
      </c>
      <c r="AN302" s="219">
        <f t="shared" si="71"/>
        <v>2158.75</v>
      </c>
      <c r="AO302" s="268">
        <v>103</v>
      </c>
      <c r="AP302" s="268">
        <v>13490</v>
      </c>
      <c r="AQ302" s="219">
        <f t="shared" si="72"/>
        <v>3372.5</v>
      </c>
      <c r="AR302" s="222">
        <v>116</v>
      </c>
      <c r="AS302" s="222">
        <v>13310</v>
      </c>
      <c r="AT302" s="219">
        <f t="shared" si="73"/>
        <v>3327.5</v>
      </c>
      <c r="AU302" s="222">
        <v>95</v>
      </c>
      <c r="AV302" s="222">
        <v>12425</v>
      </c>
      <c r="AW302" s="222">
        <f t="shared" si="74"/>
        <v>3106.25</v>
      </c>
    </row>
    <row r="303" spans="1:49">
      <c r="A303" s="133"/>
      <c r="B303" s="41" t="s">
        <v>1211</v>
      </c>
      <c r="C303" s="298" t="s">
        <v>1351</v>
      </c>
      <c r="D303" s="44" t="s">
        <v>29</v>
      </c>
      <c r="E303" s="42"/>
      <c r="F303" s="42"/>
      <c r="G303" s="58"/>
      <c r="H303" s="45"/>
      <c r="I303" s="45"/>
      <c r="J303" s="58"/>
      <c r="K303" s="45"/>
      <c r="L303" s="42"/>
      <c r="M303" s="58"/>
      <c r="N303" s="42"/>
      <c r="O303" s="42"/>
      <c r="P303" s="58"/>
      <c r="Q303" s="57"/>
      <c r="R303" s="57"/>
      <c r="S303" s="58"/>
      <c r="T303" s="57">
        <v>28</v>
      </c>
      <c r="U303" s="102">
        <v>4195</v>
      </c>
      <c r="V303" s="58">
        <f t="shared" si="65"/>
        <v>1048.75</v>
      </c>
      <c r="W303" s="102">
        <v>4</v>
      </c>
      <c r="X303" s="102">
        <v>1430</v>
      </c>
      <c r="Y303" s="58">
        <f t="shared" si="66"/>
        <v>357.5</v>
      </c>
      <c r="Z303" s="102">
        <v>12</v>
      </c>
      <c r="AA303" s="102">
        <v>1380</v>
      </c>
      <c r="AB303" s="58">
        <f t="shared" si="67"/>
        <v>345</v>
      </c>
      <c r="AC303" s="57">
        <v>29</v>
      </c>
      <c r="AD303" s="102">
        <v>3305</v>
      </c>
      <c r="AE303" s="58">
        <f t="shared" si="68"/>
        <v>826.25</v>
      </c>
      <c r="AF303" s="102">
        <v>6</v>
      </c>
      <c r="AG303" s="102">
        <v>530</v>
      </c>
      <c r="AH303" s="219">
        <f t="shared" si="69"/>
        <v>132.5</v>
      </c>
      <c r="AI303" s="102">
        <v>0</v>
      </c>
      <c r="AJ303" s="102">
        <v>0</v>
      </c>
      <c r="AK303" s="219">
        <f t="shared" si="70"/>
        <v>0</v>
      </c>
      <c r="AL303" s="102">
        <v>3</v>
      </c>
      <c r="AM303" s="102">
        <v>205</v>
      </c>
      <c r="AN303" s="219">
        <f t="shared" si="71"/>
        <v>51.25</v>
      </c>
      <c r="AO303" s="268">
        <v>0</v>
      </c>
      <c r="AP303" s="268">
        <v>0</v>
      </c>
      <c r="AQ303" s="219">
        <f t="shared" si="72"/>
        <v>0</v>
      </c>
      <c r="AR303" s="222">
        <v>0</v>
      </c>
      <c r="AS303" s="222">
        <v>0</v>
      </c>
      <c r="AT303" s="219">
        <f t="shared" si="73"/>
        <v>0</v>
      </c>
      <c r="AU303" s="222">
        <v>0</v>
      </c>
      <c r="AV303" s="222">
        <v>0</v>
      </c>
      <c r="AW303" s="222">
        <f t="shared" si="74"/>
        <v>0</v>
      </c>
    </row>
    <row r="304" spans="1:49">
      <c r="A304" s="133"/>
      <c r="B304" s="41" t="s">
        <v>1212</v>
      </c>
      <c r="C304" s="298" t="s">
        <v>1352</v>
      </c>
      <c r="D304" s="44" t="s">
        <v>463</v>
      </c>
      <c r="E304" s="42"/>
      <c r="F304" s="42"/>
      <c r="G304" s="58"/>
      <c r="H304" s="45"/>
      <c r="I304" s="45"/>
      <c r="J304" s="58"/>
      <c r="K304" s="45"/>
      <c r="L304" s="42"/>
      <c r="M304" s="58"/>
      <c r="N304" s="42"/>
      <c r="O304" s="42"/>
      <c r="P304" s="58"/>
      <c r="Q304" s="57"/>
      <c r="R304" s="57"/>
      <c r="S304" s="58"/>
      <c r="T304" s="57">
        <v>12</v>
      </c>
      <c r="U304" s="102">
        <v>1785</v>
      </c>
      <c r="V304" s="58">
        <f t="shared" si="65"/>
        <v>446.25</v>
      </c>
      <c r="W304" s="102">
        <v>9</v>
      </c>
      <c r="X304" s="102">
        <v>3430</v>
      </c>
      <c r="Y304" s="58">
        <f t="shared" si="66"/>
        <v>857.5</v>
      </c>
      <c r="Z304" s="102">
        <v>63</v>
      </c>
      <c r="AA304" s="102">
        <v>5520</v>
      </c>
      <c r="AB304" s="58">
        <f t="shared" si="67"/>
        <v>1380</v>
      </c>
      <c r="AC304" s="57">
        <v>70</v>
      </c>
      <c r="AD304" s="102">
        <v>5635</v>
      </c>
      <c r="AE304" s="58">
        <f t="shared" si="68"/>
        <v>1408.75</v>
      </c>
      <c r="AF304" s="102">
        <v>87</v>
      </c>
      <c r="AG304" s="102">
        <v>7075</v>
      </c>
      <c r="AH304" s="219">
        <f t="shared" si="69"/>
        <v>1768.75</v>
      </c>
      <c r="AI304" s="102">
        <v>67</v>
      </c>
      <c r="AJ304" s="102">
        <v>5620</v>
      </c>
      <c r="AK304" s="219">
        <f t="shared" si="70"/>
        <v>1405</v>
      </c>
      <c r="AL304" s="102">
        <v>79</v>
      </c>
      <c r="AM304" s="102">
        <v>6325</v>
      </c>
      <c r="AN304" s="219">
        <f t="shared" si="71"/>
        <v>1581.25</v>
      </c>
      <c r="AO304" s="268">
        <v>61</v>
      </c>
      <c r="AP304" s="268">
        <v>5085</v>
      </c>
      <c r="AQ304" s="219">
        <f t="shared" si="72"/>
        <v>1271.25</v>
      </c>
      <c r="AR304" s="222">
        <v>61</v>
      </c>
      <c r="AS304" s="222">
        <v>5120</v>
      </c>
      <c r="AT304" s="219">
        <f t="shared" si="73"/>
        <v>1280</v>
      </c>
      <c r="AU304" s="222">
        <v>70</v>
      </c>
      <c r="AV304" s="222">
        <v>5765</v>
      </c>
      <c r="AW304" s="222">
        <f t="shared" si="74"/>
        <v>1441.25</v>
      </c>
    </row>
    <row r="305" spans="1:49">
      <c r="A305" s="133"/>
      <c r="B305" s="41" t="s">
        <v>1213</v>
      </c>
      <c r="C305" s="298" t="s">
        <v>1353</v>
      </c>
      <c r="D305" s="44" t="s">
        <v>948</v>
      </c>
      <c r="E305" s="42"/>
      <c r="F305" s="42"/>
      <c r="G305" s="58"/>
      <c r="H305" s="45"/>
      <c r="I305" s="45"/>
      <c r="J305" s="58"/>
      <c r="K305" s="45"/>
      <c r="L305" s="42"/>
      <c r="M305" s="58"/>
      <c r="N305" s="42"/>
      <c r="O305" s="42"/>
      <c r="P305" s="58"/>
      <c r="Q305" s="57"/>
      <c r="R305" s="57"/>
      <c r="S305" s="58"/>
      <c r="T305" s="57">
        <v>2</v>
      </c>
      <c r="U305" s="102">
        <v>1630</v>
      </c>
      <c r="V305" s="58">
        <f t="shared" si="65"/>
        <v>407.5</v>
      </c>
      <c r="W305" s="102">
        <v>4</v>
      </c>
      <c r="X305" s="102">
        <v>1320</v>
      </c>
      <c r="Y305" s="58">
        <f t="shared" si="66"/>
        <v>330</v>
      </c>
      <c r="Z305" s="102">
        <v>24</v>
      </c>
      <c r="AA305" s="102">
        <v>2480</v>
      </c>
      <c r="AB305" s="58">
        <f t="shared" si="67"/>
        <v>620</v>
      </c>
      <c r="AC305" s="57">
        <v>30</v>
      </c>
      <c r="AD305" s="102">
        <v>2620</v>
      </c>
      <c r="AE305" s="58">
        <f t="shared" si="68"/>
        <v>655</v>
      </c>
      <c r="AF305" s="102">
        <v>34</v>
      </c>
      <c r="AG305" s="102">
        <v>2535</v>
      </c>
      <c r="AH305" s="219">
        <f t="shared" si="69"/>
        <v>633.75</v>
      </c>
      <c r="AI305" s="102">
        <v>29</v>
      </c>
      <c r="AJ305" s="102">
        <v>2545</v>
      </c>
      <c r="AK305" s="219">
        <f t="shared" si="70"/>
        <v>636.25</v>
      </c>
      <c r="AL305" s="102">
        <v>23</v>
      </c>
      <c r="AM305" s="102">
        <v>2305</v>
      </c>
      <c r="AN305" s="219">
        <f t="shared" si="71"/>
        <v>576.25</v>
      </c>
      <c r="AO305" s="268">
        <v>21</v>
      </c>
      <c r="AP305" s="268">
        <v>2030</v>
      </c>
      <c r="AQ305" s="219">
        <f t="shared" si="72"/>
        <v>507.5</v>
      </c>
      <c r="AR305" s="222">
        <v>20</v>
      </c>
      <c r="AS305" s="222">
        <v>1230</v>
      </c>
      <c r="AT305" s="219">
        <f t="shared" si="73"/>
        <v>307.5</v>
      </c>
      <c r="AU305" s="222">
        <v>31</v>
      </c>
      <c r="AV305" s="222">
        <v>2970</v>
      </c>
      <c r="AW305" s="222">
        <f t="shared" si="74"/>
        <v>742.5</v>
      </c>
    </row>
    <row r="306" spans="1:49">
      <c r="A306" s="133"/>
      <c r="B306" s="41" t="s">
        <v>1214</v>
      </c>
      <c r="C306" s="298" t="s">
        <v>5515</v>
      </c>
      <c r="D306" s="44" t="s">
        <v>5</v>
      </c>
      <c r="E306" s="42"/>
      <c r="F306" s="42"/>
      <c r="G306" s="58"/>
      <c r="H306" s="45"/>
      <c r="I306" s="45"/>
      <c r="J306" s="58"/>
      <c r="K306" s="45"/>
      <c r="L306" s="42"/>
      <c r="M306" s="58"/>
      <c r="N306" s="42"/>
      <c r="O306" s="42"/>
      <c r="P306" s="58"/>
      <c r="Q306" s="57"/>
      <c r="R306" s="57"/>
      <c r="S306" s="58"/>
      <c r="T306" s="57">
        <v>13</v>
      </c>
      <c r="U306" s="102">
        <v>1390</v>
      </c>
      <c r="V306" s="58">
        <f t="shared" si="65"/>
        <v>347.5</v>
      </c>
      <c r="W306" s="102">
        <v>48</v>
      </c>
      <c r="X306" s="102">
        <v>4430</v>
      </c>
      <c r="Y306" s="58">
        <f t="shared" si="66"/>
        <v>1107.5</v>
      </c>
      <c r="Z306" s="102">
        <v>80</v>
      </c>
      <c r="AA306" s="102">
        <v>8490</v>
      </c>
      <c r="AB306" s="58">
        <f t="shared" si="67"/>
        <v>2122.5</v>
      </c>
      <c r="AC306" s="57">
        <v>97</v>
      </c>
      <c r="AD306" s="102">
        <v>9485</v>
      </c>
      <c r="AE306" s="58">
        <f t="shared" si="68"/>
        <v>2371.25</v>
      </c>
      <c r="AF306" s="102">
        <v>89</v>
      </c>
      <c r="AG306" s="102">
        <v>6980</v>
      </c>
      <c r="AH306" s="219">
        <f t="shared" si="69"/>
        <v>1745</v>
      </c>
      <c r="AI306" s="102">
        <v>0</v>
      </c>
      <c r="AJ306" s="102">
        <v>0</v>
      </c>
      <c r="AK306" s="219">
        <f t="shared" si="70"/>
        <v>0</v>
      </c>
      <c r="AL306" s="102">
        <v>0</v>
      </c>
      <c r="AM306" s="102">
        <v>0</v>
      </c>
      <c r="AN306" s="219">
        <f t="shared" si="71"/>
        <v>0</v>
      </c>
      <c r="AO306" s="268">
        <v>0</v>
      </c>
      <c r="AP306" s="268">
        <v>0</v>
      </c>
      <c r="AQ306" s="219">
        <f t="shared" si="72"/>
        <v>0</v>
      </c>
      <c r="AR306" s="222">
        <v>0</v>
      </c>
      <c r="AS306" s="222">
        <v>0</v>
      </c>
      <c r="AT306" s="219">
        <f t="shared" si="73"/>
        <v>0</v>
      </c>
      <c r="AU306" s="222">
        <v>0</v>
      </c>
      <c r="AV306" s="222">
        <v>0</v>
      </c>
      <c r="AW306" s="222">
        <f t="shared" si="74"/>
        <v>0</v>
      </c>
    </row>
    <row r="307" spans="1:49">
      <c r="A307" s="133"/>
      <c r="B307" s="41" t="s">
        <v>1215</v>
      </c>
      <c r="C307" s="298" t="s">
        <v>1355</v>
      </c>
      <c r="D307" s="44" t="s">
        <v>34</v>
      </c>
      <c r="E307" s="42"/>
      <c r="F307" s="42"/>
      <c r="G307" s="58"/>
      <c r="H307" s="45"/>
      <c r="I307" s="45"/>
      <c r="J307" s="58"/>
      <c r="K307" s="45"/>
      <c r="L307" s="42"/>
      <c r="M307" s="58"/>
      <c r="N307" s="42"/>
      <c r="O307" s="42"/>
      <c r="P307" s="58"/>
      <c r="Q307" s="57"/>
      <c r="R307" s="57"/>
      <c r="S307" s="58"/>
      <c r="T307" s="57">
        <v>10</v>
      </c>
      <c r="U307" s="102">
        <v>2000</v>
      </c>
      <c r="V307" s="58">
        <f t="shared" si="65"/>
        <v>500</v>
      </c>
      <c r="W307" s="102">
        <v>21</v>
      </c>
      <c r="X307" s="102">
        <v>3150</v>
      </c>
      <c r="Y307" s="58">
        <f t="shared" si="66"/>
        <v>787.5</v>
      </c>
      <c r="Z307" s="102">
        <v>26</v>
      </c>
      <c r="AA307" s="102">
        <v>2825</v>
      </c>
      <c r="AB307" s="58">
        <f t="shared" si="67"/>
        <v>706.25</v>
      </c>
      <c r="AC307" s="57">
        <v>0</v>
      </c>
      <c r="AD307" s="102">
        <v>2172</v>
      </c>
      <c r="AE307" s="58">
        <f t="shared" si="68"/>
        <v>543</v>
      </c>
      <c r="AF307" s="102">
        <v>0</v>
      </c>
      <c r="AG307" s="102">
        <v>2075</v>
      </c>
      <c r="AH307" s="219">
        <f t="shared" si="69"/>
        <v>518.75</v>
      </c>
      <c r="AI307" s="102">
        <v>0</v>
      </c>
      <c r="AJ307" s="102">
        <v>1515</v>
      </c>
      <c r="AK307" s="219">
        <f t="shared" si="70"/>
        <v>378.75</v>
      </c>
      <c r="AL307" s="102">
        <v>0</v>
      </c>
      <c r="AM307" s="102">
        <v>2715</v>
      </c>
      <c r="AN307" s="219">
        <f t="shared" si="71"/>
        <v>678.75</v>
      </c>
      <c r="AO307" s="268">
        <v>28</v>
      </c>
      <c r="AP307" s="268">
        <v>2475</v>
      </c>
      <c r="AQ307" s="219">
        <f t="shared" si="72"/>
        <v>618.75</v>
      </c>
      <c r="AR307" s="222">
        <v>42</v>
      </c>
      <c r="AS307" s="222">
        <v>3235</v>
      </c>
      <c r="AT307" s="219">
        <f t="shared" si="73"/>
        <v>808.75</v>
      </c>
      <c r="AU307" s="222">
        <v>30</v>
      </c>
      <c r="AV307" s="222">
        <v>2415</v>
      </c>
      <c r="AW307" s="222">
        <f t="shared" si="74"/>
        <v>603.75</v>
      </c>
    </row>
    <row r="308" spans="1:49">
      <c r="A308" s="133"/>
      <c r="B308" s="41" t="s">
        <v>1216</v>
      </c>
      <c r="C308" s="298" t="s">
        <v>1356</v>
      </c>
      <c r="D308" s="44" t="s">
        <v>29</v>
      </c>
      <c r="E308" s="42"/>
      <c r="F308" s="42"/>
      <c r="G308" s="58"/>
      <c r="H308" s="45"/>
      <c r="I308" s="45"/>
      <c r="J308" s="58"/>
      <c r="K308" s="45"/>
      <c r="L308" s="42"/>
      <c r="M308" s="58"/>
      <c r="N308" s="42"/>
      <c r="O308" s="42"/>
      <c r="P308" s="58"/>
      <c r="Q308" s="57"/>
      <c r="R308" s="57"/>
      <c r="S308" s="58"/>
      <c r="T308" s="57">
        <v>9</v>
      </c>
      <c r="U308" s="102">
        <v>1945</v>
      </c>
      <c r="V308" s="58">
        <f t="shared" si="65"/>
        <v>486.25</v>
      </c>
      <c r="W308" s="102">
        <v>11</v>
      </c>
      <c r="X308" s="102">
        <v>2430</v>
      </c>
      <c r="Y308" s="58">
        <f t="shared" si="66"/>
        <v>607.5</v>
      </c>
      <c r="Z308" s="102">
        <v>57</v>
      </c>
      <c r="AA308" s="102">
        <v>6585</v>
      </c>
      <c r="AB308" s="58">
        <f t="shared" si="67"/>
        <v>1646.25</v>
      </c>
      <c r="AC308" s="57">
        <v>70</v>
      </c>
      <c r="AD308" s="102">
        <v>7565</v>
      </c>
      <c r="AE308" s="58">
        <f t="shared" si="68"/>
        <v>1891.25</v>
      </c>
      <c r="AF308" s="102">
        <v>77</v>
      </c>
      <c r="AG308" s="102">
        <v>7785</v>
      </c>
      <c r="AH308" s="219">
        <f t="shared" si="69"/>
        <v>1946.25</v>
      </c>
      <c r="AI308" s="102">
        <v>59</v>
      </c>
      <c r="AJ308" s="102">
        <v>6610</v>
      </c>
      <c r="AK308" s="219">
        <f t="shared" si="70"/>
        <v>1652.5</v>
      </c>
      <c r="AL308" s="102">
        <v>44</v>
      </c>
      <c r="AM308" s="102">
        <v>5295</v>
      </c>
      <c r="AN308" s="219">
        <f t="shared" si="71"/>
        <v>1323.75</v>
      </c>
      <c r="AO308" s="268">
        <v>65</v>
      </c>
      <c r="AP308" s="268">
        <v>6345</v>
      </c>
      <c r="AQ308" s="219">
        <f t="shared" si="72"/>
        <v>1586.25</v>
      </c>
      <c r="AR308" s="222">
        <v>107</v>
      </c>
      <c r="AS308" s="222">
        <v>11310</v>
      </c>
      <c r="AT308" s="219">
        <f t="shared" si="73"/>
        <v>2827.5</v>
      </c>
      <c r="AU308" s="222">
        <v>124</v>
      </c>
      <c r="AV308" s="222">
        <v>14970</v>
      </c>
      <c r="AW308" s="222">
        <f t="shared" si="74"/>
        <v>3742.5</v>
      </c>
    </row>
    <row r="309" spans="1:49">
      <c r="A309" s="133"/>
      <c r="B309" s="41" t="s">
        <v>1217</v>
      </c>
      <c r="C309" s="298" t="s">
        <v>1357</v>
      </c>
      <c r="D309" s="44" t="s">
        <v>5</v>
      </c>
      <c r="E309" s="42"/>
      <c r="F309" s="42"/>
      <c r="G309" s="58"/>
      <c r="H309" s="45"/>
      <c r="I309" s="45"/>
      <c r="J309" s="58"/>
      <c r="K309" s="45"/>
      <c r="L309" s="42"/>
      <c r="M309" s="58"/>
      <c r="N309" s="42"/>
      <c r="O309" s="42"/>
      <c r="P309" s="58"/>
      <c r="Q309" s="57"/>
      <c r="R309" s="57"/>
      <c r="S309" s="58"/>
      <c r="T309" s="57">
        <v>10</v>
      </c>
      <c r="U309" s="102">
        <v>1375</v>
      </c>
      <c r="V309" s="58">
        <f t="shared" si="65"/>
        <v>343.75</v>
      </c>
      <c r="W309" s="102">
        <v>11</v>
      </c>
      <c r="X309" s="102">
        <v>3910</v>
      </c>
      <c r="Y309" s="58">
        <f t="shared" si="66"/>
        <v>977.5</v>
      </c>
      <c r="Z309" s="102">
        <v>28</v>
      </c>
      <c r="AA309" s="102">
        <v>2320</v>
      </c>
      <c r="AB309" s="58">
        <f t="shared" si="67"/>
        <v>580</v>
      </c>
      <c r="AC309" s="57">
        <v>28</v>
      </c>
      <c r="AD309" s="102">
        <v>2470</v>
      </c>
      <c r="AE309" s="58">
        <f t="shared" si="68"/>
        <v>617.5</v>
      </c>
      <c r="AF309" s="102">
        <v>45</v>
      </c>
      <c r="AG309" s="102">
        <v>3625</v>
      </c>
      <c r="AH309" s="219">
        <f t="shared" si="69"/>
        <v>906.25</v>
      </c>
      <c r="AI309" s="102">
        <v>35</v>
      </c>
      <c r="AJ309" s="102">
        <v>3160</v>
      </c>
      <c r="AK309" s="219">
        <f t="shared" si="70"/>
        <v>790</v>
      </c>
      <c r="AL309" s="102">
        <v>24</v>
      </c>
      <c r="AM309" s="102">
        <v>2275</v>
      </c>
      <c r="AN309" s="219">
        <f t="shared" si="71"/>
        <v>568.75</v>
      </c>
      <c r="AO309" s="268">
        <v>43</v>
      </c>
      <c r="AP309" s="268">
        <v>2740</v>
      </c>
      <c r="AQ309" s="219">
        <f t="shared" si="72"/>
        <v>685</v>
      </c>
      <c r="AR309" s="222">
        <v>35</v>
      </c>
      <c r="AS309" s="222">
        <v>2795</v>
      </c>
      <c r="AT309" s="219">
        <f t="shared" si="73"/>
        <v>698.75</v>
      </c>
      <c r="AU309" s="222">
        <v>37</v>
      </c>
      <c r="AV309" s="222">
        <v>4280</v>
      </c>
      <c r="AW309" s="222">
        <f t="shared" si="74"/>
        <v>1070</v>
      </c>
    </row>
    <row r="310" spans="1:49">
      <c r="A310" s="133"/>
      <c r="B310" s="41" t="s">
        <v>1218</v>
      </c>
      <c r="C310" s="298" t="s">
        <v>1358</v>
      </c>
      <c r="D310" s="44" t="s">
        <v>5</v>
      </c>
      <c r="E310" s="42"/>
      <c r="F310" s="42"/>
      <c r="G310" s="58"/>
      <c r="H310" s="45"/>
      <c r="I310" s="45"/>
      <c r="J310" s="58"/>
      <c r="K310" s="45"/>
      <c r="L310" s="42"/>
      <c r="M310" s="58"/>
      <c r="N310" s="42"/>
      <c r="O310" s="42"/>
      <c r="P310" s="58"/>
      <c r="Q310" s="57"/>
      <c r="R310" s="57"/>
      <c r="S310" s="58"/>
      <c r="T310" s="57">
        <v>3</v>
      </c>
      <c r="U310" s="102">
        <v>310</v>
      </c>
      <c r="V310" s="58">
        <f t="shared" si="65"/>
        <v>77.5</v>
      </c>
      <c r="W310" s="102">
        <v>9</v>
      </c>
      <c r="X310" s="102">
        <v>795</v>
      </c>
      <c r="Y310" s="58">
        <f t="shared" si="66"/>
        <v>198.75</v>
      </c>
      <c r="Z310" s="102">
        <v>9</v>
      </c>
      <c r="AA310" s="102">
        <v>730</v>
      </c>
      <c r="AB310" s="58">
        <f t="shared" si="67"/>
        <v>182.5</v>
      </c>
      <c r="AC310" s="57">
        <v>7</v>
      </c>
      <c r="AD310" s="102">
        <v>590</v>
      </c>
      <c r="AE310" s="58">
        <f t="shared" si="68"/>
        <v>147.5</v>
      </c>
      <c r="AF310" s="102">
        <v>5</v>
      </c>
      <c r="AG310" s="102">
        <v>325</v>
      </c>
      <c r="AH310" s="219">
        <f t="shared" si="69"/>
        <v>81.25</v>
      </c>
      <c r="AI310" s="102">
        <v>4</v>
      </c>
      <c r="AJ310" s="102">
        <v>225</v>
      </c>
      <c r="AK310" s="219">
        <f t="shared" si="70"/>
        <v>56.25</v>
      </c>
      <c r="AL310" s="102">
        <v>0</v>
      </c>
      <c r="AM310" s="102">
        <v>0</v>
      </c>
      <c r="AN310" s="219">
        <f t="shared" si="71"/>
        <v>0</v>
      </c>
      <c r="AO310" s="268">
        <v>0</v>
      </c>
      <c r="AP310" s="268">
        <v>0</v>
      </c>
      <c r="AQ310" s="219">
        <f t="shared" si="72"/>
        <v>0</v>
      </c>
      <c r="AR310" s="222">
        <v>0</v>
      </c>
      <c r="AS310" s="222">
        <v>0</v>
      </c>
      <c r="AT310" s="219">
        <f t="shared" si="73"/>
        <v>0</v>
      </c>
      <c r="AU310" s="222">
        <v>0</v>
      </c>
      <c r="AV310" s="222">
        <v>0</v>
      </c>
      <c r="AW310" s="222">
        <f t="shared" si="74"/>
        <v>0</v>
      </c>
    </row>
    <row r="311" spans="1:49">
      <c r="A311" s="133"/>
      <c r="B311" s="41" t="s">
        <v>1219</v>
      </c>
      <c r="C311" s="298" t="s">
        <v>1359</v>
      </c>
      <c r="D311" s="44" t="s">
        <v>5</v>
      </c>
      <c r="E311" s="42"/>
      <c r="F311" s="42"/>
      <c r="G311" s="58"/>
      <c r="H311" s="45"/>
      <c r="I311" s="45"/>
      <c r="J311" s="58"/>
      <c r="K311" s="45"/>
      <c r="L311" s="42"/>
      <c r="M311" s="58"/>
      <c r="N311" s="42"/>
      <c r="O311" s="42"/>
      <c r="P311" s="58"/>
      <c r="Q311" s="57"/>
      <c r="R311" s="57"/>
      <c r="S311" s="58"/>
      <c r="T311" s="57">
        <v>12</v>
      </c>
      <c r="U311" s="102">
        <v>1130</v>
      </c>
      <c r="V311" s="58">
        <f t="shared" si="65"/>
        <v>282.5</v>
      </c>
      <c r="W311" s="102">
        <v>11</v>
      </c>
      <c r="X311" s="102">
        <v>4405</v>
      </c>
      <c r="Y311" s="58">
        <f t="shared" si="66"/>
        <v>1101.25</v>
      </c>
      <c r="Z311" s="102">
        <v>22</v>
      </c>
      <c r="AA311" s="102">
        <v>2210</v>
      </c>
      <c r="AB311" s="58">
        <f t="shared" si="67"/>
        <v>552.5</v>
      </c>
      <c r="AC311" s="57">
        <v>33</v>
      </c>
      <c r="AD311" s="102">
        <v>2815</v>
      </c>
      <c r="AE311" s="58">
        <f t="shared" si="68"/>
        <v>703.75</v>
      </c>
      <c r="AF311" s="102">
        <v>87</v>
      </c>
      <c r="AG311" s="102">
        <v>7695</v>
      </c>
      <c r="AH311" s="219">
        <f t="shared" si="69"/>
        <v>1923.75</v>
      </c>
      <c r="AI311" s="102">
        <v>42</v>
      </c>
      <c r="AJ311" s="102">
        <v>3705</v>
      </c>
      <c r="AK311" s="219">
        <f t="shared" si="70"/>
        <v>926.25</v>
      </c>
      <c r="AL311" s="102">
        <v>41</v>
      </c>
      <c r="AM311" s="102">
        <v>3560</v>
      </c>
      <c r="AN311" s="219">
        <f t="shared" si="71"/>
        <v>890</v>
      </c>
      <c r="AO311" s="268">
        <v>58</v>
      </c>
      <c r="AP311" s="268">
        <v>5230</v>
      </c>
      <c r="AQ311" s="219">
        <f t="shared" si="72"/>
        <v>1307.5</v>
      </c>
      <c r="AR311" s="222">
        <v>43</v>
      </c>
      <c r="AS311" s="222">
        <v>4100</v>
      </c>
      <c r="AT311" s="219">
        <f t="shared" si="73"/>
        <v>1025</v>
      </c>
      <c r="AU311" s="222">
        <v>69</v>
      </c>
      <c r="AV311" s="222">
        <v>8860</v>
      </c>
      <c r="AW311" s="222">
        <f t="shared" si="74"/>
        <v>2215</v>
      </c>
    </row>
    <row r="312" spans="1:49">
      <c r="A312" s="133"/>
      <c r="B312" s="41" t="s">
        <v>1347</v>
      </c>
      <c r="C312" s="298" t="s">
        <v>5515</v>
      </c>
      <c r="D312" s="44" t="s">
        <v>5</v>
      </c>
      <c r="E312" s="42"/>
      <c r="F312" s="42"/>
      <c r="G312" s="58"/>
      <c r="H312" s="45"/>
      <c r="I312" s="45"/>
      <c r="J312" s="58"/>
      <c r="K312" s="45"/>
      <c r="L312" s="42"/>
      <c r="M312" s="58"/>
      <c r="N312" s="42"/>
      <c r="O312" s="42"/>
      <c r="P312" s="58"/>
      <c r="Q312" s="57"/>
      <c r="R312" s="57"/>
      <c r="S312" s="58"/>
      <c r="T312" s="57">
        <v>58</v>
      </c>
      <c r="U312" s="102">
        <v>5930</v>
      </c>
      <c r="V312" s="58">
        <f t="shared" si="65"/>
        <v>1482.5</v>
      </c>
      <c r="W312" s="102">
        <v>97</v>
      </c>
      <c r="X312" s="102">
        <v>7685</v>
      </c>
      <c r="Y312" s="58">
        <f t="shared" si="66"/>
        <v>1921.25</v>
      </c>
      <c r="Z312" s="102">
        <v>115</v>
      </c>
      <c r="AA312" s="102">
        <v>10480</v>
      </c>
      <c r="AB312" s="58">
        <f t="shared" si="67"/>
        <v>2620</v>
      </c>
      <c r="AC312" s="57">
        <v>116</v>
      </c>
      <c r="AD312" s="102">
        <v>9500</v>
      </c>
      <c r="AE312" s="58">
        <f t="shared" si="68"/>
        <v>2375</v>
      </c>
      <c r="AF312" s="102">
        <v>151</v>
      </c>
      <c r="AG312" s="102">
        <v>11850</v>
      </c>
      <c r="AH312" s="219">
        <f t="shared" si="69"/>
        <v>2962.5</v>
      </c>
      <c r="AI312" s="102">
        <v>149</v>
      </c>
      <c r="AJ312" s="102">
        <v>11780</v>
      </c>
      <c r="AK312" s="219">
        <f t="shared" si="70"/>
        <v>2945</v>
      </c>
      <c r="AL312" s="102">
        <v>134</v>
      </c>
      <c r="AM312" s="102">
        <v>12230</v>
      </c>
      <c r="AN312" s="219">
        <f t="shared" si="71"/>
        <v>3057.5</v>
      </c>
      <c r="AO312" s="268">
        <v>164</v>
      </c>
      <c r="AP312" s="268">
        <v>13725</v>
      </c>
      <c r="AQ312" s="219">
        <f t="shared" si="72"/>
        <v>3431.25</v>
      </c>
      <c r="AR312" s="222">
        <v>0</v>
      </c>
      <c r="AS312" s="222">
        <v>0</v>
      </c>
      <c r="AT312" s="219">
        <f t="shared" si="73"/>
        <v>0</v>
      </c>
      <c r="AU312" s="222">
        <v>0</v>
      </c>
      <c r="AV312" s="222">
        <v>0</v>
      </c>
      <c r="AW312" s="222">
        <f t="shared" si="74"/>
        <v>0</v>
      </c>
    </row>
    <row r="313" spans="1:49">
      <c r="B313" s="41" t="s">
        <v>1425</v>
      </c>
      <c r="C313" s="298" t="s">
        <v>1527</v>
      </c>
      <c r="D313" s="44" t="s">
        <v>5</v>
      </c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02">
        <v>3</v>
      </c>
      <c r="X313" s="102">
        <v>350</v>
      </c>
      <c r="Y313" s="58">
        <f t="shared" si="66"/>
        <v>87.5</v>
      </c>
      <c r="Z313" s="102">
        <v>41</v>
      </c>
      <c r="AA313" s="102">
        <v>4775</v>
      </c>
      <c r="AB313" s="58">
        <f t="shared" si="67"/>
        <v>1193.75</v>
      </c>
      <c r="AC313" s="57">
        <v>20</v>
      </c>
      <c r="AD313" s="102">
        <v>2090</v>
      </c>
      <c r="AE313" s="58">
        <f t="shared" si="68"/>
        <v>522.5</v>
      </c>
      <c r="AF313" s="102">
        <v>86</v>
      </c>
      <c r="AG313" s="102">
        <v>9335</v>
      </c>
      <c r="AH313" s="219">
        <f t="shared" si="69"/>
        <v>2333.75</v>
      </c>
      <c r="AI313" s="102">
        <v>131</v>
      </c>
      <c r="AJ313" s="102">
        <v>15105</v>
      </c>
      <c r="AK313" s="219">
        <f t="shared" si="70"/>
        <v>3776.25</v>
      </c>
      <c r="AL313" s="102">
        <v>140</v>
      </c>
      <c r="AM313" s="102">
        <v>14685</v>
      </c>
      <c r="AN313" s="219">
        <f t="shared" si="71"/>
        <v>3671.25</v>
      </c>
      <c r="AO313" s="268">
        <v>149</v>
      </c>
      <c r="AP313" s="268">
        <v>14130</v>
      </c>
      <c r="AQ313" s="219">
        <f t="shared" si="72"/>
        <v>3532.5</v>
      </c>
      <c r="AR313" s="222">
        <v>146</v>
      </c>
      <c r="AS313" s="222">
        <v>12595</v>
      </c>
      <c r="AT313" s="219">
        <f t="shared" si="73"/>
        <v>3148.75</v>
      </c>
      <c r="AU313" s="222">
        <v>207</v>
      </c>
      <c r="AV313" s="222">
        <v>20945</v>
      </c>
      <c r="AW313" s="222">
        <f t="shared" si="74"/>
        <v>5236.25</v>
      </c>
    </row>
    <row r="314" spans="1:49">
      <c r="B314" s="41" t="s">
        <v>1426</v>
      </c>
      <c r="C314" s="298" t="s">
        <v>1528</v>
      </c>
      <c r="D314" s="44" t="s">
        <v>58</v>
      </c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02">
        <v>21</v>
      </c>
      <c r="X314" s="102">
        <v>2165</v>
      </c>
      <c r="Y314" s="58">
        <f t="shared" si="66"/>
        <v>541.25</v>
      </c>
      <c r="Z314" s="102">
        <v>42</v>
      </c>
      <c r="AA314" s="102">
        <v>3230</v>
      </c>
      <c r="AB314" s="58">
        <f t="shared" si="67"/>
        <v>807.5</v>
      </c>
      <c r="AC314" s="57">
        <v>35</v>
      </c>
      <c r="AD314" s="102">
        <v>4015</v>
      </c>
      <c r="AE314" s="58">
        <f t="shared" si="68"/>
        <v>1003.75</v>
      </c>
      <c r="AF314" s="102">
        <v>28</v>
      </c>
      <c r="AG314" s="102">
        <v>3185</v>
      </c>
      <c r="AH314" s="219">
        <f t="shared" si="69"/>
        <v>796.25</v>
      </c>
      <c r="AI314" s="102">
        <v>31</v>
      </c>
      <c r="AJ314" s="102">
        <v>3185</v>
      </c>
      <c r="AK314" s="219">
        <f t="shared" si="70"/>
        <v>796.25</v>
      </c>
      <c r="AL314" s="102">
        <v>24</v>
      </c>
      <c r="AM314" s="102">
        <v>3140</v>
      </c>
      <c r="AN314" s="219">
        <f t="shared" si="71"/>
        <v>785</v>
      </c>
      <c r="AO314" s="268">
        <v>50</v>
      </c>
      <c r="AP314" s="268">
        <v>5095</v>
      </c>
      <c r="AQ314" s="219">
        <f t="shared" si="72"/>
        <v>1273.75</v>
      </c>
      <c r="AR314" s="222">
        <v>60</v>
      </c>
      <c r="AS314" s="222">
        <v>5720</v>
      </c>
      <c r="AT314" s="219">
        <f t="shared" si="73"/>
        <v>1430</v>
      </c>
      <c r="AU314" s="222">
        <v>73</v>
      </c>
      <c r="AV314" s="222">
        <v>8550</v>
      </c>
      <c r="AW314" s="222">
        <f t="shared" si="74"/>
        <v>2137.5</v>
      </c>
    </row>
    <row r="315" spans="1:49">
      <c r="B315" s="41" t="s">
        <v>1427</v>
      </c>
      <c r="C315" s="298" t="s">
        <v>1529</v>
      </c>
      <c r="D315" s="44" t="s">
        <v>23</v>
      </c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02">
        <v>4</v>
      </c>
      <c r="X315" s="102">
        <v>320</v>
      </c>
      <c r="Y315" s="58">
        <f t="shared" si="66"/>
        <v>80</v>
      </c>
      <c r="Z315" s="102">
        <v>8</v>
      </c>
      <c r="AA315" s="102">
        <v>690</v>
      </c>
      <c r="AB315" s="58">
        <f t="shared" si="67"/>
        <v>172.5</v>
      </c>
      <c r="AC315" s="57">
        <v>12</v>
      </c>
      <c r="AD315" s="102">
        <v>1005</v>
      </c>
      <c r="AE315" s="58">
        <f t="shared" si="68"/>
        <v>251.25</v>
      </c>
      <c r="AF315" s="102">
        <v>7</v>
      </c>
      <c r="AG315" s="102">
        <v>930</v>
      </c>
      <c r="AH315" s="219">
        <f t="shared" si="69"/>
        <v>232.5</v>
      </c>
      <c r="AI315" s="102">
        <v>10</v>
      </c>
      <c r="AJ315" s="102">
        <v>910</v>
      </c>
      <c r="AK315" s="219">
        <f t="shared" si="70"/>
        <v>227.5</v>
      </c>
      <c r="AL315" s="102">
        <v>7</v>
      </c>
      <c r="AM315" s="102">
        <v>685</v>
      </c>
      <c r="AN315" s="219">
        <f t="shared" si="71"/>
        <v>171.25</v>
      </c>
      <c r="AO315" s="268">
        <v>9</v>
      </c>
      <c r="AP315" s="268">
        <v>850</v>
      </c>
      <c r="AQ315" s="219">
        <f t="shared" si="72"/>
        <v>212.5</v>
      </c>
      <c r="AR315" s="222">
        <v>7</v>
      </c>
      <c r="AS315" s="222">
        <v>890</v>
      </c>
      <c r="AT315" s="219">
        <f t="shared" si="73"/>
        <v>222.5</v>
      </c>
      <c r="AU315" s="222">
        <v>4</v>
      </c>
      <c r="AV315" s="222">
        <v>520</v>
      </c>
      <c r="AW315" s="222">
        <f t="shared" si="74"/>
        <v>130</v>
      </c>
    </row>
    <row r="316" spans="1:49">
      <c r="B316" s="41" t="s">
        <v>1428</v>
      </c>
      <c r="C316" s="298" t="s">
        <v>1530</v>
      </c>
      <c r="D316" s="44" t="s">
        <v>222</v>
      </c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02">
        <v>1</v>
      </c>
      <c r="X316" s="102">
        <v>60</v>
      </c>
      <c r="Y316" s="58">
        <f t="shared" si="66"/>
        <v>15</v>
      </c>
      <c r="Z316" s="102">
        <v>1</v>
      </c>
      <c r="AA316" s="102">
        <v>60</v>
      </c>
      <c r="AB316" s="58">
        <f t="shared" si="67"/>
        <v>15</v>
      </c>
      <c r="AC316" s="57">
        <v>8</v>
      </c>
      <c r="AD316" s="102">
        <v>825</v>
      </c>
      <c r="AE316" s="58">
        <f t="shared" si="68"/>
        <v>206.25</v>
      </c>
      <c r="AF316" s="102">
        <v>9</v>
      </c>
      <c r="AG316" s="102">
        <v>780</v>
      </c>
      <c r="AH316" s="219">
        <f t="shared" si="69"/>
        <v>195</v>
      </c>
      <c r="AI316" s="102">
        <v>9</v>
      </c>
      <c r="AJ316" s="102">
        <v>740</v>
      </c>
      <c r="AK316" s="219">
        <f t="shared" si="70"/>
        <v>185</v>
      </c>
      <c r="AL316" s="102">
        <v>2</v>
      </c>
      <c r="AM316" s="102">
        <v>250</v>
      </c>
      <c r="AN316" s="219">
        <f t="shared" si="71"/>
        <v>62.5</v>
      </c>
      <c r="AO316" s="268">
        <v>0</v>
      </c>
      <c r="AP316" s="268">
        <v>0</v>
      </c>
      <c r="AQ316" s="219">
        <f t="shared" si="72"/>
        <v>0</v>
      </c>
      <c r="AR316" s="222">
        <v>0</v>
      </c>
      <c r="AS316" s="222">
        <v>0</v>
      </c>
      <c r="AT316" s="219">
        <f t="shared" si="73"/>
        <v>0</v>
      </c>
      <c r="AU316" s="222">
        <v>0</v>
      </c>
      <c r="AV316" s="222">
        <v>0</v>
      </c>
      <c r="AW316" s="222">
        <f t="shared" si="74"/>
        <v>0</v>
      </c>
    </row>
    <row r="317" spans="1:49">
      <c r="B317" s="41" t="s">
        <v>1429</v>
      </c>
      <c r="C317" s="298" t="s">
        <v>1531</v>
      </c>
      <c r="D317" s="44" t="s">
        <v>23</v>
      </c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02">
        <v>67</v>
      </c>
      <c r="X317" s="102">
        <v>10355</v>
      </c>
      <c r="Y317" s="58">
        <f t="shared" si="66"/>
        <v>2588.75</v>
      </c>
      <c r="Z317" s="102">
        <v>163</v>
      </c>
      <c r="AA317" s="102">
        <v>14725</v>
      </c>
      <c r="AB317" s="58">
        <f t="shared" si="67"/>
        <v>3681.25</v>
      </c>
      <c r="AC317" s="57">
        <v>232</v>
      </c>
      <c r="AD317" s="102">
        <v>23135</v>
      </c>
      <c r="AE317" s="58">
        <f t="shared" si="68"/>
        <v>5783.75</v>
      </c>
      <c r="AF317" s="102">
        <v>288</v>
      </c>
      <c r="AG317" s="102">
        <v>30315</v>
      </c>
      <c r="AH317" s="219">
        <f t="shared" si="69"/>
        <v>7578.75</v>
      </c>
      <c r="AI317" s="102">
        <v>407</v>
      </c>
      <c r="AJ317" s="102">
        <v>50110</v>
      </c>
      <c r="AK317" s="219">
        <f t="shared" si="70"/>
        <v>12527.5</v>
      </c>
      <c r="AL317" s="102">
        <v>753</v>
      </c>
      <c r="AM317" s="102">
        <v>80540</v>
      </c>
      <c r="AN317" s="219">
        <f t="shared" si="71"/>
        <v>20135</v>
      </c>
      <c r="AO317" s="268">
        <v>755</v>
      </c>
      <c r="AP317" s="268">
        <v>81640</v>
      </c>
      <c r="AQ317" s="219">
        <f t="shared" si="72"/>
        <v>20410</v>
      </c>
      <c r="AR317" s="222">
        <v>826</v>
      </c>
      <c r="AS317" s="222">
        <v>78815</v>
      </c>
      <c r="AT317" s="219">
        <f t="shared" si="73"/>
        <v>19703.75</v>
      </c>
      <c r="AU317" s="222">
        <v>570</v>
      </c>
      <c r="AV317" s="222">
        <v>65035</v>
      </c>
      <c r="AW317" s="222">
        <f t="shared" si="74"/>
        <v>16258.75</v>
      </c>
    </row>
    <row r="318" spans="1:49">
      <c r="B318" s="41" t="s">
        <v>1430</v>
      </c>
      <c r="C318" s="298" t="s">
        <v>1532</v>
      </c>
      <c r="D318" s="44" t="s">
        <v>5</v>
      </c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02">
        <v>9</v>
      </c>
      <c r="X318" s="102">
        <v>1255</v>
      </c>
      <c r="Y318" s="58">
        <f t="shared" si="66"/>
        <v>313.75</v>
      </c>
      <c r="Z318" s="102">
        <v>91</v>
      </c>
      <c r="AA318" s="102">
        <v>9750</v>
      </c>
      <c r="AB318" s="58">
        <f t="shared" si="67"/>
        <v>2437.5</v>
      </c>
      <c r="AC318" s="57">
        <v>143</v>
      </c>
      <c r="AD318" s="102">
        <v>13180</v>
      </c>
      <c r="AE318" s="58">
        <f t="shared" si="68"/>
        <v>3295</v>
      </c>
      <c r="AF318" s="102">
        <v>204</v>
      </c>
      <c r="AG318" s="102">
        <v>18645</v>
      </c>
      <c r="AH318" s="219">
        <f t="shared" si="69"/>
        <v>4661.25</v>
      </c>
      <c r="AI318" s="102">
        <v>293</v>
      </c>
      <c r="AJ318" s="102">
        <v>26830</v>
      </c>
      <c r="AK318" s="219">
        <f t="shared" si="70"/>
        <v>6707.5</v>
      </c>
      <c r="AL318" s="102">
        <v>440</v>
      </c>
      <c r="AM318" s="102">
        <v>38860</v>
      </c>
      <c r="AN318" s="219">
        <f t="shared" si="71"/>
        <v>9715</v>
      </c>
      <c r="AO318" s="268">
        <v>494</v>
      </c>
      <c r="AP318" s="268">
        <v>45275</v>
      </c>
      <c r="AQ318" s="219">
        <f t="shared" si="72"/>
        <v>11318.75</v>
      </c>
      <c r="AR318" s="222">
        <v>740</v>
      </c>
      <c r="AS318" s="222">
        <v>59870</v>
      </c>
      <c r="AT318" s="219">
        <f t="shared" si="73"/>
        <v>14967.5</v>
      </c>
      <c r="AU318" s="222">
        <v>410</v>
      </c>
      <c r="AV318" s="222">
        <v>38685</v>
      </c>
      <c r="AW318" s="222">
        <f t="shared" si="74"/>
        <v>9671.25</v>
      </c>
    </row>
    <row r="319" spans="1:49">
      <c r="B319" s="41" t="s">
        <v>1431</v>
      </c>
      <c r="C319" s="298" t="s">
        <v>1533</v>
      </c>
      <c r="D319" s="44" t="s">
        <v>5</v>
      </c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02">
        <v>36</v>
      </c>
      <c r="X319" s="102">
        <v>4555</v>
      </c>
      <c r="Y319" s="58">
        <f t="shared" si="66"/>
        <v>1138.75</v>
      </c>
      <c r="Z319" s="102">
        <v>64</v>
      </c>
      <c r="AA319" s="102">
        <v>7330</v>
      </c>
      <c r="AB319" s="58">
        <f t="shared" si="67"/>
        <v>1832.5</v>
      </c>
      <c r="AC319" s="57">
        <v>11</v>
      </c>
      <c r="AD319" s="102">
        <v>1035</v>
      </c>
      <c r="AE319" s="58">
        <f t="shared" si="68"/>
        <v>258.75</v>
      </c>
      <c r="AF319" s="102">
        <v>0</v>
      </c>
      <c r="AG319" s="102">
        <v>0</v>
      </c>
      <c r="AH319" s="219">
        <f t="shared" si="69"/>
        <v>0</v>
      </c>
      <c r="AI319" s="102">
        <v>0</v>
      </c>
      <c r="AJ319" s="102">
        <v>0</v>
      </c>
      <c r="AK319" s="219">
        <f t="shared" si="70"/>
        <v>0</v>
      </c>
      <c r="AL319" s="102">
        <v>0</v>
      </c>
      <c r="AM319" s="102">
        <v>0</v>
      </c>
      <c r="AN319" s="219">
        <f t="shared" si="71"/>
        <v>0</v>
      </c>
      <c r="AO319" s="268">
        <v>8</v>
      </c>
      <c r="AP319" s="268">
        <v>1030</v>
      </c>
      <c r="AQ319" s="219">
        <f t="shared" si="72"/>
        <v>257.5</v>
      </c>
      <c r="AR319" s="222">
        <v>0</v>
      </c>
      <c r="AS319" s="222">
        <v>0</v>
      </c>
      <c r="AT319" s="219">
        <f t="shared" si="73"/>
        <v>0</v>
      </c>
      <c r="AU319" s="222">
        <v>0</v>
      </c>
      <c r="AV319" s="222">
        <v>0</v>
      </c>
      <c r="AW319" s="222">
        <f t="shared" si="74"/>
        <v>0</v>
      </c>
    </row>
    <row r="320" spans="1:49">
      <c r="B320" s="41" t="s">
        <v>1432</v>
      </c>
      <c r="C320" s="298" t="s">
        <v>1534</v>
      </c>
      <c r="D320" s="44" t="s">
        <v>552</v>
      </c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02">
        <v>5</v>
      </c>
      <c r="X320" s="102">
        <v>465</v>
      </c>
      <c r="Y320" s="58">
        <f t="shared" si="66"/>
        <v>116.25</v>
      </c>
      <c r="Z320" s="102">
        <v>12</v>
      </c>
      <c r="AA320" s="102">
        <v>900</v>
      </c>
      <c r="AB320" s="58">
        <f t="shared" si="67"/>
        <v>225</v>
      </c>
      <c r="AC320" s="57">
        <v>12</v>
      </c>
      <c r="AD320" s="102">
        <v>895</v>
      </c>
      <c r="AE320" s="58">
        <f t="shared" si="68"/>
        <v>223.75</v>
      </c>
      <c r="AF320" s="102">
        <v>17</v>
      </c>
      <c r="AG320" s="102">
        <v>1340</v>
      </c>
      <c r="AH320" s="219">
        <f t="shared" si="69"/>
        <v>335</v>
      </c>
      <c r="AI320" s="102">
        <v>10</v>
      </c>
      <c r="AJ320" s="102">
        <v>625</v>
      </c>
      <c r="AK320" s="219">
        <f t="shared" si="70"/>
        <v>156.25</v>
      </c>
      <c r="AL320" s="102">
        <v>19</v>
      </c>
      <c r="AM320" s="102">
        <v>1525</v>
      </c>
      <c r="AN320" s="219">
        <f t="shared" si="71"/>
        <v>381.25</v>
      </c>
      <c r="AO320" s="268">
        <v>23</v>
      </c>
      <c r="AP320" s="268">
        <v>2700</v>
      </c>
      <c r="AQ320" s="219">
        <f t="shared" si="72"/>
        <v>675</v>
      </c>
      <c r="AR320" s="222">
        <v>24</v>
      </c>
      <c r="AS320" s="222">
        <v>1830</v>
      </c>
      <c r="AT320" s="219">
        <f t="shared" si="73"/>
        <v>457.5</v>
      </c>
      <c r="AU320" s="222">
        <v>33</v>
      </c>
      <c r="AV320" s="222">
        <v>3880</v>
      </c>
      <c r="AW320" s="222">
        <f t="shared" si="74"/>
        <v>970</v>
      </c>
    </row>
    <row r="321" spans="2:49">
      <c r="B321" s="41" t="s">
        <v>1433</v>
      </c>
      <c r="C321" s="298" t="s">
        <v>1535</v>
      </c>
      <c r="D321" s="44" t="s">
        <v>501</v>
      </c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02">
        <v>0</v>
      </c>
      <c r="X321" s="102">
        <v>425</v>
      </c>
      <c r="Y321" s="58">
        <f t="shared" si="66"/>
        <v>106.25</v>
      </c>
      <c r="Z321" s="102">
        <v>66</v>
      </c>
      <c r="AA321" s="102">
        <v>6075</v>
      </c>
      <c r="AB321" s="58">
        <f t="shared" si="67"/>
        <v>1518.75</v>
      </c>
      <c r="AC321" s="57">
        <v>87</v>
      </c>
      <c r="AD321" s="102">
        <v>7970</v>
      </c>
      <c r="AE321" s="58">
        <f t="shared" si="68"/>
        <v>1992.5</v>
      </c>
      <c r="AF321" s="102">
        <v>48</v>
      </c>
      <c r="AG321" s="102">
        <v>4710</v>
      </c>
      <c r="AH321" s="219">
        <f t="shared" si="69"/>
        <v>1177.5</v>
      </c>
      <c r="AI321" s="102">
        <v>38</v>
      </c>
      <c r="AJ321" s="102">
        <v>3865</v>
      </c>
      <c r="AK321" s="219">
        <f t="shared" si="70"/>
        <v>966.25</v>
      </c>
      <c r="AL321" s="102">
        <v>83</v>
      </c>
      <c r="AM321" s="102">
        <v>8040</v>
      </c>
      <c r="AN321" s="219">
        <f t="shared" si="71"/>
        <v>2010</v>
      </c>
      <c r="AO321" s="268">
        <v>114</v>
      </c>
      <c r="AP321" s="268">
        <v>11630</v>
      </c>
      <c r="AQ321" s="219">
        <f t="shared" si="72"/>
        <v>2907.5</v>
      </c>
      <c r="AR321" s="222">
        <v>207</v>
      </c>
      <c r="AS321" s="222">
        <v>18915</v>
      </c>
      <c r="AT321" s="219">
        <f t="shared" si="73"/>
        <v>4728.75</v>
      </c>
      <c r="AU321" s="222">
        <v>217</v>
      </c>
      <c r="AV321" s="222">
        <v>21580</v>
      </c>
      <c r="AW321" s="222">
        <f t="shared" si="74"/>
        <v>5395</v>
      </c>
    </row>
    <row r="322" spans="2:49">
      <c r="B322" s="41" t="s">
        <v>1434</v>
      </c>
      <c r="C322" s="298" t="s">
        <v>5515</v>
      </c>
      <c r="D322" s="44" t="s">
        <v>501</v>
      </c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02">
        <v>8</v>
      </c>
      <c r="X322" s="102">
        <v>610</v>
      </c>
      <c r="Y322" s="58">
        <f t="shared" si="66"/>
        <v>152.5</v>
      </c>
      <c r="Z322" s="102">
        <v>40</v>
      </c>
      <c r="AA322" s="102">
        <v>3520</v>
      </c>
      <c r="AB322" s="58">
        <f t="shared" si="67"/>
        <v>880</v>
      </c>
      <c r="AC322" s="57">
        <v>40</v>
      </c>
      <c r="AD322" s="102">
        <v>3490</v>
      </c>
      <c r="AE322" s="58">
        <f t="shared" si="68"/>
        <v>872.5</v>
      </c>
      <c r="AF322" s="102">
        <v>0</v>
      </c>
      <c r="AG322" s="102">
        <v>0</v>
      </c>
      <c r="AH322" s="219">
        <f t="shared" si="69"/>
        <v>0</v>
      </c>
      <c r="AI322" s="102">
        <v>0</v>
      </c>
      <c r="AJ322" s="102">
        <v>0</v>
      </c>
      <c r="AK322" s="219">
        <f t="shared" si="70"/>
        <v>0</v>
      </c>
      <c r="AL322" s="102">
        <v>0</v>
      </c>
      <c r="AM322" s="102"/>
      <c r="AN322" s="219">
        <f t="shared" si="71"/>
        <v>0</v>
      </c>
      <c r="AO322" s="268">
        <v>0</v>
      </c>
      <c r="AP322" s="268">
        <v>0</v>
      </c>
      <c r="AQ322" s="219">
        <f t="shared" si="72"/>
        <v>0</v>
      </c>
      <c r="AR322" s="222">
        <v>0</v>
      </c>
      <c r="AS322" s="222">
        <v>0</v>
      </c>
      <c r="AT322" s="219">
        <f t="shared" si="73"/>
        <v>0</v>
      </c>
      <c r="AU322" s="222">
        <v>0</v>
      </c>
      <c r="AV322" s="222">
        <v>0</v>
      </c>
      <c r="AW322" s="222">
        <f t="shared" si="74"/>
        <v>0</v>
      </c>
    </row>
    <row r="323" spans="2:49">
      <c r="B323" s="41" t="s">
        <v>1435</v>
      </c>
      <c r="C323" s="298" t="s">
        <v>1486</v>
      </c>
      <c r="D323" s="44" t="s">
        <v>552</v>
      </c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02">
        <v>3</v>
      </c>
      <c r="X323" s="102">
        <v>810</v>
      </c>
      <c r="Y323" s="58">
        <f t="shared" ref="Y323:Y372" si="75">X323*25%</f>
        <v>202.5</v>
      </c>
      <c r="Z323" s="102">
        <v>15</v>
      </c>
      <c r="AA323" s="102">
        <v>1730</v>
      </c>
      <c r="AB323" s="58">
        <f t="shared" ref="AB323:AB377" si="76">AA323*25%</f>
        <v>432.5</v>
      </c>
      <c r="AC323" s="57">
        <v>9</v>
      </c>
      <c r="AD323" s="102">
        <v>645</v>
      </c>
      <c r="AE323" s="58">
        <f t="shared" ref="AE323:AE386" si="77">AD323*25%</f>
        <v>161.25</v>
      </c>
      <c r="AF323" s="102">
        <v>8</v>
      </c>
      <c r="AG323" s="102">
        <v>840</v>
      </c>
      <c r="AH323" s="219">
        <f t="shared" ref="AH323:AH386" si="78">AG323*25%</f>
        <v>210</v>
      </c>
      <c r="AI323" s="102">
        <v>24</v>
      </c>
      <c r="AJ323" s="102">
        <v>2410</v>
      </c>
      <c r="AK323" s="219">
        <f t="shared" ref="AK323:AK386" si="79">AJ323*25%</f>
        <v>602.5</v>
      </c>
      <c r="AL323" s="102">
        <v>33</v>
      </c>
      <c r="AM323" s="102">
        <v>3550</v>
      </c>
      <c r="AN323" s="219">
        <f t="shared" ref="AN323:AN386" si="80">AM323*25%</f>
        <v>887.5</v>
      </c>
      <c r="AO323" s="268">
        <v>32</v>
      </c>
      <c r="AP323" s="268">
        <v>2995</v>
      </c>
      <c r="AQ323" s="219">
        <f t="shared" ref="AQ323:AQ386" si="81">AP323*25%</f>
        <v>748.75</v>
      </c>
      <c r="AR323" s="222">
        <v>33</v>
      </c>
      <c r="AS323" s="222">
        <v>3230</v>
      </c>
      <c r="AT323" s="219">
        <f t="shared" ref="AT323:AT386" si="82">AS323*25%</f>
        <v>807.5</v>
      </c>
      <c r="AU323" s="222">
        <v>19</v>
      </c>
      <c r="AV323" s="222">
        <v>2985</v>
      </c>
      <c r="AW323" s="222">
        <f t="shared" ref="AW323:AW386" si="83">AV323*25%</f>
        <v>746.25</v>
      </c>
    </row>
    <row r="324" spans="2:49">
      <c r="B324" s="41" t="s">
        <v>1436</v>
      </c>
      <c r="C324" s="298" t="s">
        <v>1931</v>
      </c>
      <c r="D324" s="44" t="s">
        <v>207</v>
      </c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02">
        <v>0</v>
      </c>
      <c r="X324" s="102">
        <v>0</v>
      </c>
      <c r="Y324" s="58">
        <f t="shared" si="75"/>
        <v>0</v>
      </c>
      <c r="Z324" s="102">
        <v>0</v>
      </c>
      <c r="AA324" s="102">
        <v>0</v>
      </c>
      <c r="AB324" s="58">
        <f t="shared" si="76"/>
        <v>0</v>
      </c>
      <c r="AC324" s="57">
        <v>34</v>
      </c>
      <c r="AD324" s="102">
        <v>2720</v>
      </c>
      <c r="AE324" s="58">
        <f t="shared" si="77"/>
        <v>680</v>
      </c>
      <c r="AF324" s="102">
        <v>67</v>
      </c>
      <c r="AG324" s="102">
        <v>4530</v>
      </c>
      <c r="AH324" s="219">
        <f t="shared" si="78"/>
        <v>1132.5</v>
      </c>
      <c r="AI324" s="102">
        <v>84</v>
      </c>
      <c r="AJ324" s="102">
        <v>8270</v>
      </c>
      <c r="AK324" s="219">
        <f t="shared" si="79"/>
        <v>2067.5</v>
      </c>
      <c r="AL324" s="102">
        <v>108</v>
      </c>
      <c r="AM324" s="102">
        <v>10555</v>
      </c>
      <c r="AN324" s="219">
        <f t="shared" si="80"/>
        <v>2638.75</v>
      </c>
      <c r="AO324" s="268">
        <v>123</v>
      </c>
      <c r="AP324" s="268">
        <v>12570</v>
      </c>
      <c r="AQ324" s="219">
        <f t="shared" si="81"/>
        <v>3142.5</v>
      </c>
      <c r="AR324" s="222">
        <v>99</v>
      </c>
      <c r="AS324" s="222">
        <v>8365</v>
      </c>
      <c r="AT324" s="219">
        <f t="shared" si="82"/>
        <v>2091.25</v>
      </c>
      <c r="AU324" s="222">
        <v>92</v>
      </c>
      <c r="AV324" s="222">
        <v>7555</v>
      </c>
      <c r="AW324" s="222">
        <f t="shared" si="83"/>
        <v>1888.75</v>
      </c>
    </row>
    <row r="325" spans="2:49">
      <c r="B325" s="41" t="s">
        <v>1437</v>
      </c>
      <c r="C325" s="298" t="s">
        <v>1487</v>
      </c>
      <c r="D325" s="44" t="s">
        <v>5</v>
      </c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02">
        <v>9</v>
      </c>
      <c r="X325" s="102">
        <v>1580</v>
      </c>
      <c r="Y325" s="58">
        <f t="shared" si="75"/>
        <v>395</v>
      </c>
      <c r="Z325" s="102">
        <v>79</v>
      </c>
      <c r="AA325" s="102">
        <v>10250</v>
      </c>
      <c r="AB325" s="58">
        <f t="shared" si="76"/>
        <v>2562.5</v>
      </c>
      <c r="AC325" s="57">
        <v>118</v>
      </c>
      <c r="AD325" s="102">
        <v>11440</v>
      </c>
      <c r="AE325" s="58">
        <f t="shared" si="77"/>
        <v>2860</v>
      </c>
      <c r="AF325" s="102">
        <v>135</v>
      </c>
      <c r="AG325" s="102">
        <v>15025</v>
      </c>
      <c r="AH325" s="219">
        <f t="shared" si="78"/>
        <v>3756.25</v>
      </c>
      <c r="AI325" s="102">
        <v>172</v>
      </c>
      <c r="AJ325" s="102">
        <v>17300</v>
      </c>
      <c r="AK325" s="219">
        <f t="shared" si="79"/>
        <v>4325</v>
      </c>
      <c r="AL325" s="102">
        <v>200</v>
      </c>
      <c r="AM325" s="102">
        <v>18545</v>
      </c>
      <c r="AN325" s="219">
        <f t="shared" si="80"/>
        <v>4636.25</v>
      </c>
      <c r="AO325" s="268">
        <v>205</v>
      </c>
      <c r="AP325" s="268">
        <v>22945</v>
      </c>
      <c r="AQ325" s="219">
        <f t="shared" si="81"/>
        <v>5736.25</v>
      </c>
      <c r="AR325" s="222">
        <v>283</v>
      </c>
      <c r="AS325" s="222">
        <v>33010</v>
      </c>
      <c r="AT325" s="219">
        <f t="shared" si="82"/>
        <v>8252.5</v>
      </c>
      <c r="AU325" s="222">
        <v>286</v>
      </c>
      <c r="AV325" s="222">
        <v>34520</v>
      </c>
      <c r="AW325" s="222">
        <f t="shared" si="83"/>
        <v>8630</v>
      </c>
    </row>
    <row r="326" spans="2:49">
      <c r="B326" s="41" t="s">
        <v>1438</v>
      </c>
      <c r="C326" s="298" t="s">
        <v>5522</v>
      </c>
      <c r="D326" s="44" t="s">
        <v>222</v>
      </c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02">
        <v>2</v>
      </c>
      <c r="X326" s="102">
        <v>225</v>
      </c>
      <c r="Y326" s="58">
        <f t="shared" si="75"/>
        <v>56.25</v>
      </c>
      <c r="Z326" s="102">
        <v>8</v>
      </c>
      <c r="AA326" s="102">
        <v>510</v>
      </c>
      <c r="AB326" s="58">
        <f t="shared" si="76"/>
        <v>127.5</v>
      </c>
      <c r="AC326" s="57">
        <v>14</v>
      </c>
      <c r="AD326" s="102">
        <v>865</v>
      </c>
      <c r="AE326" s="58">
        <f t="shared" si="77"/>
        <v>216.25</v>
      </c>
      <c r="AF326" s="102">
        <v>25</v>
      </c>
      <c r="AG326" s="102">
        <v>2210</v>
      </c>
      <c r="AH326" s="219">
        <f t="shared" si="78"/>
        <v>552.5</v>
      </c>
      <c r="AI326" s="102">
        <v>46</v>
      </c>
      <c r="AJ326" s="102">
        <v>3285</v>
      </c>
      <c r="AK326" s="219">
        <f t="shared" si="79"/>
        <v>821.25</v>
      </c>
      <c r="AL326" s="102">
        <v>46</v>
      </c>
      <c r="AM326" s="102">
        <v>4650</v>
      </c>
      <c r="AN326" s="219">
        <f t="shared" si="80"/>
        <v>1162.5</v>
      </c>
      <c r="AO326" s="268">
        <v>48</v>
      </c>
      <c r="AP326" s="268">
        <v>4415</v>
      </c>
      <c r="AQ326" s="219">
        <f t="shared" si="81"/>
        <v>1103.75</v>
      </c>
      <c r="AR326" s="222">
        <v>62</v>
      </c>
      <c r="AS326" s="222">
        <v>5360</v>
      </c>
      <c r="AT326" s="219">
        <f t="shared" si="82"/>
        <v>1340</v>
      </c>
      <c r="AU326" s="222">
        <v>43</v>
      </c>
      <c r="AV326" s="222">
        <v>4435</v>
      </c>
      <c r="AW326" s="222">
        <f t="shared" si="83"/>
        <v>1108.75</v>
      </c>
    </row>
    <row r="327" spans="2:49">
      <c r="B327" s="41" t="s">
        <v>1439</v>
      </c>
      <c r="C327" s="298" t="s">
        <v>1489</v>
      </c>
      <c r="D327" s="44" t="s">
        <v>313</v>
      </c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02">
        <v>0</v>
      </c>
      <c r="X327" s="102">
        <v>0</v>
      </c>
      <c r="Y327" s="58">
        <f t="shared" si="75"/>
        <v>0</v>
      </c>
      <c r="Z327" s="102">
        <v>38</v>
      </c>
      <c r="AA327" s="102">
        <v>4410</v>
      </c>
      <c r="AB327" s="58">
        <f t="shared" si="76"/>
        <v>1102.5</v>
      </c>
      <c r="AC327" s="57">
        <v>58</v>
      </c>
      <c r="AD327" s="102">
        <v>4840</v>
      </c>
      <c r="AE327" s="58">
        <f t="shared" si="77"/>
        <v>1210</v>
      </c>
      <c r="AF327" s="102">
        <v>44</v>
      </c>
      <c r="AG327" s="102">
        <v>3910</v>
      </c>
      <c r="AH327" s="219">
        <f t="shared" si="78"/>
        <v>977.5</v>
      </c>
      <c r="AI327" s="102">
        <v>57</v>
      </c>
      <c r="AJ327" s="102">
        <v>5230</v>
      </c>
      <c r="AK327" s="219">
        <f t="shared" si="79"/>
        <v>1307.5</v>
      </c>
      <c r="AL327" s="102">
        <v>63</v>
      </c>
      <c r="AM327" s="102">
        <v>6320</v>
      </c>
      <c r="AN327" s="219">
        <f t="shared" si="80"/>
        <v>1580</v>
      </c>
      <c r="AO327" s="268">
        <v>73</v>
      </c>
      <c r="AP327" s="268">
        <v>6695</v>
      </c>
      <c r="AQ327" s="219">
        <f t="shared" si="81"/>
        <v>1673.75</v>
      </c>
      <c r="AR327" s="222">
        <v>0</v>
      </c>
      <c r="AS327" s="222">
        <v>0</v>
      </c>
      <c r="AT327" s="219">
        <f t="shared" si="82"/>
        <v>0</v>
      </c>
      <c r="AU327" s="222">
        <v>0</v>
      </c>
      <c r="AV327" s="222">
        <v>0</v>
      </c>
      <c r="AW327" s="222">
        <f t="shared" si="83"/>
        <v>0</v>
      </c>
    </row>
    <row r="328" spans="2:49">
      <c r="B328" s="41" t="s">
        <v>1440</v>
      </c>
      <c r="C328" s="298" t="s">
        <v>1490</v>
      </c>
      <c r="D328" s="44" t="s">
        <v>310</v>
      </c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02">
        <v>0</v>
      </c>
      <c r="X328" s="102">
        <v>0</v>
      </c>
      <c r="Y328" s="58">
        <f t="shared" si="75"/>
        <v>0</v>
      </c>
      <c r="Z328" s="102">
        <v>11</v>
      </c>
      <c r="AA328" s="102">
        <v>2065</v>
      </c>
      <c r="AB328" s="58">
        <f t="shared" si="76"/>
        <v>516.25</v>
      </c>
      <c r="AC328" s="57">
        <v>12</v>
      </c>
      <c r="AD328" s="102">
        <v>1920</v>
      </c>
      <c r="AE328" s="58">
        <f t="shared" si="77"/>
        <v>480</v>
      </c>
      <c r="AF328" s="102">
        <v>9</v>
      </c>
      <c r="AG328" s="102">
        <v>1070</v>
      </c>
      <c r="AH328" s="219">
        <f t="shared" si="78"/>
        <v>267.5</v>
      </c>
      <c r="AI328" s="102">
        <v>8</v>
      </c>
      <c r="AJ328" s="102">
        <v>815</v>
      </c>
      <c r="AK328" s="219">
        <f t="shared" si="79"/>
        <v>203.75</v>
      </c>
      <c r="AL328" s="102">
        <v>11</v>
      </c>
      <c r="AM328" s="102">
        <v>1400</v>
      </c>
      <c r="AN328" s="219">
        <f t="shared" si="80"/>
        <v>350</v>
      </c>
      <c r="AO328" s="268">
        <v>3</v>
      </c>
      <c r="AP328" s="268">
        <v>310</v>
      </c>
      <c r="AQ328" s="219">
        <f t="shared" si="81"/>
        <v>77.5</v>
      </c>
      <c r="AR328" s="222">
        <v>4</v>
      </c>
      <c r="AS328" s="222">
        <v>285</v>
      </c>
      <c r="AT328" s="219">
        <f t="shared" si="82"/>
        <v>71.25</v>
      </c>
      <c r="AU328" s="222">
        <v>7</v>
      </c>
      <c r="AV328" s="222">
        <v>1105</v>
      </c>
      <c r="AW328" s="222">
        <f t="shared" si="83"/>
        <v>276.25</v>
      </c>
    </row>
    <row r="329" spans="2:49">
      <c r="B329" s="41" t="s">
        <v>1441</v>
      </c>
      <c r="C329" s="298" t="s">
        <v>1491</v>
      </c>
      <c r="D329" s="44" t="s">
        <v>123</v>
      </c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02">
        <v>0</v>
      </c>
      <c r="X329" s="102">
        <v>0</v>
      </c>
      <c r="Y329" s="58">
        <f t="shared" si="75"/>
        <v>0</v>
      </c>
      <c r="Z329" s="102">
        <v>4</v>
      </c>
      <c r="AA329" s="102">
        <v>405</v>
      </c>
      <c r="AB329" s="58">
        <f t="shared" si="76"/>
        <v>101.25</v>
      </c>
      <c r="AC329" s="57">
        <v>1</v>
      </c>
      <c r="AD329" s="102">
        <v>45</v>
      </c>
      <c r="AE329" s="58">
        <f t="shared" si="77"/>
        <v>11.25</v>
      </c>
      <c r="AF329" s="102">
        <v>7</v>
      </c>
      <c r="AG329" s="102">
        <v>545</v>
      </c>
      <c r="AH329" s="219">
        <f t="shared" si="78"/>
        <v>136.25</v>
      </c>
      <c r="AI329" s="102">
        <v>4</v>
      </c>
      <c r="AJ329" s="102">
        <v>415</v>
      </c>
      <c r="AK329" s="219">
        <f t="shared" si="79"/>
        <v>103.75</v>
      </c>
      <c r="AL329" s="102">
        <v>7</v>
      </c>
      <c r="AM329" s="102">
        <v>440</v>
      </c>
      <c r="AN329" s="219">
        <f t="shared" si="80"/>
        <v>110</v>
      </c>
      <c r="AO329" s="268">
        <v>14</v>
      </c>
      <c r="AP329" s="268">
        <v>1310</v>
      </c>
      <c r="AQ329" s="219">
        <f t="shared" si="81"/>
        <v>327.5</v>
      </c>
      <c r="AR329" s="222">
        <v>5</v>
      </c>
      <c r="AS329" s="222">
        <v>365</v>
      </c>
      <c r="AT329" s="219">
        <f t="shared" si="82"/>
        <v>91.25</v>
      </c>
      <c r="AU329" s="222">
        <v>9</v>
      </c>
      <c r="AV329" s="222">
        <v>860</v>
      </c>
      <c r="AW329" s="222">
        <f t="shared" si="83"/>
        <v>215</v>
      </c>
    </row>
    <row r="330" spans="2:49">
      <c r="B330" s="41" t="s">
        <v>1442</v>
      </c>
      <c r="C330" s="298" t="s">
        <v>1492</v>
      </c>
      <c r="D330" s="44" t="s">
        <v>313</v>
      </c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02">
        <v>0</v>
      </c>
      <c r="X330" s="102">
        <v>0</v>
      </c>
      <c r="Y330" s="58">
        <f t="shared" si="75"/>
        <v>0</v>
      </c>
      <c r="Z330" s="102">
        <v>174</v>
      </c>
      <c r="AA330" s="102">
        <v>16250</v>
      </c>
      <c r="AB330" s="58">
        <f t="shared" si="76"/>
        <v>4062.5</v>
      </c>
      <c r="AC330" s="57">
        <v>200</v>
      </c>
      <c r="AD330" s="102">
        <v>19160</v>
      </c>
      <c r="AE330" s="58">
        <f t="shared" si="77"/>
        <v>4790</v>
      </c>
      <c r="AF330" s="102">
        <v>289</v>
      </c>
      <c r="AG330" s="102">
        <v>25315</v>
      </c>
      <c r="AH330" s="219">
        <f t="shared" si="78"/>
        <v>6328.75</v>
      </c>
      <c r="AI330" s="102">
        <v>333</v>
      </c>
      <c r="AJ330" s="102">
        <v>31220</v>
      </c>
      <c r="AK330" s="219">
        <f t="shared" si="79"/>
        <v>7805</v>
      </c>
      <c r="AL330" s="102">
        <v>397</v>
      </c>
      <c r="AM330" s="102">
        <v>37360</v>
      </c>
      <c r="AN330" s="219">
        <f t="shared" si="80"/>
        <v>9340</v>
      </c>
      <c r="AO330" s="268">
        <v>528</v>
      </c>
      <c r="AP330" s="268">
        <v>50835</v>
      </c>
      <c r="AQ330" s="219">
        <f t="shared" si="81"/>
        <v>12708.75</v>
      </c>
      <c r="AR330" s="222">
        <v>111</v>
      </c>
      <c r="AS330" s="222">
        <v>9280</v>
      </c>
      <c r="AT330" s="219">
        <f t="shared" si="82"/>
        <v>2320</v>
      </c>
      <c r="AU330" s="222">
        <v>15</v>
      </c>
      <c r="AV330" s="222">
        <v>1220</v>
      </c>
      <c r="AW330" s="222">
        <f t="shared" si="83"/>
        <v>305</v>
      </c>
    </row>
    <row r="331" spans="2:49">
      <c r="B331" s="41" t="s">
        <v>1443</v>
      </c>
      <c r="C331" s="298" t="s">
        <v>1493</v>
      </c>
      <c r="D331" s="44" t="s">
        <v>313</v>
      </c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02">
        <v>0</v>
      </c>
      <c r="X331" s="102">
        <v>0</v>
      </c>
      <c r="Y331" s="58">
        <f t="shared" si="75"/>
        <v>0</v>
      </c>
      <c r="Z331" s="102">
        <v>37</v>
      </c>
      <c r="AA331" s="102">
        <v>3225</v>
      </c>
      <c r="AB331" s="58">
        <f t="shared" si="76"/>
        <v>806.25</v>
      </c>
      <c r="AC331" s="57">
        <v>20</v>
      </c>
      <c r="AD331" s="102">
        <v>1475</v>
      </c>
      <c r="AE331" s="58">
        <f t="shared" si="77"/>
        <v>368.75</v>
      </c>
      <c r="AF331" s="102">
        <v>18</v>
      </c>
      <c r="AG331" s="102">
        <v>1980</v>
      </c>
      <c r="AH331" s="219">
        <f t="shared" si="78"/>
        <v>495</v>
      </c>
      <c r="AI331" s="102">
        <v>18</v>
      </c>
      <c r="AJ331" s="102">
        <v>1960</v>
      </c>
      <c r="AK331" s="219">
        <f t="shared" si="79"/>
        <v>490</v>
      </c>
      <c r="AL331" s="102">
        <v>18</v>
      </c>
      <c r="AM331" s="102">
        <v>1615</v>
      </c>
      <c r="AN331" s="219">
        <f t="shared" si="80"/>
        <v>403.75</v>
      </c>
      <c r="AO331" s="268">
        <v>21</v>
      </c>
      <c r="AP331" s="268">
        <v>1480</v>
      </c>
      <c r="AQ331" s="219">
        <f t="shared" si="81"/>
        <v>370</v>
      </c>
      <c r="AR331" s="222">
        <v>21</v>
      </c>
      <c r="AS331" s="222">
        <v>1455</v>
      </c>
      <c r="AT331" s="219">
        <f t="shared" si="82"/>
        <v>363.75</v>
      </c>
      <c r="AU331" s="222">
        <v>13</v>
      </c>
      <c r="AV331" s="222">
        <v>840</v>
      </c>
      <c r="AW331" s="222">
        <f t="shared" si="83"/>
        <v>210</v>
      </c>
    </row>
    <row r="332" spans="2:49">
      <c r="B332" s="41" t="s">
        <v>1444</v>
      </c>
      <c r="C332" s="298" t="s">
        <v>1494</v>
      </c>
      <c r="D332" s="44" t="s">
        <v>5</v>
      </c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02">
        <v>0</v>
      </c>
      <c r="X332" s="102">
        <v>0</v>
      </c>
      <c r="Y332" s="58">
        <f t="shared" si="75"/>
        <v>0</v>
      </c>
      <c r="Z332" s="102">
        <v>22</v>
      </c>
      <c r="AA332" s="102">
        <v>3470</v>
      </c>
      <c r="AB332" s="58">
        <f t="shared" si="76"/>
        <v>867.5</v>
      </c>
      <c r="AC332" s="57">
        <v>34</v>
      </c>
      <c r="AD332" s="102">
        <v>3885</v>
      </c>
      <c r="AE332" s="58">
        <f t="shared" si="77"/>
        <v>971.25</v>
      </c>
      <c r="AF332" s="102">
        <v>54</v>
      </c>
      <c r="AG332" s="102">
        <v>7520</v>
      </c>
      <c r="AH332" s="219">
        <f t="shared" si="78"/>
        <v>1880</v>
      </c>
      <c r="AI332" s="102">
        <v>48</v>
      </c>
      <c r="AJ332" s="102">
        <v>5185</v>
      </c>
      <c r="AK332" s="219">
        <f t="shared" si="79"/>
        <v>1296.25</v>
      </c>
      <c r="AL332" s="102">
        <v>39</v>
      </c>
      <c r="AM332" s="102">
        <v>3950</v>
      </c>
      <c r="AN332" s="219">
        <f t="shared" si="80"/>
        <v>987.5</v>
      </c>
      <c r="AO332" s="268">
        <v>30</v>
      </c>
      <c r="AP332" s="268">
        <v>5140</v>
      </c>
      <c r="AQ332" s="219">
        <f t="shared" si="81"/>
        <v>1285</v>
      </c>
      <c r="AR332" s="222">
        <v>20</v>
      </c>
      <c r="AS332" s="222">
        <v>2210</v>
      </c>
      <c r="AT332" s="219">
        <f t="shared" si="82"/>
        <v>552.5</v>
      </c>
      <c r="AU332" s="222">
        <v>26</v>
      </c>
      <c r="AV332" s="222">
        <v>3825</v>
      </c>
      <c r="AW332" s="222">
        <f t="shared" si="83"/>
        <v>956.25</v>
      </c>
    </row>
    <row r="333" spans="2:49">
      <c r="B333" s="41" t="s">
        <v>1445</v>
      </c>
      <c r="C333" s="298" t="s">
        <v>1495</v>
      </c>
      <c r="D333" s="44" t="s">
        <v>5</v>
      </c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02">
        <v>0</v>
      </c>
      <c r="X333" s="102">
        <v>0</v>
      </c>
      <c r="Y333" s="58">
        <f t="shared" si="75"/>
        <v>0</v>
      </c>
      <c r="Z333" s="102">
        <v>8</v>
      </c>
      <c r="AA333" s="102">
        <v>1100</v>
      </c>
      <c r="AB333" s="58">
        <f t="shared" si="76"/>
        <v>275</v>
      </c>
      <c r="AC333" s="57">
        <v>8</v>
      </c>
      <c r="AD333" s="102">
        <v>850</v>
      </c>
      <c r="AE333" s="58">
        <f t="shared" si="77"/>
        <v>212.5</v>
      </c>
      <c r="AF333" s="102">
        <v>26</v>
      </c>
      <c r="AG333" s="102">
        <v>3415</v>
      </c>
      <c r="AH333" s="219">
        <f t="shared" si="78"/>
        <v>853.75</v>
      </c>
      <c r="AI333" s="102">
        <v>23</v>
      </c>
      <c r="AJ333" s="102">
        <v>2205</v>
      </c>
      <c r="AK333" s="219">
        <f t="shared" si="79"/>
        <v>551.25</v>
      </c>
      <c r="AL333" s="102">
        <v>23</v>
      </c>
      <c r="AM333" s="102">
        <v>2140</v>
      </c>
      <c r="AN333" s="219">
        <f t="shared" si="80"/>
        <v>535</v>
      </c>
      <c r="AO333" s="268">
        <v>114</v>
      </c>
      <c r="AP333" s="268">
        <v>7120</v>
      </c>
      <c r="AQ333" s="219">
        <f t="shared" si="81"/>
        <v>1780</v>
      </c>
      <c r="AR333" s="222">
        <v>170</v>
      </c>
      <c r="AS333" s="222">
        <v>12090</v>
      </c>
      <c r="AT333" s="219">
        <f t="shared" si="82"/>
        <v>3022.5</v>
      </c>
      <c r="AU333" s="222">
        <v>174</v>
      </c>
      <c r="AV333" s="222">
        <v>12900</v>
      </c>
      <c r="AW333" s="222">
        <f t="shared" si="83"/>
        <v>3225</v>
      </c>
    </row>
    <row r="334" spans="2:49">
      <c r="B334" s="41" t="s">
        <v>1446</v>
      </c>
      <c r="C334" s="298" t="s">
        <v>1496</v>
      </c>
      <c r="D334" s="44" t="s">
        <v>5</v>
      </c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02">
        <v>0</v>
      </c>
      <c r="X334" s="102">
        <v>0</v>
      </c>
      <c r="Y334" s="58">
        <f t="shared" si="75"/>
        <v>0</v>
      </c>
      <c r="Z334" s="102">
        <v>14</v>
      </c>
      <c r="AA334" s="102">
        <v>1540</v>
      </c>
      <c r="AB334" s="58">
        <f t="shared" si="76"/>
        <v>385</v>
      </c>
      <c r="AC334" s="57">
        <v>18</v>
      </c>
      <c r="AD334" s="102">
        <v>1735</v>
      </c>
      <c r="AE334" s="58">
        <f t="shared" si="77"/>
        <v>433.75</v>
      </c>
      <c r="AF334" s="102">
        <v>21</v>
      </c>
      <c r="AG334" s="102">
        <v>1570</v>
      </c>
      <c r="AH334" s="219">
        <f t="shared" si="78"/>
        <v>392.5</v>
      </c>
      <c r="AI334" s="102">
        <v>17</v>
      </c>
      <c r="AJ334" s="102">
        <v>1440</v>
      </c>
      <c r="AK334" s="219">
        <f t="shared" si="79"/>
        <v>360</v>
      </c>
      <c r="AL334" s="102">
        <v>5</v>
      </c>
      <c r="AM334" s="102">
        <v>685</v>
      </c>
      <c r="AN334" s="219">
        <f t="shared" si="80"/>
        <v>171.25</v>
      </c>
      <c r="AO334" s="268">
        <v>2</v>
      </c>
      <c r="AP334" s="268">
        <v>295</v>
      </c>
      <c r="AQ334" s="219">
        <f t="shared" si="81"/>
        <v>73.75</v>
      </c>
      <c r="AR334" s="222">
        <v>3</v>
      </c>
      <c r="AS334" s="222">
        <v>330</v>
      </c>
      <c r="AT334" s="219">
        <f t="shared" si="82"/>
        <v>82.5</v>
      </c>
      <c r="AU334" s="222">
        <v>2</v>
      </c>
      <c r="AV334" s="222">
        <v>140</v>
      </c>
      <c r="AW334" s="222">
        <f t="shared" si="83"/>
        <v>35</v>
      </c>
    </row>
    <row r="335" spans="2:49">
      <c r="B335" s="41" t="s">
        <v>1447</v>
      </c>
      <c r="C335" s="298" t="s">
        <v>1497</v>
      </c>
      <c r="D335" s="44" t="s">
        <v>5</v>
      </c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02">
        <v>0</v>
      </c>
      <c r="X335" s="102">
        <v>0</v>
      </c>
      <c r="Y335" s="58">
        <f t="shared" si="75"/>
        <v>0</v>
      </c>
      <c r="Z335" s="102">
        <v>23</v>
      </c>
      <c r="AA335" s="102">
        <v>2340</v>
      </c>
      <c r="AB335" s="58">
        <f t="shared" si="76"/>
        <v>585</v>
      </c>
      <c r="AC335" s="57">
        <v>24</v>
      </c>
      <c r="AD335" s="102">
        <v>2190</v>
      </c>
      <c r="AE335" s="58">
        <f t="shared" si="77"/>
        <v>547.5</v>
      </c>
      <c r="AF335" s="102">
        <v>14</v>
      </c>
      <c r="AG335" s="102">
        <v>1305</v>
      </c>
      <c r="AH335" s="219">
        <f t="shared" si="78"/>
        <v>326.25</v>
      </c>
      <c r="AI335" s="102">
        <v>18</v>
      </c>
      <c r="AJ335" s="102">
        <v>1870</v>
      </c>
      <c r="AK335" s="219">
        <f t="shared" si="79"/>
        <v>467.5</v>
      </c>
      <c r="AL335" s="102">
        <v>9</v>
      </c>
      <c r="AM335" s="102">
        <v>760</v>
      </c>
      <c r="AN335" s="219">
        <f t="shared" si="80"/>
        <v>190</v>
      </c>
      <c r="AO335" s="268">
        <v>4</v>
      </c>
      <c r="AP335" s="268">
        <v>300</v>
      </c>
      <c r="AQ335" s="219">
        <f t="shared" si="81"/>
        <v>75</v>
      </c>
      <c r="AR335" s="222">
        <v>8</v>
      </c>
      <c r="AS335" s="222">
        <v>940</v>
      </c>
      <c r="AT335" s="219">
        <f t="shared" si="82"/>
        <v>235</v>
      </c>
      <c r="AU335" s="222">
        <v>8</v>
      </c>
      <c r="AV335" s="222">
        <v>755</v>
      </c>
      <c r="AW335" s="222">
        <f t="shared" si="83"/>
        <v>188.75</v>
      </c>
    </row>
    <row r="336" spans="2:49">
      <c r="B336" s="41" t="s">
        <v>1448</v>
      </c>
      <c r="C336" s="298" t="s">
        <v>1498</v>
      </c>
      <c r="D336" s="44" t="s">
        <v>5</v>
      </c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02">
        <v>0</v>
      </c>
      <c r="X336" s="102">
        <v>0</v>
      </c>
      <c r="Y336" s="58">
        <f t="shared" si="75"/>
        <v>0</v>
      </c>
      <c r="Z336" s="102">
        <v>41</v>
      </c>
      <c r="AA336" s="102">
        <v>4065</v>
      </c>
      <c r="AB336" s="58">
        <f t="shared" si="76"/>
        <v>1016.25</v>
      </c>
      <c r="AC336" s="57">
        <v>76</v>
      </c>
      <c r="AD336" s="102">
        <v>5895</v>
      </c>
      <c r="AE336" s="58">
        <f t="shared" si="77"/>
        <v>1473.75</v>
      </c>
      <c r="AF336" s="102">
        <v>85</v>
      </c>
      <c r="AG336" s="102">
        <v>7125</v>
      </c>
      <c r="AH336" s="219">
        <f t="shared" si="78"/>
        <v>1781.25</v>
      </c>
      <c r="AI336" s="102">
        <v>99</v>
      </c>
      <c r="AJ336" s="102">
        <v>9675</v>
      </c>
      <c r="AK336" s="219">
        <f t="shared" si="79"/>
        <v>2418.75</v>
      </c>
      <c r="AL336" s="102">
        <v>107</v>
      </c>
      <c r="AM336" s="102">
        <v>9055</v>
      </c>
      <c r="AN336" s="219">
        <f t="shared" si="80"/>
        <v>2263.75</v>
      </c>
      <c r="AO336" s="268">
        <v>74</v>
      </c>
      <c r="AP336" s="268">
        <v>6690</v>
      </c>
      <c r="AQ336" s="219">
        <f t="shared" si="81"/>
        <v>1672.5</v>
      </c>
      <c r="AR336" s="222">
        <v>56</v>
      </c>
      <c r="AS336" s="222">
        <v>4745</v>
      </c>
      <c r="AT336" s="219">
        <f t="shared" si="82"/>
        <v>1186.25</v>
      </c>
      <c r="AU336" s="222">
        <v>36</v>
      </c>
      <c r="AV336" s="222">
        <v>3050</v>
      </c>
      <c r="AW336" s="222">
        <f t="shared" si="83"/>
        <v>762.5</v>
      </c>
    </row>
    <row r="337" spans="2:49">
      <c r="B337" s="41" t="s">
        <v>1449</v>
      </c>
      <c r="C337" s="298" t="s">
        <v>1499</v>
      </c>
      <c r="D337" s="44" t="s">
        <v>16</v>
      </c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02">
        <v>0</v>
      </c>
      <c r="X337" s="102">
        <v>0</v>
      </c>
      <c r="Y337" s="58">
        <f t="shared" si="75"/>
        <v>0</v>
      </c>
      <c r="Z337" s="102">
        <v>33</v>
      </c>
      <c r="AA337" s="102">
        <v>4210</v>
      </c>
      <c r="AB337" s="58">
        <f t="shared" si="76"/>
        <v>1052.5</v>
      </c>
      <c r="AC337" s="57">
        <v>62</v>
      </c>
      <c r="AD337" s="102">
        <v>7995</v>
      </c>
      <c r="AE337" s="58">
        <f t="shared" si="77"/>
        <v>1998.75</v>
      </c>
      <c r="AF337" s="102">
        <v>52</v>
      </c>
      <c r="AG337" s="102">
        <v>7770</v>
      </c>
      <c r="AH337" s="219">
        <f t="shared" si="78"/>
        <v>1942.5</v>
      </c>
      <c r="AI337" s="102">
        <v>69</v>
      </c>
      <c r="AJ337" s="102">
        <v>9695</v>
      </c>
      <c r="AK337" s="219">
        <f t="shared" si="79"/>
        <v>2423.75</v>
      </c>
      <c r="AL337" s="102">
        <v>45</v>
      </c>
      <c r="AM337" s="102">
        <v>6675</v>
      </c>
      <c r="AN337" s="219">
        <f t="shared" si="80"/>
        <v>1668.75</v>
      </c>
      <c r="AO337" s="268">
        <v>32</v>
      </c>
      <c r="AP337" s="268">
        <v>4060</v>
      </c>
      <c r="AQ337" s="219">
        <f t="shared" si="81"/>
        <v>1015</v>
      </c>
      <c r="AR337" s="222">
        <v>90</v>
      </c>
      <c r="AS337" s="222">
        <v>10570</v>
      </c>
      <c r="AT337" s="219">
        <f t="shared" si="82"/>
        <v>2642.5</v>
      </c>
      <c r="AU337" s="222">
        <v>38</v>
      </c>
      <c r="AV337" s="222">
        <v>5645</v>
      </c>
      <c r="AW337" s="222">
        <f t="shared" si="83"/>
        <v>1411.25</v>
      </c>
    </row>
    <row r="338" spans="2:49">
      <c r="B338" s="41" t="s">
        <v>1450</v>
      </c>
      <c r="C338" s="298" t="s">
        <v>1500</v>
      </c>
      <c r="D338" s="44" t="s">
        <v>23</v>
      </c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02">
        <v>0</v>
      </c>
      <c r="X338" s="102">
        <v>0</v>
      </c>
      <c r="Y338" s="58">
        <f t="shared" si="75"/>
        <v>0</v>
      </c>
      <c r="Z338" s="102">
        <v>43</v>
      </c>
      <c r="AA338" s="102">
        <v>3830</v>
      </c>
      <c r="AB338" s="58">
        <f t="shared" si="76"/>
        <v>957.5</v>
      </c>
      <c r="AC338" s="57">
        <v>57</v>
      </c>
      <c r="AD338" s="102">
        <v>5230</v>
      </c>
      <c r="AE338" s="58">
        <f t="shared" si="77"/>
        <v>1307.5</v>
      </c>
      <c r="AF338" s="102">
        <v>121</v>
      </c>
      <c r="AG338" s="102">
        <v>11875</v>
      </c>
      <c r="AH338" s="219">
        <f t="shared" si="78"/>
        <v>2968.75</v>
      </c>
      <c r="AI338" s="102">
        <v>144</v>
      </c>
      <c r="AJ338" s="102">
        <v>12810</v>
      </c>
      <c r="AK338" s="219">
        <f t="shared" si="79"/>
        <v>3202.5</v>
      </c>
      <c r="AL338" s="102">
        <v>176</v>
      </c>
      <c r="AM338" s="102">
        <v>16085</v>
      </c>
      <c r="AN338" s="219">
        <f t="shared" si="80"/>
        <v>4021.25</v>
      </c>
      <c r="AO338" s="268">
        <v>156</v>
      </c>
      <c r="AP338" s="268">
        <v>13700</v>
      </c>
      <c r="AQ338" s="219">
        <f t="shared" si="81"/>
        <v>3425</v>
      </c>
      <c r="AR338" s="222">
        <v>190</v>
      </c>
      <c r="AS338" s="222">
        <v>18815</v>
      </c>
      <c r="AT338" s="219">
        <f t="shared" si="82"/>
        <v>4703.75</v>
      </c>
      <c r="AU338" s="222">
        <v>193</v>
      </c>
      <c r="AV338" s="222">
        <v>19850</v>
      </c>
      <c r="AW338" s="222">
        <f t="shared" si="83"/>
        <v>4962.5</v>
      </c>
    </row>
    <row r="339" spans="2:49">
      <c r="B339" s="41" t="s">
        <v>1451</v>
      </c>
      <c r="C339" s="298" t="s">
        <v>1501</v>
      </c>
      <c r="D339" s="44" t="s">
        <v>23</v>
      </c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02">
        <v>0</v>
      </c>
      <c r="X339" s="102">
        <v>0</v>
      </c>
      <c r="Y339" s="58">
        <f t="shared" si="75"/>
        <v>0</v>
      </c>
      <c r="Z339" s="102">
        <v>26</v>
      </c>
      <c r="AA339" s="102">
        <v>2440</v>
      </c>
      <c r="AB339" s="58">
        <f t="shared" si="76"/>
        <v>610</v>
      </c>
      <c r="AC339" s="57">
        <v>42</v>
      </c>
      <c r="AD339" s="102">
        <v>3410</v>
      </c>
      <c r="AE339" s="58">
        <f t="shared" si="77"/>
        <v>852.5</v>
      </c>
      <c r="AF339" s="102">
        <v>69</v>
      </c>
      <c r="AG339" s="102">
        <v>6765</v>
      </c>
      <c r="AH339" s="219">
        <f t="shared" si="78"/>
        <v>1691.25</v>
      </c>
      <c r="AI339" s="102">
        <v>64</v>
      </c>
      <c r="AJ339" s="102">
        <v>6220</v>
      </c>
      <c r="AK339" s="219">
        <f t="shared" si="79"/>
        <v>1555</v>
      </c>
      <c r="AL339" s="102">
        <v>57</v>
      </c>
      <c r="AM339" s="102">
        <v>4795</v>
      </c>
      <c r="AN339" s="219">
        <f t="shared" si="80"/>
        <v>1198.75</v>
      </c>
      <c r="AO339" s="268">
        <v>78</v>
      </c>
      <c r="AP339" s="268">
        <v>7515</v>
      </c>
      <c r="AQ339" s="219">
        <f t="shared" si="81"/>
        <v>1878.75</v>
      </c>
      <c r="AR339" s="222">
        <v>71</v>
      </c>
      <c r="AS339" s="222">
        <v>6360</v>
      </c>
      <c r="AT339" s="219">
        <f t="shared" si="82"/>
        <v>1590</v>
      </c>
      <c r="AU339" s="222">
        <v>42</v>
      </c>
      <c r="AV339" s="222">
        <v>4070</v>
      </c>
      <c r="AW339" s="222">
        <f t="shared" si="83"/>
        <v>1017.5</v>
      </c>
    </row>
    <row r="340" spans="2:49">
      <c r="B340" s="41" t="s">
        <v>1452</v>
      </c>
      <c r="C340" s="298" t="s">
        <v>1502</v>
      </c>
      <c r="D340" s="44" t="s">
        <v>5</v>
      </c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02">
        <v>0</v>
      </c>
      <c r="X340" s="102">
        <v>0</v>
      </c>
      <c r="Y340" s="58">
        <f t="shared" si="75"/>
        <v>0</v>
      </c>
      <c r="Z340" s="102">
        <v>81</v>
      </c>
      <c r="AA340" s="102">
        <v>8185</v>
      </c>
      <c r="AB340" s="58">
        <f t="shared" si="76"/>
        <v>2046.25</v>
      </c>
      <c r="AC340" s="57">
        <v>113</v>
      </c>
      <c r="AD340" s="102">
        <v>10535</v>
      </c>
      <c r="AE340" s="58">
        <f t="shared" si="77"/>
        <v>2633.75</v>
      </c>
      <c r="AF340" s="102">
        <v>135</v>
      </c>
      <c r="AG340" s="102">
        <v>11240</v>
      </c>
      <c r="AH340" s="219">
        <f t="shared" si="78"/>
        <v>2810</v>
      </c>
      <c r="AI340" s="102">
        <v>180</v>
      </c>
      <c r="AJ340" s="102">
        <v>14635</v>
      </c>
      <c r="AK340" s="219">
        <f t="shared" si="79"/>
        <v>3658.75</v>
      </c>
      <c r="AL340" s="102">
        <v>193</v>
      </c>
      <c r="AM340" s="102">
        <v>14145</v>
      </c>
      <c r="AN340" s="219">
        <f t="shared" si="80"/>
        <v>3536.25</v>
      </c>
      <c r="AO340" s="268">
        <v>186</v>
      </c>
      <c r="AP340" s="268">
        <v>15225</v>
      </c>
      <c r="AQ340" s="219">
        <f t="shared" si="81"/>
        <v>3806.25</v>
      </c>
      <c r="AR340" s="222">
        <v>250</v>
      </c>
      <c r="AS340" s="222">
        <v>20180</v>
      </c>
      <c r="AT340" s="219">
        <f t="shared" si="82"/>
        <v>5045</v>
      </c>
      <c r="AU340" s="222">
        <v>201</v>
      </c>
      <c r="AV340" s="222">
        <v>16230</v>
      </c>
      <c r="AW340" s="222">
        <f t="shared" si="83"/>
        <v>4057.5</v>
      </c>
    </row>
    <row r="341" spans="2:49">
      <c r="B341" s="41" t="s">
        <v>1453</v>
      </c>
      <c r="C341" s="298" t="s">
        <v>2201</v>
      </c>
      <c r="D341" s="44" t="s">
        <v>261</v>
      </c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02">
        <v>0</v>
      </c>
      <c r="X341" s="102">
        <v>0</v>
      </c>
      <c r="Y341" s="58">
        <f t="shared" si="75"/>
        <v>0</v>
      </c>
      <c r="Z341" s="102">
        <v>0</v>
      </c>
      <c r="AA341" s="102">
        <v>0</v>
      </c>
      <c r="AB341" s="58">
        <f t="shared" si="76"/>
        <v>0</v>
      </c>
      <c r="AC341" s="57">
        <v>0</v>
      </c>
      <c r="AD341" s="102">
        <v>0</v>
      </c>
      <c r="AE341" s="58">
        <f t="shared" si="77"/>
        <v>0</v>
      </c>
      <c r="AF341" s="102">
        <v>5</v>
      </c>
      <c r="AG341" s="102">
        <v>735</v>
      </c>
      <c r="AH341" s="219">
        <f t="shared" si="78"/>
        <v>183.75</v>
      </c>
      <c r="AI341" s="102">
        <v>11</v>
      </c>
      <c r="AJ341" s="102">
        <v>995</v>
      </c>
      <c r="AK341" s="219">
        <f t="shared" si="79"/>
        <v>248.75</v>
      </c>
      <c r="AL341" s="102">
        <v>16</v>
      </c>
      <c r="AM341" s="102">
        <v>1310</v>
      </c>
      <c r="AN341" s="219">
        <f t="shared" si="80"/>
        <v>327.5</v>
      </c>
      <c r="AO341" s="268">
        <v>39</v>
      </c>
      <c r="AP341" s="268">
        <v>3420</v>
      </c>
      <c r="AQ341" s="219">
        <f t="shared" si="81"/>
        <v>855</v>
      </c>
      <c r="AR341" s="222">
        <v>31</v>
      </c>
      <c r="AS341" s="222">
        <v>1905</v>
      </c>
      <c r="AT341" s="219">
        <f t="shared" si="82"/>
        <v>476.25</v>
      </c>
      <c r="AU341" s="222">
        <v>11</v>
      </c>
      <c r="AV341" s="222">
        <v>1705</v>
      </c>
      <c r="AW341" s="222">
        <f t="shared" si="83"/>
        <v>426.25</v>
      </c>
    </row>
    <row r="342" spans="2:49">
      <c r="B342" s="41" t="s">
        <v>1454</v>
      </c>
      <c r="C342" s="298" t="s">
        <v>1503</v>
      </c>
      <c r="D342" s="44" t="s">
        <v>16</v>
      </c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02">
        <v>0</v>
      </c>
      <c r="X342" s="102">
        <v>0</v>
      </c>
      <c r="Y342" s="58">
        <f t="shared" si="75"/>
        <v>0</v>
      </c>
      <c r="Z342" s="102">
        <v>41</v>
      </c>
      <c r="AA342" s="102">
        <v>4890</v>
      </c>
      <c r="AB342" s="58">
        <f t="shared" si="76"/>
        <v>1222.5</v>
      </c>
      <c r="AC342" s="57">
        <v>44</v>
      </c>
      <c r="AD342" s="102">
        <v>4800</v>
      </c>
      <c r="AE342" s="58">
        <f t="shared" si="77"/>
        <v>1200</v>
      </c>
      <c r="AF342" s="102">
        <v>54</v>
      </c>
      <c r="AG342" s="102">
        <v>6200</v>
      </c>
      <c r="AH342" s="219">
        <f t="shared" si="78"/>
        <v>1550</v>
      </c>
      <c r="AI342" s="102">
        <v>79</v>
      </c>
      <c r="AJ342" s="102">
        <v>8745</v>
      </c>
      <c r="AK342" s="219">
        <f t="shared" si="79"/>
        <v>2186.25</v>
      </c>
      <c r="AL342" s="102">
        <v>119</v>
      </c>
      <c r="AM342" s="102">
        <v>13005</v>
      </c>
      <c r="AN342" s="219">
        <f t="shared" si="80"/>
        <v>3251.25</v>
      </c>
      <c r="AO342" s="268">
        <v>122</v>
      </c>
      <c r="AP342" s="268">
        <v>13165</v>
      </c>
      <c r="AQ342" s="219">
        <f t="shared" si="81"/>
        <v>3291.25</v>
      </c>
      <c r="AR342" s="222">
        <v>143</v>
      </c>
      <c r="AS342" s="222">
        <v>16425</v>
      </c>
      <c r="AT342" s="219">
        <f t="shared" si="82"/>
        <v>4106.25</v>
      </c>
      <c r="AU342" s="222">
        <v>156</v>
      </c>
      <c r="AV342" s="222">
        <v>20365</v>
      </c>
      <c r="AW342" s="222">
        <f t="shared" si="83"/>
        <v>5091.25</v>
      </c>
    </row>
    <row r="343" spans="2:49">
      <c r="B343" s="41" t="s">
        <v>1455</v>
      </c>
      <c r="C343" s="298" t="s">
        <v>1504</v>
      </c>
      <c r="D343" s="44" t="s">
        <v>5</v>
      </c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02">
        <v>0</v>
      </c>
      <c r="X343" s="102">
        <v>0</v>
      </c>
      <c r="Y343" s="58">
        <f t="shared" si="75"/>
        <v>0</v>
      </c>
      <c r="Z343" s="102">
        <v>113</v>
      </c>
      <c r="AA343" s="102">
        <v>11085</v>
      </c>
      <c r="AB343" s="58">
        <f t="shared" si="76"/>
        <v>2771.25</v>
      </c>
      <c r="AC343" s="57">
        <v>229</v>
      </c>
      <c r="AD343" s="102">
        <v>23610</v>
      </c>
      <c r="AE343" s="58">
        <f t="shared" si="77"/>
        <v>5902.5</v>
      </c>
      <c r="AF343" s="102">
        <v>234</v>
      </c>
      <c r="AG343" s="102">
        <v>19475</v>
      </c>
      <c r="AH343" s="219">
        <f t="shared" si="78"/>
        <v>4868.75</v>
      </c>
      <c r="AI343" s="102">
        <v>277</v>
      </c>
      <c r="AJ343" s="102">
        <v>26220</v>
      </c>
      <c r="AK343" s="219">
        <f t="shared" si="79"/>
        <v>6555</v>
      </c>
      <c r="AL343" s="102">
        <v>260</v>
      </c>
      <c r="AM343" s="102">
        <v>22530</v>
      </c>
      <c r="AN343" s="219">
        <f t="shared" si="80"/>
        <v>5632.5</v>
      </c>
      <c r="AO343" s="268">
        <v>230</v>
      </c>
      <c r="AP343" s="268">
        <v>18645</v>
      </c>
      <c r="AQ343" s="219">
        <f t="shared" si="81"/>
        <v>4661.25</v>
      </c>
      <c r="AR343" s="222">
        <v>281</v>
      </c>
      <c r="AS343" s="222">
        <v>21130</v>
      </c>
      <c r="AT343" s="219">
        <f t="shared" si="82"/>
        <v>5282.5</v>
      </c>
      <c r="AU343" s="222">
        <v>227</v>
      </c>
      <c r="AV343" s="222">
        <v>19925</v>
      </c>
      <c r="AW343" s="222">
        <f t="shared" si="83"/>
        <v>4981.25</v>
      </c>
    </row>
    <row r="344" spans="2:49">
      <c r="B344" s="41" t="s">
        <v>1456</v>
      </c>
      <c r="C344" s="298" t="s">
        <v>1505</v>
      </c>
      <c r="D344" s="44" t="s">
        <v>5</v>
      </c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02">
        <v>0</v>
      </c>
      <c r="X344" s="102">
        <v>0</v>
      </c>
      <c r="Y344" s="58">
        <f t="shared" si="75"/>
        <v>0</v>
      </c>
      <c r="Z344" s="102">
        <v>12</v>
      </c>
      <c r="AA344" s="102">
        <v>1400</v>
      </c>
      <c r="AB344" s="58">
        <f t="shared" si="76"/>
        <v>350</v>
      </c>
      <c r="AC344" s="57">
        <v>14</v>
      </c>
      <c r="AD344" s="102">
        <v>1225</v>
      </c>
      <c r="AE344" s="58">
        <f t="shared" si="77"/>
        <v>306.25</v>
      </c>
      <c r="AF344" s="102">
        <v>13</v>
      </c>
      <c r="AG344" s="102">
        <v>1730</v>
      </c>
      <c r="AH344" s="219">
        <f t="shared" si="78"/>
        <v>432.5</v>
      </c>
      <c r="AI344" s="102">
        <v>19</v>
      </c>
      <c r="AJ344" s="102">
        <v>1880</v>
      </c>
      <c r="AK344" s="219">
        <f t="shared" si="79"/>
        <v>470</v>
      </c>
      <c r="AL344" s="102">
        <v>19</v>
      </c>
      <c r="AM344" s="102">
        <v>1735</v>
      </c>
      <c r="AN344" s="219">
        <f t="shared" si="80"/>
        <v>433.75</v>
      </c>
      <c r="AO344" s="268">
        <v>29</v>
      </c>
      <c r="AP344" s="268">
        <v>1905</v>
      </c>
      <c r="AQ344" s="219">
        <f t="shared" si="81"/>
        <v>476.25</v>
      </c>
      <c r="AR344" s="222">
        <v>20</v>
      </c>
      <c r="AS344" s="222">
        <v>1310</v>
      </c>
      <c r="AT344" s="219">
        <f t="shared" si="82"/>
        <v>327.5</v>
      </c>
      <c r="AU344" s="222">
        <v>21</v>
      </c>
      <c r="AV344" s="222">
        <v>1595</v>
      </c>
      <c r="AW344" s="222">
        <f t="shared" si="83"/>
        <v>398.75</v>
      </c>
    </row>
    <row r="345" spans="2:49">
      <c r="B345" s="41" t="s">
        <v>1457</v>
      </c>
      <c r="C345" s="298" t="s">
        <v>1506</v>
      </c>
      <c r="D345" s="44" t="s">
        <v>5</v>
      </c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02">
        <v>0</v>
      </c>
      <c r="X345" s="102">
        <v>0</v>
      </c>
      <c r="Y345" s="58">
        <f t="shared" si="75"/>
        <v>0</v>
      </c>
      <c r="Z345" s="102">
        <v>23</v>
      </c>
      <c r="AA345" s="102">
        <v>2595</v>
      </c>
      <c r="AB345" s="58">
        <f t="shared" si="76"/>
        <v>648.75</v>
      </c>
      <c r="AC345" s="57">
        <v>7</v>
      </c>
      <c r="AD345" s="102">
        <v>595</v>
      </c>
      <c r="AE345" s="58">
        <f t="shared" si="77"/>
        <v>148.75</v>
      </c>
      <c r="AF345" s="102">
        <v>6</v>
      </c>
      <c r="AG345" s="102">
        <v>355</v>
      </c>
      <c r="AH345" s="219">
        <f t="shared" si="78"/>
        <v>88.75</v>
      </c>
      <c r="AI345" s="102">
        <v>15</v>
      </c>
      <c r="AJ345" s="102">
        <v>1230</v>
      </c>
      <c r="AK345" s="219">
        <f t="shared" si="79"/>
        <v>307.5</v>
      </c>
      <c r="AL345" s="102">
        <v>4</v>
      </c>
      <c r="AM345" s="102">
        <v>370</v>
      </c>
      <c r="AN345" s="219">
        <f t="shared" si="80"/>
        <v>92.5</v>
      </c>
      <c r="AO345" s="268">
        <v>13</v>
      </c>
      <c r="AP345" s="268">
        <v>1090</v>
      </c>
      <c r="AQ345" s="219">
        <f t="shared" si="81"/>
        <v>272.5</v>
      </c>
      <c r="AR345" s="222">
        <v>2</v>
      </c>
      <c r="AS345" s="222">
        <v>160</v>
      </c>
      <c r="AT345" s="219">
        <f t="shared" si="82"/>
        <v>40</v>
      </c>
      <c r="AU345" s="222">
        <v>12</v>
      </c>
      <c r="AV345" s="222">
        <v>1150</v>
      </c>
      <c r="AW345" s="222">
        <f t="shared" si="83"/>
        <v>287.5</v>
      </c>
    </row>
    <row r="346" spans="2:49">
      <c r="B346" s="41" t="s">
        <v>1458</v>
      </c>
      <c r="C346" s="298" t="s">
        <v>1507</v>
      </c>
      <c r="D346" s="44" t="s">
        <v>5</v>
      </c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02">
        <v>0</v>
      </c>
      <c r="X346" s="102">
        <v>0</v>
      </c>
      <c r="Y346" s="58">
        <f t="shared" si="75"/>
        <v>0</v>
      </c>
      <c r="Z346" s="102">
        <v>1</v>
      </c>
      <c r="AA346" s="102">
        <v>150</v>
      </c>
      <c r="AB346" s="58">
        <f t="shared" si="76"/>
        <v>37.5</v>
      </c>
      <c r="AC346" s="57">
        <v>0</v>
      </c>
      <c r="AD346" s="102">
        <v>0</v>
      </c>
      <c r="AE346" s="58">
        <f t="shared" si="77"/>
        <v>0</v>
      </c>
      <c r="AF346" s="102">
        <v>3</v>
      </c>
      <c r="AG346" s="102">
        <v>400</v>
      </c>
      <c r="AH346" s="219">
        <f t="shared" si="78"/>
        <v>100</v>
      </c>
      <c r="AI346" s="102">
        <v>10</v>
      </c>
      <c r="AJ346" s="102">
        <v>875</v>
      </c>
      <c r="AK346" s="219">
        <f t="shared" si="79"/>
        <v>218.75</v>
      </c>
      <c r="AL346" s="102">
        <v>9</v>
      </c>
      <c r="AM346" s="102">
        <v>670</v>
      </c>
      <c r="AN346" s="219">
        <f t="shared" si="80"/>
        <v>167.5</v>
      </c>
      <c r="AO346" s="268">
        <v>13</v>
      </c>
      <c r="AP346" s="268">
        <v>1635</v>
      </c>
      <c r="AQ346" s="219">
        <f t="shared" si="81"/>
        <v>408.75</v>
      </c>
      <c r="AR346" s="222">
        <v>6</v>
      </c>
      <c r="AS346" s="222">
        <v>780</v>
      </c>
      <c r="AT346" s="219">
        <f t="shared" si="82"/>
        <v>195</v>
      </c>
      <c r="AU346" s="222">
        <v>0</v>
      </c>
      <c r="AV346" s="222">
        <v>0</v>
      </c>
      <c r="AW346" s="222">
        <f t="shared" si="83"/>
        <v>0</v>
      </c>
    </row>
    <row r="347" spans="2:49">
      <c r="B347" s="41" t="s">
        <v>1459</v>
      </c>
      <c r="C347" s="298" t="s">
        <v>1508</v>
      </c>
      <c r="D347" s="44" t="s">
        <v>5</v>
      </c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02">
        <v>0</v>
      </c>
      <c r="X347" s="102">
        <v>0</v>
      </c>
      <c r="Y347" s="58">
        <f t="shared" si="75"/>
        <v>0</v>
      </c>
      <c r="Z347" s="102">
        <v>36</v>
      </c>
      <c r="AA347" s="102">
        <v>3545</v>
      </c>
      <c r="AB347" s="58">
        <f t="shared" si="76"/>
        <v>886.25</v>
      </c>
      <c r="AC347" s="57">
        <v>72</v>
      </c>
      <c r="AD347" s="102">
        <v>6280</v>
      </c>
      <c r="AE347" s="58">
        <f t="shared" si="77"/>
        <v>1570</v>
      </c>
      <c r="AF347" s="102">
        <v>126</v>
      </c>
      <c r="AG347" s="102">
        <v>14335</v>
      </c>
      <c r="AH347" s="219">
        <f t="shared" si="78"/>
        <v>3583.75</v>
      </c>
      <c r="AI347" s="102">
        <v>85</v>
      </c>
      <c r="AJ347" s="102">
        <v>8710</v>
      </c>
      <c r="AK347" s="219">
        <f t="shared" si="79"/>
        <v>2177.5</v>
      </c>
      <c r="AL347" s="102">
        <v>67</v>
      </c>
      <c r="AM347" s="102">
        <v>6095</v>
      </c>
      <c r="AN347" s="219">
        <f t="shared" si="80"/>
        <v>1523.75</v>
      </c>
      <c r="AO347" s="268">
        <v>97</v>
      </c>
      <c r="AP347" s="268">
        <v>8770</v>
      </c>
      <c r="AQ347" s="219">
        <f t="shared" si="81"/>
        <v>2192.5</v>
      </c>
      <c r="AR347" s="222">
        <v>67</v>
      </c>
      <c r="AS347" s="222">
        <v>6650</v>
      </c>
      <c r="AT347" s="219">
        <f t="shared" si="82"/>
        <v>1662.5</v>
      </c>
      <c r="AU347" s="222">
        <v>56</v>
      </c>
      <c r="AV347" s="222">
        <v>6090</v>
      </c>
      <c r="AW347" s="222">
        <f t="shared" si="83"/>
        <v>1522.5</v>
      </c>
    </row>
    <row r="348" spans="2:49">
      <c r="B348" s="41" t="s">
        <v>1460</v>
      </c>
      <c r="C348" s="298" t="s">
        <v>1509</v>
      </c>
      <c r="D348" s="44" t="s">
        <v>5</v>
      </c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02">
        <v>0</v>
      </c>
      <c r="X348" s="102">
        <v>0</v>
      </c>
      <c r="Y348" s="58">
        <f t="shared" si="75"/>
        <v>0</v>
      </c>
      <c r="Z348" s="102">
        <v>48</v>
      </c>
      <c r="AA348" s="102">
        <v>6690</v>
      </c>
      <c r="AB348" s="58">
        <f t="shared" si="76"/>
        <v>1672.5</v>
      </c>
      <c r="AC348" s="57">
        <v>98</v>
      </c>
      <c r="AD348" s="102">
        <v>12920</v>
      </c>
      <c r="AE348" s="58">
        <f t="shared" si="77"/>
        <v>3230</v>
      </c>
      <c r="AF348" s="102">
        <v>146</v>
      </c>
      <c r="AG348" s="102">
        <v>19845</v>
      </c>
      <c r="AH348" s="219">
        <f t="shared" si="78"/>
        <v>4961.25</v>
      </c>
      <c r="AI348" s="102">
        <v>299</v>
      </c>
      <c r="AJ348" s="102">
        <v>36515</v>
      </c>
      <c r="AK348" s="219">
        <f t="shared" si="79"/>
        <v>9128.75</v>
      </c>
      <c r="AL348" s="102">
        <v>337</v>
      </c>
      <c r="AM348" s="102">
        <v>46245</v>
      </c>
      <c r="AN348" s="219">
        <f t="shared" si="80"/>
        <v>11561.25</v>
      </c>
      <c r="AO348" s="268">
        <v>357</v>
      </c>
      <c r="AP348" s="268">
        <v>45765</v>
      </c>
      <c r="AQ348" s="219">
        <f t="shared" si="81"/>
        <v>11441.25</v>
      </c>
      <c r="AR348" s="222">
        <v>332</v>
      </c>
      <c r="AS348" s="222">
        <v>43715</v>
      </c>
      <c r="AT348" s="219">
        <f t="shared" si="82"/>
        <v>10928.75</v>
      </c>
      <c r="AU348" s="222">
        <v>301</v>
      </c>
      <c r="AV348" s="222">
        <v>42650</v>
      </c>
      <c r="AW348" s="222">
        <f t="shared" si="83"/>
        <v>10662.5</v>
      </c>
    </row>
    <row r="349" spans="2:49">
      <c r="B349" s="41" t="s">
        <v>1461</v>
      </c>
      <c r="C349" s="298" t="s">
        <v>1932</v>
      </c>
      <c r="D349" s="44" t="s">
        <v>5</v>
      </c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02">
        <v>0</v>
      </c>
      <c r="X349" s="102">
        <v>0</v>
      </c>
      <c r="Y349" s="58">
        <f t="shared" si="75"/>
        <v>0</v>
      </c>
      <c r="Z349" s="102">
        <v>0</v>
      </c>
      <c r="AA349" s="102">
        <v>0</v>
      </c>
      <c r="AB349" s="58">
        <f t="shared" si="76"/>
        <v>0</v>
      </c>
      <c r="AC349" s="57">
        <v>16</v>
      </c>
      <c r="AD349" s="102">
        <v>1485</v>
      </c>
      <c r="AE349" s="58">
        <f t="shared" si="77"/>
        <v>371.25</v>
      </c>
      <c r="AF349" s="102">
        <v>35</v>
      </c>
      <c r="AG349" s="102">
        <v>2770</v>
      </c>
      <c r="AH349" s="219">
        <f t="shared" si="78"/>
        <v>692.5</v>
      </c>
      <c r="AI349" s="102">
        <v>48</v>
      </c>
      <c r="AJ349" s="102">
        <v>3905</v>
      </c>
      <c r="AK349" s="219">
        <f t="shared" si="79"/>
        <v>976.25</v>
      </c>
      <c r="AL349" s="102">
        <v>40</v>
      </c>
      <c r="AM349" s="102">
        <v>3630</v>
      </c>
      <c r="AN349" s="219">
        <f t="shared" si="80"/>
        <v>907.5</v>
      </c>
      <c r="AO349" s="268">
        <v>62</v>
      </c>
      <c r="AP349" s="268">
        <v>6020</v>
      </c>
      <c r="AQ349" s="219">
        <f t="shared" si="81"/>
        <v>1505</v>
      </c>
      <c r="AR349" s="222">
        <v>36</v>
      </c>
      <c r="AS349" s="222">
        <v>2825</v>
      </c>
      <c r="AT349" s="219">
        <f t="shared" si="82"/>
        <v>706.25</v>
      </c>
      <c r="AU349" s="222">
        <v>39</v>
      </c>
      <c r="AV349" s="222">
        <v>5095</v>
      </c>
      <c r="AW349" s="222">
        <f t="shared" si="83"/>
        <v>1273.75</v>
      </c>
    </row>
    <row r="350" spans="2:49">
      <c r="B350" s="41" t="s">
        <v>1462</v>
      </c>
      <c r="C350" s="298" t="s">
        <v>1510</v>
      </c>
      <c r="D350" s="44" t="s">
        <v>130</v>
      </c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02">
        <v>0</v>
      </c>
      <c r="X350" s="102">
        <v>0</v>
      </c>
      <c r="Y350" s="58">
        <f t="shared" si="75"/>
        <v>0</v>
      </c>
      <c r="Z350" s="102">
        <v>86</v>
      </c>
      <c r="AA350" s="102">
        <v>7100</v>
      </c>
      <c r="AB350" s="58">
        <f t="shared" si="76"/>
        <v>1775</v>
      </c>
      <c r="AC350" s="57">
        <v>74</v>
      </c>
      <c r="AD350" s="102">
        <v>6285</v>
      </c>
      <c r="AE350" s="58">
        <f t="shared" si="77"/>
        <v>1571.25</v>
      </c>
      <c r="AF350" s="102">
        <v>145</v>
      </c>
      <c r="AG350" s="102">
        <v>12965</v>
      </c>
      <c r="AH350" s="219">
        <f t="shared" si="78"/>
        <v>3241.25</v>
      </c>
      <c r="AI350" s="102">
        <v>160</v>
      </c>
      <c r="AJ350" s="102">
        <v>14015</v>
      </c>
      <c r="AK350" s="219">
        <f t="shared" si="79"/>
        <v>3503.75</v>
      </c>
      <c r="AL350" s="102">
        <v>99</v>
      </c>
      <c r="AM350" s="102">
        <v>7620</v>
      </c>
      <c r="AN350" s="219">
        <f t="shared" si="80"/>
        <v>1905</v>
      </c>
      <c r="AO350" s="268">
        <v>127</v>
      </c>
      <c r="AP350" s="268">
        <v>9475</v>
      </c>
      <c r="AQ350" s="219">
        <f t="shared" si="81"/>
        <v>2368.75</v>
      </c>
      <c r="AR350" s="222">
        <v>93</v>
      </c>
      <c r="AS350" s="222">
        <v>8255</v>
      </c>
      <c r="AT350" s="219">
        <f t="shared" si="82"/>
        <v>2063.75</v>
      </c>
      <c r="AU350" s="222">
        <v>97</v>
      </c>
      <c r="AV350" s="222">
        <v>9240</v>
      </c>
      <c r="AW350" s="222">
        <f t="shared" si="83"/>
        <v>2310</v>
      </c>
    </row>
    <row r="351" spans="2:49">
      <c r="B351" s="41" t="s">
        <v>1463</v>
      </c>
      <c r="C351" s="298" t="s">
        <v>1511</v>
      </c>
      <c r="D351" s="44" t="s">
        <v>43</v>
      </c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02">
        <v>0</v>
      </c>
      <c r="X351" s="102">
        <v>0</v>
      </c>
      <c r="Y351" s="58">
        <f t="shared" si="75"/>
        <v>0</v>
      </c>
      <c r="Z351" s="102">
        <v>17</v>
      </c>
      <c r="AA351" s="102">
        <v>1260</v>
      </c>
      <c r="AB351" s="58">
        <f t="shared" si="76"/>
        <v>315</v>
      </c>
      <c r="AC351" s="57">
        <v>17</v>
      </c>
      <c r="AD351" s="102">
        <v>1195</v>
      </c>
      <c r="AE351" s="58">
        <f t="shared" si="77"/>
        <v>298.75</v>
      </c>
      <c r="AF351" s="102">
        <v>22</v>
      </c>
      <c r="AG351" s="102">
        <v>2025</v>
      </c>
      <c r="AH351" s="219">
        <f t="shared" si="78"/>
        <v>506.25</v>
      </c>
      <c r="AI351" s="102">
        <v>17</v>
      </c>
      <c r="AJ351" s="102">
        <v>1040</v>
      </c>
      <c r="AK351" s="219">
        <f t="shared" si="79"/>
        <v>260</v>
      </c>
      <c r="AL351" s="102">
        <v>5</v>
      </c>
      <c r="AM351" s="102">
        <v>510</v>
      </c>
      <c r="AN351" s="219">
        <f t="shared" si="80"/>
        <v>127.5</v>
      </c>
      <c r="AO351" s="268">
        <v>31</v>
      </c>
      <c r="AP351" s="268">
        <v>2565</v>
      </c>
      <c r="AQ351" s="219">
        <f t="shared" si="81"/>
        <v>641.25</v>
      </c>
      <c r="AR351" s="222">
        <v>14</v>
      </c>
      <c r="AS351" s="222">
        <v>1020</v>
      </c>
      <c r="AT351" s="219">
        <f t="shared" si="82"/>
        <v>255</v>
      </c>
      <c r="AU351" s="222">
        <v>16</v>
      </c>
      <c r="AV351" s="222">
        <v>1690</v>
      </c>
      <c r="AW351" s="222">
        <f t="shared" si="83"/>
        <v>422.5</v>
      </c>
    </row>
    <row r="352" spans="2:49">
      <c r="B352" s="41" t="s">
        <v>1464</v>
      </c>
      <c r="C352" s="298" t="s">
        <v>1512</v>
      </c>
      <c r="D352" s="44" t="s">
        <v>207</v>
      </c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02">
        <v>0</v>
      </c>
      <c r="X352" s="102">
        <v>0</v>
      </c>
      <c r="Y352" s="58">
        <f t="shared" si="75"/>
        <v>0</v>
      </c>
      <c r="Z352" s="102">
        <v>55</v>
      </c>
      <c r="AA352" s="102">
        <v>5715</v>
      </c>
      <c r="AB352" s="58">
        <f t="shared" si="76"/>
        <v>1428.75</v>
      </c>
      <c r="AC352" s="57">
        <v>43</v>
      </c>
      <c r="AD352" s="102">
        <v>4995</v>
      </c>
      <c r="AE352" s="58">
        <f t="shared" si="77"/>
        <v>1248.75</v>
      </c>
      <c r="AF352" s="102">
        <v>63</v>
      </c>
      <c r="AG352" s="102">
        <v>6605</v>
      </c>
      <c r="AH352" s="219">
        <f t="shared" si="78"/>
        <v>1651.25</v>
      </c>
      <c r="AI352" s="102">
        <v>104</v>
      </c>
      <c r="AJ352" s="102">
        <v>10065</v>
      </c>
      <c r="AK352" s="219">
        <f t="shared" si="79"/>
        <v>2516.25</v>
      </c>
      <c r="AL352" s="102">
        <v>110</v>
      </c>
      <c r="AM352" s="102">
        <v>11075</v>
      </c>
      <c r="AN352" s="219">
        <f t="shared" si="80"/>
        <v>2768.75</v>
      </c>
      <c r="AO352" s="268">
        <v>132</v>
      </c>
      <c r="AP352" s="268">
        <v>11780</v>
      </c>
      <c r="AQ352" s="219">
        <f t="shared" si="81"/>
        <v>2945</v>
      </c>
      <c r="AR352" s="222">
        <v>250</v>
      </c>
      <c r="AS352" s="222">
        <v>16295</v>
      </c>
      <c r="AT352" s="219">
        <f t="shared" si="82"/>
        <v>4073.75</v>
      </c>
      <c r="AU352" s="222">
        <v>235</v>
      </c>
      <c r="AV352" s="222">
        <v>19000</v>
      </c>
      <c r="AW352" s="222">
        <f t="shared" si="83"/>
        <v>4750</v>
      </c>
    </row>
    <row r="353" spans="2:49">
      <c r="B353" s="41" t="s">
        <v>1465</v>
      </c>
      <c r="C353" s="298" t="s">
        <v>1513</v>
      </c>
      <c r="D353" s="44" t="s">
        <v>207</v>
      </c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02">
        <v>0</v>
      </c>
      <c r="X353" s="102">
        <v>0</v>
      </c>
      <c r="Y353" s="58">
        <f t="shared" si="75"/>
        <v>0</v>
      </c>
      <c r="Z353" s="102">
        <v>62</v>
      </c>
      <c r="AA353" s="102">
        <v>5785</v>
      </c>
      <c r="AB353" s="58">
        <f t="shared" si="76"/>
        <v>1446.25</v>
      </c>
      <c r="AC353" s="57">
        <v>53</v>
      </c>
      <c r="AD353" s="102">
        <v>4750</v>
      </c>
      <c r="AE353" s="58">
        <f t="shared" si="77"/>
        <v>1187.5</v>
      </c>
      <c r="AF353" s="102">
        <v>80</v>
      </c>
      <c r="AG353" s="102">
        <v>7970</v>
      </c>
      <c r="AH353" s="219">
        <f t="shared" si="78"/>
        <v>1992.5</v>
      </c>
      <c r="AI353" s="102">
        <v>43</v>
      </c>
      <c r="AJ353" s="102">
        <v>4275</v>
      </c>
      <c r="AK353" s="219">
        <f t="shared" si="79"/>
        <v>1068.75</v>
      </c>
      <c r="AL353" s="102">
        <v>74</v>
      </c>
      <c r="AM353" s="102">
        <v>7525</v>
      </c>
      <c r="AN353" s="219">
        <f t="shared" si="80"/>
        <v>1881.25</v>
      </c>
      <c r="AO353" s="268">
        <v>90</v>
      </c>
      <c r="AP353" s="268">
        <v>10195</v>
      </c>
      <c r="AQ353" s="219">
        <f t="shared" si="81"/>
        <v>2548.75</v>
      </c>
      <c r="AR353" s="222">
        <v>18</v>
      </c>
      <c r="AS353" s="222">
        <v>1585</v>
      </c>
      <c r="AT353" s="219">
        <f t="shared" si="82"/>
        <v>396.25</v>
      </c>
      <c r="AU353" s="222">
        <v>76</v>
      </c>
      <c r="AV353" s="222">
        <v>7045</v>
      </c>
      <c r="AW353" s="222">
        <f t="shared" si="83"/>
        <v>1761.25</v>
      </c>
    </row>
    <row r="354" spans="2:49">
      <c r="B354" s="41" t="s">
        <v>1466</v>
      </c>
      <c r="C354" s="298" t="s">
        <v>1514</v>
      </c>
      <c r="D354" s="44" t="s">
        <v>5</v>
      </c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02">
        <v>0</v>
      </c>
      <c r="X354" s="102">
        <v>0</v>
      </c>
      <c r="Y354" s="58">
        <f t="shared" si="75"/>
        <v>0</v>
      </c>
      <c r="Z354" s="102">
        <v>26</v>
      </c>
      <c r="AA354" s="102">
        <v>3250</v>
      </c>
      <c r="AB354" s="58">
        <f t="shared" si="76"/>
        <v>812.5</v>
      </c>
      <c r="AC354" s="57">
        <v>33</v>
      </c>
      <c r="AD354" s="102">
        <v>2315</v>
      </c>
      <c r="AE354" s="58">
        <f t="shared" si="77"/>
        <v>578.75</v>
      </c>
      <c r="AF354" s="102">
        <v>46</v>
      </c>
      <c r="AG354" s="102">
        <v>5160</v>
      </c>
      <c r="AH354" s="219">
        <f t="shared" si="78"/>
        <v>1290</v>
      </c>
      <c r="AI354" s="102">
        <v>60</v>
      </c>
      <c r="AJ354" s="102">
        <v>5135</v>
      </c>
      <c r="AK354" s="219">
        <f t="shared" si="79"/>
        <v>1283.75</v>
      </c>
      <c r="AL354" s="102">
        <v>77</v>
      </c>
      <c r="AM354" s="102">
        <v>9785</v>
      </c>
      <c r="AN354" s="219">
        <f t="shared" si="80"/>
        <v>2446.25</v>
      </c>
      <c r="AO354" s="268">
        <v>43</v>
      </c>
      <c r="AP354" s="268">
        <v>2900</v>
      </c>
      <c r="AQ354" s="219">
        <f t="shared" si="81"/>
        <v>725</v>
      </c>
      <c r="AR354" s="222">
        <v>56</v>
      </c>
      <c r="AS354" s="222">
        <v>4845</v>
      </c>
      <c r="AT354" s="219">
        <f t="shared" si="82"/>
        <v>1211.25</v>
      </c>
      <c r="AU354" s="222">
        <v>59</v>
      </c>
      <c r="AV354" s="222">
        <v>4660</v>
      </c>
      <c r="AW354" s="222">
        <f t="shared" si="83"/>
        <v>1165</v>
      </c>
    </row>
    <row r="355" spans="2:49">
      <c r="B355" s="41" t="s">
        <v>1467</v>
      </c>
      <c r="C355" s="298" t="s">
        <v>2202</v>
      </c>
      <c r="D355" s="44" t="s">
        <v>23</v>
      </c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02">
        <v>0</v>
      </c>
      <c r="X355" s="102">
        <v>0</v>
      </c>
      <c r="Y355" s="58">
        <f t="shared" si="75"/>
        <v>0</v>
      </c>
      <c r="Z355" s="102">
        <v>0</v>
      </c>
      <c r="AA355" s="102">
        <v>0</v>
      </c>
      <c r="AB355" s="58">
        <f t="shared" si="76"/>
        <v>0</v>
      </c>
      <c r="AC355" s="57">
        <v>0</v>
      </c>
      <c r="AD355" s="102">
        <v>0</v>
      </c>
      <c r="AE355" s="58">
        <f t="shared" si="77"/>
        <v>0</v>
      </c>
      <c r="AF355" s="102">
        <v>8</v>
      </c>
      <c r="AG355" s="102">
        <v>530</v>
      </c>
      <c r="AH355" s="219">
        <f t="shared" si="78"/>
        <v>132.5</v>
      </c>
      <c r="AI355" s="102">
        <v>27</v>
      </c>
      <c r="AJ355" s="102">
        <v>1800</v>
      </c>
      <c r="AK355" s="219">
        <f t="shared" si="79"/>
        <v>450</v>
      </c>
      <c r="AL355" s="102">
        <v>51</v>
      </c>
      <c r="AM355" s="102">
        <v>3850</v>
      </c>
      <c r="AN355" s="219">
        <f t="shared" si="80"/>
        <v>962.5</v>
      </c>
      <c r="AO355" s="268">
        <v>59</v>
      </c>
      <c r="AP355" s="268">
        <v>4550</v>
      </c>
      <c r="AQ355" s="219">
        <f t="shared" si="81"/>
        <v>1137.5</v>
      </c>
      <c r="AR355" s="222">
        <v>42</v>
      </c>
      <c r="AS355" s="222">
        <v>3585</v>
      </c>
      <c r="AT355" s="219">
        <f t="shared" si="82"/>
        <v>896.25</v>
      </c>
      <c r="AU355" s="222">
        <v>45</v>
      </c>
      <c r="AV355" s="222">
        <v>3655</v>
      </c>
      <c r="AW355" s="222">
        <f t="shared" si="83"/>
        <v>913.75</v>
      </c>
    </row>
    <row r="356" spans="2:49">
      <c r="B356" s="41" t="s">
        <v>1468</v>
      </c>
      <c r="C356" s="298" t="s">
        <v>5523</v>
      </c>
      <c r="D356" s="44" t="s">
        <v>23</v>
      </c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02">
        <v>0</v>
      </c>
      <c r="X356" s="102">
        <v>0</v>
      </c>
      <c r="Y356" s="58">
        <f t="shared" si="75"/>
        <v>0</v>
      </c>
      <c r="Z356" s="102">
        <v>0</v>
      </c>
      <c r="AA356" s="102">
        <v>0</v>
      </c>
      <c r="AB356" s="58">
        <f t="shared" si="76"/>
        <v>0</v>
      </c>
      <c r="AC356" s="57">
        <v>0</v>
      </c>
      <c r="AD356" s="102">
        <v>0</v>
      </c>
      <c r="AE356" s="58">
        <f t="shared" si="77"/>
        <v>0</v>
      </c>
      <c r="AF356" s="102">
        <v>11</v>
      </c>
      <c r="AG356" s="102">
        <v>970</v>
      </c>
      <c r="AH356" s="219">
        <f t="shared" si="78"/>
        <v>242.5</v>
      </c>
      <c r="AI356" s="102">
        <v>14</v>
      </c>
      <c r="AJ356" s="102">
        <v>2310</v>
      </c>
      <c r="AK356" s="219">
        <f t="shared" si="79"/>
        <v>577.5</v>
      </c>
      <c r="AL356" s="102">
        <v>4</v>
      </c>
      <c r="AM356" s="102">
        <v>225</v>
      </c>
      <c r="AN356" s="219">
        <f t="shared" si="80"/>
        <v>56.25</v>
      </c>
      <c r="AO356" s="268">
        <v>10</v>
      </c>
      <c r="AP356" s="268">
        <v>1490</v>
      </c>
      <c r="AQ356" s="219">
        <f t="shared" si="81"/>
        <v>372.5</v>
      </c>
      <c r="AR356" s="222">
        <v>7</v>
      </c>
      <c r="AS356" s="222">
        <v>720</v>
      </c>
      <c r="AT356" s="219">
        <f t="shared" si="82"/>
        <v>180</v>
      </c>
      <c r="AU356" s="222">
        <v>16</v>
      </c>
      <c r="AV356" s="222">
        <v>1930</v>
      </c>
      <c r="AW356" s="222">
        <f t="shared" si="83"/>
        <v>482.5</v>
      </c>
    </row>
    <row r="357" spans="2:49">
      <c r="B357" s="41" t="s">
        <v>1469</v>
      </c>
      <c r="C357" s="298" t="s">
        <v>1536</v>
      </c>
      <c r="D357" s="44" t="s">
        <v>5</v>
      </c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02">
        <v>1</v>
      </c>
      <c r="X357" s="102">
        <v>60</v>
      </c>
      <c r="Y357" s="58">
        <f t="shared" si="75"/>
        <v>15</v>
      </c>
      <c r="Z357" s="102">
        <v>5</v>
      </c>
      <c r="AA357" s="102">
        <v>505</v>
      </c>
      <c r="AB357" s="58">
        <f t="shared" si="76"/>
        <v>126.25</v>
      </c>
      <c r="AC357" s="57">
        <v>2</v>
      </c>
      <c r="AD357" s="102">
        <v>250</v>
      </c>
      <c r="AE357" s="58">
        <f t="shared" si="77"/>
        <v>62.5</v>
      </c>
      <c r="AF357" s="102">
        <v>3</v>
      </c>
      <c r="AG357" s="102">
        <v>370</v>
      </c>
      <c r="AH357" s="219">
        <f t="shared" si="78"/>
        <v>92.5</v>
      </c>
      <c r="AI357" s="102">
        <v>11</v>
      </c>
      <c r="AJ357" s="102">
        <v>1165</v>
      </c>
      <c r="AK357" s="219">
        <f t="shared" si="79"/>
        <v>291.25</v>
      </c>
      <c r="AL357" s="102">
        <v>5</v>
      </c>
      <c r="AM357" s="102">
        <v>275</v>
      </c>
      <c r="AN357" s="219">
        <f t="shared" si="80"/>
        <v>68.75</v>
      </c>
      <c r="AO357" s="268">
        <v>11</v>
      </c>
      <c r="AP357" s="268">
        <v>720</v>
      </c>
      <c r="AQ357" s="219">
        <f t="shared" si="81"/>
        <v>180</v>
      </c>
      <c r="AR357" s="222">
        <v>3</v>
      </c>
      <c r="AS357" s="222">
        <v>235</v>
      </c>
      <c r="AT357" s="219">
        <f t="shared" si="82"/>
        <v>58.75</v>
      </c>
      <c r="AU357" s="222">
        <v>5</v>
      </c>
      <c r="AV357" s="222">
        <v>350</v>
      </c>
      <c r="AW357" s="222">
        <f t="shared" si="83"/>
        <v>87.5</v>
      </c>
    </row>
    <row r="358" spans="2:49">
      <c r="B358" s="41" t="s">
        <v>1470</v>
      </c>
      <c r="C358" s="298" t="s">
        <v>1537</v>
      </c>
      <c r="D358" s="44" t="s">
        <v>5</v>
      </c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02">
        <v>0</v>
      </c>
      <c r="X358" s="102">
        <v>0</v>
      </c>
      <c r="Y358" s="58">
        <f t="shared" si="75"/>
        <v>0</v>
      </c>
      <c r="Z358" s="102">
        <v>6</v>
      </c>
      <c r="AA358" s="102">
        <v>435</v>
      </c>
      <c r="AB358" s="58">
        <f t="shared" si="76"/>
        <v>108.75</v>
      </c>
      <c r="AC358" s="57">
        <v>0</v>
      </c>
      <c r="AD358" s="102">
        <v>0</v>
      </c>
      <c r="AE358" s="58">
        <f t="shared" si="77"/>
        <v>0</v>
      </c>
      <c r="AF358" s="102">
        <v>0</v>
      </c>
      <c r="AG358" s="102">
        <v>0</v>
      </c>
      <c r="AH358" s="219">
        <f t="shared" si="78"/>
        <v>0</v>
      </c>
      <c r="AI358" s="102">
        <v>0</v>
      </c>
      <c r="AJ358" s="102"/>
      <c r="AK358" s="219">
        <f t="shared" si="79"/>
        <v>0</v>
      </c>
      <c r="AL358" s="102">
        <v>0</v>
      </c>
      <c r="AM358" s="102">
        <v>0</v>
      </c>
      <c r="AN358" s="219">
        <f t="shared" si="80"/>
        <v>0</v>
      </c>
      <c r="AO358" s="268">
        <v>0</v>
      </c>
      <c r="AP358" s="268">
        <v>0</v>
      </c>
      <c r="AQ358" s="219">
        <f t="shared" si="81"/>
        <v>0</v>
      </c>
      <c r="AR358" s="222">
        <v>0</v>
      </c>
      <c r="AS358" s="222">
        <v>0</v>
      </c>
      <c r="AT358" s="219">
        <f t="shared" si="82"/>
        <v>0</v>
      </c>
      <c r="AU358" s="222">
        <v>0</v>
      </c>
      <c r="AV358" s="222">
        <v>0</v>
      </c>
      <c r="AW358" s="222">
        <f t="shared" si="83"/>
        <v>0</v>
      </c>
    </row>
    <row r="359" spans="2:49">
      <c r="B359" s="41" t="s">
        <v>1471</v>
      </c>
      <c r="C359" s="298" t="s">
        <v>1515</v>
      </c>
      <c r="D359" s="44" t="s">
        <v>3</v>
      </c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02">
        <v>0</v>
      </c>
      <c r="X359" s="102">
        <v>0</v>
      </c>
      <c r="Y359" s="58">
        <f t="shared" si="75"/>
        <v>0</v>
      </c>
      <c r="Z359" s="102">
        <v>7</v>
      </c>
      <c r="AA359" s="102">
        <v>365</v>
      </c>
      <c r="AB359" s="58">
        <f t="shared" si="76"/>
        <v>91.25</v>
      </c>
      <c r="AC359" s="57">
        <v>12</v>
      </c>
      <c r="AD359" s="102">
        <v>1800</v>
      </c>
      <c r="AE359" s="58">
        <f t="shared" si="77"/>
        <v>450</v>
      </c>
      <c r="AF359" s="102">
        <v>15</v>
      </c>
      <c r="AG359" s="102">
        <v>1380</v>
      </c>
      <c r="AH359" s="219">
        <f t="shared" si="78"/>
        <v>345</v>
      </c>
      <c r="AI359" s="102">
        <v>36</v>
      </c>
      <c r="AJ359" s="102">
        <v>3365</v>
      </c>
      <c r="AK359" s="219">
        <f t="shared" si="79"/>
        <v>841.25</v>
      </c>
      <c r="AL359" s="102">
        <v>18</v>
      </c>
      <c r="AM359" s="102">
        <v>1275</v>
      </c>
      <c r="AN359" s="219">
        <f t="shared" si="80"/>
        <v>318.75</v>
      </c>
      <c r="AO359" s="268">
        <v>32</v>
      </c>
      <c r="AP359" s="268">
        <v>3295</v>
      </c>
      <c r="AQ359" s="219">
        <f t="shared" si="81"/>
        <v>823.75</v>
      </c>
      <c r="AR359" s="222">
        <v>30</v>
      </c>
      <c r="AS359" s="222">
        <v>2860</v>
      </c>
      <c r="AT359" s="219">
        <f t="shared" si="82"/>
        <v>715</v>
      </c>
      <c r="AU359" s="222">
        <v>29</v>
      </c>
      <c r="AV359" s="222">
        <v>3945</v>
      </c>
      <c r="AW359" s="222">
        <f t="shared" si="83"/>
        <v>986.25</v>
      </c>
    </row>
    <row r="360" spans="2:49">
      <c r="B360" s="41" t="s">
        <v>1472</v>
      </c>
      <c r="C360" s="298" t="s">
        <v>1538</v>
      </c>
      <c r="D360" s="227" t="s">
        <v>216</v>
      </c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02">
        <v>11</v>
      </c>
      <c r="X360" s="102">
        <v>945</v>
      </c>
      <c r="Y360" s="58">
        <f t="shared" si="75"/>
        <v>236.25</v>
      </c>
      <c r="Z360" s="102">
        <v>65</v>
      </c>
      <c r="AA360" s="102">
        <v>7545</v>
      </c>
      <c r="AB360" s="58">
        <f t="shared" si="76"/>
        <v>1886.25</v>
      </c>
      <c r="AC360" s="57">
        <v>48</v>
      </c>
      <c r="AD360" s="102">
        <v>5760</v>
      </c>
      <c r="AE360" s="58">
        <f t="shared" si="77"/>
        <v>1440</v>
      </c>
      <c r="AF360" s="102">
        <v>60</v>
      </c>
      <c r="AG360" s="102">
        <v>6740</v>
      </c>
      <c r="AH360" s="219">
        <f t="shared" si="78"/>
        <v>1685</v>
      </c>
      <c r="AI360" s="102">
        <v>93</v>
      </c>
      <c r="AJ360" s="102">
        <v>9070</v>
      </c>
      <c r="AK360" s="219">
        <f t="shared" si="79"/>
        <v>2267.5</v>
      </c>
      <c r="AL360" s="102">
        <v>104</v>
      </c>
      <c r="AM360" s="102">
        <v>8710</v>
      </c>
      <c r="AN360" s="219">
        <f t="shared" si="80"/>
        <v>2177.5</v>
      </c>
      <c r="AO360" s="268">
        <v>105</v>
      </c>
      <c r="AP360" s="268">
        <v>10810</v>
      </c>
      <c r="AQ360" s="219">
        <f t="shared" si="81"/>
        <v>2702.5</v>
      </c>
      <c r="AR360" s="222">
        <v>111</v>
      </c>
      <c r="AS360" s="222">
        <v>12075</v>
      </c>
      <c r="AT360" s="219">
        <f t="shared" si="82"/>
        <v>3018.75</v>
      </c>
      <c r="AU360" s="222">
        <v>145</v>
      </c>
      <c r="AV360" s="222">
        <v>16295</v>
      </c>
      <c r="AW360" s="222">
        <f t="shared" si="83"/>
        <v>4073.75</v>
      </c>
    </row>
    <row r="361" spans="2:49">
      <c r="B361" s="41" t="s">
        <v>1473</v>
      </c>
      <c r="C361" s="298" t="s">
        <v>1539</v>
      </c>
      <c r="D361" s="44" t="s">
        <v>222</v>
      </c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02">
        <v>2</v>
      </c>
      <c r="X361" s="102">
        <v>145</v>
      </c>
      <c r="Y361" s="58">
        <f t="shared" si="75"/>
        <v>36.25</v>
      </c>
      <c r="Z361" s="102">
        <v>2</v>
      </c>
      <c r="AA361" s="102">
        <v>90</v>
      </c>
      <c r="AB361" s="58">
        <f t="shared" si="76"/>
        <v>22.5</v>
      </c>
      <c r="AC361" s="57">
        <v>0</v>
      </c>
      <c r="AD361" s="102">
        <v>0</v>
      </c>
      <c r="AE361" s="58">
        <f t="shared" si="77"/>
        <v>0</v>
      </c>
      <c r="AF361" s="102">
        <v>4</v>
      </c>
      <c r="AG361" s="102">
        <v>435</v>
      </c>
      <c r="AH361" s="219">
        <f t="shared" si="78"/>
        <v>108.75</v>
      </c>
      <c r="AI361" s="102">
        <v>2</v>
      </c>
      <c r="AJ361" s="102">
        <v>230</v>
      </c>
      <c r="AK361" s="219">
        <f t="shared" si="79"/>
        <v>57.5</v>
      </c>
      <c r="AL361" s="102">
        <v>1</v>
      </c>
      <c r="AM361" s="102">
        <v>60</v>
      </c>
      <c r="AN361" s="219">
        <f t="shared" si="80"/>
        <v>15</v>
      </c>
      <c r="AO361" s="268">
        <v>4</v>
      </c>
      <c r="AP361" s="268">
        <v>245</v>
      </c>
      <c r="AQ361" s="219">
        <f t="shared" si="81"/>
        <v>61.25</v>
      </c>
      <c r="AR361" s="222">
        <v>0</v>
      </c>
      <c r="AS361" s="222">
        <v>0</v>
      </c>
      <c r="AT361" s="219">
        <f t="shared" si="82"/>
        <v>0</v>
      </c>
      <c r="AU361" s="222">
        <v>0</v>
      </c>
      <c r="AV361" s="222">
        <v>0</v>
      </c>
      <c r="AW361" s="222">
        <f t="shared" si="83"/>
        <v>0</v>
      </c>
    </row>
    <row r="362" spans="2:49">
      <c r="B362" s="41" t="s">
        <v>1474</v>
      </c>
      <c r="C362" s="298" t="s">
        <v>1516</v>
      </c>
      <c r="D362" s="44" t="s">
        <v>66</v>
      </c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02"/>
      <c r="X362" s="102"/>
      <c r="Y362" s="58">
        <f t="shared" si="75"/>
        <v>0</v>
      </c>
      <c r="Z362" s="102">
        <v>17</v>
      </c>
      <c r="AA362" s="102">
        <v>1450</v>
      </c>
      <c r="AB362" s="58">
        <f t="shared" si="76"/>
        <v>362.5</v>
      </c>
      <c r="AC362" s="57">
        <v>31</v>
      </c>
      <c r="AD362" s="102">
        <v>3865</v>
      </c>
      <c r="AE362" s="58">
        <f t="shared" si="77"/>
        <v>966.25</v>
      </c>
      <c r="AF362" s="102">
        <v>27</v>
      </c>
      <c r="AG362" s="102">
        <v>2685</v>
      </c>
      <c r="AH362" s="219">
        <f t="shared" si="78"/>
        <v>671.25</v>
      </c>
      <c r="AI362" s="102">
        <v>32</v>
      </c>
      <c r="AJ362" s="102">
        <v>2860</v>
      </c>
      <c r="AK362" s="219">
        <f t="shared" si="79"/>
        <v>715</v>
      </c>
      <c r="AL362" s="102">
        <v>28</v>
      </c>
      <c r="AM362" s="102">
        <v>3250</v>
      </c>
      <c r="AN362" s="219">
        <f t="shared" si="80"/>
        <v>812.5</v>
      </c>
      <c r="AO362" s="268">
        <v>37</v>
      </c>
      <c r="AP362" s="268">
        <v>3860</v>
      </c>
      <c r="AQ362" s="219">
        <f t="shared" si="81"/>
        <v>965</v>
      </c>
      <c r="AR362" s="222">
        <v>34</v>
      </c>
      <c r="AS362" s="222">
        <v>2500</v>
      </c>
      <c r="AT362" s="219">
        <f t="shared" si="82"/>
        <v>625</v>
      </c>
      <c r="AU362" s="222">
        <v>19</v>
      </c>
      <c r="AV362" s="222">
        <v>1350</v>
      </c>
      <c r="AW362" s="222">
        <f t="shared" si="83"/>
        <v>337.5</v>
      </c>
    </row>
    <row r="363" spans="2:49">
      <c r="B363" s="41" t="s">
        <v>1475</v>
      </c>
      <c r="C363" s="298" t="s">
        <v>1517</v>
      </c>
      <c r="D363" s="44" t="s">
        <v>637</v>
      </c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02"/>
      <c r="X363" s="102"/>
      <c r="Y363" s="58">
        <f t="shared" si="75"/>
        <v>0</v>
      </c>
      <c r="Z363" s="102">
        <v>38</v>
      </c>
      <c r="AA363" s="102">
        <v>2560</v>
      </c>
      <c r="AB363" s="58">
        <f t="shared" si="76"/>
        <v>640</v>
      </c>
      <c r="AC363" s="57">
        <v>71</v>
      </c>
      <c r="AD363" s="102">
        <v>6195</v>
      </c>
      <c r="AE363" s="58">
        <f t="shared" si="77"/>
        <v>1548.75</v>
      </c>
      <c r="AF363" s="102">
        <v>68</v>
      </c>
      <c r="AG363" s="102">
        <v>5055</v>
      </c>
      <c r="AH363" s="219">
        <f t="shared" si="78"/>
        <v>1263.75</v>
      </c>
      <c r="AI363" s="102">
        <v>91</v>
      </c>
      <c r="AJ363" s="102">
        <v>7335</v>
      </c>
      <c r="AK363" s="219">
        <f t="shared" si="79"/>
        <v>1833.75</v>
      </c>
      <c r="AL363" s="102">
        <v>97</v>
      </c>
      <c r="AM363" s="102">
        <v>6725</v>
      </c>
      <c r="AN363" s="219">
        <f t="shared" si="80"/>
        <v>1681.25</v>
      </c>
      <c r="AO363" s="268">
        <v>133</v>
      </c>
      <c r="AP363" s="268">
        <v>10385</v>
      </c>
      <c r="AQ363" s="219">
        <f t="shared" si="81"/>
        <v>2596.25</v>
      </c>
      <c r="AR363" s="222">
        <v>68</v>
      </c>
      <c r="AS363" s="222">
        <v>6060</v>
      </c>
      <c r="AT363" s="219">
        <f t="shared" si="82"/>
        <v>1515</v>
      </c>
      <c r="AU363" s="222">
        <v>55</v>
      </c>
      <c r="AV363" s="222">
        <v>5195</v>
      </c>
      <c r="AW363" s="222">
        <f t="shared" si="83"/>
        <v>1298.75</v>
      </c>
    </row>
    <row r="364" spans="2:49">
      <c r="B364" s="41" t="s">
        <v>1476</v>
      </c>
      <c r="C364" s="298" t="s">
        <v>1518</v>
      </c>
      <c r="D364" s="44" t="s">
        <v>5</v>
      </c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02"/>
      <c r="X364" s="102"/>
      <c r="Y364" s="58">
        <f t="shared" si="75"/>
        <v>0</v>
      </c>
      <c r="Z364" s="102">
        <v>325</v>
      </c>
      <c r="AA364" s="102">
        <v>36020</v>
      </c>
      <c r="AB364" s="58">
        <f t="shared" si="76"/>
        <v>9005</v>
      </c>
      <c r="AC364" s="57">
        <v>270</v>
      </c>
      <c r="AD364" s="102">
        <v>25240</v>
      </c>
      <c r="AE364" s="58">
        <f t="shared" si="77"/>
        <v>6310</v>
      </c>
      <c r="AF364" s="102">
        <v>315</v>
      </c>
      <c r="AG364" s="102">
        <v>33050</v>
      </c>
      <c r="AH364" s="219">
        <f t="shared" si="78"/>
        <v>8262.5</v>
      </c>
      <c r="AI364" s="102">
        <v>314</v>
      </c>
      <c r="AJ364" s="102">
        <v>31530</v>
      </c>
      <c r="AK364" s="219">
        <f t="shared" si="79"/>
        <v>7882.5</v>
      </c>
      <c r="AL364" s="102">
        <v>329</v>
      </c>
      <c r="AM364" s="102">
        <v>29340</v>
      </c>
      <c r="AN364" s="219">
        <f t="shared" si="80"/>
        <v>7335</v>
      </c>
      <c r="AO364" s="268">
        <v>370</v>
      </c>
      <c r="AP364" s="268">
        <v>37510</v>
      </c>
      <c r="AQ364" s="219">
        <f t="shared" si="81"/>
        <v>9377.5</v>
      </c>
      <c r="AR364" s="222">
        <v>329</v>
      </c>
      <c r="AS364" s="222">
        <v>33945</v>
      </c>
      <c r="AT364" s="219">
        <f t="shared" si="82"/>
        <v>8486.25</v>
      </c>
      <c r="AU364" s="222">
        <v>257</v>
      </c>
      <c r="AV364" s="222">
        <v>25135</v>
      </c>
      <c r="AW364" s="222">
        <f t="shared" si="83"/>
        <v>6283.75</v>
      </c>
    </row>
    <row r="365" spans="2:49">
      <c r="B365" s="41" t="s">
        <v>1477</v>
      </c>
      <c r="C365" s="298" t="s">
        <v>1519</v>
      </c>
      <c r="D365" s="44" t="s">
        <v>5</v>
      </c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02"/>
      <c r="X365" s="102"/>
      <c r="Y365" s="58">
        <f t="shared" si="75"/>
        <v>0</v>
      </c>
      <c r="Z365" s="102">
        <v>141</v>
      </c>
      <c r="AA365" s="102">
        <v>13215</v>
      </c>
      <c r="AB365" s="58">
        <f t="shared" si="76"/>
        <v>3303.75</v>
      </c>
      <c r="AC365" s="57">
        <v>130</v>
      </c>
      <c r="AD365" s="102">
        <v>12160</v>
      </c>
      <c r="AE365" s="58">
        <f t="shared" si="77"/>
        <v>3040</v>
      </c>
      <c r="AF365" s="102">
        <v>132</v>
      </c>
      <c r="AG365" s="102">
        <v>11030</v>
      </c>
      <c r="AH365" s="219">
        <f t="shared" si="78"/>
        <v>2757.5</v>
      </c>
      <c r="AI365" s="102">
        <v>207</v>
      </c>
      <c r="AJ365" s="102">
        <v>17445</v>
      </c>
      <c r="AK365" s="219">
        <f t="shared" si="79"/>
        <v>4361.25</v>
      </c>
      <c r="AL365" s="102">
        <v>235</v>
      </c>
      <c r="AM365" s="102">
        <v>18885</v>
      </c>
      <c r="AN365" s="219">
        <f t="shared" si="80"/>
        <v>4721.25</v>
      </c>
      <c r="AO365" s="268">
        <v>62</v>
      </c>
      <c r="AP365" s="268">
        <v>6240</v>
      </c>
      <c r="AQ365" s="219">
        <f t="shared" si="81"/>
        <v>1560</v>
      </c>
      <c r="AR365" s="222">
        <v>0</v>
      </c>
      <c r="AS365" s="222">
        <v>0</v>
      </c>
      <c r="AT365" s="219">
        <f t="shared" si="82"/>
        <v>0</v>
      </c>
      <c r="AU365" s="222">
        <v>0</v>
      </c>
      <c r="AV365" s="222">
        <v>0</v>
      </c>
      <c r="AW365" s="222">
        <f t="shared" si="83"/>
        <v>0</v>
      </c>
    </row>
    <row r="366" spans="2:49">
      <c r="B366" s="41" t="s">
        <v>1478</v>
      </c>
      <c r="C366" s="298" t="s">
        <v>1520</v>
      </c>
      <c r="D366" s="44" t="s">
        <v>19</v>
      </c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02"/>
      <c r="X366" s="102"/>
      <c r="Y366" s="58">
        <f t="shared" si="75"/>
        <v>0</v>
      </c>
      <c r="Z366" s="102">
        <v>6</v>
      </c>
      <c r="AA366" s="102">
        <v>465</v>
      </c>
      <c r="AB366" s="58">
        <f t="shared" si="76"/>
        <v>116.25</v>
      </c>
      <c r="AC366" s="57">
        <v>6</v>
      </c>
      <c r="AD366" s="102">
        <v>410</v>
      </c>
      <c r="AE366" s="58">
        <f t="shared" si="77"/>
        <v>102.5</v>
      </c>
      <c r="AF366" s="102">
        <v>5</v>
      </c>
      <c r="AG366" s="102">
        <v>255</v>
      </c>
      <c r="AH366" s="219">
        <f t="shared" si="78"/>
        <v>63.75</v>
      </c>
      <c r="AI366" s="102">
        <v>2</v>
      </c>
      <c r="AJ366" s="102">
        <v>160</v>
      </c>
      <c r="AK366" s="219">
        <f t="shared" si="79"/>
        <v>40</v>
      </c>
      <c r="AL366" s="102">
        <v>3</v>
      </c>
      <c r="AM366" s="102">
        <v>395</v>
      </c>
      <c r="AN366" s="219">
        <f t="shared" si="80"/>
        <v>98.75</v>
      </c>
      <c r="AO366" s="268">
        <v>0</v>
      </c>
      <c r="AP366" s="268">
        <v>0</v>
      </c>
      <c r="AQ366" s="219">
        <f t="shared" si="81"/>
        <v>0</v>
      </c>
      <c r="AR366" s="222">
        <v>0</v>
      </c>
      <c r="AS366" s="222">
        <v>0</v>
      </c>
      <c r="AT366" s="219">
        <f t="shared" si="82"/>
        <v>0</v>
      </c>
      <c r="AU366" s="222">
        <v>0</v>
      </c>
      <c r="AV366" s="222">
        <v>0</v>
      </c>
      <c r="AW366" s="222">
        <f t="shared" si="83"/>
        <v>0</v>
      </c>
    </row>
    <row r="367" spans="2:49">
      <c r="B367" s="41" t="s">
        <v>1479</v>
      </c>
      <c r="C367" s="298" t="s">
        <v>1521</v>
      </c>
      <c r="D367" s="44" t="s">
        <v>3</v>
      </c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02"/>
      <c r="X367" s="102"/>
      <c r="Y367" s="58">
        <f t="shared" si="75"/>
        <v>0</v>
      </c>
      <c r="Z367" s="102">
        <v>4</v>
      </c>
      <c r="AA367" s="102">
        <v>750</v>
      </c>
      <c r="AB367" s="58">
        <f t="shared" si="76"/>
        <v>187.5</v>
      </c>
      <c r="AC367" s="57">
        <v>12</v>
      </c>
      <c r="AD367" s="102">
        <v>1740</v>
      </c>
      <c r="AE367" s="58">
        <f t="shared" si="77"/>
        <v>435</v>
      </c>
      <c r="AF367" s="102">
        <v>22</v>
      </c>
      <c r="AG367" s="102">
        <v>3080</v>
      </c>
      <c r="AH367" s="219">
        <f t="shared" si="78"/>
        <v>770</v>
      </c>
      <c r="AI367" s="102">
        <v>35</v>
      </c>
      <c r="AJ367" s="102">
        <v>5095</v>
      </c>
      <c r="AK367" s="219">
        <f t="shared" si="79"/>
        <v>1273.75</v>
      </c>
      <c r="AL367" s="102">
        <v>27</v>
      </c>
      <c r="AM367" s="102">
        <v>2965</v>
      </c>
      <c r="AN367" s="219">
        <f t="shared" si="80"/>
        <v>741.25</v>
      </c>
      <c r="AO367" s="268">
        <v>38</v>
      </c>
      <c r="AP367" s="268">
        <v>3850</v>
      </c>
      <c r="AQ367" s="219">
        <f t="shared" si="81"/>
        <v>962.5</v>
      </c>
      <c r="AR367" s="222">
        <v>52</v>
      </c>
      <c r="AS367" s="222">
        <v>6195</v>
      </c>
      <c r="AT367" s="219">
        <f t="shared" si="82"/>
        <v>1548.75</v>
      </c>
      <c r="AU367" s="222">
        <v>59</v>
      </c>
      <c r="AV367" s="222">
        <v>7140</v>
      </c>
      <c r="AW367" s="222">
        <f t="shared" si="83"/>
        <v>1785</v>
      </c>
    </row>
    <row r="368" spans="2:49">
      <c r="B368" s="41" t="s">
        <v>1480</v>
      </c>
      <c r="C368" s="298" t="s">
        <v>5515</v>
      </c>
      <c r="D368" s="44" t="s">
        <v>5</v>
      </c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02"/>
      <c r="X368" s="102"/>
      <c r="Y368" s="58">
        <f t="shared" si="75"/>
        <v>0</v>
      </c>
      <c r="Z368" s="102">
        <v>19</v>
      </c>
      <c r="AA368" s="102">
        <v>1765</v>
      </c>
      <c r="AB368" s="58">
        <f t="shared" si="76"/>
        <v>441.25</v>
      </c>
      <c r="AC368" s="57">
        <v>5</v>
      </c>
      <c r="AD368" s="102">
        <v>575</v>
      </c>
      <c r="AE368" s="58">
        <f t="shared" si="77"/>
        <v>143.75</v>
      </c>
      <c r="AF368" s="102">
        <v>0</v>
      </c>
      <c r="AG368" s="102">
        <v>0</v>
      </c>
      <c r="AH368" s="219">
        <f t="shared" si="78"/>
        <v>0</v>
      </c>
      <c r="AI368" s="102">
        <v>0</v>
      </c>
      <c r="AJ368" s="102">
        <v>0</v>
      </c>
      <c r="AK368" s="219">
        <f t="shared" si="79"/>
        <v>0</v>
      </c>
      <c r="AL368" s="102">
        <v>0</v>
      </c>
      <c r="AM368" s="102">
        <v>0</v>
      </c>
      <c r="AN368" s="219">
        <f t="shared" si="80"/>
        <v>0</v>
      </c>
      <c r="AO368" s="268">
        <v>0</v>
      </c>
      <c r="AP368" s="268">
        <v>0</v>
      </c>
      <c r="AQ368" s="219">
        <f t="shared" si="81"/>
        <v>0</v>
      </c>
      <c r="AR368" s="222">
        <v>0</v>
      </c>
      <c r="AS368" s="222"/>
      <c r="AT368" s="219">
        <f t="shared" si="82"/>
        <v>0</v>
      </c>
      <c r="AU368" s="222">
        <v>0</v>
      </c>
      <c r="AV368" s="222">
        <v>0</v>
      </c>
      <c r="AW368" s="222">
        <f t="shared" si="83"/>
        <v>0</v>
      </c>
    </row>
    <row r="369" spans="2:49">
      <c r="B369" s="41" t="s">
        <v>1481</v>
      </c>
      <c r="C369" s="298" t="s">
        <v>1523</v>
      </c>
      <c r="D369" s="44" t="s">
        <v>5</v>
      </c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02"/>
      <c r="X369" s="102"/>
      <c r="Y369" s="58">
        <f t="shared" si="75"/>
        <v>0</v>
      </c>
      <c r="Z369" s="102">
        <v>12</v>
      </c>
      <c r="AA369" s="102">
        <v>1205</v>
      </c>
      <c r="AB369" s="58">
        <f t="shared" si="76"/>
        <v>301.25</v>
      </c>
      <c r="AC369" s="57">
        <v>16</v>
      </c>
      <c r="AD369" s="102">
        <v>1915</v>
      </c>
      <c r="AE369" s="58">
        <f t="shared" si="77"/>
        <v>478.75</v>
      </c>
      <c r="AF369" s="102">
        <v>19</v>
      </c>
      <c r="AG369" s="102">
        <v>2235</v>
      </c>
      <c r="AH369" s="219">
        <f t="shared" si="78"/>
        <v>558.75</v>
      </c>
      <c r="AI369" s="102">
        <v>11</v>
      </c>
      <c r="AJ369" s="102">
        <v>1195</v>
      </c>
      <c r="AK369" s="219">
        <f t="shared" si="79"/>
        <v>298.75</v>
      </c>
      <c r="AL369" s="102">
        <v>7</v>
      </c>
      <c r="AM369" s="102">
        <v>715</v>
      </c>
      <c r="AN369" s="219">
        <f t="shared" si="80"/>
        <v>178.75</v>
      </c>
      <c r="AO369" s="268">
        <v>25</v>
      </c>
      <c r="AP369" s="268">
        <v>2975</v>
      </c>
      <c r="AQ369" s="219">
        <f t="shared" si="81"/>
        <v>743.75</v>
      </c>
      <c r="AR369" s="222">
        <v>26</v>
      </c>
      <c r="AS369" s="222">
        <v>2120</v>
      </c>
      <c r="AT369" s="219">
        <f t="shared" si="82"/>
        <v>530</v>
      </c>
      <c r="AU369" s="222">
        <v>15</v>
      </c>
      <c r="AV369" s="222">
        <v>1140</v>
      </c>
      <c r="AW369" s="222">
        <f t="shared" si="83"/>
        <v>285</v>
      </c>
    </row>
    <row r="370" spans="2:49">
      <c r="B370" s="41" t="s">
        <v>1482</v>
      </c>
      <c r="C370" s="298" t="s">
        <v>1524</v>
      </c>
      <c r="D370" s="44" t="s">
        <v>5</v>
      </c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02"/>
      <c r="X370" s="102"/>
      <c r="Y370" s="58">
        <f t="shared" si="75"/>
        <v>0</v>
      </c>
      <c r="Z370" s="102">
        <v>3</v>
      </c>
      <c r="AA370" s="102">
        <v>375</v>
      </c>
      <c r="AB370" s="58">
        <f t="shared" si="76"/>
        <v>93.75</v>
      </c>
      <c r="AC370" s="57">
        <v>24</v>
      </c>
      <c r="AD370" s="102">
        <v>1670</v>
      </c>
      <c r="AE370" s="58">
        <f t="shared" si="77"/>
        <v>417.5</v>
      </c>
      <c r="AF370" s="102">
        <v>19</v>
      </c>
      <c r="AG370" s="102">
        <v>1925</v>
      </c>
      <c r="AH370" s="219">
        <f t="shared" si="78"/>
        <v>481.25</v>
      </c>
      <c r="AI370" s="102">
        <v>6</v>
      </c>
      <c r="AJ370" s="102">
        <v>385</v>
      </c>
      <c r="AK370" s="219">
        <f t="shared" si="79"/>
        <v>96.25</v>
      </c>
      <c r="AL370" s="102">
        <v>6</v>
      </c>
      <c r="AM370" s="102">
        <v>650</v>
      </c>
      <c r="AN370" s="219">
        <f t="shared" si="80"/>
        <v>162.5</v>
      </c>
      <c r="AO370" s="268">
        <v>4</v>
      </c>
      <c r="AP370" s="268">
        <v>420</v>
      </c>
      <c r="AQ370" s="219">
        <f t="shared" si="81"/>
        <v>105</v>
      </c>
      <c r="AR370" s="222">
        <v>8</v>
      </c>
      <c r="AS370" s="222">
        <v>995</v>
      </c>
      <c r="AT370" s="219">
        <f t="shared" si="82"/>
        <v>248.75</v>
      </c>
      <c r="AU370" s="222">
        <v>17</v>
      </c>
      <c r="AV370" s="222">
        <v>1585</v>
      </c>
      <c r="AW370" s="222">
        <f t="shared" si="83"/>
        <v>396.25</v>
      </c>
    </row>
    <row r="371" spans="2:49">
      <c r="B371" s="41" t="s">
        <v>1483</v>
      </c>
      <c r="C371" s="298" t="s">
        <v>1525</v>
      </c>
      <c r="D371" s="44" t="s">
        <v>5</v>
      </c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02"/>
      <c r="X371" s="102"/>
      <c r="Y371" s="58">
        <f t="shared" si="75"/>
        <v>0</v>
      </c>
      <c r="Z371" s="102">
        <v>15</v>
      </c>
      <c r="AA371" s="102">
        <v>1810</v>
      </c>
      <c r="AB371" s="58">
        <f t="shared" si="76"/>
        <v>452.5</v>
      </c>
      <c r="AC371" s="57">
        <v>40</v>
      </c>
      <c r="AD371" s="102">
        <v>4375</v>
      </c>
      <c r="AE371" s="58">
        <f t="shared" si="77"/>
        <v>1093.75</v>
      </c>
      <c r="AF371" s="102">
        <v>76</v>
      </c>
      <c r="AG371" s="102">
        <v>7855</v>
      </c>
      <c r="AH371" s="219">
        <f t="shared" si="78"/>
        <v>1963.75</v>
      </c>
      <c r="AI371" s="102">
        <v>83</v>
      </c>
      <c r="AJ371" s="102">
        <v>8795</v>
      </c>
      <c r="AK371" s="219">
        <f t="shared" si="79"/>
        <v>2198.75</v>
      </c>
      <c r="AL371" s="102">
        <v>94</v>
      </c>
      <c r="AM371" s="102">
        <v>9865</v>
      </c>
      <c r="AN371" s="219">
        <f t="shared" si="80"/>
        <v>2466.25</v>
      </c>
      <c r="AO371" s="268">
        <v>130</v>
      </c>
      <c r="AP371" s="268">
        <v>13480</v>
      </c>
      <c r="AQ371" s="219">
        <f t="shared" si="81"/>
        <v>3370</v>
      </c>
      <c r="AR371" s="222">
        <v>163</v>
      </c>
      <c r="AS371" s="222">
        <v>17210</v>
      </c>
      <c r="AT371" s="219">
        <f t="shared" si="82"/>
        <v>4302.5</v>
      </c>
      <c r="AU371" s="222">
        <v>197</v>
      </c>
      <c r="AV371" s="222">
        <v>19410</v>
      </c>
      <c r="AW371" s="222">
        <f t="shared" si="83"/>
        <v>4852.5</v>
      </c>
    </row>
    <row r="372" spans="2:49">
      <c r="B372" s="41" t="s">
        <v>1484</v>
      </c>
      <c r="C372" s="298" t="s">
        <v>1526</v>
      </c>
      <c r="D372" s="44" t="s">
        <v>19</v>
      </c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02"/>
      <c r="X372" s="102"/>
      <c r="Y372" s="58">
        <f t="shared" si="75"/>
        <v>0</v>
      </c>
      <c r="Z372" s="102">
        <v>36</v>
      </c>
      <c r="AA372" s="102">
        <v>4590</v>
      </c>
      <c r="AB372" s="58">
        <f t="shared" si="76"/>
        <v>1147.5</v>
      </c>
      <c r="AC372" s="57">
        <v>53</v>
      </c>
      <c r="AD372" s="102">
        <v>4945</v>
      </c>
      <c r="AE372" s="58">
        <f t="shared" si="77"/>
        <v>1236.25</v>
      </c>
      <c r="AF372" s="102">
        <v>58</v>
      </c>
      <c r="AG372" s="102">
        <v>6180</v>
      </c>
      <c r="AH372" s="219">
        <f t="shared" si="78"/>
        <v>1545</v>
      </c>
      <c r="AI372" s="102">
        <v>41</v>
      </c>
      <c r="AJ372" s="102">
        <v>3825</v>
      </c>
      <c r="AK372" s="219">
        <f t="shared" si="79"/>
        <v>956.25</v>
      </c>
      <c r="AL372" s="102">
        <v>67</v>
      </c>
      <c r="AM372" s="102">
        <v>5985</v>
      </c>
      <c r="AN372" s="219">
        <f t="shared" si="80"/>
        <v>1496.25</v>
      </c>
      <c r="AO372" s="268">
        <v>102</v>
      </c>
      <c r="AP372" s="268">
        <v>10165</v>
      </c>
      <c r="AQ372" s="219">
        <f t="shared" si="81"/>
        <v>2541.25</v>
      </c>
      <c r="AR372" s="222">
        <v>78</v>
      </c>
      <c r="AS372" s="222">
        <v>8280</v>
      </c>
      <c r="AT372" s="219">
        <f t="shared" si="82"/>
        <v>2070</v>
      </c>
      <c r="AU372" s="222">
        <v>97</v>
      </c>
      <c r="AV372" s="222">
        <v>8990</v>
      </c>
      <c r="AW372" s="222">
        <f t="shared" si="83"/>
        <v>2247.5</v>
      </c>
    </row>
    <row r="373" spans="2:49">
      <c r="B373" s="41" t="s">
        <v>1685</v>
      </c>
      <c r="C373" s="298" t="s">
        <v>1691</v>
      </c>
      <c r="D373" s="44" t="s">
        <v>341</v>
      </c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02"/>
      <c r="X373" s="102"/>
      <c r="Y373" s="58"/>
      <c r="Z373" s="102">
        <v>2</v>
      </c>
      <c r="AA373" s="102">
        <v>105</v>
      </c>
      <c r="AB373" s="58">
        <f t="shared" si="76"/>
        <v>26.25</v>
      </c>
      <c r="AC373" s="57">
        <v>6</v>
      </c>
      <c r="AD373" s="102">
        <v>500</v>
      </c>
      <c r="AE373" s="58">
        <f t="shared" si="77"/>
        <v>125</v>
      </c>
      <c r="AF373" s="102">
        <v>11</v>
      </c>
      <c r="AG373" s="102">
        <v>695</v>
      </c>
      <c r="AH373" s="219">
        <f t="shared" si="78"/>
        <v>173.75</v>
      </c>
      <c r="AI373" s="102">
        <v>13</v>
      </c>
      <c r="AJ373" s="102">
        <v>1130</v>
      </c>
      <c r="AK373" s="219">
        <f t="shared" si="79"/>
        <v>282.5</v>
      </c>
      <c r="AL373" s="102">
        <v>5</v>
      </c>
      <c r="AM373" s="102">
        <v>410</v>
      </c>
      <c r="AN373" s="219">
        <f t="shared" si="80"/>
        <v>102.5</v>
      </c>
      <c r="AO373" s="268">
        <v>68</v>
      </c>
      <c r="AP373" s="268">
        <v>6005</v>
      </c>
      <c r="AQ373" s="219">
        <f t="shared" si="81"/>
        <v>1501.25</v>
      </c>
      <c r="AR373" s="222">
        <v>51</v>
      </c>
      <c r="AS373" s="222">
        <v>3580</v>
      </c>
      <c r="AT373" s="219">
        <f t="shared" si="82"/>
        <v>895</v>
      </c>
      <c r="AU373" s="222">
        <v>29</v>
      </c>
      <c r="AV373" s="222">
        <v>2930</v>
      </c>
      <c r="AW373" s="222">
        <f t="shared" si="83"/>
        <v>732.5</v>
      </c>
    </row>
    <row r="374" spans="2:49">
      <c r="B374" s="41" t="s">
        <v>1686</v>
      </c>
      <c r="C374" s="298" t="s">
        <v>1692</v>
      </c>
      <c r="D374" s="44" t="s">
        <v>36</v>
      </c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02"/>
      <c r="X374" s="102"/>
      <c r="Y374" s="58"/>
      <c r="Z374" s="102">
        <v>19</v>
      </c>
      <c r="AA374" s="102">
        <v>1845</v>
      </c>
      <c r="AB374" s="58">
        <f t="shared" si="76"/>
        <v>461.25</v>
      </c>
      <c r="AC374" s="57">
        <v>8</v>
      </c>
      <c r="AD374" s="102">
        <v>760</v>
      </c>
      <c r="AE374" s="58">
        <f t="shared" si="77"/>
        <v>190</v>
      </c>
      <c r="AF374" s="102">
        <v>16</v>
      </c>
      <c r="AG374" s="102">
        <v>2020</v>
      </c>
      <c r="AH374" s="219">
        <f t="shared" si="78"/>
        <v>505</v>
      </c>
      <c r="AI374" s="102">
        <v>20</v>
      </c>
      <c r="AJ374" s="102">
        <v>1255</v>
      </c>
      <c r="AK374" s="219">
        <f t="shared" si="79"/>
        <v>313.75</v>
      </c>
      <c r="AL374" s="102">
        <v>16</v>
      </c>
      <c r="AM374" s="102">
        <v>1485</v>
      </c>
      <c r="AN374" s="219">
        <f t="shared" si="80"/>
        <v>371.25</v>
      </c>
      <c r="AO374" s="268">
        <v>22</v>
      </c>
      <c r="AP374" s="268">
        <v>1920</v>
      </c>
      <c r="AQ374" s="219">
        <f t="shared" si="81"/>
        <v>480</v>
      </c>
      <c r="AR374" s="222">
        <v>24</v>
      </c>
      <c r="AS374" s="222">
        <v>1855</v>
      </c>
      <c r="AT374" s="219">
        <f t="shared" si="82"/>
        <v>463.75</v>
      </c>
      <c r="AU374" s="222">
        <v>38</v>
      </c>
      <c r="AV374" s="222">
        <v>3650</v>
      </c>
      <c r="AW374" s="222">
        <f t="shared" si="83"/>
        <v>912.5</v>
      </c>
    </row>
    <row r="375" spans="2:49">
      <c r="B375" s="41" t="s">
        <v>1687</v>
      </c>
      <c r="C375" s="298" t="s">
        <v>1693</v>
      </c>
      <c r="D375" s="44" t="s">
        <v>5</v>
      </c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02"/>
      <c r="X375" s="102"/>
      <c r="Y375" s="58"/>
      <c r="Z375" s="102">
        <v>36</v>
      </c>
      <c r="AA375" s="102">
        <v>3700</v>
      </c>
      <c r="AB375" s="58">
        <f t="shared" si="76"/>
        <v>925</v>
      </c>
      <c r="AC375" s="57">
        <v>47</v>
      </c>
      <c r="AD375" s="102">
        <v>4720</v>
      </c>
      <c r="AE375" s="58">
        <f t="shared" si="77"/>
        <v>1180</v>
      </c>
      <c r="AF375" s="102">
        <v>78</v>
      </c>
      <c r="AG375" s="102">
        <v>6420</v>
      </c>
      <c r="AH375" s="219">
        <f t="shared" si="78"/>
        <v>1605</v>
      </c>
      <c r="AI375" s="102">
        <v>149</v>
      </c>
      <c r="AJ375" s="102">
        <v>12900</v>
      </c>
      <c r="AK375" s="219">
        <f t="shared" si="79"/>
        <v>3225</v>
      </c>
      <c r="AL375" s="102">
        <v>143</v>
      </c>
      <c r="AM375" s="102">
        <v>11670</v>
      </c>
      <c r="AN375" s="219">
        <f t="shared" si="80"/>
        <v>2917.5</v>
      </c>
      <c r="AO375" s="268">
        <v>151</v>
      </c>
      <c r="AP375" s="268">
        <v>12795</v>
      </c>
      <c r="AQ375" s="219">
        <f t="shared" si="81"/>
        <v>3198.75</v>
      </c>
      <c r="AR375" s="222">
        <v>140</v>
      </c>
      <c r="AS375" s="222">
        <v>12830</v>
      </c>
      <c r="AT375" s="219">
        <f t="shared" si="82"/>
        <v>3207.5</v>
      </c>
      <c r="AU375" s="222">
        <v>143</v>
      </c>
      <c r="AV375" s="222">
        <v>14200</v>
      </c>
      <c r="AW375" s="222">
        <f t="shared" si="83"/>
        <v>3550</v>
      </c>
    </row>
    <row r="376" spans="2:49">
      <c r="B376" s="41" t="s">
        <v>1688</v>
      </c>
      <c r="C376" s="298" t="s">
        <v>1694</v>
      </c>
      <c r="D376" s="44" t="s">
        <v>284</v>
      </c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02"/>
      <c r="X376" s="102"/>
      <c r="Y376" s="58"/>
      <c r="Z376" s="102">
        <v>6</v>
      </c>
      <c r="AA376" s="102">
        <v>970</v>
      </c>
      <c r="AB376" s="58">
        <f t="shared" si="76"/>
        <v>242.5</v>
      </c>
      <c r="AC376" s="57">
        <v>32</v>
      </c>
      <c r="AD376" s="102">
        <v>2670</v>
      </c>
      <c r="AE376" s="58">
        <f t="shared" si="77"/>
        <v>667.5</v>
      </c>
      <c r="AF376" s="102">
        <v>25</v>
      </c>
      <c r="AG376" s="102">
        <v>2040</v>
      </c>
      <c r="AH376" s="219">
        <f t="shared" si="78"/>
        <v>510</v>
      </c>
      <c r="AI376" s="102">
        <v>31</v>
      </c>
      <c r="AJ376" s="102">
        <v>3625</v>
      </c>
      <c r="AK376" s="219">
        <f t="shared" si="79"/>
        <v>906.25</v>
      </c>
      <c r="AL376" s="102">
        <v>24</v>
      </c>
      <c r="AM376" s="102">
        <v>2270</v>
      </c>
      <c r="AN376" s="219">
        <f t="shared" si="80"/>
        <v>567.5</v>
      </c>
      <c r="AO376" s="268">
        <v>19</v>
      </c>
      <c r="AP376" s="268">
        <v>2805</v>
      </c>
      <c r="AQ376" s="219">
        <f t="shared" si="81"/>
        <v>701.25</v>
      </c>
      <c r="AR376" s="222">
        <v>7</v>
      </c>
      <c r="AS376" s="222">
        <v>475</v>
      </c>
      <c r="AT376" s="219">
        <f t="shared" si="82"/>
        <v>118.75</v>
      </c>
      <c r="AU376" s="222">
        <v>0</v>
      </c>
      <c r="AV376" s="222">
        <v>0</v>
      </c>
      <c r="AW376" s="222">
        <f t="shared" si="83"/>
        <v>0</v>
      </c>
    </row>
    <row r="377" spans="2:49">
      <c r="B377" s="41" t="s">
        <v>1689</v>
      </c>
      <c r="C377" s="298" t="s">
        <v>1695</v>
      </c>
      <c r="D377" s="44" t="s">
        <v>501</v>
      </c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02"/>
      <c r="X377" s="102"/>
      <c r="Y377" s="58"/>
      <c r="Z377" s="102">
        <v>19</v>
      </c>
      <c r="AA377" s="102">
        <v>1620</v>
      </c>
      <c r="AB377" s="58">
        <f t="shared" si="76"/>
        <v>405</v>
      </c>
      <c r="AC377" s="57">
        <v>54</v>
      </c>
      <c r="AD377" s="102">
        <v>3710</v>
      </c>
      <c r="AE377" s="58">
        <f t="shared" si="77"/>
        <v>927.5</v>
      </c>
      <c r="AF377" s="102">
        <v>57</v>
      </c>
      <c r="AG377" s="102">
        <v>4355</v>
      </c>
      <c r="AH377" s="219">
        <f t="shared" si="78"/>
        <v>1088.75</v>
      </c>
      <c r="AI377" s="102">
        <v>67</v>
      </c>
      <c r="AJ377" s="102">
        <v>6205</v>
      </c>
      <c r="AK377" s="219">
        <f t="shared" si="79"/>
        <v>1551.25</v>
      </c>
      <c r="AL377" s="102">
        <v>51</v>
      </c>
      <c r="AM377" s="102">
        <v>4070</v>
      </c>
      <c r="AN377" s="219">
        <f t="shared" si="80"/>
        <v>1017.5</v>
      </c>
      <c r="AO377" s="268">
        <v>55</v>
      </c>
      <c r="AP377" s="268">
        <v>5500</v>
      </c>
      <c r="AQ377" s="219">
        <f t="shared" si="81"/>
        <v>1375</v>
      </c>
      <c r="AR377" s="222">
        <v>61</v>
      </c>
      <c r="AS377" s="222">
        <v>5655</v>
      </c>
      <c r="AT377" s="219">
        <f t="shared" si="82"/>
        <v>1413.75</v>
      </c>
      <c r="AU377" s="222">
        <v>65</v>
      </c>
      <c r="AV377" s="222">
        <v>5850</v>
      </c>
      <c r="AW377" s="222">
        <f t="shared" si="83"/>
        <v>1462.5</v>
      </c>
    </row>
    <row r="378" spans="2:49">
      <c r="B378" s="41" t="s">
        <v>1690</v>
      </c>
      <c r="C378" s="298" t="s">
        <v>5515</v>
      </c>
      <c r="D378" s="44" t="s">
        <v>5</v>
      </c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02"/>
      <c r="X378" s="102"/>
      <c r="Y378" s="58"/>
      <c r="Z378" s="102">
        <v>14</v>
      </c>
      <c r="AA378" s="102">
        <v>1180</v>
      </c>
      <c r="AB378" s="58">
        <f>AA378*25%</f>
        <v>295</v>
      </c>
      <c r="AC378" s="57">
        <v>14</v>
      </c>
      <c r="AD378" s="102">
        <v>1360</v>
      </c>
      <c r="AE378" s="58">
        <f t="shared" si="77"/>
        <v>340</v>
      </c>
      <c r="AF378" s="102">
        <v>10</v>
      </c>
      <c r="AG378" s="102">
        <v>995</v>
      </c>
      <c r="AH378" s="219">
        <f t="shared" si="78"/>
        <v>248.75</v>
      </c>
      <c r="AI378" s="102">
        <v>8</v>
      </c>
      <c r="AJ378" s="102">
        <v>915</v>
      </c>
      <c r="AK378" s="219">
        <f t="shared" si="79"/>
        <v>228.75</v>
      </c>
      <c r="AL378" s="102">
        <v>12</v>
      </c>
      <c r="AM378" s="102">
        <v>1150</v>
      </c>
      <c r="AN378" s="219">
        <f t="shared" si="80"/>
        <v>287.5</v>
      </c>
      <c r="AO378" s="268">
        <v>0</v>
      </c>
      <c r="AP378" s="268">
        <v>0</v>
      </c>
      <c r="AQ378" s="219">
        <f t="shared" si="81"/>
        <v>0</v>
      </c>
      <c r="AR378" s="222">
        <v>0</v>
      </c>
      <c r="AS378" s="222">
        <v>0</v>
      </c>
      <c r="AT378" s="219">
        <f t="shared" si="82"/>
        <v>0</v>
      </c>
      <c r="AU378" s="222">
        <v>0</v>
      </c>
      <c r="AV378" s="222">
        <v>0</v>
      </c>
      <c r="AW378" s="222">
        <f t="shared" si="83"/>
        <v>0</v>
      </c>
    </row>
    <row r="379" spans="2:49">
      <c r="B379" s="41" t="s">
        <v>1763</v>
      </c>
      <c r="C379" s="298" t="s">
        <v>1847</v>
      </c>
      <c r="D379" s="44" t="s">
        <v>23</v>
      </c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02"/>
      <c r="X379" s="102"/>
      <c r="Y379" s="58"/>
      <c r="Z379" s="102"/>
      <c r="AA379" s="102"/>
      <c r="AB379" s="58"/>
      <c r="AC379" s="57">
        <v>11</v>
      </c>
      <c r="AD379" s="102">
        <v>850</v>
      </c>
      <c r="AE379" s="58">
        <f t="shared" si="77"/>
        <v>212.5</v>
      </c>
      <c r="AF379" s="102">
        <v>12</v>
      </c>
      <c r="AG379" s="102">
        <v>970</v>
      </c>
      <c r="AH379" s="219">
        <f t="shared" si="78"/>
        <v>242.5</v>
      </c>
      <c r="AI379" s="102">
        <v>10</v>
      </c>
      <c r="AJ379" s="102">
        <v>970</v>
      </c>
      <c r="AK379" s="219">
        <f t="shared" si="79"/>
        <v>242.5</v>
      </c>
      <c r="AL379" s="102">
        <v>16</v>
      </c>
      <c r="AM379" s="102">
        <v>995</v>
      </c>
      <c r="AN379" s="219">
        <f t="shared" si="80"/>
        <v>248.75</v>
      </c>
      <c r="AO379" s="268">
        <v>12</v>
      </c>
      <c r="AP379" s="268">
        <v>765</v>
      </c>
      <c r="AQ379" s="219">
        <f t="shared" si="81"/>
        <v>191.25</v>
      </c>
      <c r="AR379" s="222">
        <v>6</v>
      </c>
      <c r="AS379" s="222">
        <v>350</v>
      </c>
      <c r="AT379" s="219">
        <f t="shared" si="82"/>
        <v>87.5</v>
      </c>
      <c r="AU379" s="222">
        <v>7</v>
      </c>
      <c r="AV379" s="222">
        <v>400</v>
      </c>
      <c r="AW379" s="222">
        <f t="shared" si="83"/>
        <v>100</v>
      </c>
    </row>
    <row r="380" spans="2:49">
      <c r="B380" s="41" t="s">
        <v>1764</v>
      </c>
      <c r="C380" s="298" t="s">
        <v>1848</v>
      </c>
      <c r="D380" s="44" t="s">
        <v>12</v>
      </c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02"/>
      <c r="X380" s="102"/>
      <c r="Y380" s="58"/>
      <c r="Z380" s="102"/>
      <c r="AA380" s="102"/>
      <c r="AB380" s="58"/>
      <c r="AC380" s="57">
        <v>7</v>
      </c>
      <c r="AD380" s="102">
        <v>700</v>
      </c>
      <c r="AE380" s="58">
        <f t="shared" si="77"/>
        <v>175</v>
      </c>
      <c r="AF380" s="102">
        <v>73</v>
      </c>
      <c r="AG380" s="102">
        <v>6760</v>
      </c>
      <c r="AH380" s="219">
        <f t="shared" si="78"/>
        <v>1690</v>
      </c>
      <c r="AI380" s="102">
        <v>107</v>
      </c>
      <c r="AJ380" s="102">
        <v>10550</v>
      </c>
      <c r="AK380" s="219">
        <f t="shared" si="79"/>
        <v>2637.5</v>
      </c>
      <c r="AL380" s="102">
        <v>63</v>
      </c>
      <c r="AM380" s="102">
        <v>6825</v>
      </c>
      <c r="AN380" s="219">
        <f t="shared" si="80"/>
        <v>1706.25</v>
      </c>
      <c r="AO380" s="268">
        <v>138</v>
      </c>
      <c r="AP380" s="268">
        <v>12950</v>
      </c>
      <c r="AQ380" s="219">
        <f t="shared" si="81"/>
        <v>3237.5</v>
      </c>
      <c r="AR380" s="222">
        <v>161</v>
      </c>
      <c r="AS380" s="222">
        <v>14455</v>
      </c>
      <c r="AT380" s="219">
        <f t="shared" si="82"/>
        <v>3613.75</v>
      </c>
      <c r="AU380" s="222">
        <v>215</v>
      </c>
      <c r="AV380" s="222">
        <v>20470</v>
      </c>
      <c r="AW380" s="222">
        <f t="shared" si="83"/>
        <v>5117.5</v>
      </c>
    </row>
    <row r="381" spans="2:49">
      <c r="B381" s="41" t="s">
        <v>1765</v>
      </c>
      <c r="C381" s="298" t="s">
        <v>1849</v>
      </c>
      <c r="D381" s="44" t="s">
        <v>3</v>
      </c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02"/>
      <c r="X381" s="102"/>
      <c r="Y381" s="58"/>
      <c r="Z381" s="102"/>
      <c r="AA381" s="102"/>
      <c r="AB381" s="58"/>
      <c r="AC381" s="57">
        <v>6</v>
      </c>
      <c r="AD381" s="102">
        <v>465</v>
      </c>
      <c r="AE381" s="58">
        <f t="shared" si="77"/>
        <v>116.25</v>
      </c>
      <c r="AF381" s="102">
        <v>24</v>
      </c>
      <c r="AG381" s="102">
        <v>2725</v>
      </c>
      <c r="AH381" s="219">
        <f t="shared" si="78"/>
        <v>681.25</v>
      </c>
      <c r="AI381" s="102">
        <v>31</v>
      </c>
      <c r="AJ381" s="102">
        <v>3785</v>
      </c>
      <c r="AK381" s="219">
        <f t="shared" si="79"/>
        <v>946.25</v>
      </c>
      <c r="AL381" s="102">
        <v>34</v>
      </c>
      <c r="AM381" s="102">
        <v>3945</v>
      </c>
      <c r="AN381" s="219">
        <f t="shared" si="80"/>
        <v>986.25</v>
      </c>
      <c r="AO381" s="268">
        <v>57</v>
      </c>
      <c r="AP381" s="268">
        <v>6385</v>
      </c>
      <c r="AQ381" s="219">
        <f t="shared" si="81"/>
        <v>1596.25</v>
      </c>
      <c r="AR381" s="222">
        <v>51</v>
      </c>
      <c r="AS381" s="222">
        <v>5865</v>
      </c>
      <c r="AT381" s="219">
        <f t="shared" si="82"/>
        <v>1466.25</v>
      </c>
      <c r="AU381" s="222">
        <v>35</v>
      </c>
      <c r="AV381" s="222">
        <v>4020</v>
      </c>
      <c r="AW381" s="222">
        <f t="shared" si="83"/>
        <v>1005</v>
      </c>
    </row>
    <row r="382" spans="2:49">
      <c r="B382" s="41" t="s">
        <v>1766</v>
      </c>
      <c r="C382" s="298" t="s">
        <v>5524</v>
      </c>
      <c r="D382" s="44" t="s">
        <v>341</v>
      </c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02"/>
      <c r="X382" s="102"/>
      <c r="Y382" s="58"/>
      <c r="Z382" s="102"/>
      <c r="AA382" s="102"/>
      <c r="AB382" s="58"/>
      <c r="AC382" s="57">
        <v>11</v>
      </c>
      <c r="AD382" s="102">
        <v>805</v>
      </c>
      <c r="AE382" s="58">
        <f t="shared" si="77"/>
        <v>201.25</v>
      </c>
      <c r="AF382" s="102">
        <v>47</v>
      </c>
      <c r="AG382" s="102">
        <v>5200</v>
      </c>
      <c r="AH382" s="219">
        <f t="shared" si="78"/>
        <v>1300</v>
      </c>
      <c r="AI382" s="102">
        <v>69</v>
      </c>
      <c r="AJ382" s="102">
        <v>6735</v>
      </c>
      <c r="AK382" s="219">
        <f t="shared" si="79"/>
        <v>1683.75</v>
      </c>
      <c r="AL382" s="102">
        <v>79</v>
      </c>
      <c r="AM382" s="102">
        <v>8950</v>
      </c>
      <c r="AN382" s="219">
        <f t="shared" si="80"/>
        <v>2237.5</v>
      </c>
      <c r="AO382" s="268">
        <v>90</v>
      </c>
      <c r="AP382" s="268">
        <v>7985</v>
      </c>
      <c r="AQ382" s="219">
        <f t="shared" si="81"/>
        <v>1996.25</v>
      </c>
      <c r="AR382" s="222">
        <v>74</v>
      </c>
      <c r="AS382" s="222">
        <v>8545</v>
      </c>
      <c r="AT382" s="219">
        <f t="shared" si="82"/>
        <v>2136.25</v>
      </c>
      <c r="AU382" s="222">
        <v>78</v>
      </c>
      <c r="AV382" s="222">
        <v>8115</v>
      </c>
      <c r="AW382" s="222">
        <f t="shared" si="83"/>
        <v>2028.75</v>
      </c>
    </row>
    <row r="383" spans="2:49">
      <c r="B383" s="41" t="s">
        <v>1767</v>
      </c>
      <c r="C383" s="298" t="s">
        <v>1851</v>
      </c>
      <c r="D383" s="44" t="s">
        <v>25</v>
      </c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02"/>
      <c r="X383" s="102"/>
      <c r="Y383" s="58"/>
      <c r="Z383" s="102"/>
      <c r="AA383" s="102"/>
      <c r="AB383" s="58"/>
      <c r="AC383" s="57">
        <v>0</v>
      </c>
      <c r="AD383" s="102">
        <v>0</v>
      </c>
      <c r="AE383" s="58">
        <f t="shared" si="77"/>
        <v>0</v>
      </c>
      <c r="AF383" s="102">
        <v>0</v>
      </c>
      <c r="AG383" s="102">
        <v>0</v>
      </c>
      <c r="AH383" s="219">
        <f t="shared" si="78"/>
        <v>0</v>
      </c>
      <c r="AI383" s="102">
        <v>0</v>
      </c>
      <c r="AJ383" s="102"/>
      <c r="AK383" s="219">
        <f t="shared" si="79"/>
        <v>0</v>
      </c>
      <c r="AL383" s="102">
        <v>0</v>
      </c>
      <c r="AM383" s="102">
        <v>0</v>
      </c>
      <c r="AN383" s="219">
        <f t="shared" si="80"/>
        <v>0</v>
      </c>
      <c r="AO383" s="268">
        <v>0</v>
      </c>
      <c r="AP383" s="268">
        <v>0</v>
      </c>
      <c r="AQ383" s="219">
        <f t="shared" si="81"/>
        <v>0</v>
      </c>
      <c r="AR383" s="222">
        <v>0</v>
      </c>
      <c r="AS383" s="222">
        <v>0</v>
      </c>
      <c r="AT383" s="219">
        <f t="shared" si="82"/>
        <v>0</v>
      </c>
      <c r="AU383" s="222">
        <v>0</v>
      </c>
      <c r="AV383" s="222">
        <v>0</v>
      </c>
      <c r="AW383" s="222">
        <f t="shared" si="83"/>
        <v>0</v>
      </c>
    </row>
    <row r="384" spans="2:49">
      <c r="B384" s="41" t="s">
        <v>1768</v>
      </c>
      <c r="C384" s="298" t="s">
        <v>1852</v>
      </c>
      <c r="D384" s="44" t="s">
        <v>5</v>
      </c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02"/>
      <c r="X384" s="102"/>
      <c r="Y384" s="58"/>
      <c r="Z384" s="102"/>
      <c r="AA384" s="102"/>
      <c r="AB384" s="58"/>
      <c r="AC384" s="57">
        <v>3</v>
      </c>
      <c r="AD384" s="102">
        <v>450</v>
      </c>
      <c r="AE384" s="58">
        <f t="shared" si="77"/>
        <v>112.5</v>
      </c>
      <c r="AF384" s="102">
        <v>87</v>
      </c>
      <c r="AG384" s="102">
        <v>8650</v>
      </c>
      <c r="AH384" s="219">
        <f t="shared" si="78"/>
        <v>2162.5</v>
      </c>
      <c r="AI384" s="102">
        <v>132</v>
      </c>
      <c r="AJ384" s="102">
        <v>12555</v>
      </c>
      <c r="AK384" s="219">
        <f t="shared" si="79"/>
        <v>3138.75</v>
      </c>
      <c r="AL384" s="102">
        <v>141</v>
      </c>
      <c r="AM384" s="102">
        <v>12815</v>
      </c>
      <c r="AN384" s="219">
        <f t="shared" si="80"/>
        <v>3203.75</v>
      </c>
      <c r="AO384" s="268">
        <v>193</v>
      </c>
      <c r="AP384" s="268">
        <v>18475</v>
      </c>
      <c r="AQ384" s="219">
        <f t="shared" si="81"/>
        <v>4618.75</v>
      </c>
      <c r="AR384" s="222">
        <v>226</v>
      </c>
      <c r="AS384" s="222">
        <v>23420</v>
      </c>
      <c r="AT384" s="219">
        <f t="shared" si="82"/>
        <v>5855</v>
      </c>
      <c r="AU384" s="222">
        <v>274</v>
      </c>
      <c r="AV384" s="222">
        <v>29905</v>
      </c>
      <c r="AW384" s="222">
        <f t="shared" si="83"/>
        <v>7476.25</v>
      </c>
    </row>
    <row r="385" spans="2:49">
      <c r="B385" s="41" t="s">
        <v>1769</v>
      </c>
      <c r="C385" s="298" t="s">
        <v>1853</v>
      </c>
      <c r="D385" s="44" t="s">
        <v>222</v>
      </c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02"/>
      <c r="X385" s="102"/>
      <c r="Y385" s="58"/>
      <c r="Z385" s="102"/>
      <c r="AA385" s="102"/>
      <c r="AB385" s="58"/>
      <c r="AC385" s="57">
        <v>0</v>
      </c>
      <c r="AD385" s="102">
        <v>0</v>
      </c>
      <c r="AE385" s="58">
        <f t="shared" si="77"/>
        <v>0</v>
      </c>
      <c r="AF385" s="102">
        <v>8</v>
      </c>
      <c r="AG385" s="102">
        <v>755</v>
      </c>
      <c r="AH385" s="219">
        <f t="shared" si="78"/>
        <v>188.75</v>
      </c>
      <c r="AI385" s="102">
        <v>7</v>
      </c>
      <c r="AJ385" s="102">
        <v>665</v>
      </c>
      <c r="AK385" s="219">
        <f t="shared" si="79"/>
        <v>166.25</v>
      </c>
      <c r="AL385" s="102">
        <v>2</v>
      </c>
      <c r="AM385" s="102">
        <v>200</v>
      </c>
      <c r="AN385" s="219">
        <f t="shared" si="80"/>
        <v>50</v>
      </c>
      <c r="AO385" s="268">
        <v>10</v>
      </c>
      <c r="AP385" s="268">
        <v>1700</v>
      </c>
      <c r="AQ385" s="219">
        <f t="shared" si="81"/>
        <v>425</v>
      </c>
      <c r="AR385" s="222">
        <v>0</v>
      </c>
      <c r="AS385" s="222">
        <v>0</v>
      </c>
      <c r="AT385" s="219">
        <f t="shared" si="82"/>
        <v>0</v>
      </c>
      <c r="AU385" s="222">
        <v>0</v>
      </c>
      <c r="AV385" s="222">
        <v>0</v>
      </c>
      <c r="AW385" s="222">
        <f t="shared" si="83"/>
        <v>0</v>
      </c>
    </row>
    <row r="386" spans="2:49">
      <c r="B386" s="41" t="s">
        <v>1770</v>
      </c>
      <c r="C386" s="298" t="s">
        <v>1854</v>
      </c>
      <c r="D386" s="44" t="s">
        <v>207</v>
      </c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02"/>
      <c r="X386" s="102"/>
      <c r="Y386" s="58"/>
      <c r="Z386" s="102"/>
      <c r="AA386" s="102"/>
      <c r="AB386" s="58"/>
      <c r="AC386" s="57">
        <v>2</v>
      </c>
      <c r="AD386" s="102">
        <v>160</v>
      </c>
      <c r="AE386" s="58">
        <f t="shared" si="77"/>
        <v>40</v>
      </c>
      <c r="AF386" s="102">
        <v>30</v>
      </c>
      <c r="AG386" s="102">
        <v>3475</v>
      </c>
      <c r="AH386" s="219">
        <f t="shared" si="78"/>
        <v>868.75</v>
      </c>
      <c r="AI386" s="102">
        <v>34</v>
      </c>
      <c r="AJ386" s="102">
        <v>3575</v>
      </c>
      <c r="AK386" s="219">
        <f t="shared" si="79"/>
        <v>893.75</v>
      </c>
      <c r="AL386" s="102">
        <v>26</v>
      </c>
      <c r="AM386" s="102">
        <v>2550</v>
      </c>
      <c r="AN386" s="219">
        <f t="shared" si="80"/>
        <v>637.5</v>
      </c>
      <c r="AO386" s="268">
        <v>44</v>
      </c>
      <c r="AP386" s="268">
        <v>4205</v>
      </c>
      <c r="AQ386" s="219">
        <f t="shared" si="81"/>
        <v>1051.25</v>
      </c>
      <c r="AR386" s="222">
        <v>0</v>
      </c>
      <c r="AS386" s="222">
        <v>0</v>
      </c>
      <c r="AT386" s="219">
        <f t="shared" si="82"/>
        <v>0</v>
      </c>
      <c r="AU386" s="222">
        <v>0</v>
      </c>
      <c r="AV386" s="222">
        <v>0</v>
      </c>
      <c r="AW386" s="222">
        <f t="shared" si="83"/>
        <v>0</v>
      </c>
    </row>
    <row r="387" spans="2:49">
      <c r="B387" s="41" t="s">
        <v>1771</v>
      </c>
      <c r="C387" s="298" t="s">
        <v>1855</v>
      </c>
      <c r="D387" s="44" t="s">
        <v>5</v>
      </c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02"/>
      <c r="X387" s="102"/>
      <c r="Y387" s="58"/>
      <c r="Z387" s="102"/>
      <c r="AA387" s="102"/>
      <c r="AB387" s="58"/>
      <c r="AC387" s="57">
        <v>1</v>
      </c>
      <c r="AD387" s="102">
        <v>45</v>
      </c>
      <c r="AE387" s="58">
        <f t="shared" ref="AE387:AE450" si="84">AD387*25%</f>
        <v>11.25</v>
      </c>
      <c r="AF387" s="102">
        <v>21</v>
      </c>
      <c r="AG387" s="102">
        <v>1910</v>
      </c>
      <c r="AH387" s="219">
        <f t="shared" ref="AH387:AH450" si="85">AG387*25%</f>
        <v>477.5</v>
      </c>
      <c r="AI387" s="102">
        <v>29</v>
      </c>
      <c r="AJ387" s="102">
        <v>2375</v>
      </c>
      <c r="AK387" s="219">
        <f t="shared" ref="AK387:AK450" si="86">AJ387*25%</f>
        <v>593.75</v>
      </c>
      <c r="AL387" s="102">
        <v>19</v>
      </c>
      <c r="AM387" s="102">
        <v>1815</v>
      </c>
      <c r="AN387" s="219">
        <f t="shared" ref="AN387:AN450" si="87">AM387*25%</f>
        <v>453.75</v>
      </c>
      <c r="AO387" s="268">
        <v>31</v>
      </c>
      <c r="AP387" s="268">
        <v>3105</v>
      </c>
      <c r="AQ387" s="219">
        <f t="shared" ref="AQ387:AQ450" si="88">AP387*25%</f>
        <v>776.25</v>
      </c>
      <c r="AR387" s="222">
        <v>32</v>
      </c>
      <c r="AS387" s="222">
        <v>2505</v>
      </c>
      <c r="AT387" s="219">
        <f t="shared" ref="AT387:AT450" si="89">AS387*25%</f>
        <v>626.25</v>
      </c>
      <c r="AU387" s="222">
        <v>50</v>
      </c>
      <c r="AV387" s="222">
        <v>4280</v>
      </c>
      <c r="AW387" s="222">
        <f t="shared" ref="AW387:AW450" si="90">AV387*25%</f>
        <v>1070</v>
      </c>
    </row>
    <row r="388" spans="2:49">
      <c r="B388" s="41" t="s">
        <v>1772</v>
      </c>
      <c r="C388" s="298" t="s">
        <v>1856</v>
      </c>
      <c r="D388" s="44" t="s">
        <v>16</v>
      </c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02"/>
      <c r="X388" s="102"/>
      <c r="Y388" s="58"/>
      <c r="Z388" s="102"/>
      <c r="AA388" s="102"/>
      <c r="AB388" s="58"/>
      <c r="AC388" s="57">
        <v>26</v>
      </c>
      <c r="AD388" s="102">
        <v>2685</v>
      </c>
      <c r="AE388" s="58">
        <f t="shared" si="84"/>
        <v>671.25</v>
      </c>
      <c r="AF388" s="102">
        <v>145</v>
      </c>
      <c r="AG388" s="102">
        <v>13225</v>
      </c>
      <c r="AH388" s="219">
        <f t="shared" si="85"/>
        <v>3306.25</v>
      </c>
      <c r="AI388" s="102">
        <v>162</v>
      </c>
      <c r="AJ388" s="102">
        <v>17280</v>
      </c>
      <c r="AK388" s="219">
        <f t="shared" si="86"/>
        <v>4320</v>
      </c>
      <c r="AL388" s="102">
        <v>278</v>
      </c>
      <c r="AM388" s="102">
        <v>29720</v>
      </c>
      <c r="AN388" s="219">
        <f t="shared" si="87"/>
        <v>7430</v>
      </c>
      <c r="AO388" s="268">
        <v>213</v>
      </c>
      <c r="AP388" s="268">
        <v>23380</v>
      </c>
      <c r="AQ388" s="219">
        <f t="shared" si="88"/>
        <v>5845</v>
      </c>
      <c r="AR388" s="222">
        <v>236</v>
      </c>
      <c r="AS388" s="222">
        <v>23480</v>
      </c>
      <c r="AT388" s="219">
        <f t="shared" si="89"/>
        <v>5870</v>
      </c>
      <c r="AU388" s="222">
        <v>249</v>
      </c>
      <c r="AV388" s="222">
        <v>27530</v>
      </c>
      <c r="AW388" s="222">
        <f t="shared" si="90"/>
        <v>6882.5</v>
      </c>
    </row>
    <row r="389" spans="2:49">
      <c r="B389" s="41" t="s">
        <v>1773</v>
      </c>
      <c r="C389" s="298" t="s">
        <v>1857</v>
      </c>
      <c r="D389" s="44" t="s">
        <v>5</v>
      </c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02"/>
      <c r="X389" s="102"/>
      <c r="Y389" s="58"/>
      <c r="Z389" s="102"/>
      <c r="AA389" s="102"/>
      <c r="AB389" s="58"/>
      <c r="AC389" s="57">
        <v>6</v>
      </c>
      <c r="AD389" s="102">
        <v>760</v>
      </c>
      <c r="AE389" s="58">
        <f t="shared" si="84"/>
        <v>190</v>
      </c>
      <c r="AF389" s="102">
        <v>24</v>
      </c>
      <c r="AG389" s="102">
        <v>2350</v>
      </c>
      <c r="AH389" s="219">
        <f t="shared" si="85"/>
        <v>587.5</v>
      </c>
      <c r="AI389" s="102">
        <v>25</v>
      </c>
      <c r="AJ389" s="102">
        <v>2820</v>
      </c>
      <c r="AK389" s="219">
        <f t="shared" si="86"/>
        <v>705</v>
      </c>
      <c r="AL389" s="102">
        <v>49</v>
      </c>
      <c r="AM389" s="102">
        <v>3915</v>
      </c>
      <c r="AN389" s="219">
        <f t="shared" si="87"/>
        <v>978.75</v>
      </c>
      <c r="AO389" s="268">
        <v>61</v>
      </c>
      <c r="AP389" s="268">
        <v>4640</v>
      </c>
      <c r="AQ389" s="219">
        <f t="shared" si="88"/>
        <v>1160</v>
      </c>
      <c r="AR389" s="222">
        <v>62</v>
      </c>
      <c r="AS389" s="222">
        <v>6315</v>
      </c>
      <c r="AT389" s="219">
        <f t="shared" si="89"/>
        <v>1578.75</v>
      </c>
      <c r="AU389" s="222">
        <v>35</v>
      </c>
      <c r="AV389" s="222">
        <v>3570</v>
      </c>
      <c r="AW389" s="222">
        <f t="shared" si="90"/>
        <v>892.5</v>
      </c>
    </row>
    <row r="390" spans="2:49">
      <c r="B390" s="41" t="s">
        <v>1774</v>
      </c>
      <c r="C390" s="298" t="s">
        <v>1858</v>
      </c>
      <c r="D390" s="44" t="s">
        <v>297</v>
      </c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02"/>
      <c r="X390" s="102"/>
      <c r="Y390" s="58"/>
      <c r="Z390" s="102"/>
      <c r="AA390" s="102"/>
      <c r="AB390" s="58"/>
      <c r="AC390" s="57">
        <v>0</v>
      </c>
      <c r="AD390" s="102">
        <v>0</v>
      </c>
      <c r="AE390" s="58">
        <f t="shared" si="84"/>
        <v>0</v>
      </c>
      <c r="AF390" s="102">
        <v>8</v>
      </c>
      <c r="AG390" s="102">
        <v>1125</v>
      </c>
      <c r="AH390" s="219">
        <f t="shared" si="85"/>
        <v>281.25</v>
      </c>
      <c r="AI390" s="102">
        <v>39</v>
      </c>
      <c r="AJ390" s="102">
        <v>3605</v>
      </c>
      <c r="AK390" s="219">
        <f t="shared" si="86"/>
        <v>901.25</v>
      </c>
      <c r="AL390" s="102">
        <v>42</v>
      </c>
      <c r="AM390" s="102">
        <v>3695</v>
      </c>
      <c r="AN390" s="219">
        <f t="shared" si="87"/>
        <v>923.75</v>
      </c>
      <c r="AO390" s="268">
        <v>68</v>
      </c>
      <c r="AP390" s="268">
        <v>6795</v>
      </c>
      <c r="AQ390" s="219">
        <f t="shared" si="88"/>
        <v>1698.75</v>
      </c>
      <c r="AR390" s="222">
        <v>86</v>
      </c>
      <c r="AS390" s="222">
        <v>7075</v>
      </c>
      <c r="AT390" s="219">
        <f t="shared" si="89"/>
        <v>1768.75</v>
      </c>
      <c r="AU390" s="222">
        <v>80</v>
      </c>
      <c r="AV390" s="222">
        <v>8100</v>
      </c>
      <c r="AW390" s="222">
        <f t="shared" si="90"/>
        <v>2025</v>
      </c>
    </row>
    <row r="391" spans="2:49">
      <c r="B391" s="41" t="s">
        <v>1775</v>
      </c>
      <c r="C391" s="298" t="s">
        <v>1859</v>
      </c>
      <c r="D391" s="44" t="s">
        <v>204</v>
      </c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02"/>
      <c r="X391" s="102"/>
      <c r="Y391" s="58"/>
      <c r="Z391" s="102"/>
      <c r="AA391" s="102"/>
      <c r="AB391" s="58"/>
      <c r="AC391" s="57">
        <v>2</v>
      </c>
      <c r="AD391" s="102">
        <v>160</v>
      </c>
      <c r="AE391" s="58">
        <f t="shared" si="84"/>
        <v>40</v>
      </c>
      <c r="AF391" s="102">
        <v>38</v>
      </c>
      <c r="AG391" s="102">
        <v>3775</v>
      </c>
      <c r="AH391" s="219">
        <f t="shared" si="85"/>
        <v>943.75</v>
      </c>
      <c r="AI391" s="102">
        <v>40</v>
      </c>
      <c r="AJ391" s="102">
        <v>4365</v>
      </c>
      <c r="AK391" s="219">
        <f t="shared" si="86"/>
        <v>1091.25</v>
      </c>
      <c r="AL391" s="102">
        <v>59</v>
      </c>
      <c r="AM391" s="102">
        <v>3220</v>
      </c>
      <c r="AN391" s="219">
        <f t="shared" si="87"/>
        <v>805</v>
      </c>
      <c r="AO391" s="268">
        <v>38</v>
      </c>
      <c r="AP391" s="268">
        <v>3510</v>
      </c>
      <c r="AQ391" s="219">
        <f t="shared" si="88"/>
        <v>877.5</v>
      </c>
      <c r="AR391" s="222">
        <v>40</v>
      </c>
      <c r="AS391" s="222">
        <v>3955</v>
      </c>
      <c r="AT391" s="219">
        <f t="shared" si="89"/>
        <v>988.75</v>
      </c>
      <c r="AU391" s="222">
        <v>36</v>
      </c>
      <c r="AV391" s="222">
        <v>3530</v>
      </c>
      <c r="AW391" s="222">
        <f t="shared" si="90"/>
        <v>882.5</v>
      </c>
    </row>
    <row r="392" spans="2:49">
      <c r="B392" s="41" t="s">
        <v>1776</v>
      </c>
      <c r="C392" s="298" t="s">
        <v>1860</v>
      </c>
      <c r="D392" s="44" t="s">
        <v>23</v>
      </c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02"/>
      <c r="X392" s="102"/>
      <c r="Y392" s="58"/>
      <c r="Z392" s="102"/>
      <c r="AA392" s="102"/>
      <c r="AB392" s="58"/>
      <c r="AC392" s="57">
        <v>3</v>
      </c>
      <c r="AD392" s="102">
        <v>425</v>
      </c>
      <c r="AE392" s="58">
        <f t="shared" si="84"/>
        <v>106.25</v>
      </c>
      <c r="AF392" s="102">
        <v>58</v>
      </c>
      <c r="AG392" s="102">
        <v>6670</v>
      </c>
      <c r="AH392" s="219">
        <f t="shared" si="85"/>
        <v>1667.5</v>
      </c>
      <c r="AI392" s="102">
        <v>101</v>
      </c>
      <c r="AJ392" s="102">
        <v>11290</v>
      </c>
      <c r="AK392" s="219">
        <f t="shared" si="86"/>
        <v>2822.5</v>
      </c>
      <c r="AL392" s="102">
        <v>83</v>
      </c>
      <c r="AM392" s="102">
        <v>8665</v>
      </c>
      <c r="AN392" s="219">
        <f t="shared" si="87"/>
        <v>2166.25</v>
      </c>
      <c r="AO392" s="268">
        <v>102</v>
      </c>
      <c r="AP392" s="268">
        <v>8785</v>
      </c>
      <c r="AQ392" s="219">
        <f t="shared" si="88"/>
        <v>2196.25</v>
      </c>
      <c r="AR392" s="222">
        <v>112</v>
      </c>
      <c r="AS392" s="222">
        <v>10370</v>
      </c>
      <c r="AT392" s="219">
        <f t="shared" si="89"/>
        <v>2592.5</v>
      </c>
      <c r="AU392" s="222">
        <v>91</v>
      </c>
      <c r="AV392" s="222">
        <v>8875</v>
      </c>
      <c r="AW392" s="222">
        <f t="shared" si="90"/>
        <v>2218.75</v>
      </c>
    </row>
    <row r="393" spans="2:49">
      <c r="B393" s="41" t="s">
        <v>1777</v>
      </c>
      <c r="C393" s="298" t="s">
        <v>1861</v>
      </c>
      <c r="D393" s="44" t="s">
        <v>5</v>
      </c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02"/>
      <c r="X393" s="102"/>
      <c r="Y393" s="58"/>
      <c r="Z393" s="102"/>
      <c r="AA393" s="102"/>
      <c r="AB393" s="58"/>
      <c r="AC393" s="57">
        <v>8</v>
      </c>
      <c r="AD393" s="102">
        <v>875</v>
      </c>
      <c r="AE393" s="58">
        <f t="shared" si="84"/>
        <v>218.75</v>
      </c>
      <c r="AF393" s="102">
        <v>14</v>
      </c>
      <c r="AG393" s="102">
        <v>1940</v>
      </c>
      <c r="AH393" s="219">
        <f t="shared" si="85"/>
        <v>485</v>
      </c>
      <c r="AI393" s="102">
        <v>7</v>
      </c>
      <c r="AJ393" s="102">
        <v>1090</v>
      </c>
      <c r="AK393" s="219">
        <f t="shared" si="86"/>
        <v>272.5</v>
      </c>
      <c r="AL393" s="102">
        <v>31</v>
      </c>
      <c r="AM393" s="102">
        <v>5330</v>
      </c>
      <c r="AN393" s="219">
        <f t="shared" si="87"/>
        <v>1332.5</v>
      </c>
      <c r="AO393" s="268">
        <v>76</v>
      </c>
      <c r="AP393" s="268">
        <v>13960</v>
      </c>
      <c r="AQ393" s="219">
        <f t="shared" si="88"/>
        <v>3490</v>
      </c>
      <c r="AR393" s="222">
        <v>21</v>
      </c>
      <c r="AS393" s="222">
        <v>3915</v>
      </c>
      <c r="AT393" s="219">
        <f t="shared" si="89"/>
        <v>978.75</v>
      </c>
      <c r="AU393" s="222">
        <v>11</v>
      </c>
      <c r="AV393" s="222">
        <v>1560</v>
      </c>
      <c r="AW393" s="222">
        <f t="shared" si="90"/>
        <v>390</v>
      </c>
    </row>
    <row r="394" spans="2:49">
      <c r="B394" s="41" t="s">
        <v>1778</v>
      </c>
      <c r="C394" s="298" t="s">
        <v>1862</v>
      </c>
      <c r="D394" s="44" t="s">
        <v>222</v>
      </c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02"/>
      <c r="X394" s="102"/>
      <c r="Y394" s="58"/>
      <c r="Z394" s="102"/>
      <c r="AA394" s="102"/>
      <c r="AB394" s="58"/>
      <c r="AC394" s="57">
        <v>0</v>
      </c>
      <c r="AD394" s="102">
        <v>0</v>
      </c>
      <c r="AE394" s="58">
        <f t="shared" si="84"/>
        <v>0</v>
      </c>
      <c r="AF394" s="102">
        <v>0</v>
      </c>
      <c r="AG394" s="102">
        <v>0</v>
      </c>
      <c r="AH394" s="219">
        <f t="shared" si="85"/>
        <v>0</v>
      </c>
      <c r="AI394" s="102">
        <v>0</v>
      </c>
      <c r="AJ394" s="102">
        <v>0</v>
      </c>
      <c r="AK394" s="219">
        <f t="shared" si="86"/>
        <v>0</v>
      </c>
      <c r="AL394" s="102">
        <v>0</v>
      </c>
      <c r="AM394" s="102">
        <v>0</v>
      </c>
      <c r="AN394" s="219">
        <f t="shared" si="87"/>
        <v>0</v>
      </c>
      <c r="AO394" s="268">
        <v>0</v>
      </c>
      <c r="AP394" s="268">
        <v>0</v>
      </c>
      <c r="AQ394" s="219">
        <f t="shared" si="88"/>
        <v>0</v>
      </c>
      <c r="AR394" s="222">
        <v>0</v>
      </c>
      <c r="AS394" s="222">
        <v>0</v>
      </c>
      <c r="AT394" s="219">
        <f t="shared" si="89"/>
        <v>0</v>
      </c>
      <c r="AU394" s="222">
        <v>0</v>
      </c>
      <c r="AV394" s="222">
        <v>0</v>
      </c>
      <c r="AW394" s="222">
        <f t="shared" si="90"/>
        <v>0</v>
      </c>
    </row>
    <row r="395" spans="2:49">
      <c r="B395" s="41" t="s">
        <v>1779</v>
      </c>
      <c r="C395" s="298" t="s">
        <v>1863</v>
      </c>
      <c r="D395" s="44" t="s">
        <v>390</v>
      </c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02"/>
      <c r="X395" s="102"/>
      <c r="Y395" s="58"/>
      <c r="Z395" s="102"/>
      <c r="AA395" s="102"/>
      <c r="AB395" s="58"/>
      <c r="AC395" s="57">
        <v>5</v>
      </c>
      <c r="AD395" s="102">
        <v>580</v>
      </c>
      <c r="AE395" s="58">
        <f t="shared" si="84"/>
        <v>145</v>
      </c>
      <c r="AF395" s="102">
        <v>40</v>
      </c>
      <c r="AG395" s="102">
        <v>2875</v>
      </c>
      <c r="AH395" s="219">
        <f t="shared" si="85"/>
        <v>718.75</v>
      </c>
      <c r="AI395" s="102">
        <v>20</v>
      </c>
      <c r="AJ395" s="102">
        <v>1730</v>
      </c>
      <c r="AK395" s="219">
        <f t="shared" si="86"/>
        <v>432.5</v>
      </c>
      <c r="AL395" s="102">
        <v>18</v>
      </c>
      <c r="AM395" s="102">
        <v>2235</v>
      </c>
      <c r="AN395" s="219">
        <f t="shared" si="87"/>
        <v>558.75</v>
      </c>
      <c r="AO395" s="268">
        <v>10</v>
      </c>
      <c r="AP395" s="268">
        <v>805</v>
      </c>
      <c r="AQ395" s="219">
        <f t="shared" si="88"/>
        <v>201.25</v>
      </c>
      <c r="AR395" s="222">
        <v>8</v>
      </c>
      <c r="AS395" s="222">
        <v>1145</v>
      </c>
      <c r="AT395" s="219">
        <f t="shared" si="89"/>
        <v>286.25</v>
      </c>
      <c r="AU395" s="222">
        <v>5</v>
      </c>
      <c r="AV395" s="222">
        <v>435</v>
      </c>
      <c r="AW395" s="222">
        <f t="shared" si="90"/>
        <v>108.75</v>
      </c>
    </row>
    <row r="396" spans="2:49">
      <c r="B396" s="41" t="s">
        <v>1780</v>
      </c>
      <c r="C396" s="298" t="s">
        <v>1864</v>
      </c>
      <c r="D396" s="44" t="s">
        <v>16</v>
      </c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02"/>
      <c r="X396" s="102"/>
      <c r="Y396" s="58"/>
      <c r="Z396" s="102"/>
      <c r="AA396" s="102"/>
      <c r="AB396" s="58"/>
      <c r="AC396" s="57">
        <v>0</v>
      </c>
      <c r="AD396" s="102">
        <v>0</v>
      </c>
      <c r="AE396" s="58">
        <f t="shared" si="84"/>
        <v>0</v>
      </c>
      <c r="AF396" s="102">
        <v>13</v>
      </c>
      <c r="AG396" s="102">
        <v>900</v>
      </c>
      <c r="AH396" s="219">
        <f t="shared" si="85"/>
        <v>225</v>
      </c>
      <c r="AI396" s="102">
        <v>29</v>
      </c>
      <c r="AJ396" s="102">
        <v>1775</v>
      </c>
      <c r="AK396" s="219">
        <f t="shared" si="86"/>
        <v>443.75</v>
      </c>
      <c r="AL396" s="102">
        <v>15</v>
      </c>
      <c r="AM396" s="102">
        <v>865</v>
      </c>
      <c r="AN396" s="219">
        <f t="shared" si="87"/>
        <v>216.25</v>
      </c>
      <c r="AO396" s="268">
        <v>16</v>
      </c>
      <c r="AP396" s="268">
        <v>1390</v>
      </c>
      <c r="AQ396" s="219">
        <f t="shared" si="88"/>
        <v>347.5</v>
      </c>
      <c r="AR396" s="222">
        <v>16</v>
      </c>
      <c r="AS396" s="222">
        <v>1375</v>
      </c>
      <c r="AT396" s="219">
        <f t="shared" si="89"/>
        <v>343.75</v>
      </c>
      <c r="AU396" s="222">
        <v>27</v>
      </c>
      <c r="AV396" s="222">
        <v>2240</v>
      </c>
      <c r="AW396" s="222">
        <f t="shared" si="90"/>
        <v>560</v>
      </c>
    </row>
    <row r="397" spans="2:49">
      <c r="B397" s="41" t="s">
        <v>1781</v>
      </c>
      <c r="C397" s="298" t="s">
        <v>1865</v>
      </c>
      <c r="D397" s="44" t="s">
        <v>390</v>
      </c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02"/>
      <c r="X397" s="102"/>
      <c r="Y397" s="58"/>
      <c r="Z397" s="102"/>
      <c r="AA397" s="102"/>
      <c r="AB397" s="58"/>
      <c r="AC397" s="57">
        <v>0</v>
      </c>
      <c r="AD397" s="102">
        <v>0</v>
      </c>
      <c r="AE397" s="58">
        <f t="shared" si="84"/>
        <v>0</v>
      </c>
      <c r="AF397" s="102">
        <v>0</v>
      </c>
      <c r="AG397" s="102">
        <v>0</v>
      </c>
      <c r="AH397" s="219">
        <f t="shared" si="85"/>
        <v>0</v>
      </c>
      <c r="AI397" s="102">
        <v>0</v>
      </c>
      <c r="AJ397" s="102">
        <v>0</v>
      </c>
      <c r="AK397" s="219">
        <f t="shared" si="86"/>
        <v>0</v>
      </c>
      <c r="AL397" s="102">
        <v>0</v>
      </c>
      <c r="AM397" s="102">
        <v>0</v>
      </c>
      <c r="AN397" s="219">
        <f t="shared" si="87"/>
        <v>0</v>
      </c>
      <c r="AO397" s="268">
        <v>0</v>
      </c>
      <c r="AP397" s="268">
        <v>0</v>
      </c>
      <c r="AQ397" s="219">
        <f t="shared" si="88"/>
        <v>0</v>
      </c>
      <c r="AR397" s="222">
        <v>1</v>
      </c>
      <c r="AS397" s="222">
        <v>45</v>
      </c>
      <c r="AT397" s="219">
        <f t="shared" si="89"/>
        <v>11.25</v>
      </c>
      <c r="AU397" s="222">
        <v>1</v>
      </c>
      <c r="AV397" s="222">
        <v>45</v>
      </c>
      <c r="AW397" s="222">
        <f t="shared" si="90"/>
        <v>11.25</v>
      </c>
    </row>
    <row r="398" spans="2:49">
      <c r="B398" s="41" t="s">
        <v>1782</v>
      </c>
      <c r="C398" s="308" t="s">
        <v>1866</v>
      </c>
      <c r="D398" s="44" t="s">
        <v>23</v>
      </c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02"/>
      <c r="X398" s="102"/>
      <c r="Y398" s="58"/>
      <c r="Z398" s="102"/>
      <c r="AA398" s="102"/>
      <c r="AB398" s="58"/>
      <c r="AC398" s="57">
        <v>66</v>
      </c>
      <c r="AD398" s="102">
        <v>6555</v>
      </c>
      <c r="AE398" s="58">
        <f t="shared" si="84"/>
        <v>1638.75</v>
      </c>
      <c r="AF398" s="102">
        <v>112</v>
      </c>
      <c r="AG398" s="102">
        <v>9340</v>
      </c>
      <c r="AH398" s="219">
        <f t="shared" si="85"/>
        <v>2335</v>
      </c>
      <c r="AI398" s="102">
        <v>118</v>
      </c>
      <c r="AJ398" s="102">
        <v>10485</v>
      </c>
      <c r="AK398" s="219">
        <f t="shared" si="86"/>
        <v>2621.25</v>
      </c>
      <c r="AL398" s="102">
        <v>178</v>
      </c>
      <c r="AM398" s="102">
        <v>16115</v>
      </c>
      <c r="AN398" s="219">
        <f t="shared" si="87"/>
        <v>4028.75</v>
      </c>
      <c r="AO398" s="268">
        <v>186</v>
      </c>
      <c r="AP398" s="268">
        <v>17755</v>
      </c>
      <c r="AQ398" s="219">
        <f t="shared" si="88"/>
        <v>4438.75</v>
      </c>
      <c r="AR398" s="222">
        <v>289</v>
      </c>
      <c r="AS398" s="222">
        <v>25845</v>
      </c>
      <c r="AT398" s="219">
        <f t="shared" si="89"/>
        <v>6461.25</v>
      </c>
      <c r="AU398" s="222">
        <v>406</v>
      </c>
      <c r="AV398" s="222">
        <v>38340</v>
      </c>
      <c r="AW398" s="222">
        <f t="shared" si="90"/>
        <v>9585</v>
      </c>
    </row>
    <row r="399" spans="2:49">
      <c r="B399" s="41" t="s">
        <v>1783</v>
      </c>
      <c r="C399" s="308" t="s">
        <v>1867</v>
      </c>
      <c r="D399" s="44" t="s">
        <v>5</v>
      </c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02"/>
      <c r="X399" s="102"/>
      <c r="Y399" s="58"/>
      <c r="Z399" s="102"/>
      <c r="AA399" s="102"/>
      <c r="AB399" s="58"/>
      <c r="AC399" s="57">
        <v>2</v>
      </c>
      <c r="AD399" s="102">
        <v>300</v>
      </c>
      <c r="AE399" s="58">
        <f t="shared" si="84"/>
        <v>75</v>
      </c>
      <c r="AF399" s="102">
        <v>11</v>
      </c>
      <c r="AG399" s="102">
        <v>760</v>
      </c>
      <c r="AH399" s="219">
        <f t="shared" si="85"/>
        <v>190</v>
      </c>
      <c r="AI399" s="102">
        <v>14</v>
      </c>
      <c r="AJ399" s="102">
        <v>1035</v>
      </c>
      <c r="AK399" s="219">
        <f t="shared" si="86"/>
        <v>258.75</v>
      </c>
      <c r="AL399" s="102">
        <v>36</v>
      </c>
      <c r="AM399" s="102">
        <v>3100</v>
      </c>
      <c r="AN399" s="219">
        <f t="shared" si="87"/>
        <v>775</v>
      </c>
      <c r="AO399" s="268">
        <v>43</v>
      </c>
      <c r="AP399" s="268">
        <v>3725</v>
      </c>
      <c r="AQ399" s="219">
        <f t="shared" si="88"/>
        <v>931.25</v>
      </c>
      <c r="AR399" s="222">
        <v>40</v>
      </c>
      <c r="AS399" s="222">
        <v>2800</v>
      </c>
      <c r="AT399" s="219">
        <f t="shared" si="89"/>
        <v>700</v>
      </c>
      <c r="AU399" s="222">
        <v>33</v>
      </c>
      <c r="AV399" s="222">
        <v>2605</v>
      </c>
      <c r="AW399" s="222">
        <f t="shared" si="90"/>
        <v>651.25</v>
      </c>
    </row>
    <row r="400" spans="2:49">
      <c r="B400" s="41" t="s">
        <v>1784</v>
      </c>
      <c r="C400" s="308" t="s">
        <v>1868</v>
      </c>
      <c r="D400" s="44" t="s">
        <v>307</v>
      </c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02"/>
      <c r="X400" s="102"/>
      <c r="Y400" s="58"/>
      <c r="Z400" s="102"/>
      <c r="AA400" s="102"/>
      <c r="AB400" s="58"/>
      <c r="AC400" s="57">
        <v>5</v>
      </c>
      <c r="AD400" s="102">
        <v>830</v>
      </c>
      <c r="AE400" s="58">
        <f t="shared" si="84"/>
        <v>207.5</v>
      </c>
      <c r="AF400" s="102">
        <v>8</v>
      </c>
      <c r="AG400" s="102">
        <v>750</v>
      </c>
      <c r="AH400" s="219">
        <f t="shared" si="85"/>
        <v>187.5</v>
      </c>
      <c r="AI400" s="102">
        <v>8</v>
      </c>
      <c r="AJ400" s="102">
        <v>690</v>
      </c>
      <c r="AK400" s="219">
        <f t="shared" si="86"/>
        <v>172.5</v>
      </c>
      <c r="AL400" s="102">
        <v>10</v>
      </c>
      <c r="AM400" s="102">
        <v>800</v>
      </c>
      <c r="AN400" s="219">
        <f t="shared" si="87"/>
        <v>200</v>
      </c>
      <c r="AO400" s="268">
        <v>14</v>
      </c>
      <c r="AP400" s="268">
        <v>1130</v>
      </c>
      <c r="AQ400" s="219">
        <f t="shared" si="88"/>
        <v>282.5</v>
      </c>
      <c r="AR400" s="222">
        <v>7</v>
      </c>
      <c r="AS400" s="222">
        <v>950</v>
      </c>
      <c r="AT400" s="219">
        <f t="shared" si="89"/>
        <v>237.5</v>
      </c>
      <c r="AU400" s="222">
        <v>8</v>
      </c>
      <c r="AV400" s="222">
        <v>880</v>
      </c>
      <c r="AW400" s="222">
        <f t="shared" si="90"/>
        <v>220</v>
      </c>
    </row>
    <row r="401" spans="2:49">
      <c r="B401" s="41" t="s">
        <v>1785</v>
      </c>
      <c r="C401" s="308" t="s">
        <v>1869</v>
      </c>
      <c r="D401" s="44" t="s">
        <v>5</v>
      </c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02"/>
      <c r="X401" s="102"/>
      <c r="Y401" s="58"/>
      <c r="Z401" s="102"/>
      <c r="AA401" s="102"/>
      <c r="AB401" s="58"/>
      <c r="AC401" s="57">
        <v>4</v>
      </c>
      <c r="AD401" s="102">
        <v>260</v>
      </c>
      <c r="AE401" s="58">
        <f t="shared" si="84"/>
        <v>65</v>
      </c>
      <c r="AF401" s="102">
        <v>12</v>
      </c>
      <c r="AG401" s="102">
        <v>835</v>
      </c>
      <c r="AH401" s="219">
        <f t="shared" si="85"/>
        <v>208.75</v>
      </c>
      <c r="AI401" s="102">
        <v>23</v>
      </c>
      <c r="AJ401" s="102">
        <v>2880</v>
      </c>
      <c r="AK401" s="219">
        <f t="shared" si="86"/>
        <v>720</v>
      </c>
      <c r="AL401" s="102">
        <v>20</v>
      </c>
      <c r="AM401" s="102">
        <v>2120</v>
      </c>
      <c r="AN401" s="219">
        <f t="shared" si="87"/>
        <v>530</v>
      </c>
      <c r="AO401" s="268">
        <v>9</v>
      </c>
      <c r="AP401" s="268">
        <v>900</v>
      </c>
      <c r="AQ401" s="219">
        <f t="shared" si="88"/>
        <v>225</v>
      </c>
      <c r="AR401" s="222">
        <v>24</v>
      </c>
      <c r="AS401" s="222">
        <v>1810</v>
      </c>
      <c r="AT401" s="219">
        <f t="shared" si="89"/>
        <v>452.5</v>
      </c>
      <c r="AU401" s="222">
        <v>22</v>
      </c>
      <c r="AV401" s="222">
        <v>2165</v>
      </c>
      <c r="AW401" s="222">
        <f t="shared" si="90"/>
        <v>541.25</v>
      </c>
    </row>
    <row r="402" spans="2:49">
      <c r="B402" s="41" t="s">
        <v>1786</v>
      </c>
      <c r="C402" s="298" t="s">
        <v>1870</v>
      </c>
      <c r="D402" s="44" t="s">
        <v>5</v>
      </c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02"/>
      <c r="X402" s="102"/>
      <c r="Y402" s="58"/>
      <c r="Z402" s="102"/>
      <c r="AA402" s="102"/>
      <c r="AB402" s="58"/>
      <c r="AC402" s="57">
        <v>4</v>
      </c>
      <c r="AD402" s="102">
        <v>320</v>
      </c>
      <c r="AE402" s="58">
        <f t="shared" si="84"/>
        <v>80</v>
      </c>
      <c r="AF402" s="102">
        <v>12</v>
      </c>
      <c r="AG402" s="102">
        <v>1880</v>
      </c>
      <c r="AH402" s="219">
        <f t="shared" si="85"/>
        <v>470</v>
      </c>
      <c r="AI402" s="102">
        <v>24</v>
      </c>
      <c r="AJ402" s="102">
        <v>3040</v>
      </c>
      <c r="AK402" s="219">
        <f t="shared" si="86"/>
        <v>760</v>
      </c>
      <c r="AL402" s="102">
        <v>10</v>
      </c>
      <c r="AM402" s="102">
        <v>860</v>
      </c>
      <c r="AN402" s="219">
        <f t="shared" si="87"/>
        <v>215</v>
      </c>
      <c r="AO402" s="268">
        <v>17</v>
      </c>
      <c r="AP402" s="268">
        <v>1905</v>
      </c>
      <c r="AQ402" s="219">
        <f t="shared" si="88"/>
        <v>476.25</v>
      </c>
      <c r="AR402" s="222">
        <v>59</v>
      </c>
      <c r="AS402" s="222">
        <v>5355</v>
      </c>
      <c r="AT402" s="219">
        <f t="shared" si="89"/>
        <v>1338.75</v>
      </c>
      <c r="AU402" s="222">
        <v>55</v>
      </c>
      <c r="AV402" s="222">
        <v>6780</v>
      </c>
      <c r="AW402" s="222">
        <f t="shared" si="90"/>
        <v>1695</v>
      </c>
    </row>
    <row r="403" spans="2:49">
      <c r="B403" s="41" t="s">
        <v>1787</v>
      </c>
      <c r="C403" s="298" t="s">
        <v>1871</v>
      </c>
      <c r="D403" s="44" t="s">
        <v>84</v>
      </c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02"/>
      <c r="X403" s="102"/>
      <c r="Y403" s="58"/>
      <c r="Z403" s="102"/>
      <c r="AA403" s="102"/>
      <c r="AB403" s="58"/>
      <c r="AC403" s="57">
        <v>1</v>
      </c>
      <c r="AD403" s="102">
        <v>100</v>
      </c>
      <c r="AE403" s="58">
        <f t="shared" si="84"/>
        <v>25</v>
      </c>
      <c r="AF403" s="102">
        <v>9</v>
      </c>
      <c r="AG403" s="102">
        <v>520</v>
      </c>
      <c r="AH403" s="219">
        <f t="shared" si="85"/>
        <v>130</v>
      </c>
      <c r="AI403" s="102">
        <v>28</v>
      </c>
      <c r="AJ403" s="102">
        <v>3330</v>
      </c>
      <c r="AK403" s="219">
        <f t="shared" si="86"/>
        <v>832.5</v>
      </c>
      <c r="AL403" s="102">
        <v>36</v>
      </c>
      <c r="AM403" s="102">
        <v>3460</v>
      </c>
      <c r="AN403" s="219">
        <f t="shared" si="87"/>
        <v>865</v>
      </c>
      <c r="AO403" s="268">
        <v>56</v>
      </c>
      <c r="AP403" s="268">
        <v>5065</v>
      </c>
      <c r="AQ403" s="219">
        <f t="shared" si="88"/>
        <v>1266.25</v>
      </c>
      <c r="AR403" s="222">
        <v>39</v>
      </c>
      <c r="AS403" s="222">
        <v>3235</v>
      </c>
      <c r="AT403" s="219">
        <f t="shared" si="89"/>
        <v>808.75</v>
      </c>
      <c r="AU403" s="222">
        <v>36</v>
      </c>
      <c r="AV403" s="222">
        <v>4555</v>
      </c>
      <c r="AW403" s="222">
        <f t="shared" si="90"/>
        <v>1138.75</v>
      </c>
    </row>
    <row r="404" spans="2:49">
      <c r="B404" s="41" t="s">
        <v>1788</v>
      </c>
      <c r="C404" s="298" t="s">
        <v>1872</v>
      </c>
      <c r="D404" s="44" t="s">
        <v>284</v>
      </c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02"/>
      <c r="X404" s="102"/>
      <c r="Y404" s="58"/>
      <c r="Z404" s="102"/>
      <c r="AA404" s="102"/>
      <c r="AB404" s="58"/>
      <c r="AC404" s="57">
        <v>1</v>
      </c>
      <c r="AD404" s="102">
        <v>45</v>
      </c>
      <c r="AE404" s="58">
        <f t="shared" si="84"/>
        <v>11.25</v>
      </c>
      <c r="AF404" s="102">
        <v>5</v>
      </c>
      <c r="AG404" s="102">
        <v>325</v>
      </c>
      <c r="AH404" s="219">
        <f t="shared" si="85"/>
        <v>81.25</v>
      </c>
      <c r="AI404" s="102">
        <v>5</v>
      </c>
      <c r="AJ404" s="102">
        <v>520</v>
      </c>
      <c r="AK404" s="219">
        <f t="shared" si="86"/>
        <v>130</v>
      </c>
      <c r="AL404" s="102">
        <v>13</v>
      </c>
      <c r="AM404" s="102">
        <v>770</v>
      </c>
      <c r="AN404" s="219">
        <f t="shared" si="87"/>
        <v>192.5</v>
      </c>
      <c r="AO404" s="268">
        <v>13</v>
      </c>
      <c r="AP404" s="268">
        <v>1010</v>
      </c>
      <c r="AQ404" s="219">
        <f t="shared" si="88"/>
        <v>252.5</v>
      </c>
      <c r="AR404" s="222">
        <v>0</v>
      </c>
      <c r="AS404" s="222">
        <v>0</v>
      </c>
      <c r="AT404" s="219">
        <f t="shared" si="89"/>
        <v>0</v>
      </c>
      <c r="AU404" s="222">
        <v>0</v>
      </c>
      <c r="AV404" s="222">
        <v>0</v>
      </c>
      <c r="AW404" s="222">
        <f t="shared" si="90"/>
        <v>0</v>
      </c>
    </row>
    <row r="405" spans="2:49">
      <c r="B405" s="41" t="s">
        <v>1789</v>
      </c>
      <c r="C405" s="298" t="s">
        <v>5515</v>
      </c>
      <c r="D405" s="44" t="s">
        <v>5</v>
      </c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02"/>
      <c r="X405" s="102"/>
      <c r="Y405" s="58"/>
      <c r="Z405" s="102"/>
      <c r="AA405" s="102"/>
      <c r="AB405" s="58"/>
      <c r="AC405" s="57">
        <v>44</v>
      </c>
      <c r="AD405" s="102">
        <v>5350</v>
      </c>
      <c r="AE405" s="58">
        <f t="shared" si="84"/>
        <v>1337.5</v>
      </c>
      <c r="AF405" s="102">
        <v>182</v>
      </c>
      <c r="AG405" s="102">
        <v>18240</v>
      </c>
      <c r="AH405" s="219">
        <f t="shared" si="85"/>
        <v>4560</v>
      </c>
      <c r="AI405" s="102">
        <v>271</v>
      </c>
      <c r="AJ405" s="102">
        <v>25930</v>
      </c>
      <c r="AK405" s="219">
        <f t="shared" si="86"/>
        <v>6482.5</v>
      </c>
      <c r="AL405" s="102">
        <v>280</v>
      </c>
      <c r="AM405" s="102">
        <v>28745</v>
      </c>
      <c r="AN405" s="219">
        <f t="shared" si="87"/>
        <v>7186.25</v>
      </c>
      <c r="AO405" s="268">
        <v>286</v>
      </c>
      <c r="AP405" s="268">
        <v>31585</v>
      </c>
      <c r="AQ405" s="219">
        <f t="shared" si="88"/>
        <v>7896.25</v>
      </c>
      <c r="AR405" s="222">
        <v>118</v>
      </c>
      <c r="AS405" s="222">
        <v>14865</v>
      </c>
      <c r="AT405" s="219">
        <f t="shared" si="89"/>
        <v>3716.25</v>
      </c>
      <c r="AU405" s="222">
        <v>0</v>
      </c>
      <c r="AV405" s="222">
        <v>0</v>
      </c>
      <c r="AW405" s="222">
        <f t="shared" si="90"/>
        <v>0</v>
      </c>
    </row>
    <row r="406" spans="2:49">
      <c r="B406" s="41" t="s">
        <v>1790</v>
      </c>
      <c r="C406" s="298" t="s">
        <v>1874</v>
      </c>
      <c r="D406" s="44" t="s">
        <v>5</v>
      </c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02"/>
      <c r="X406" s="102"/>
      <c r="Y406" s="58"/>
      <c r="Z406" s="102"/>
      <c r="AA406" s="102"/>
      <c r="AB406" s="58"/>
      <c r="AC406" s="57">
        <v>25</v>
      </c>
      <c r="AD406" s="102">
        <v>2795</v>
      </c>
      <c r="AE406" s="58">
        <f t="shared" si="84"/>
        <v>698.75</v>
      </c>
      <c r="AF406" s="102">
        <v>79</v>
      </c>
      <c r="AG406" s="102">
        <v>7065</v>
      </c>
      <c r="AH406" s="219">
        <f t="shared" si="85"/>
        <v>1766.25</v>
      </c>
      <c r="AI406" s="102">
        <v>66</v>
      </c>
      <c r="AJ406" s="102">
        <v>7800</v>
      </c>
      <c r="AK406" s="219">
        <f t="shared" si="86"/>
        <v>1950</v>
      </c>
      <c r="AL406" s="102">
        <v>86</v>
      </c>
      <c r="AM406" s="102">
        <v>8990</v>
      </c>
      <c r="AN406" s="219">
        <f t="shared" si="87"/>
        <v>2247.5</v>
      </c>
      <c r="AO406" s="268">
        <v>106</v>
      </c>
      <c r="AP406" s="268">
        <v>10565</v>
      </c>
      <c r="AQ406" s="219">
        <f t="shared" si="88"/>
        <v>2641.25</v>
      </c>
      <c r="AR406" s="222">
        <v>87</v>
      </c>
      <c r="AS406" s="222">
        <v>8380</v>
      </c>
      <c r="AT406" s="219">
        <f t="shared" si="89"/>
        <v>2095</v>
      </c>
      <c r="AU406" s="222">
        <v>86</v>
      </c>
      <c r="AV406" s="222">
        <v>8390</v>
      </c>
      <c r="AW406" s="222">
        <f t="shared" si="90"/>
        <v>2097.5</v>
      </c>
    </row>
    <row r="407" spans="2:49">
      <c r="B407" s="41" t="s">
        <v>1791</v>
      </c>
      <c r="C407" s="298" t="s">
        <v>1875</v>
      </c>
      <c r="D407" s="44" t="s">
        <v>84</v>
      </c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02"/>
      <c r="X407" s="102"/>
      <c r="Y407" s="58"/>
      <c r="Z407" s="102"/>
      <c r="AA407" s="102"/>
      <c r="AB407" s="58"/>
      <c r="AC407" s="57">
        <v>13</v>
      </c>
      <c r="AD407" s="102">
        <v>1200</v>
      </c>
      <c r="AE407" s="58">
        <f t="shared" si="84"/>
        <v>300</v>
      </c>
      <c r="AF407" s="102">
        <v>38</v>
      </c>
      <c r="AG407" s="102">
        <v>3010</v>
      </c>
      <c r="AH407" s="219">
        <f t="shared" si="85"/>
        <v>752.5</v>
      </c>
      <c r="AI407" s="102">
        <v>34</v>
      </c>
      <c r="AJ407" s="102">
        <v>3725</v>
      </c>
      <c r="AK407" s="219">
        <f t="shared" si="86"/>
        <v>931.25</v>
      </c>
      <c r="AL407" s="102">
        <v>27</v>
      </c>
      <c r="AM407" s="102">
        <v>3055</v>
      </c>
      <c r="AN407" s="219">
        <f t="shared" si="87"/>
        <v>763.75</v>
      </c>
      <c r="AO407" s="268">
        <v>43</v>
      </c>
      <c r="AP407" s="268">
        <v>4565</v>
      </c>
      <c r="AQ407" s="219">
        <f t="shared" si="88"/>
        <v>1141.25</v>
      </c>
      <c r="AR407" s="222">
        <v>21</v>
      </c>
      <c r="AS407" s="222">
        <v>2440</v>
      </c>
      <c r="AT407" s="219">
        <f t="shared" si="89"/>
        <v>610</v>
      </c>
      <c r="AU407" s="222">
        <v>35</v>
      </c>
      <c r="AV407" s="222">
        <v>3375</v>
      </c>
      <c r="AW407" s="222">
        <f t="shared" si="90"/>
        <v>843.75</v>
      </c>
    </row>
    <row r="408" spans="2:49">
      <c r="B408" s="41" t="s">
        <v>1792</v>
      </c>
      <c r="C408" s="298" t="s">
        <v>1876</v>
      </c>
      <c r="D408" s="44" t="s">
        <v>84</v>
      </c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02"/>
      <c r="X408" s="102"/>
      <c r="Y408" s="58"/>
      <c r="Z408" s="102"/>
      <c r="AA408" s="102"/>
      <c r="AB408" s="58"/>
      <c r="AC408" s="57">
        <v>39</v>
      </c>
      <c r="AD408" s="102">
        <v>3700</v>
      </c>
      <c r="AE408" s="58">
        <f t="shared" si="84"/>
        <v>925</v>
      </c>
      <c r="AF408" s="102">
        <v>233</v>
      </c>
      <c r="AG408" s="102">
        <v>23490</v>
      </c>
      <c r="AH408" s="219">
        <f t="shared" si="85"/>
        <v>5872.5</v>
      </c>
      <c r="AI408" s="102">
        <v>227</v>
      </c>
      <c r="AJ408" s="102">
        <v>19470</v>
      </c>
      <c r="AK408" s="219">
        <f t="shared" si="86"/>
        <v>4867.5</v>
      </c>
      <c r="AL408" s="102">
        <v>238</v>
      </c>
      <c r="AM408" s="102">
        <v>24770</v>
      </c>
      <c r="AN408" s="219">
        <f t="shared" si="87"/>
        <v>6192.5</v>
      </c>
      <c r="AO408" s="268">
        <v>386</v>
      </c>
      <c r="AP408" s="268">
        <v>36430</v>
      </c>
      <c r="AQ408" s="219">
        <f t="shared" si="88"/>
        <v>9107.5</v>
      </c>
      <c r="AR408" s="222">
        <v>369</v>
      </c>
      <c r="AS408" s="222">
        <v>32940</v>
      </c>
      <c r="AT408" s="219">
        <f t="shared" si="89"/>
        <v>8235</v>
      </c>
      <c r="AU408" s="222">
        <v>364</v>
      </c>
      <c r="AV408" s="222">
        <v>32695</v>
      </c>
      <c r="AW408" s="222">
        <f t="shared" si="90"/>
        <v>8173.75</v>
      </c>
    </row>
    <row r="409" spans="2:49">
      <c r="B409" s="41" t="s">
        <v>1793</v>
      </c>
      <c r="C409" s="298" t="s">
        <v>1877</v>
      </c>
      <c r="D409" s="44" t="s">
        <v>552</v>
      </c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02"/>
      <c r="X409" s="102"/>
      <c r="Y409" s="58"/>
      <c r="Z409" s="102"/>
      <c r="AA409" s="102"/>
      <c r="AB409" s="58"/>
      <c r="AC409" s="57">
        <v>0</v>
      </c>
      <c r="AD409" s="102">
        <v>0</v>
      </c>
      <c r="AE409" s="58">
        <f t="shared" si="84"/>
        <v>0</v>
      </c>
      <c r="AF409" s="102">
        <v>44</v>
      </c>
      <c r="AG409" s="102">
        <v>3940</v>
      </c>
      <c r="AH409" s="219">
        <f t="shared" si="85"/>
        <v>985</v>
      </c>
      <c r="AI409" s="102">
        <v>49</v>
      </c>
      <c r="AJ409" s="102">
        <v>4700</v>
      </c>
      <c r="AK409" s="219">
        <f t="shared" si="86"/>
        <v>1175</v>
      </c>
      <c r="AL409" s="102">
        <v>29</v>
      </c>
      <c r="AM409" s="102">
        <v>2875</v>
      </c>
      <c r="AN409" s="219">
        <f t="shared" si="87"/>
        <v>718.75</v>
      </c>
      <c r="AO409" s="268">
        <v>33</v>
      </c>
      <c r="AP409" s="268">
        <v>5360</v>
      </c>
      <c r="AQ409" s="219">
        <f t="shared" si="88"/>
        <v>1340</v>
      </c>
      <c r="AR409" s="222">
        <v>24</v>
      </c>
      <c r="AS409" s="222">
        <v>2930</v>
      </c>
      <c r="AT409" s="219">
        <f t="shared" si="89"/>
        <v>732.5</v>
      </c>
      <c r="AU409" s="222">
        <v>16</v>
      </c>
      <c r="AV409" s="222">
        <v>1570</v>
      </c>
      <c r="AW409" s="222">
        <f t="shared" si="90"/>
        <v>392.5</v>
      </c>
    </row>
    <row r="410" spans="2:49">
      <c r="B410" s="41" t="s">
        <v>1794</v>
      </c>
      <c r="C410" s="298" t="s">
        <v>1878</v>
      </c>
      <c r="D410" s="44" t="s">
        <v>501</v>
      </c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02"/>
      <c r="X410" s="102"/>
      <c r="Y410" s="58"/>
      <c r="Z410" s="102"/>
      <c r="AA410" s="102"/>
      <c r="AB410" s="58"/>
      <c r="AC410" s="57">
        <v>75</v>
      </c>
      <c r="AD410" s="102">
        <v>9270</v>
      </c>
      <c r="AE410" s="58">
        <f t="shared" si="84"/>
        <v>2317.5</v>
      </c>
      <c r="AF410" s="102">
        <v>168</v>
      </c>
      <c r="AG410" s="102">
        <v>15755</v>
      </c>
      <c r="AH410" s="219">
        <f t="shared" si="85"/>
        <v>3938.75</v>
      </c>
      <c r="AI410" s="102">
        <v>180</v>
      </c>
      <c r="AJ410" s="102">
        <v>16330</v>
      </c>
      <c r="AK410" s="219">
        <f t="shared" si="86"/>
        <v>4082.5</v>
      </c>
      <c r="AL410" s="102">
        <v>125</v>
      </c>
      <c r="AM410" s="102">
        <v>13430</v>
      </c>
      <c r="AN410" s="219">
        <f t="shared" si="87"/>
        <v>3357.5</v>
      </c>
      <c r="AO410" s="268">
        <v>76</v>
      </c>
      <c r="AP410" s="268">
        <v>7500</v>
      </c>
      <c r="AQ410" s="219">
        <f t="shared" si="88"/>
        <v>1875</v>
      </c>
      <c r="AR410" s="222">
        <v>26</v>
      </c>
      <c r="AS410" s="222">
        <v>1735</v>
      </c>
      <c r="AT410" s="219">
        <f t="shared" si="89"/>
        <v>433.75</v>
      </c>
      <c r="AU410" s="222">
        <v>9</v>
      </c>
      <c r="AV410" s="222">
        <v>775</v>
      </c>
      <c r="AW410" s="222">
        <f t="shared" si="90"/>
        <v>193.75</v>
      </c>
    </row>
    <row r="411" spans="2:49">
      <c r="B411" s="41" t="s">
        <v>1795</v>
      </c>
      <c r="C411" s="298" t="s">
        <v>1879</v>
      </c>
      <c r="D411" s="44" t="s">
        <v>390</v>
      </c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02"/>
      <c r="X411" s="102"/>
      <c r="Y411" s="58"/>
      <c r="Z411" s="102"/>
      <c r="AA411" s="102"/>
      <c r="AB411" s="58"/>
      <c r="AC411" s="57">
        <v>0</v>
      </c>
      <c r="AD411" s="102">
        <v>0</v>
      </c>
      <c r="AE411" s="58">
        <f t="shared" si="84"/>
        <v>0</v>
      </c>
      <c r="AF411" s="102">
        <v>8</v>
      </c>
      <c r="AG411" s="102">
        <v>690</v>
      </c>
      <c r="AH411" s="219">
        <f t="shared" si="85"/>
        <v>172.5</v>
      </c>
      <c r="AI411" s="102">
        <v>23</v>
      </c>
      <c r="AJ411" s="102">
        <v>3010</v>
      </c>
      <c r="AK411" s="219">
        <f t="shared" si="86"/>
        <v>752.5</v>
      </c>
      <c r="AL411" s="102">
        <v>39</v>
      </c>
      <c r="AM411" s="102">
        <v>5020</v>
      </c>
      <c r="AN411" s="219">
        <f t="shared" si="87"/>
        <v>1255</v>
      </c>
      <c r="AO411" s="268">
        <v>39</v>
      </c>
      <c r="AP411" s="268">
        <v>3795</v>
      </c>
      <c r="AQ411" s="219">
        <f t="shared" si="88"/>
        <v>948.75</v>
      </c>
      <c r="AR411" s="222">
        <v>22</v>
      </c>
      <c r="AS411" s="222">
        <v>2020</v>
      </c>
      <c r="AT411" s="219">
        <f t="shared" si="89"/>
        <v>505</v>
      </c>
      <c r="AU411" s="222">
        <v>23</v>
      </c>
      <c r="AV411" s="222">
        <v>2840</v>
      </c>
      <c r="AW411" s="222">
        <f t="shared" si="90"/>
        <v>710</v>
      </c>
    </row>
    <row r="412" spans="2:49">
      <c r="B412" s="41" t="s">
        <v>1796</v>
      </c>
      <c r="C412" s="298" t="s">
        <v>1880</v>
      </c>
      <c r="D412" s="44" t="s">
        <v>29</v>
      </c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02"/>
      <c r="X412" s="102"/>
      <c r="Y412" s="58"/>
      <c r="Z412" s="102"/>
      <c r="AA412" s="102"/>
      <c r="AB412" s="58"/>
      <c r="AC412" s="57">
        <v>27</v>
      </c>
      <c r="AD412" s="102">
        <v>2410</v>
      </c>
      <c r="AE412" s="58">
        <f t="shared" si="84"/>
        <v>602.5</v>
      </c>
      <c r="AF412" s="102">
        <v>96</v>
      </c>
      <c r="AG412" s="102">
        <v>9880</v>
      </c>
      <c r="AH412" s="219">
        <f t="shared" si="85"/>
        <v>2470</v>
      </c>
      <c r="AI412" s="102">
        <v>113</v>
      </c>
      <c r="AJ412" s="102">
        <v>9875</v>
      </c>
      <c r="AK412" s="219">
        <f t="shared" si="86"/>
        <v>2468.75</v>
      </c>
      <c r="AL412" s="102">
        <v>132</v>
      </c>
      <c r="AM412" s="102">
        <v>10260</v>
      </c>
      <c r="AN412" s="219">
        <f t="shared" si="87"/>
        <v>2565</v>
      </c>
      <c r="AO412" s="268">
        <v>179</v>
      </c>
      <c r="AP412" s="268">
        <v>17380</v>
      </c>
      <c r="AQ412" s="219">
        <f t="shared" si="88"/>
        <v>4345</v>
      </c>
      <c r="AR412" s="222">
        <v>169</v>
      </c>
      <c r="AS412" s="222">
        <v>17395</v>
      </c>
      <c r="AT412" s="219">
        <f t="shared" si="89"/>
        <v>4348.75</v>
      </c>
      <c r="AU412" s="222">
        <v>187</v>
      </c>
      <c r="AV412" s="222">
        <v>20305</v>
      </c>
      <c r="AW412" s="222">
        <f t="shared" si="90"/>
        <v>5076.25</v>
      </c>
    </row>
    <row r="413" spans="2:49">
      <c r="B413" s="41" t="s">
        <v>1797</v>
      </c>
      <c r="C413" s="298" t="s">
        <v>1881</v>
      </c>
      <c r="D413" s="44" t="s">
        <v>29</v>
      </c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02"/>
      <c r="X413" s="102"/>
      <c r="Y413" s="58"/>
      <c r="Z413" s="102"/>
      <c r="AA413" s="102"/>
      <c r="AB413" s="58"/>
      <c r="AC413" s="57">
        <v>21</v>
      </c>
      <c r="AD413" s="102">
        <v>1740</v>
      </c>
      <c r="AE413" s="58">
        <f t="shared" si="84"/>
        <v>435</v>
      </c>
      <c r="AF413" s="102">
        <v>76</v>
      </c>
      <c r="AG413" s="102">
        <v>6815</v>
      </c>
      <c r="AH413" s="219">
        <f t="shared" si="85"/>
        <v>1703.75</v>
      </c>
      <c r="AI413" s="102">
        <v>86</v>
      </c>
      <c r="AJ413" s="102">
        <v>7215</v>
      </c>
      <c r="AK413" s="219">
        <f t="shared" si="86"/>
        <v>1803.75</v>
      </c>
      <c r="AL413" s="102">
        <v>82</v>
      </c>
      <c r="AM413" s="102">
        <v>7475</v>
      </c>
      <c r="AN413" s="219">
        <f t="shared" si="87"/>
        <v>1868.75</v>
      </c>
      <c r="AO413" s="268">
        <v>133</v>
      </c>
      <c r="AP413" s="268">
        <v>12185</v>
      </c>
      <c r="AQ413" s="219">
        <f t="shared" si="88"/>
        <v>3046.25</v>
      </c>
      <c r="AR413" s="222">
        <v>142</v>
      </c>
      <c r="AS413" s="222">
        <v>12965</v>
      </c>
      <c r="AT413" s="219">
        <f t="shared" si="89"/>
        <v>3241.25</v>
      </c>
      <c r="AU413" s="222">
        <v>308</v>
      </c>
      <c r="AV413" s="222">
        <v>23155</v>
      </c>
      <c r="AW413" s="222">
        <f t="shared" si="90"/>
        <v>5788.75</v>
      </c>
    </row>
    <row r="414" spans="2:49">
      <c r="B414" s="41" t="s">
        <v>1798</v>
      </c>
      <c r="C414" s="298" t="s">
        <v>1882</v>
      </c>
      <c r="D414" s="44" t="s">
        <v>29</v>
      </c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02"/>
      <c r="X414" s="102"/>
      <c r="Y414" s="58"/>
      <c r="Z414" s="102"/>
      <c r="AA414" s="102"/>
      <c r="AB414" s="58"/>
      <c r="AC414" s="57">
        <v>95</v>
      </c>
      <c r="AD414" s="102">
        <v>8995</v>
      </c>
      <c r="AE414" s="58">
        <f t="shared" si="84"/>
        <v>2248.75</v>
      </c>
      <c r="AF414" s="102">
        <v>290</v>
      </c>
      <c r="AG414" s="102">
        <v>25435</v>
      </c>
      <c r="AH414" s="219">
        <f t="shared" si="85"/>
        <v>6358.75</v>
      </c>
      <c r="AI414" s="102">
        <v>310</v>
      </c>
      <c r="AJ414" s="102">
        <v>26465</v>
      </c>
      <c r="AK414" s="219">
        <f t="shared" si="86"/>
        <v>6616.25</v>
      </c>
      <c r="AL414" s="102">
        <v>337</v>
      </c>
      <c r="AM414" s="102">
        <v>31260</v>
      </c>
      <c r="AN414" s="219">
        <f t="shared" si="87"/>
        <v>7815</v>
      </c>
      <c r="AO414" s="268">
        <v>488</v>
      </c>
      <c r="AP414" s="268">
        <v>47110</v>
      </c>
      <c r="AQ414" s="219">
        <f t="shared" si="88"/>
        <v>11777.5</v>
      </c>
      <c r="AR414" s="222">
        <v>443</v>
      </c>
      <c r="AS414" s="222">
        <v>43235</v>
      </c>
      <c r="AT414" s="219">
        <f t="shared" si="89"/>
        <v>10808.75</v>
      </c>
      <c r="AU414" s="222">
        <v>424</v>
      </c>
      <c r="AV414" s="222">
        <v>45785</v>
      </c>
      <c r="AW414" s="222">
        <f t="shared" si="90"/>
        <v>11446.25</v>
      </c>
    </row>
    <row r="415" spans="2:49">
      <c r="B415" s="41" t="s">
        <v>1799</v>
      </c>
      <c r="C415" s="298" t="s">
        <v>1883</v>
      </c>
      <c r="D415" s="44" t="s">
        <v>5</v>
      </c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02"/>
      <c r="X415" s="102"/>
      <c r="Y415" s="58"/>
      <c r="Z415" s="102"/>
      <c r="AA415" s="102"/>
      <c r="AB415" s="58"/>
      <c r="AC415" s="57">
        <v>0</v>
      </c>
      <c r="AD415" s="102">
        <v>0</v>
      </c>
      <c r="AE415" s="58">
        <f t="shared" si="84"/>
        <v>0</v>
      </c>
      <c r="AF415" s="102">
        <v>35</v>
      </c>
      <c r="AG415" s="102">
        <v>4885</v>
      </c>
      <c r="AH415" s="219">
        <f t="shared" si="85"/>
        <v>1221.25</v>
      </c>
      <c r="AI415" s="102">
        <v>51</v>
      </c>
      <c r="AJ415" s="102">
        <v>5825</v>
      </c>
      <c r="AK415" s="219">
        <f t="shared" si="86"/>
        <v>1456.25</v>
      </c>
      <c r="AL415" s="102">
        <v>48</v>
      </c>
      <c r="AM415" s="102">
        <v>5645</v>
      </c>
      <c r="AN415" s="219">
        <f t="shared" si="87"/>
        <v>1411.25</v>
      </c>
      <c r="AO415" s="268">
        <v>36</v>
      </c>
      <c r="AP415" s="268">
        <v>3930</v>
      </c>
      <c r="AQ415" s="219">
        <f t="shared" si="88"/>
        <v>982.5</v>
      </c>
      <c r="AR415" s="222">
        <v>94</v>
      </c>
      <c r="AS415" s="222">
        <v>11215</v>
      </c>
      <c r="AT415" s="219">
        <f t="shared" si="89"/>
        <v>2803.75</v>
      </c>
      <c r="AU415" s="222">
        <v>172</v>
      </c>
      <c r="AV415" s="222">
        <v>19780</v>
      </c>
      <c r="AW415" s="222">
        <f t="shared" si="90"/>
        <v>4945</v>
      </c>
    </row>
    <row r="416" spans="2:49">
      <c r="B416" s="41" t="s">
        <v>1800</v>
      </c>
      <c r="C416" s="298" t="s">
        <v>1884</v>
      </c>
      <c r="D416" s="44" t="s">
        <v>130</v>
      </c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02"/>
      <c r="X416" s="102"/>
      <c r="Y416" s="58"/>
      <c r="Z416" s="102"/>
      <c r="AA416" s="102"/>
      <c r="AB416" s="58"/>
      <c r="AC416" s="57">
        <v>2</v>
      </c>
      <c r="AD416" s="102">
        <v>105</v>
      </c>
      <c r="AE416" s="58">
        <f t="shared" si="84"/>
        <v>26.25</v>
      </c>
      <c r="AF416" s="102">
        <v>10</v>
      </c>
      <c r="AG416" s="102">
        <v>1580</v>
      </c>
      <c r="AH416" s="219">
        <f t="shared" si="85"/>
        <v>395</v>
      </c>
      <c r="AI416" s="102">
        <v>3</v>
      </c>
      <c r="AJ416" s="102">
        <v>190</v>
      </c>
      <c r="AK416" s="219">
        <f t="shared" si="86"/>
        <v>47.5</v>
      </c>
      <c r="AL416" s="102">
        <v>0</v>
      </c>
      <c r="AM416" s="102">
        <v>0</v>
      </c>
      <c r="AN416" s="219">
        <f t="shared" si="87"/>
        <v>0</v>
      </c>
      <c r="AO416" s="268">
        <v>0</v>
      </c>
      <c r="AP416" s="268">
        <v>0</v>
      </c>
      <c r="AQ416" s="219">
        <f t="shared" si="88"/>
        <v>0</v>
      </c>
      <c r="AR416" s="222">
        <v>0</v>
      </c>
      <c r="AS416" s="222">
        <v>0</v>
      </c>
      <c r="AT416" s="219">
        <f t="shared" si="89"/>
        <v>0</v>
      </c>
      <c r="AU416" s="222">
        <v>0</v>
      </c>
      <c r="AV416" s="222">
        <v>0</v>
      </c>
      <c r="AW416" s="222">
        <f t="shared" si="90"/>
        <v>0</v>
      </c>
    </row>
    <row r="417" spans="2:49">
      <c r="B417" s="41" t="s">
        <v>1801</v>
      </c>
      <c r="C417" s="298" t="s">
        <v>1885</v>
      </c>
      <c r="D417" s="44" t="s">
        <v>310</v>
      </c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02"/>
      <c r="X417" s="102"/>
      <c r="Y417" s="58"/>
      <c r="Z417" s="102"/>
      <c r="AA417" s="102"/>
      <c r="AB417" s="58"/>
      <c r="AC417" s="57">
        <v>2</v>
      </c>
      <c r="AD417" s="102">
        <v>105</v>
      </c>
      <c r="AE417" s="58">
        <f t="shared" si="84"/>
        <v>26.25</v>
      </c>
      <c r="AF417" s="102">
        <v>18</v>
      </c>
      <c r="AG417" s="102">
        <v>1305</v>
      </c>
      <c r="AH417" s="219">
        <f t="shared" si="85"/>
        <v>326.25</v>
      </c>
      <c r="AI417" s="102">
        <v>45</v>
      </c>
      <c r="AJ417" s="102">
        <v>2915</v>
      </c>
      <c r="AK417" s="219">
        <f t="shared" si="86"/>
        <v>728.75</v>
      </c>
      <c r="AL417" s="102">
        <v>32</v>
      </c>
      <c r="AM417" s="102">
        <v>2460</v>
      </c>
      <c r="AN417" s="219">
        <f t="shared" si="87"/>
        <v>615</v>
      </c>
      <c r="AO417" s="268">
        <v>30</v>
      </c>
      <c r="AP417" s="268">
        <v>2285</v>
      </c>
      <c r="AQ417" s="219">
        <f t="shared" si="88"/>
        <v>571.25</v>
      </c>
      <c r="AR417" s="222">
        <v>38</v>
      </c>
      <c r="AS417" s="222">
        <v>2665</v>
      </c>
      <c r="AT417" s="219">
        <f t="shared" si="89"/>
        <v>666.25</v>
      </c>
      <c r="AU417" s="222">
        <v>42</v>
      </c>
      <c r="AV417" s="222">
        <v>3810</v>
      </c>
      <c r="AW417" s="222">
        <f t="shared" si="90"/>
        <v>952.5</v>
      </c>
    </row>
    <row r="418" spans="2:49">
      <c r="B418" s="41" t="s">
        <v>1802</v>
      </c>
      <c r="C418" s="298" t="s">
        <v>1886</v>
      </c>
      <c r="D418" s="44" t="s">
        <v>5</v>
      </c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02"/>
      <c r="X418" s="102"/>
      <c r="Y418" s="58"/>
      <c r="Z418" s="102"/>
      <c r="AA418" s="102"/>
      <c r="AB418" s="58"/>
      <c r="AC418" s="57">
        <v>0</v>
      </c>
      <c r="AD418" s="102">
        <v>0</v>
      </c>
      <c r="AE418" s="58">
        <f t="shared" si="84"/>
        <v>0</v>
      </c>
      <c r="AF418" s="102">
        <v>34</v>
      </c>
      <c r="AG418" s="102">
        <v>5270</v>
      </c>
      <c r="AH418" s="219">
        <f t="shared" si="85"/>
        <v>1317.5</v>
      </c>
      <c r="AI418" s="102">
        <v>221</v>
      </c>
      <c r="AJ418" s="102">
        <v>20925</v>
      </c>
      <c r="AK418" s="219">
        <f t="shared" si="86"/>
        <v>5231.25</v>
      </c>
      <c r="AL418" s="102">
        <v>415</v>
      </c>
      <c r="AM418" s="102">
        <v>37430</v>
      </c>
      <c r="AN418" s="219">
        <f t="shared" si="87"/>
        <v>9357.5</v>
      </c>
      <c r="AO418" s="268">
        <v>590</v>
      </c>
      <c r="AP418" s="268">
        <v>51335</v>
      </c>
      <c r="AQ418" s="219">
        <f t="shared" si="88"/>
        <v>12833.75</v>
      </c>
      <c r="AR418" s="222">
        <v>947</v>
      </c>
      <c r="AS418" s="222">
        <v>98400</v>
      </c>
      <c r="AT418" s="219">
        <f t="shared" si="89"/>
        <v>24600</v>
      </c>
      <c r="AU418" s="222">
        <v>863</v>
      </c>
      <c r="AV418" s="222">
        <v>90990</v>
      </c>
      <c r="AW418" s="222">
        <f t="shared" si="90"/>
        <v>22747.5</v>
      </c>
    </row>
    <row r="419" spans="2:49">
      <c r="B419" s="41" t="s">
        <v>1803</v>
      </c>
      <c r="C419" s="298" t="s">
        <v>1887</v>
      </c>
      <c r="D419" s="44" t="s">
        <v>125</v>
      </c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02"/>
      <c r="X419" s="102"/>
      <c r="Y419" s="58"/>
      <c r="Z419" s="102"/>
      <c r="AA419" s="102"/>
      <c r="AB419" s="58"/>
      <c r="AC419" s="57">
        <v>13</v>
      </c>
      <c r="AD419" s="102">
        <v>1120</v>
      </c>
      <c r="AE419" s="58">
        <f t="shared" si="84"/>
        <v>280</v>
      </c>
      <c r="AF419" s="102">
        <v>47</v>
      </c>
      <c r="AG419" s="102">
        <v>4125</v>
      </c>
      <c r="AH419" s="219">
        <f t="shared" si="85"/>
        <v>1031.25</v>
      </c>
      <c r="AI419" s="102">
        <v>64</v>
      </c>
      <c r="AJ419" s="102">
        <v>5150</v>
      </c>
      <c r="AK419" s="219">
        <f t="shared" si="86"/>
        <v>1287.5</v>
      </c>
      <c r="AL419" s="102">
        <v>80</v>
      </c>
      <c r="AM419" s="102">
        <v>7455</v>
      </c>
      <c r="AN419" s="219">
        <f t="shared" si="87"/>
        <v>1863.75</v>
      </c>
      <c r="AO419" s="268">
        <v>69</v>
      </c>
      <c r="AP419" s="268">
        <v>7135</v>
      </c>
      <c r="AQ419" s="219">
        <f t="shared" si="88"/>
        <v>1783.75</v>
      </c>
      <c r="AR419" s="222">
        <v>76</v>
      </c>
      <c r="AS419" s="222">
        <v>6280</v>
      </c>
      <c r="AT419" s="219">
        <f t="shared" si="89"/>
        <v>1570</v>
      </c>
      <c r="AU419" s="222">
        <v>100</v>
      </c>
      <c r="AV419" s="222">
        <v>10450</v>
      </c>
      <c r="AW419" s="222">
        <f t="shared" si="90"/>
        <v>2612.5</v>
      </c>
    </row>
    <row r="420" spans="2:49">
      <c r="B420" s="41" t="s">
        <v>1804</v>
      </c>
      <c r="C420" s="298" t="s">
        <v>1888</v>
      </c>
      <c r="D420" s="44" t="s">
        <v>5</v>
      </c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02"/>
      <c r="X420" s="102"/>
      <c r="Y420" s="58"/>
      <c r="Z420" s="102"/>
      <c r="AA420" s="102"/>
      <c r="AB420" s="58"/>
      <c r="AC420" s="57">
        <v>2</v>
      </c>
      <c r="AD420" s="102">
        <v>180</v>
      </c>
      <c r="AE420" s="58">
        <f t="shared" si="84"/>
        <v>45</v>
      </c>
      <c r="AF420" s="102">
        <v>7</v>
      </c>
      <c r="AG420" s="102">
        <v>805</v>
      </c>
      <c r="AH420" s="219">
        <f t="shared" si="85"/>
        <v>201.25</v>
      </c>
      <c r="AI420" s="102">
        <v>0</v>
      </c>
      <c r="AJ420" s="102">
        <v>0</v>
      </c>
      <c r="AK420" s="219">
        <f t="shared" si="86"/>
        <v>0</v>
      </c>
      <c r="AL420" s="102">
        <v>0</v>
      </c>
      <c r="AM420" s="102"/>
      <c r="AN420" s="219">
        <f t="shared" si="87"/>
        <v>0</v>
      </c>
      <c r="AO420" s="268">
        <v>76</v>
      </c>
      <c r="AP420" s="268">
        <v>7980</v>
      </c>
      <c r="AQ420" s="219">
        <f t="shared" si="88"/>
        <v>1995</v>
      </c>
      <c r="AR420" s="222">
        <v>199</v>
      </c>
      <c r="AS420" s="222">
        <v>18900</v>
      </c>
      <c r="AT420" s="219">
        <f t="shared" si="89"/>
        <v>4725</v>
      </c>
      <c r="AU420" s="222">
        <v>209</v>
      </c>
      <c r="AV420" s="222">
        <v>18565</v>
      </c>
      <c r="AW420" s="222">
        <f t="shared" si="90"/>
        <v>4641.25</v>
      </c>
    </row>
    <row r="421" spans="2:49">
      <c r="B421" s="41" t="s">
        <v>1805</v>
      </c>
      <c r="C421" s="298" t="s">
        <v>1889</v>
      </c>
      <c r="D421" s="44" t="s">
        <v>14</v>
      </c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02"/>
      <c r="X421" s="102"/>
      <c r="Y421" s="58"/>
      <c r="Z421" s="102"/>
      <c r="AA421" s="102"/>
      <c r="AB421" s="58"/>
      <c r="AC421" s="57">
        <v>43</v>
      </c>
      <c r="AD421" s="102">
        <v>3540</v>
      </c>
      <c r="AE421" s="58">
        <f t="shared" si="84"/>
        <v>885</v>
      </c>
      <c r="AF421" s="102">
        <v>93</v>
      </c>
      <c r="AG421" s="102">
        <v>7875</v>
      </c>
      <c r="AH421" s="219">
        <f t="shared" si="85"/>
        <v>1968.75</v>
      </c>
      <c r="AI421" s="102">
        <v>112</v>
      </c>
      <c r="AJ421" s="102">
        <v>8785</v>
      </c>
      <c r="AK421" s="219">
        <f t="shared" si="86"/>
        <v>2196.25</v>
      </c>
      <c r="AL421" s="102">
        <v>104</v>
      </c>
      <c r="AM421" s="102">
        <v>8655</v>
      </c>
      <c r="AN421" s="219">
        <f t="shared" si="87"/>
        <v>2163.75</v>
      </c>
      <c r="AO421" s="268">
        <v>186</v>
      </c>
      <c r="AP421" s="268">
        <v>14960</v>
      </c>
      <c r="AQ421" s="219">
        <f t="shared" si="88"/>
        <v>3740</v>
      </c>
      <c r="AR421" s="222">
        <v>94</v>
      </c>
      <c r="AS421" s="222">
        <v>8480</v>
      </c>
      <c r="AT421" s="219">
        <f t="shared" si="89"/>
        <v>2120</v>
      </c>
      <c r="AU421" s="222">
        <v>125</v>
      </c>
      <c r="AV421" s="222">
        <v>10850</v>
      </c>
      <c r="AW421" s="222">
        <f t="shared" si="90"/>
        <v>2712.5</v>
      </c>
    </row>
    <row r="422" spans="2:49">
      <c r="B422" s="41" t="s">
        <v>1806</v>
      </c>
      <c r="C422" s="298" t="s">
        <v>1890</v>
      </c>
      <c r="D422" s="44" t="s">
        <v>43</v>
      </c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02"/>
      <c r="X422" s="102"/>
      <c r="Y422" s="58"/>
      <c r="Z422" s="102"/>
      <c r="AA422" s="102"/>
      <c r="AB422" s="58"/>
      <c r="AC422" s="57">
        <v>30</v>
      </c>
      <c r="AD422" s="102">
        <v>2475</v>
      </c>
      <c r="AE422" s="58">
        <f t="shared" si="84"/>
        <v>618.75</v>
      </c>
      <c r="AF422" s="102">
        <v>125</v>
      </c>
      <c r="AG422" s="102">
        <v>12965</v>
      </c>
      <c r="AH422" s="219">
        <f t="shared" si="85"/>
        <v>3241.25</v>
      </c>
      <c r="AI422" s="102">
        <v>175</v>
      </c>
      <c r="AJ422" s="102">
        <v>15130</v>
      </c>
      <c r="AK422" s="219">
        <f t="shared" si="86"/>
        <v>3782.5</v>
      </c>
      <c r="AL422" s="102">
        <v>145</v>
      </c>
      <c r="AM422" s="102">
        <v>13555</v>
      </c>
      <c r="AN422" s="219">
        <f t="shared" si="87"/>
        <v>3388.75</v>
      </c>
      <c r="AO422" s="268">
        <v>249</v>
      </c>
      <c r="AP422" s="268">
        <v>23755</v>
      </c>
      <c r="AQ422" s="219">
        <f t="shared" si="88"/>
        <v>5938.75</v>
      </c>
      <c r="AR422" s="222">
        <v>131</v>
      </c>
      <c r="AS422" s="222">
        <v>11460</v>
      </c>
      <c r="AT422" s="219">
        <f t="shared" si="89"/>
        <v>2865</v>
      </c>
      <c r="AU422" s="222">
        <v>99</v>
      </c>
      <c r="AV422" s="222">
        <v>9465</v>
      </c>
      <c r="AW422" s="222">
        <f t="shared" si="90"/>
        <v>2366.25</v>
      </c>
    </row>
    <row r="423" spans="2:49">
      <c r="B423" s="41" t="s">
        <v>1807</v>
      </c>
      <c r="C423" s="298" t="s">
        <v>1891</v>
      </c>
      <c r="D423" s="44" t="s">
        <v>932</v>
      </c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02"/>
      <c r="X423" s="102"/>
      <c r="Y423" s="58"/>
      <c r="Z423" s="102"/>
      <c r="AA423" s="102"/>
      <c r="AB423" s="58"/>
      <c r="AC423" s="57">
        <v>10</v>
      </c>
      <c r="AD423" s="102">
        <v>845</v>
      </c>
      <c r="AE423" s="58">
        <f t="shared" si="84"/>
        <v>211.25</v>
      </c>
      <c r="AF423" s="102">
        <v>128</v>
      </c>
      <c r="AG423" s="102">
        <v>12345</v>
      </c>
      <c r="AH423" s="219">
        <f t="shared" si="85"/>
        <v>3086.25</v>
      </c>
      <c r="AI423" s="102">
        <v>118</v>
      </c>
      <c r="AJ423" s="102">
        <v>11490</v>
      </c>
      <c r="AK423" s="219">
        <f t="shared" si="86"/>
        <v>2872.5</v>
      </c>
      <c r="AL423" s="102">
        <v>148</v>
      </c>
      <c r="AM423" s="102">
        <v>12925</v>
      </c>
      <c r="AN423" s="219">
        <f t="shared" si="87"/>
        <v>3231.25</v>
      </c>
      <c r="AO423" s="268">
        <v>166</v>
      </c>
      <c r="AP423" s="268">
        <v>16895</v>
      </c>
      <c r="AQ423" s="219">
        <f t="shared" si="88"/>
        <v>4223.75</v>
      </c>
      <c r="AR423" s="222">
        <v>192</v>
      </c>
      <c r="AS423" s="222">
        <v>19610</v>
      </c>
      <c r="AT423" s="219">
        <f t="shared" si="89"/>
        <v>4902.5</v>
      </c>
      <c r="AU423" s="222">
        <v>191</v>
      </c>
      <c r="AV423" s="222">
        <v>18615</v>
      </c>
      <c r="AW423" s="222">
        <f t="shared" si="90"/>
        <v>4653.75</v>
      </c>
    </row>
    <row r="424" spans="2:49">
      <c r="B424" s="41" t="s">
        <v>1808</v>
      </c>
      <c r="C424" s="298" t="s">
        <v>1892</v>
      </c>
      <c r="D424" s="44" t="s">
        <v>34</v>
      </c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02"/>
      <c r="X424" s="102"/>
      <c r="Y424" s="58"/>
      <c r="Z424" s="102"/>
      <c r="AA424" s="102"/>
      <c r="AB424" s="58"/>
      <c r="AC424" s="57">
        <v>2</v>
      </c>
      <c r="AD424" s="102">
        <v>90</v>
      </c>
      <c r="AE424" s="58">
        <f t="shared" si="84"/>
        <v>22.5</v>
      </c>
      <c r="AF424" s="102">
        <v>22</v>
      </c>
      <c r="AG424" s="102">
        <v>1735</v>
      </c>
      <c r="AH424" s="219">
        <f t="shared" si="85"/>
        <v>433.75</v>
      </c>
      <c r="AI424" s="102">
        <v>39</v>
      </c>
      <c r="AJ424" s="102">
        <v>3455</v>
      </c>
      <c r="AK424" s="219">
        <f t="shared" si="86"/>
        <v>863.75</v>
      </c>
      <c r="AL424" s="102">
        <v>34</v>
      </c>
      <c r="AM424" s="102">
        <v>3460</v>
      </c>
      <c r="AN424" s="219">
        <f t="shared" si="87"/>
        <v>865</v>
      </c>
      <c r="AO424" s="268">
        <v>40</v>
      </c>
      <c r="AP424" s="268">
        <v>3265</v>
      </c>
      <c r="AQ424" s="219">
        <f t="shared" si="88"/>
        <v>816.25</v>
      </c>
      <c r="AR424" s="222">
        <v>48</v>
      </c>
      <c r="AS424" s="222">
        <v>4195</v>
      </c>
      <c r="AT424" s="219">
        <f t="shared" si="89"/>
        <v>1048.75</v>
      </c>
      <c r="AU424" s="222">
        <v>34</v>
      </c>
      <c r="AV424" s="222">
        <v>3440</v>
      </c>
      <c r="AW424" s="222">
        <f t="shared" si="90"/>
        <v>860</v>
      </c>
    </row>
    <row r="425" spans="2:49">
      <c r="B425" s="41" t="s">
        <v>1809</v>
      </c>
      <c r="C425" s="298" t="s">
        <v>1893</v>
      </c>
      <c r="D425" s="44" t="s">
        <v>38</v>
      </c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02"/>
      <c r="X425" s="102"/>
      <c r="Y425" s="58"/>
      <c r="Z425" s="102"/>
      <c r="AA425" s="102"/>
      <c r="AB425" s="58"/>
      <c r="AC425" s="57">
        <v>12</v>
      </c>
      <c r="AD425" s="102">
        <v>970</v>
      </c>
      <c r="AE425" s="58">
        <f t="shared" si="84"/>
        <v>242.5</v>
      </c>
      <c r="AF425" s="102">
        <v>90</v>
      </c>
      <c r="AG425" s="102">
        <v>8510</v>
      </c>
      <c r="AH425" s="219">
        <f t="shared" si="85"/>
        <v>2127.5</v>
      </c>
      <c r="AI425" s="102">
        <v>106</v>
      </c>
      <c r="AJ425" s="102">
        <v>8875</v>
      </c>
      <c r="AK425" s="219">
        <f t="shared" si="86"/>
        <v>2218.75</v>
      </c>
      <c r="AL425" s="102">
        <v>73</v>
      </c>
      <c r="AM425" s="102">
        <v>6365</v>
      </c>
      <c r="AN425" s="219">
        <f t="shared" si="87"/>
        <v>1591.25</v>
      </c>
      <c r="AO425" s="268">
        <v>95</v>
      </c>
      <c r="AP425" s="268">
        <v>7925</v>
      </c>
      <c r="AQ425" s="219">
        <f t="shared" si="88"/>
        <v>1981.25</v>
      </c>
      <c r="AR425" s="222">
        <v>137</v>
      </c>
      <c r="AS425" s="222">
        <v>9655</v>
      </c>
      <c r="AT425" s="219">
        <f t="shared" si="89"/>
        <v>2413.75</v>
      </c>
      <c r="AU425" s="222">
        <v>93</v>
      </c>
      <c r="AV425" s="222">
        <v>7190</v>
      </c>
      <c r="AW425" s="222">
        <f t="shared" si="90"/>
        <v>1797.5</v>
      </c>
    </row>
    <row r="426" spans="2:49">
      <c r="B426" s="41" t="s">
        <v>1810</v>
      </c>
      <c r="C426" s="298" t="s">
        <v>1894</v>
      </c>
      <c r="D426" s="44" t="s">
        <v>16</v>
      </c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02"/>
      <c r="X426" s="102"/>
      <c r="Y426" s="58"/>
      <c r="Z426" s="102"/>
      <c r="AA426" s="102"/>
      <c r="AB426" s="58"/>
      <c r="AC426" s="57">
        <v>0</v>
      </c>
      <c r="AD426" s="102">
        <v>0</v>
      </c>
      <c r="AE426" s="58">
        <f t="shared" si="84"/>
        <v>0</v>
      </c>
      <c r="AF426" s="102">
        <v>19</v>
      </c>
      <c r="AG426" s="102">
        <v>1820</v>
      </c>
      <c r="AH426" s="219">
        <f t="shared" si="85"/>
        <v>455</v>
      </c>
      <c r="AI426" s="102">
        <v>16</v>
      </c>
      <c r="AJ426" s="102">
        <v>1145</v>
      </c>
      <c r="AK426" s="219">
        <f t="shared" si="86"/>
        <v>286.25</v>
      </c>
      <c r="AL426" s="102">
        <v>15</v>
      </c>
      <c r="AM426" s="102">
        <v>855</v>
      </c>
      <c r="AN426" s="219">
        <f t="shared" si="87"/>
        <v>213.75</v>
      </c>
      <c r="AO426" s="268">
        <v>11</v>
      </c>
      <c r="AP426" s="268">
        <v>965</v>
      </c>
      <c r="AQ426" s="219">
        <f t="shared" si="88"/>
        <v>241.25</v>
      </c>
      <c r="AR426" s="222">
        <v>0</v>
      </c>
      <c r="AS426" s="222">
        <v>0</v>
      </c>
      <c r="AT426" s="219">
        <f t="shared" si="89"/>
        <v>0</v>
      </c>
      <c r="AU426" s="222">
        <v>0</v>
      </c>
      <c r="AV426" s="222">
        <v>0</v>
      </c>
      <c r="AW426" s="222">
        <f t="shared" si="90"/>
        <v>0</v>
      </c>
    </row>
    <row r="427" spans="2:49">
      <c r="B427" s="41" t="s">
        <v>1811</v>
      </c>
      <c r="C427" s="298" t="s">
        <v>1895</v>
      </c>
      <c r="D427" s="44" t="s">
        <v>5</v>
      </c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02"/>
      <c r="X427" s="102"/>
      <c r="Y427" s="58"/>
      <c r="Z427" s="102"/>
      <c r="AA427" s="102"/>
      <c r="AB427" s="58"/>
      <c r="AC427" s="57">
        <v>21</v>
      </c>
      <c r="AD427" s="102">
        <v>1785</v>
      </c>
      <c r="AE427" s="58">
        <f t="shared" si="84"/>
        <v>446.25</v>
      </c>
      <c r="AF427" s="102">
        <v>73</v>
      </c>
      <c r="AG427" s="102">
        <v>5990</v>
      </c>
      <c r="AH427" s="219">
        <f t="shared" si="85"/>
        <v>1497.5</v>
      </c>
      <c r="AI427" s="102">
        <v>131</v>
      </c>
      <c r="AJ427" s="102">
        <v>11365</v>
      </c>
      <c r="AK427" s="219">
        <f t="shared" si="86"/>
        <v>2841.25</v>
      </c>
      <c r="AL427" s="102">
        <v>159</v>
      </c>
      <c r="AM427" s="102">
        <v>14060</v>
      </c>
      <c r="AN427" s="219">
        <f t="shared" si="87"/>
        <v>3515</v>
      </c>
      <c r="AO427" s="268">
        <v>117</v>
      </c>
      <c r="AP427" s="268">
        <v>10210</v>
      </c>
      <c r="AQ427" s="219">
        <f t="shared" si="88"/>
        <v>2552.5</v>
      </c>
      <c r="AR427" s="222">
        <v>104</v>
      </c>
      <c r="AS427" s="222">
        <v>8350</v>
      </c>
      <c r="AT427" s="219">
        <f t="shared" si="89"/>
        <v>2087.5</v>
      </c>
      <c r="AU427" s="222">
        <v>92</v>
      </c>
      <c r="AV427" s="222">
        <v>7980</v>
      </c>
      <c r="AW427" s="222">
        <f t="shared" si="90"/>
        <v>1995</v>
      </c>
    </row>
    <row r="428" spans="2:49">
      <c r="B428" s="41" t="s">
        <v>1812</v>
      </c>
      <c r="C428" s="298" t="s">
        <v>1896</v>
      </c>
      <c r="D428" s="44" t="s">
        <v>14</v>
      </c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02"/>
      <c r="X428" s="102"/>
      <c r="Y428" s="58"/>
      <c r="Z428" s="102"/>
      <c r="AA428" s="102"/>
      <c r="AB428" s="58"/>
      <c r="AC428" s="57">
        <v>42</v>
      </c>
      <c r="AD428" s="102">
        <v>3650</v>
      </c>
      <c r="AE428" s="58">
        <f t="shared" si="84"/>
        <v>912.5</v>
      </c>
      <c r="AF428" s="102">
        <v>75</v>
      </c>
      <c r="AG428" s="102">
        <v>8115</v>
      </c>
      <c r="AH428" s="219">
        <f t="shared" si="85"/>
        <v>2028.75</v>
      </c>
      <c r="AI428" s="102">
        <v>97</v>
      </c>
      <c r="AJ428" s="102">
        <v>7110</v>
      </c>
      <c r="AK428" s="219">
        <f t="shared" si="86"/>
        <v>1777.5</v>
      </c>
      <c r="AL428" s="102">
        <v>110</v>
      </c>
      <c r="AM428" s="102">
        <v>9380</v>
      </c>
      <c r="AN428" s="219">
        <f t="shared" si="87"/>
        <v>2345</v>
      </c>
      <c r="AO428" s="268">
        <v>108</v>
      </c>
      <c r="AP428" s="268">
        <v>9005</v>
      </c>
      <c r="AQ428" s="219">
        <f t="shared" si="88"/>
        <v>2251.25</v>
      </c>
      <c r="AR428" s="222">
        <v>163</v>
      </c>
      <c r="AS428" s="222">
        <v>13405</v>
      </c>
      <c r="AT428" s="219">
        <f t="shared" si="89"/>
        <v>3351.25</v>
      </c>
      <c r="AU428" s="222">
        <v>116</v>
      </c>
      <c r="AV428" s="222">
        <v>9900</v>
      </c>
      <c r="AW428" s="222">
        <f t="shared" si="90"/>
        <v>2475</v>
      </c>
    </row>
    <row r="429" spans="2:49">
      <c r="B429" s="41" t="s">
        <v>1813</v>
      </c>
      <c r="C429" s="298" t="s">
        <v>1897</v>
      </c>
      <c r="D429" s="44" t="s">
        <v>3</v>
      </c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02"/>
      <c r="X429" s="102"/>
      <c r="Y429" s="58"/>
      <c r="Z429" s="102"/>
      <c r="AA429" s="102"/>
      <c r="AB429" s="58"/>
      <c r="AC429" s="57">
        <v>15</v>
      </c>
      <c r="AD429" s="102">
        <v>1190</v>
      </c>
      <c r="AE429" s="58">
        <f t="shared" si="84"/>
        <v>297.5</v>
      </c>
      <c r="AF429" s="102">
        <v>30</v>
      </c>
      <c r="AG429" s="102">
        <v>2370</v>
      </c>
      <c r="AH429" s="219">
        <f t="shared" si="85"/>
        <v>592.5</v>
      </c>
      <c r="AI429" s="102">
        <v>30</v>
      </c>
      <c r="AJ429" s="102">
        <v>1855</v>
      </c>
      <c r="AK429" s="219">
        <f t="shared" si="86"/>
        <v>463.75</v>
      </c>
      <c r="AL429" s="102">
        <v>42</v>
      </c>
      <c r="AM429" s="102">
        <v>2625</v>
      </c>
      <c r="AN429" s="219">
        <f t="shared" si="87"/>
        <v>656.25</v>
      </c>
      <c r="AO429" s="268">
        <v>30</v>
      </c>
      <c r="AP429" s="268">
        <v>2095</v>
      </c>
      <c r="AQ429" s="219">
        <f t="shared" si="88"/>
        <v>523.75</v>
      </c>
      <c r="AR429" s="222">
        <v>49</v>
      </c>
      <c r="AS429" s="222">
        <v>4180</v>
      </c>
      <c r="AT429" s="219">
        <f t="shared" si="89"/>
        <v>1045</v>
      </c>
      <c r="AU429" s="222">
        <v>42</v>
      </c>
      <c r="AV429" s="222">
        <v>3015</v>
      </c>
      <c r="AW429" s="222">
        <f t="shared" si="90"/>
        <v>753.75</v>
      </c>
    </row>
    <row r="430" spans="2:49">
      <c r="B430" s="41" t="s">
        <v>1814</v>
      </c>
      <c r="C430" s="298" t="s">
        <v>1898</v>
      </c>
      <c r="D430" s="44" t="s">
        <v>259</v>
      </c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02"/>
      <c r="X430" s="102"/>
      <c r="Y430" s="58"/>
      <c r="Z430" s="102"/>
      <c r="AA430" s="102"/>
      <c r="AB430" s="58"/>
      <c r="AC430" s="57">
        <v>0</v>
      </c>
      <c r="AD430" s="102">
        <v>0</v>
      </c>
      <c r="AE430" s="58">
        <f t="shared" si="84"/>
        <v>0</v>
      </c>
      <c r="AF430" s="102">
        <v>0</v>
      </c>
      <c r="AG430" s="102">
        <v>0</v>
      </c>
      <c r="AH430" s="219">
        <f t="shared" si="85"/>
        <v>0</v>
      </c>
      <c r="AI430" s="102">
        <v>0</v>
      </c>
      <c r="AJ430" s="102">
        <v>0</v>
      </c>
      <c r="AK430" s="219">
        <f t="shared" si="86"/>
        <v>0</v>
      </c>
      <c r="AL430" s="102">
        <v>0</v>
      </c>
      <c r="AM430" s="102">
        <v>0</v>
      </c>
      <c r="AN430" s="219">
        <f t="shared" si="87"/>
        <v>0</v>
      </c>
      <c r="AO430" s="268">
        <v>0</v>
      </c>
      <c r="AP430" s="268">
        <v>0</v>
      </c>
      <c r="AQ430" s="219">
        <f t="shared" si="88"/>
        <v>0</v>
      </c>
      <c r="AR430" s="222">
        <v>0</v>
      </c>
      <c r="AS430" s="222">
        <v>0</v>
      </c>
      <c r="AT430" s="219">
        <f t="shared" si="89"/>
        <v>0</v>
      </c>
      <c r="AU430" s="222">
        <v>0</v>
      </c>
      <c r="AV430" s="222">
        <v>0</v>
      </c>
      <c r="AW430" s="222">
        <f t="shared" si="90"/>
        <v>0</v>
      </c>
    </row>
    <row r="431" spans="2:49">
      <c r="B431" s="41" t="s">
        <v>1815</v>
      </c>
      <c r="C431" s="298" t="s">
        <v>1899</v>
      </c>
      <c r="D431" s="44" t="s">
        <v>341</v>
      </c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02"/>
      <c r="X431" s="102"/>
      <c r="Y431" s="58"/>
      <c r="Z431" s="102"/>
      <c r="AA431" s="102"/>
      <c r="AB431" s="58"/>
      <c r="AC431" s="57">
        <v>15</v>
      </c>
      <c r="AD431" s="102">
        <v>1360</v>
      </c>
      <c r="AE431" s="58">
        <f t="shared" si="84"/>
        <v>340</v>
      </c>
      <c r="AF431" s="102">
        <v>27</v>
      </c>
      <c r="AG431" s="102">
        <v>2830</v>
      </c>
      <c r="AH431" s="219">
        <f t="shared" si="85"/>
        <v>707.5</v>
      </c>
      <c r="AI431" s="102">
        <v>37</v>
      </c>
      <c r="AJ431" s="102">
        <v>2355</v>
      </c>
      <c r="AK431" s="219">
        <f t="shared" si="86"/>
        <v>588.75</v>
      </c>
      <c r="AL431" s="102">
        <v>21</v>
      </c>
      <c r="AM431" s="102">
        <v>1440</v>
      </c>
      <c r="AN431" s="219">
        <f t="shared" si="87"/>
        <v>360</v>
      </c>
      <c r="AO431" s="268">
        <v>23</v>
      </c>
      <c r="AP431" s="268">
        <v>1780</v>
      </c>
      <c r="AQ431" s="219">
        <f t="shared" si="88"/>
        <v>445</v>
      </c>
      <c r="AR431" s="222">
        <v>26</v>
      </c>
      <c r="AS431" s="222">
        <v>2585</v>
      </c>
      <c r="AT431" s="219">
        <f t="shared" si="89"/>
        <v>646.25</v>
      </c>
      <c r="AU431" s="222">
        <v>19</v>
      </c>
      <c r="AV431" s="222">
        <v>1505</v>
      </c>
      <c r="AW431" s="222">
        <f t="shared" si="90"/>
        <v>376.25</v>
      </c>
    </row>
    <row r="432" spans="2:49">
      <c r="B432" s="41" t="s">
        <v>1816</v>
      </c>
      <c r="C432" s="298" t="s">
        <v>1900</v>
      </c>
      <c r="D432" s="44" t="s">
        <v>125</v>
      </c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02"/>
      <c r="X432" s="102"/>
      <c r="Y432" s="58"/>
      <c r="Z432" s="102"/>
      <c r="AA432" s="102"/>
      <c r="AB432" s="58"/>
      <c r="AC432" s="57">
        <v>10</v>
      </c>
      <c r="AD432" s="102">
        <v>855</v>
      </c>
      <c r="AE432" s="58">
        <f t="shared" si="84"/>
        <v>213.75</v>
      </c>
      <c r="AF432" s="102">
        <v>17</v>
      </c>
      <c r="AG432" s="102">
        <v>1945</v>
      </c>
      <c r="AH432" s="219">
        <f t="shared" si="85"/>
        <v>486.25</v>
      </c>
      <c r="AI432" s="102">
        <v>22</v>
      </c>
      <c r="AJ432" s="102">
        <v>2165</v>
      </c>
      <c r="AK432" s="219">
        <f t="shared" si="86"/>
        <v>541.25</v>
      </c>
      <c r="AL432" s="102">
        <v>24</v>
      </c>
      <c r="AM432" s="102">
        <v>3005</v>
      </c>
      <c r="AN432" s="219">
        <f t="shared" si="87"/>
        <v>751.25</v>
      </c>
      <c r="AO432" s="268">
        <v>32</v>
      </c>
      <c r="AP432" s="268">
        <v>3015</v>
      </c>
      <c r="AQ432" s="219">
        <f t="shared" si="88"/>
        <v>753.75</v>
      </c>
      <c r="AR432" s="222">
        <v>65</v>
      </c>
      <c r="AS432" s="222">
        <v>6085</v>
      </c>
      <c r="AT432" s="219">
        <f t="shared" si="89"/>
        <v>1521.25</v>
      </c>
      <c r="AU432" s="222">
        <v>66</v>
      </c>
      <c r="AV432" s="222">
        <v>6595</v>
      </c>
      <c r="AW432" s="222">
        <f t="shared" si="90"/>
        <v>1648.75</v>
      </c>
    </row>
    <row r="433" spans="2:49">
      <c r="B433" s="41" t="s">
        <v>1817</v>
      </c>
      <c r="C433" s="298" t="s">
        <v>1901</v>
      </c>
      <c r="D433" s="44" t="s">
        <v>5</v>
      </c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02"/>
      <c r="X433" s="102"/>
      <c r="Y433" s="58"/>
      <c r="Z433" s="102"/>
      <c r="AA433" s="102"/>
      <c r="AB433" s="58"/>
      <c r="AC433" s="57">
        <v>1</v>
      </c>
      <c r="AD433" s="102">
        <v>45</v>
      </c>
      <c r="AE433" s="58">
        <f t="shared" si="84"/>
        <v>11.25</v>
      </c>
      <c r="AF433" s="102">
        <v>13</v>
      </c>
      <c r="AG433" s="102">
        <v>1055</v>
      </c>
      <c r="AH433" s="219">
        <f t="shared" si="85"/>
        <v>263.75</v>
      </c>
      <c r="AI433" s="102">
        <v>7</v>
      </c>
      <c r="AJ433" s="102">
        <v>590</v>
      </c>
      <c r="AK433" s="219">
        <f t="shared" si="86"/>
        <v>147.5</v>
      </c>
      <c r="AL433" s="102">
        <v>4</v>
      </c>
      <c r="AM433" s="102">
        <v>495</v>
      </c>
      <c r="AN433" s="219">
        <f t="shared" si="87"/>
        <v>123.75</v>
      </c>
      <c r="AO433" s="268">
        <v>6</v>
      </c>
      <c r="AP433" s="268">
        <v>580</v>
      </c>
      <c r="AQ433" s="219">
        <f t="shared" si="88"/>
        <v>145</v>
      </c>
      <c r="AR433" s="222">
        <v>0</v>
      </c>
      <c r="AS433" s="222">
        <v>0</v>
      </c>
      <c r="AT433" s="219">
        <f t="shared" si="89"/>
        <v>0</v>
      </c>
      <c r="AU433" s="222">
        <v>0</v>
      </c>
      <c r="AV433" s="222">
        <v>0</v>
      </c>
      <c r="AW433" s="222">
        <f t="shared" si="90"/>
        <v>0</v>
      </c>
    </row>
    <row r="434" spans="2:49">
      <c r="B434" s="41" t="s">
        <v>1818</v>
      </c>
      <c r="C434" s="298" t="s">
        <v>1902</v>
      </c>
      <c r="D434" s="44" t="s">
        <v>5</v>
      </c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02"/>
      <c r="X434" s="102"/>
      <c r="Y434" s="58"/>
      <c r="Z434" s="102"/>
      <c r="AA434" s="102"/>
      <c r="AB434" s="58"/>
      <c r="AC434" s="57">
        <v>15</v>
      </c>
      <c r="AD434" s="102">
        <v>1720</v>
      </c>
      <c r="AE434" s="58">
        <f t="shared" si="84"/>
        <v>430</v>
      </c>
      <c r="AF434" s="102">
        <v>60</v>
      </c>
      <c r="AG434" s="102">
        <v>5695</v>
      </c>
      <c r="AH434" s="219">
        <f t="shared" si="85"/>
        <v>1423.75</v>
      </c>
      <c r="AI434" s="102">
        <v>86</v>
      </c>
      <c r="AJ434" s="102">
        <v>6335</v>
      </c>
      <c r="AK434" s="219">
        <f t="shared" si="86"/>
        <v>1583.75</v>
      </c>
      <c r="AL434" s="102">
        <v>54</v>
      </c>
      <c r="AM434" s="102">
        <v>6000</v>
      </c>
      <c r="AN434" s="219">
        <f t="shared" si="87"/>
        <v>1500</v>
      </c>
      <c r="AO434" s="268">
        <v>91</v>
      </c>
      <c r="AP434" s="268">
        <v>8295</v>
      </c>
      <c r="AQ434" s="219">
        <f t="shared" si="88"/>
        <v>2073.75</v>
      </c>
      <c r="AR434" s="222">
        <v>118</v>
      </c>
      <c r="AS434" s="222">
        <v>10010</v>
      </c>
      <c r="AT434" s="219">
        <f t="shared" si="89"/>
        <v>2502.5</v>
      </c>
      <c r="AU434" s="222">
        <v>167</v>
      </c>
      <c r="AV434" s="222">
        <v>15460</v>
      </c>
      <c r="AW434" s="222">
        <f t="shared" si="90"/>
        <v>3865</v>
      </c>
    </row>
    <row r="435" spans="2:49">
      <c r="B435" s="41" t="s">
        <v>1819</v>
      </c>
      <c r="C435" s="298" t="s">
        <v>1903</v>
      </c>
      <c r="D435" s="44" t="s">
        <v>14</v>
      </c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02"/>
      <c r="X435" s="102"/>
      <c r="Y435" s="58"/>
      <c r="Z435" s="102"/>
      <c r="AA435" s="102"/>
      <c r="AB435" s="58"/>
      <c r="AC435" s="57">
        <v>5</v>
      </c>
      <c r="AD435" s="102">
        <v>485</v>
      </c>
      <c r="AE435" s="58">
        <f t="shared" si="84"/>
        <v>121.25</v>
      </c>
      <c r="AF435" s="102">
        <v>29</v>
      </c>
      <c r="AG435" s="102">
        <v>2450</v>
      </c>
      <c r="AH435" s="219">
        <f t="shared" si="85"/>
        <v>612.5</v>
      </c>
      <c r="AI435" s="102">
        <v>35</v>
      </c>
      <c r="AJ435" s="102">
        <v>3315</v>
      </c>
      <c r="AK435" s="219">
        <f t="shared" si="86"/>
        <v>828.75</v>
      </c>
      <c r="AL435" s="102">
        <v>35</v>
      </c>
      <c r="AM435" s="102">
        <v>2905</v>
      </c>
      <c r="AN435" s="219">
        <f t="shared" si="87"/>
        <v>726.25</v>
      </c>
      <c r="AO435" s="268">
        <v>42</v>
      </c>
      <c r="AP435" s="268">
        <v>3780</v>
      </c>
      <c r="AQ435" s="219">
        <f t="shared" si="88"/>
        <v>945</v>
      </c>
      <c r="AR435" s="222">
        <v>51</v>
      </c>
      <c r="AS435" s="222">
        <v>4495</v>
      </c>
      <c r="AT435" s="219">
        <f t="shared" si="89"/>
        <v>1123.75</v>
      </c>
      <c r="AU435" s="222">
        <v>55</v>
      </c>
      <c r="AV435" s="222">
        <v>4830</v>
      </c>
      <c r="AW435" s="222">
        <f t="shared" si="90"/>
        <v>1207.5</v>
      </c>
    </row>
    <row r="436" spans="2:49">
      <c r="B436" s="41" t="s">
        <v>1820</v>
      </c>
      <c r="C436" s="298" t="s">
        <v>1904</v>
      </c>
      <c r="D436" s="44" t="s">
        <v>259</v>
      </c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02"/>
      <c r="X436" s="102"/>
      <c r="Y436" s="58"/>
      <c r="Z436" s="102"/>
      <c r="AA436" s="102"/>
      <c r="AB436" s="58"/>
      <c r="AC436" s="57">
        <v>1</v>
      </c>
      <c r="AD436" s="102">
        <v>60</v>
      </c>
      <c r="AE436" s="58">
        <f t="shared" si="84"/>
        <v>15</v>
      </c>
      <c r="AF436" s="102">
        <v>8</v>
      </c>
      <c r="AG436" s="102">
        <v>1305</v>
      </c>
      <c r="AH436" s="219">
        <f t="shared" si="85"/>
        <v>326.25</v>
      </c>
      <c r="AI436" s="102">
        <v>1</v>
      </c>
      <c r="AJ436" s="102">
        <v>100</v>
      </c>
      <c r="AK436" s="219">
        <f t="shared" si="86"/>
        <v>25</v>
      </c>
      <c r="AL436" s="102">
        <v>3</v>
      </c>
      <c r="AM436" s="102">
        <v>255</v>
      </c>
      <c r="AN436" s="219">
        <f t="shared" si="87"/>
        <v>63.75</v>
      </c>
      <c r="AO436" s="268">
        <v>0</v>
      </c>
      <c r="AP436" s="268">
        <v>0</v>
      </c>
      <c r="AQ436" s="219">
        <f t="shared" si="88"/>
        <v>0</v>
      </c>
      <c r="AR436" s="222">
        <v>6</v>
      </c>
      <c r="AS436" s="222">
        <v>655</v>
      </c>
      <c r="AT436" s="219">
        <f t="shared" si="89"/>
        <v>163.75</v>
      </c>
      <c r="AU436" s="222">
        <v>5</v>
      </c>
      <c r="AV436" s="222">
        <v>795</v>
      </c>
      <c r="AW436" s="222">
        <f t="shared" si="90"/>
        <v>198.75</v>
      </c>
    </row>
    <row r="437" spans="2:49">
      <c r="B437" s="41" t="s">
        <v>1821</v>
      </c>
      <c r="C437" s="298" t="s">
        <v>1905</v>
      </c>
      <c r="D437" s="44" t="s">
        <v>259</v>
      </c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02"/>
      <c r="X437" s="102"/>
      <c r="Y437" s="58"/>
      <c r="Z437" s="102"/>
      <c r="AA437" s="102"/>
      <c r="AB437" s="58"/>
      <c r="AC437" s="57">
        <v>9</v>
      </c>
      <c r="AD437" s="102">
        <v>755</v>
      </c>
      <c r="AE437" s="58">
        <f t="shared" si="84"/>
        <v>188.75</v>
      </c>
      <c r="AF437" s="102">
        <v>40</v>
      </c>
      <c r="AG437" s="102">
        <v>3060</v>
      </c>
      <c r="AH437" s="219">
        <f t="shared" si="85"/>
        <v>765</v>
      </c>
      <c r="AI437" s="102">
        <v>50</v>
      </c>
      <c r="AJ437" s="102">
        <v>4120</v>
      </c>
      <c r="AK437" s="219">
        <f t="shared" si="86"/>
        <v>1030</v>
      </c>
      <c r="AL437" s="102">
        <v>49</v>
      </c>
      <c r="AM437" s="102">
        <v>3565</v>
      </c>
      <c r="AN437" s="219">
        <f t="shared" si="87"/>
        <v>891.25</v>
      </c>
      <c r="AO437" s="268">
        <v>56</v>
      </c>
      <c r="AP437" s="268">
        <v>4560</v>
      </c>
      <c r="AQ437" s="219">
        <f t="shared" si="88"/>
        <v>1140</v>
      </c>
      <c r="AR437" s="222">
        <v>80</v>
      </c>
      <c r="AS437" s="222">
        <v>6450</v>
      </c>
      <c r="AT437" s="219">
        <f t="shared" si="89"/>
        <v>1612.5</v>
      </c>
      <c r="AU437" s="222">
        <v>68</v>
      </c>
      <c r="AV437" s="222">
        <v>6270</v>
      </c>
      <c r="AW437" s="222">
        <f t="shared" si="90"/>
        <v>1567.5</v>
      </c>
    </row>
    <row r="438" spans="2:49">
      <c r="B438" s="41" t="s">
        <v>1822</v>
      </c>
      <c r="C438" s="298" t="s">
        <v>1906</v>
      </c>
      <c r="D438" s="44" t="s">
        <v>259</v>
      </c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02"/>
      <c r="X438" s="102"/>
      <c r="Y438" s="58"/>
      <c r="Z438" s="102"/>
      <c r="AA438" s="102"/>
      <c r="AB438" s="58"/>
      <c r="AC438" s="57">
        <v>41</v>
      </c>
      <c r="AD438" s="102">
        <v>1950</v>
      </c>
      <c r="AE438" s="58">
        <f t="shared" si="84"/>
        <v>487.5</v>
      </c>
      <c r="AF438" s="102">
        <v>128</v>
      </c>
      <c r="AG438" s="102">
        <v>6895</v>
      </c>
      <c r="AH438" s="219">
        <f t="shared" si="85"/>
        <v>1723.75</v>
      </c>
      <c r="AI438" s="102">
        <v>50</v>
      </c>
      <c r="AJ438" s="102">
        <v>3015</v>
      </c>
      <c r="AK438" s="219">
        <f t="shared" si="86"/>
        <v>753.75</v>
      </c>
      <c r="AL438" s="102">
        <v>56</v>
      </c>
      <c r="AM438" s="102">
        <v>3035</v>
      </c>
      <c r="AN438" s="219">
        <f t="shared" si="87"/>
        <v>758.75</v>
      </c>
      <c r="AO438" s="268">
        <v>71</v>
      </c>
      <c r="AP438" s="268">
        <v>4520</v>
      </c>
      <c r="AQ438" s="219">
        <f t="shared" si="88"/>
        <v>1130</v>
      </c>
      <c r="AR438" s="222">
        <v>61</v>
      </c>
      <c r="AS438" s="222">
        <v>3680</v>
      </c>
      <c r="AT438" s="219">
        <f t="shared" si="89"/>
        <v>920</v>
      </c>
      <c r="AU438" s="222">
        <v>55</v>
      </c>
      <c r="AV438" s="222">
        <v>3450</v>
      </c>
      <c r="AW438" s="222">
        <f t="shared" si="90"/>
        <v>862.5</v>
      </c>
    </row>
    <row r="439" spans="2:49">
      <c r="B439" s="41" t="s">
        <v>1823</v>
      </c>
      <c r="C439" s="298" t="s">
        <v>1907</v>
      </c>
      <c r="D439" s="44" t="s">
        <v>148</v>
      </c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02"/>
      <c r="X439" s="102"/>
      <c r="Y439" s="58"/>
      <c r="Z439" s="102"/>
      <c r="AA439" s="102"/>
      <c r="AB439" s="58"/>
      <c r="AC439" s="57">
        <v>0</v>
      </c>
      <c r="AD439" s="102">
        <v>0</v>
      </c>
      <c r="AE439" s="58">
        <f t="shared" si="84"/>
        <v>0</v>
      </c>
      <c r="AF439" s="102">
        <v>24</v>
      </c>
      <c r="AG439" s="102">
        <v>2145</v>
      </c>
      <c r="AH439" s="219">
        <f t="shared" si="85"/>
        <v>536.25</v>
      </c>
      <c r="AI439" s="102">
        <v>39</v>
      </c>
      <c r="AJ439" s="102">
        <v>3870</v>
      </c>
      <c r="AK439" s="219">
        <f t="shared" si="86"/>
        <v>967.5</v>
      </c>
      <c r="AL439" s="102">
        <v>61</v>
      </c>
      <c r="AM439" s="102">
        <v>5430</v>
      </c>
      <c r="AN439" s="219">
        <f t="shared" si="87"/>
        <v>1357.5</v>
      </c>
      <c r="AO439" s="268">
        <v>66</v>
      </c>
      <c r="AP439" s="268">
        <v>6985</v>
      </c>
      <c r="AQ439" s="219">
        <f t="shared" si="88"/>
        <v>1746.25</v>
      </c>
      <c r="AR439" s="222">
        <v>86</v>
      </c>
      <c r="AS439" s="222">
        <v>8540</v>
      </c>
      <c r="AT439" s="219">
        <f t="shared" si="89"/>
        <v>2135</v>
      </c>
      <c r="AU439" s="222">
        <v>73</v>
      </c>
      <c r="AV439" s="222">
        <v>7540</v>
      </c>
      <c r="AW439" s="222">
        <f t="shared" si="90"/>
        <v>1885</v>
      </c>
    </row>
    <row r="440" spans="2:49">
      <c r="B440" s="41" t="s">
        <v>1824</v>
      </c>
      <c r="C440" s="298" t="s">
        <v>1908</v>
      </c>
      <c r="D440" s="44" t="s">
        <v>5</v>
      </c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02"/>
      <c r="X440" s="102"/>
      <c r="Y440" s="58"/>
      <c r="Z440" s="102"/>
      <c r="AA440" s="102"/>
      <c r="AB440" s="58"/>
      <c r="AC440" s="57">
        <v>0</v>
      </c>
      <c r="AD440" s="102">
        <v>0</v>
      </c>
      <c r="AE440" s="58">
        <f t="shared" si="84"/>
        <v>0</v>
      </c>
      <c r="AF440" s="102">
        <v>44</v>
      </c>
      <c r="AG440" s="102">
        <v>4100</v>
      </c>
      <c r="AH440" s="219">
        <f t="shared" si="85"/>
        <v>1025</v>
      </c>
      <c r="AI440" s="102">
        <v>56</v>
      </c>
      <c r="AJ440" s="102">
        <v>6475</v>
      </c>
      <c r="AK440" s="219">
        <f t="shared" si="86"/>
        <v>1618.75</v>
      </c>
      <c r="AL440" s="102">
        <v>60</v>
      </c>
      <c r="AM440" s="102">
        <v>6295</v>
      </c>
      <c r="AN440" s="219">
        <f t="shared" si="87"/>
        <v>1573.75</v>
      </c>
      <c r="AO440" s="268">
        <v>66</v>
      </c>
      <c r="AP440" s="268">
        <v>6725</v>
      </c>
      <c r="AQ440" s="219">
        <f t="shared" si="88"/>
        <v>1681.25</v>
      </c>
      <c r="AR440" s="222">
        <v>82</v>
      </c>
      <c r="AS440" s="222">
        <v>7065</v>
      </c>
      <c r="AT440" s="219">
        <f t="shared" si="89"/>
        <v>1766.25</v>
      </c>
      <c r="AU440" s="222">
        <v>90</v>
      </c>
      <c r="AV440" s="222">
        <v>9795</v>
      </c>
      <c r="AW440" s="222">
        <f t="shared" si="90"/>
        <v>2448.75</v>
      </c>
    </row>
    <row r="441" spans="2:49">
      <c r="B441" s="41" t="s">
        <v>1825</v>
      </c>
      <c r="C441" s="298" t="s">
        <v>1909</v>
      </c>
      <c r="D441" s="44" t="s">
        <v>5</v>
      </c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02"/>
      <c r="X441" s="102"/>
      <c r="Y441" s="58"/>
      <c r="Z441" s="102"/>
      <c r="AA441" s="102"/>
      <c r="AB441" s="58"/>
      <c r="AC441" s="57">
        <v>0</v>
      </c>
      <c r="AD441" s="102">
        <v>0</v>
      </c>
      <c r="AE441" s="58">
        <f t="shared" si="84"/>
        <v>0</v>
      </c>
      <c r="AF441" s="102">
        <v>38</v>
      </c>
      <c r="AG441" s="102">
        <v>3640</v>
      </c>
      <c r="AH441" s="219">
        <f t="shared" si="85"/>
        <v>910</v>
      </c>
      <c r="AI441" s="102">
        <v>36</v>
      </c>
      <c r="AJ441" s="102">
        <v>3475</v>
      </c>
      <c r="AK441" s="219">
        <f t="shared" si="86"/>
        <v>868.75</v>
      </c>
      <c r="AL441" s="102">
        <v>37</v>
      </c>
      <c r="AM441" s="102">
        <v>4140</v>
      </c>
      <c r="AN441" s="219">
        <f t="shared" si="87"/>
        <v>1035</v>
      </c>
      <c r="AO441" s="268">
        <v>35</v>
      </c>
      <c r="AP441" s="268">
        <v>3075</v>
      </c>
      <c r="AQ441" s="219">
        <f t="shared" si="88"/>
        <v>768.75</v>
      </c>
      <c r="AR441" s="222">
        <v>36</v>
      </c>
      <c r="AS441" s="222">
        <v>3480</v>
      </c>
      <c r="AT441" s="219">
        <f t="shared" si="89"/>
        <v>870</v>
      </c>
      <c r="AU441" s="222">
        <v>34</v>
      </c>
      <c r="AV441" s="222">
        <v>3185</v>
      </c>
      <c r="AW441" s="222">
        <f t="shared" si="90"/>
        <v>796.25</v>
      </c>
    </row>
    <row r="442" spans="2:49">
      <c r="B442" s="41" t="s">
        <v>1826</v>
      </c>
      <c r="C442" s="298" t="s">
        <v>1910</v>
      </c>
      <c r="D442" s="44" t="s">
        <v>307</v>
      </c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02"/>
      <c r="X442" s="102"/>
      <c r="Y442" s="58"/>
      <c r="Z442" s="102"/>
      <c r="AA442" s="102"/>
      <c r="AB442" s="58"/>
      <c r="AC442" s="57">
        <v>0</v>
      </c>
      <c r="AD442" s="102">
        <v>0</v>
      </c>
      <c r="AE442" s="58">
        <f t="shared" si="84"/>
        <v>0</v>
      </c>
      <c r="AF442" s="102">
        <v>54</v>
      </c>
      <c r="AG442" s="102">
        <v>5005</v>
      </c>
      <c r="AH442" s="219">
        <f t="shared" si="85"/>
        <v>1251.25</v>
      </c>
      <c r="AI442" s="102">
        <v>35</v>
      </c>
      <c r="AJ442" s="102">
        <v>3640</v>
      </c>
      <c r="AK442" s="219">
        <f t="shared" si="86"/>
        <v>910</v>
      </c>
      <c r="AL442" s="102">
        <v>14</v>
      </c>
      <c r="AM442" s="102">
        <v>1095</v>
      </c>
      <c r="AN442" s="219">
        <f t="shared" si="87"/>
        <v>273.75</v>
      </c>
      <c r="AO442" s="268">
        <v>21</v>
      </c>
      <c r="AP442" s="268">
        <v>2220</v>
      </c>
      <c r="AQ442" s="219">
        <f t="shared" si="88"/>
        <v>555</v>
      </c>
      <c r="AR442" s="222">
        <v>25</v>
      </c>
      <c r="AS442" s="222">
        <v>1540</v>
      </c>
      <c r="AT442" s="219">
        <f t="shared" si="89"/>
        <v>385</v>
      </c>
      <c r="AU442" s="222">
        <v>13</v>
      </c>
      <c r="AV442" s="222">
        <v>1020</v>
      </c>
      <c r="AW442" s="222">
        <f t="shared" si="90"/>
        <v>255</v>
      </c>
    </row>
    <row r="443" spans="2:49">
      <c r="B443" s="41" t="s">
        <v>1827</v>
      </c>
      <c r="C443" s="298" t="s">
        <v>1911</v>
      </c>
      <c r="D443" s="44" t="s">
        <v>5</v>
      </c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02"/>
      <c r="X443" s="102"/>
      <c r="Y443" s="58"/>
      <c r="Z443" s="102"/>
      <c r="AA443" s="102"/>
      <c r="AB443" s="58"/>
      <c r="AC443" s="57">
        <v>0</v>
      </c>
      <c r="AD443" s="102">
        <v>0</v>
      </c>
      <c r="AE443" s="58">
        <f t="shared" si="84"/>
        <v>0</v>
      </c>
      <c r="AF443" s="102">
        <v>20</v>
      </c>
      <c r="AG443" s="102">
        <v>2785</v>
      </c>
      <c r="AH443" s="219">
        <f t="shared" si="85"/>
        <v>696.25</v>
      </c>
      <c r="AI443" s="102">
        <v>49</v>
      </c>
      <c r="AJ443" s="102">
        <v>5125</v>
      </c>
      <c r="AK443" s="219">
        <f t="shared" si="86"/>
        <v>1281.25</v>
      </c>
      <c r="AL443" s="102">
        <v>67</v>
      </c>
      <c r="AM443" s="102">
        <v>3990</v>
      </c>
      <c r="AN443" s="219">
        <f t="shared" si="87"/>
        <v>997.5</v>
      </c>
      <c r="AO443" s="268">
        <v>35</v>
      </c>
      <c r="AP443" s="268">
        <v>3050</v>
      </c>
      <c r="AQ443" s="219">
        <f t="shared" si="88"/>
        <v>762.5</v>
      </c>
      <c r="AR443" s="222">
        <v>47</v>
      </c>
      <c r="AS443" s="222">
        <v>4380</v>
      </c>
      <c r="AT443" s="219">
        <f t="shared" si="89"/>
        <v>1095</v>
      </c>
      <c r="AU443" s="222">
        <v>46</v>
      </c>
      <c r="AV443" s="222">
        <v>5820</v>
      </c>
      <c r="AW443" s="222">
        <f t="shared" si="90"/>
        <v>1455</v>
      </c>
    </row>
    <row r="444" spans="2:49">
      <c r="B444" s="41" t="s">
        <v>1828</v>
      </c>
      <c r="C444" s="298" t="s">
        <v>1912</v>
      </c>
      <c r="D444" s="44" t="s">
        <v>5</v>
      </c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02"/>
      <c r="X444" s="102"/>
      <c r="Y444" s="58"/>
      <c r="Z444" s="102"/>
      <c r="AA444" s="102"/>
      <c r="AB444" s="58"/>
      <c r="AC444" s="57">
        <v>0</v>
      </c>
      <c r="AD444" s="102">
        <v>0</v>
      </c>
      <c r="AE444" s="58">
        <f t="shared" si="84"/>
        <v>0</v>
      </c>
      <c r="AF444" s="102">
        <v>25</v>
      </c>
      <c r="AG444" s="102">
        <v>2770</v>
      </c>
      <c r="AH444" s="219">
        <f t="shared" si="85"/>
        <v>692.5</v>
      </c>
      <c r="AI444" s="102">
        <v>39</v>
      </c>
      <c r="AJ444" s="102">
        <v>3215</v>
      </c>
      <c r="AK444" s="219">
        <f t="shared" si="86"/>
        <v>803.75</v>
      </c>
      <c r="AL444" s="102">
        <v>61</v>
      </c>
      <c r="AM444" s="102">
        <v>6995</v>
      </c>
      <c r="AN444" s="219">
        <f t="shared" si="87"/>
        <v>1748.75</v>
      </c>
      <c r="AO444" s="268">
        <v>78</v>
      </c>
      <c r="AP444" s="268">
        <v>7820</v>
      </c>
      <c r="AQ444" s="219">
        <f t="shared" si="88"/>
        <v>1955</v>
      </c>
      <c r="AR444" s="222">
        <v>104</v>
      </c>
      <c r="AS444" s="222">
        <v>9480</v>
      </c>
      <c r="AT444" s="219">
        <f t="shared" si="89"/>
        <v>2370</v>
      </c>
      <c r="AU444" s="222">
        <v>95</v>
      </c>
      <c r="AV444" s="222">
        <v>9365</v>
      </c>
      <c r="AW444" s="222">
        <f t="shared" si="90"/>
        <v>2341.25</v>
      </c>
    </row>
    <row r="445" spans="2:49">
      <c r="B445" s="41" t="s">
        <v>1829</v>
      </c>
      <c r="C445" s="298" t="s">
        <v>1913</v>
      </c>
      <c r="D445" s="44" t="s">
        <v>5</v>
      </c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02"/>
      <c r="X445" s="102"/>
      <c r="Y445" s="58"/>
      <c r="Z445" s="102"/>
      <c r="AA445" s="102"/>
      <c r="AB445" s="58"/>
      <c r="AC445" s="57">
        <v>0</v>
      </c>
      <c r="AD445" s="102">
        <v>0</v>
      </c>
      <c r="AE445" s="58">
        <f t="shared" si="84"/>
        <v>0</v>
      </c>
      <c r="AF445" s="102">
        <v>63</v>
      </c>
      <c r="AG445" s="102">
        <v>6695</v>
      </c>
      <c r="AH445" s="219">
        <f t="shared" si="85"/>
        <v>1673.75</v>
      </c>
      <c r="AI445" s="102">
        <v>37</v>
      </c>
      <c r="AJ445" s="102">
        <v>3640</v>
      </c>
      <c r="AK445" s="219">
        <f t="shared" si="86"/>
        <v>910</v>
      </c>
      <c r="AL445" s="102">
        <v>73</v>
      </c>
      <c r="AM445" s="102">
        <v>7440</v>
      </c>
      <c r="AN445" s="219">
        <f t="shared" si="87"/>
        <v>1860</v>
      </c>
      <c r="AO445" s="268">
        <v>121</v>
      </c>
      <c r="AP445" s="268">
        <v>11675</v>
      </c>
      <c r="AQ445" s="219">
        <f t="shared" si="88"/>
        <v>2918.75</v>
      </c>
      <c r="AR445" s="222">
        <v>126</v>
      </c>
      <c r="AS445" s="222">
        <v>13640</v>
      </c>
      <c r="AT445" s="219">
        <f t="shared" si="89"/>
        <v>3410</v>
      </c>
      <c r="AU445" s="222">
        <v>91</v>
      </c>
      <c r="AV445" s="222">
        <v>8725</v>
      </c>
      <c r="AW445" s="222">
        <f t="shared" si="90"/>
        <v>2181.25</v>
      </c>
    </row>
    <row r="446" spans="2:49">
      <c r="B446" s="41" t="s">
        <v>1830</v>
      </c>
      <c r="C446" s="298" t="s">
        <v>1914</v>
      </c>
      <c r="D446" s="44" t="s">
        <v>5</v>
      </c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02"/>
      <c r="X446" s="102"/>
      <c r="Y446" s="58"/>
      <c r="Z446" s="102"/>
      <c r="AA446" s="102"/>
      <c r="AB446" s="58"/>
      <c r="AC446" s="57">
        <v>0</v>
      </c>
      <c r="AD446" s="102">
        <v>0</v>
      </c>
      <c r="AE446" s="58">
        <f t="shared" si="84"/>
        <v>0</v>
      </c>
      <c r="AF446" s="102">
        <v>25</v>
      </c>
      <c r="AG446" s="102">
        <v>4440</v>
      </c>
      <c r="AH446" s="219">
        <f t="shared" si="85"/>
        <v>1110</v>
      </c>
      <c r="AI446" s="102">
        <v>39</v>
      </c>
      <c r="AJ446" s="102">
        <v>4890</v>
      </c>
      <c r="AK446" s="219">
        <f t="shared" si="86"/>
        <v>1222.5</v>
      </c>
      <c r="AL446" s="102">
        <v>55</v>
      </c>
      <c r="AM446" s="102">
        <v>7110</v>
      </c>
      <c r="AN446" s="219">
        <f t="shared" si="87"/>
        <v>1777.5</v>
      </c>
      <c r="AO446" s="268">
        <v>38</v>
      </c>
      <c r="AP446" s="268">
        <v>5215</v>
      </c>
      <c r="AQ446" s="219">
        <f t="shared" si="88"/>
        <v>1303.75</v>
      </c>
      <c r="AR446" s="222">
        <v>42</v>
      </c>
      <c r="AS446" s="222">
        <v>4620</v>
      </c>
      <c r="AT446" s="219">
        <f t="shared" si="89"/>
        <v>1155</v>
      </c>
      <c r="AU446" s="222">
        <v>39</v>
      </c>
      <c r="AV446" s="222">
        <v>4640</v>
      </c>
      <c r="AW446" s="222">
        <f t="shared" si="90"/>
        <v>1160</v>
      </c>
    </row>
    <row r="447" spans="2:49">
      <c r="B447" s="41" t="s">
        <v>1831</v>
      </c>
      <c r="C447" s="298" t="s">
        <v>1915</v>
      </c>
      <c r="D447" s="44" t="s">
        <v>16</v>
      </c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02"/>
      <c r="X447" s="102"/>
      <c r="Y447" s="58"/>
      <c r="Z447" s="102"/>
      <c r="AA447" s="102"/>
      <c r="AB447" s="58"/>
      <c r="AC447" s="57">
        <v>0</v>
      </c>
      <c r="AD447" s="102">
        <v>0</v>
      </c>
      <c r="AE447" s="58">
        <f t="shared" si="84"/>
        <v>0</v>
      </c>
      <c r="AF447" s="102">
        <v>49</v>
      </c>
      <c r="AG447" s="102">
        <v>4610</v>
      </c>
      <c r="AH447" s="219">
        <f t="shared" si="85"/>
        <v>1152.5</v>
      </c>
      <c r="AI447" s="102">
        <v>70</v>
      </c>
      <c r="AJ447" s="102">
        <v>6270</v>
      </c>
      <c r="AK447" s="219">
        <f t="shared" si="86"/>
        <v>1567.5</v>
      </c>
      <c r="AL447" s="102">
        <v>59</v>
      </c>
      <c r="AM447" s="102">
        <v>5215</v>
      </c>
      <c r="AN447" s="219">
        <f t="shared" si="87"/>
        <v>1303.75</v>
      </c>
      <c r="AO447" s="268">
        <v>67</v>
      </c>
      <c r="AP447" s="268">
        <v>5560</v>
      </c>
      <c r="AQ447" s="219">
        <f t="shared" si="88"/>
        <v>1390</v>
      </c>
      <c r="AR447" s="222">
        <v>79</v>
      </c>
      <c r="AS447" s="222">
        <v>9235</v>
      </c>
      <c r="AT447" s="219">
        <f t="shared" si="89"/>
        <v>2308.75</v>
      </c>
      <c r="AU447" s="222">
        <v>98</v>
      </c>
      <c r="AV447" s="222">
        <v>12370</v>
      </c>
      <c r="AW447" s="222">
        <f t="shared" si="90"/>
        <v>3092.5</v>
      </c>
    </row>
    <row r="448" spans="2:49">
      <c r="B448" s="41" t="s">
        <v>1832</v>
      </c>
      <c r="C448" s="298" t="s">
        <v>1916</v>
      </c>
      <c r="D448" s="44" t="s">
        <v>5</v>
      </c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02"/>
      <c r="X448" s="102"/>
      <c r="Y448" s="58"/>
      <c r="Z448" s="102"/>
      <c r="AA448" s="102"/>
      <c r="AB448" s="58"/>
      <c r="AC448" s="57">
        <v>0</v>
      </c>
      <c r="AD448" s="102">
        <v>0</v>
      </c>
      <c r="AE448" s="58">
        <f t="shared" si="84"/>
        <v>0</v>
      </c>
      <c r="AF448" s="102">
        <v>36</v>
      </c>
      <c r="AG448" s="102">
        <v>3720</v>
      </c>
      <c r="AH448" s="219">
        <f t="shared" si="85"/>
        <v>930</v>
      </c>
      <c r="AI448" s="102">
        <v>65</v>
      </c>
      <c r="AJ448" s="102">
        <v>8210</v>
      </c>
      <c r="AK448" s="219">
        <f t="shared" si="86"/>
        <v>2052.5</v>
      </c>
      <c r="AL448" s="102">
        <v>52</v>
      </c>
      <c r="AM448" s="102">
        <v>5690</v>
      </c>
      <c r="AN448" s="219">
        <f t="shared" si="87"/>
        <v>1422.5</v>
      </c>
      <c r="AO448" s="268">
        <v>89</v>
      </c>
      <c r="AP448" s="268">
        <v>10060</v>
      </c>
      <c r="AQ448" s="219">
        <f t="shared" si="88"/>
        <v>2515</v>
      </c>
      <c r="AR448" s="222">
        <v>85</v>
      </c>
      <c r="AS448" s="222">
        <v>8225</v>
      </c>
      <c r="AT448" s="219">
        <f t="shared" si="89"/>
        <v>2056.25</v>
      </c>
      <c r="AU448" s="222">
        <v>69</v>
      </c>
      <c r="AV448" s="222">
        <v>7270</v>
      </c>
      <c r="AW448" s="222">
        <f t="shared" si="90"/>
        <v>1817.5</v>
      </c>
    </row>
    <row r="449" spans="2:49">
      <c r="B449" s="41" t="s">
        <v>1833</v>
      </c>
      <c r="C449" s="298" t="s">
        <v>1917</v>
      </c>
      <c r="D449" s="44" t="s">
        <v>23</v>
      </c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02"/>
      <c r="X449" s="102"/>
      <c r="Y449" s="58"/>
      <c r="Z449" s="102"/>
      <c r="AA449" s="102"/>
      <c r="AB449" s="58"/>
      <c r="AC449" s="57">
        <v>0</v>
      </c>
      <c r="AD449" s="102">
        <v>0</v>
      </c>
      <c r="AE449" s="58">
        <f t="shared" si="84"/>
        <v>0</v>
      </c>
      <c r="AF449" s="102">
        <v>128</v>
      </c>
      <c r="AG449" s="102">
        <v>18210</v>
      </c>
      <c r="AH449" s="219">
        <f t="shared" si="85"/>
        <v>4552.5</v>
      </c>
      <c r="AI449" s="102">
        <v>88</v>
      </c>
      <c r="AJ449" s="102">
        <v>9590</v>
      </c>
      <c r="AK449" s="219">
        <f t="shared" si="86"/>
        <v>2397.5</v>
      </c>
      <c r="AL449" s="102">
        <v>92</v>
      </c>
      <c r="AM449" s="102">
        <v>10095</v>
      </c>
      <c r="AN449" s="219">
        <f t="shared" si="87"/>
        <v>2523.75</v>
      </c>
      <c r="AO449" s="268">
        <v>127</v>
      </c>
      <c r="AP449" s="268">
        <v>15160</v>
      </c>
      <c r="AQ449" s="219">
        <f t="shared" si="88"/>
        <v>3790</v>
      </c>
      <c r="AR449" s="222">
        <v>118</v>
      </c>
      <c r="AS449" s="222">
        <v>13850</v>
      </c>
      <c r="AT449" s="219">
        <f t="shared" si="89"/>
        <v>3462.5</v>
      </c>
      <c r="AU449" s="222">
        <v>137</v>
      </c>
      <c r="AV449" s="222">
        <v>14670</v>
      </c>
      <c r="AW449" s="222">
        <f t="shared" si="90"/>
        <v>3667.5</v>
      </c>
    </row>
    <row r="450" spans="2:49">
      <c r="B450" s="41" t="s">
        <v>1834</v>
      </c>
      <c r="C450" s="298" t="s">
        <v>1918</v>
      </c>
      <c r="D450" s="44" t="s">
        <v>23</v>
      </c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02"/>
      <c r="X450" s="102"/>
      <c r="Y450" s="58"/>
      <c r="Z450" s="102"/>
      <c r="AA450" s="102"/>
      <c r="AB450" s="58"/>
      <c r="AC450" s="57">
        <v>0</v>
      </c>
      <c r="AD450" s="102">
        <v>0</v>
      </c>
      <c r="AE450" s="58">
        <f t="shared" si="84"/>
        <v>0</v>
      </c>
      <c r="AF450" s="102">
        <v>132</v>
      </c>
      <c r="AG450" s="102">
        <v>13790</v>
      </c>
      <c r="AH450" s="219">
        <f t="shared" si="85"/>
        <v>3447.5</v>
      </c>
      <c r="AI450" s="102">
        <v>217</v>
      </c>
      <c r="AJ450" s="102">
        <v>23525</v>
      </c>
      <c r="AK450" s="219">
        <f t="shared" si="86"/>
        <v>5881.25</v>
      </c>
      <c r="AL450" s="102">
        <v>239</v>
      </c>
      <c r="AM450" s="102">
        <v>23065</v>
      </c>
      <c r="AN450" s="219">
        <f t="shared" si="87"/>
        <v>5766.25</v>
      </c>
      <c r="AO450" s="268">
        <v>306</v>
      </c>
      <c r="AP450" s="268">
        <v>27105</v>
      </c>
      <c r="AQ450" s="219">
        <f t="shared" si="88"/>
        <v>6776.25</v>
      </c>
      <c r="AR450" s="222">
        <v>553</v>
      </c>
      <c r="AS450" s="222">
        <v>46820</v>
      </c>
      <c r="AT450" s="219">
        <f t="shared" si="89"/>
        <v>11705</v>
      </c>
      <c r="AU450" s="222">
        <v>631</v>
      </c>
      <c r="AV450" s="222">
        <v>61935</v>
      </c>
      <c r="AW450" s="222">
        <f t="shared" si="90"/>
        <v>15483.75</v>
      </c>
    </row>
    <row r="451" spans="2:49">
      <c r="B451" s="41" t="s">
        <v>1835</v>
      </c>
      <c r="C451" s="298" t="s">
        <v>1919</v>
      </c>
      <c r="D451" s="44" t="s">
        <v>5</v>
      </c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02"/>
      <c r="X451" s="102"/>
      <c r="Y451" s="58"/>
      <c r="Z451" s="102"/>
      <c r="AA451" s="102"/>
      <c r="AB451" s="58"/>
      <c r="AC451" s="57">
        <v>0</v>
      </c>
      <c r="AD451" s="102">
        <v>0</v>
      </c>
      <c r="AE451" s="58">
        <f t="shared" ref="AE451:AE462" si="91">AD451*25%</f>
        <v>0</v>
      </c>
      <c r="AF451" s="102">
        <v>14</v>
      </c>
      <c r="AG451" s="102">
        <v>2240</v>
      </c>
      <c r="AH451" s="219">
        <f t="shared" ref="AH451:AH514" si="92">AG451*25%</f>
        <v>560</v>
      </c>
      <c r="AI451" s="102">
        <v>28</v>
      </c>
      <c r="AJ451" s="102">
        <v>3140</v>
      </c>
      <c r="AK451" s="219">
        <f t="shared" ref="AK451:AK514" si="93">AJ451*25%</f>
        <v>785</v>
      </c>
      <c r="AL451" s="102">
        <v>17</v>
      </c>
      <c r="AM451" s="102">
        <v>1925</v>
      </c>
      <c r="AN451" s="219">
        <f t="shared" ref="AN451:AN514" si="94">AM451*25%</f>
        <v>481.25</v>
      </c>
      <c r="AO451" s="268">
        <v>27</v>
      </c>
      <c r="AP451" s="268">
        <v>3655</v>
      </c>
      <c r="AQ451" s="219">
        <f t="shared" ref="AQ451:AQ514" si="95">AP451*25%</f>
        <v>913.75</v>
      </c>
      <c r="AR451" s="222">
        <v>31</v>
      </c>
      <c r="AS451" s="222">
        <v>3440</v>
      </c>
      <c r="AT451" s="219">
        <f t="shared" ref="AT451:AT514" si="96">AS451*25%</f>
        <v>860</v>
      </c>
      <c r="AU451" s="222">
        <v>50</v>
      </c>
      <c r="AV451" s="222">
        <v>6515</v>
      </c>
      <c r="AW451" s="222">
        <f t="shared" ref="AW451:AW514" si="97">AV451*25%</f>
        <v>1628.75</v>
      </c>
    </row>
    <row r="452" spans="2:49">
      <c r="B452" s="41" t="s">
        <v>1836</v>
      </c>
      <c r="C452" s="298" t="s">
        <v>1920</v>
      </c>
      <c r="D452" s="44" t="s">
        <v>23</v>
      </c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02"/>
      <c r="X452" s="102"/>
      <c r="Y452" s="58"/>
      <c r="Z452" s="102"/>
      <c r="AA452" s="102"/>
      <c r="AB452" s="58"/>
      <c r="AC452" s="57">
        <v>0</v>
      </c>
      <c r="AD452" s="102">
        <v>0</v>
      </c>
      <c r="AE452" s="58">
        <f t="shared" si="91"/>
        <v>0</v>
      </c>
      <c r="AF452" s="102">
        <v>20</v>
      </c>
      <c r="AG452" s="102">
        <v>1540</v>
      </c>
      <c r="AH452" s="219">
        <f t="shared" si="92"/>
        <v>385</v>
      </c>
      <c r="AI452" s="102">
        <v>40</v>
      </c>
      <c r="AJ452" s="102">
        <v>3155</v>
      </c>
      <c r="AK452" s="219">
        <f t="shared" si="93"/>
        <v>788.75</v>
      </c>
      <c r="AL452" s="102">
        <v>34</v>
      </c>
      <c r="AM452" s="102">
        <v>3375</v>
      </c>
      <c r="AN452" s="219">
        <f t="shared" si="94"/>
        <v>843.75</v>
      </c>
      <c r="AO452" s="268">
        <v>64</v>
      </c>
      <c r="AP452" s="268">
        <v>4830</v>
      </c>
      <c r="AQ452" s="219">
        <f t="shared" si="95"/>
        <v>1207.5</v>
      </c>
      <c r="AR452" s="222">
        <v>48</v>
      </c>
      <c r="AS452" s="222">
        <v>3905</v>
      </c>
      <c r="AT452" s="219">
        <f t="shared" si="96"/>
        <v>976.25</v>
      </c>
      <c r="AU452" s="222">
        <v>47</v>
      </c>
      <c r="AV452" s="222">
        <v>5045</v>
      </c>
      <c r="AW452" s="222">
        <f t="shared" si="97"/>
        <v>1261.25</v>
      </c>
    </row>
    <row r="453" spans="2:49">
      <c r="B453" s="41" t="s">
        <v>1837</v>
      </c>
      <c r="C453" s="298" t="s">
        <v>1921</v>
      </c>
      <c r="D453" s="44" t="s">
        <v>23</v>
      </c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02"/>
      <c r="X453" s="102"/>
      <c r="Y453" s="58"/>
      <c r="Z453" s="102"/>
      <c r="AA453" s="102"/>
      <c r="AB453" s="58"/>
      <c r="AC453" s="57">
        <v>0</v>
      </c>
      <c r="AD453" s="102">
        <v>0</v>
      </c>
      <c r="AE453" s="58">
        <f t="shared" si="91"/>
        <v>0</v>
      </c>
      <c r="AF453" s="102">
        <v>36</v>
      </c>
      <c r="AG453" s="102">
        <v>3345</v>
      </c>
      <c r="AH453" s="219">
        <f t="shared" si="92"/>
        <v>836.25</v>
      </c>
      <c r="AI453" s="102">
        <v>63</v>
      </c>
      <c r="AJ453" s="102">
        <v>4870</v>
      </c>
      <c r="AK453" s="219">
        <f t="shared" si="93"/>
        <v>1217.5</v>
      </c>
      <c r="AL453" s="102">
        <v>57</v>
      </c>
      <c r="AM453" s="102">
        <v>4565</v>
      </c>
      <c r="AN453" s="219">
        <f t="shared" si="94"/>
        <v>1141.25</v>
      </c>
      <c r="AO453" s="268">
        <v>51</v>
      </c>
      <c r="AP453" s="268">
        <v>5105</v>
      </c>
      <c r="AQ453" s="219">
        <f t="shared" si="95"/>
        <v>1276.25</v>
      </c>
      <c r="AR453" s="222">
        <v>104</v>
      </c>
      <c r="AS453" s="222">
        <v>10605</v>
      </c>
      <c r="AT453" s="219">
        <f t="shared" si="96"/>
        <v>2651.25</v>
      </c>
      <c r="AU453" s="222">
        <v>59</v>
      </c>
      <c r="AV453" s="222">
        <v>6165</v>
      </c>
      <c r="AW453" s="222">
        <f t="shared" si="97"/>
        <v>1541.25</v>
      </c>
    </row>
    <row r="454" spans="2:49">
      <c r="B454" s="41" t="s">
        <v>1838</v>
      </c>
      <c r="C454" s="298" t="s">
        <v>1922</v>
      </c>
      <c r="D454" s="44" t="s">
        <v>5</v>
      </c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02"/>
      <c r="X454" s="102"/>
      <c r="Y454" s="58"/>
      <c r="Z454" s="102"/>
      <c r="AA454" s="102"/>
      <c r="AB454" s="58"/>
      <c r="AC454" s="57">
        <v>3</v>
      </c>
      <c r="AD454" s="102">
        <v>270</v>
      </c>
      <c r="AE454" s="58">
        <f t="shared" si="91"/>
        <v>67.5</v>
      </c>
      <c r="AF454" s="102">
        <v>86</v>
      </c>
      <c r="AG454" s="102">
        <v>8340</v>
      </c>
      <c r="AH454" s="219">
        <f t="shared" si="92"/>
        <v>2085</v>
      </c>
      <c r="AI454" s="102">
        <v>185</v>
      </c>
      <c r="AJ454" s="102">
        <v>14090</v>
      </c>
      <c r="AK454" s="219">
        <f t="shared" si="93"/>
        <v>3522.5</v>
      </c>
      <c r="AL454" s="102">
        <v>204</v>
      </c>
      <c r="AM454" s="102">
        <v>21830</v>
      </c>
      <c r="AN454" s="219">
        <f t="shared" si="94"/>
        <v>5457.5</v>
      </c>
      <c r="AO454" s="268">
        <v>203</v>
      </c>
      <c r="AP454" s="268">
        <v>20415</v>
      </c>
      <c r="AQ454" s="219">
        <f t="shared" si="95"/>
        <v>5103.75</v>
      </c>
      <c r="AR454" s="222">
        <v>239</v>
      </c>
      <c r="AS454" s="222">
        <v>19680</v>
      </c>
      <c r="AT454" s="219">
        <f t="shared" si="96"/>
        <v>4920</v>
      </c>
      <c r="AU454" s="222">
        <v>241</v>
      </c>
      <c r="AV454" s="222">
        <v>21695</v>
      </c>
      <c r="AW454" s="222">
        <f t="shared" si="97"/>
        <v>5423.75</v>
      </c>
    </row>
    <row r="455" spans="2:49">
      <c r="B455" s="41" t="s">
        <v>1839</v>
      </c>
      <c r="C455" s="298" t="s">
        <v>1923</v>
      </c>
      <c r="D455" s="44" t="s">
        <v>383</v>
      </c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02"/>
      <c r="X455" s="102"/>
      <c r="Y455" s="58"/>
      <c r="Z455" s="102"/>
      <c r="AA455" s="102"/>
      <c r="AB455" s="58"/>
      <c r="AC455" s="57">
        <v>0</v>
      </c>
      <c r="AD455" s="102">
        <v>0</v>
      </c>
      <c r="AE455" s="58">
        <f t="shared" si="91"/>
        <v>0</v>
      </c>
      <c r="AF455" s="102">
        <v>7</v>
      </c>
      <c r="AG455" s="102">
        <v>915</v>
      </c>
      <c r="AH455" s="219">
        <f t="shared" si="92"/>
        <v>228.75</v>
      </c>
      <c r="AI455" s="102">
        <v>29</v>
      </c>
      <c r="AJ455" s="102">
        <v>3020</v>
      </c>
      <c r="AK455" s="219">
        <f t="shared" si="93"/>
        <v>755</v>
      </c>
      <c r="AL455" s="102">
        <v>7</v>
      </c>
      <c r="AM455" s="102">
        <v>1040</v>
      </c>
      <c r="AN455" s="219">
        <f t="shared" si="94"/>
        <v>260</v>
      </c>
      <c r="AO455" s="268">
        <v>0</v>
      </c>
      <c r="AP455" s="268">
        <v>0</v>
      </c>
      <c r="AQ455" s="219">
        <f t="shared" si="95"/>
        <v>0</v>
      </c>
      <c r="AR455" s="222">
        <v>0</v>
      </c>
      <c r="AS455" s="222">
        <v>0</v>
      </c>
      <c r="AT455" s="219">
        <f t="shared" si="96"/>
        <v>0</v>
      </c>
      <c r="AU455" s="222">
        <v>0</v>
      </c>
      <c r="AV455" s="222">
        <v>0</v>
      </c>
      <c r="AW455" s="222">
        <f t="shared" si="97"/>
        <v>0</v>
      </c>
    </row>
    <row r="456" spans="2:49">
      <c r="B456" s="41" t="s">
        <v>1840</v>
      </c>
      <c r="C456" s="298" t="s">
        <v>1924</v>
      </c>
      <c r="D456" s="44" t="s">
        <v>5</v>
      </c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02"/>
      <c r="X456" s="102"/>
      <c r="Y456" s="58"/>
      <c r="Z456" s="102"/>
      <c r="AA456" s="102"/>
      <c r="AB456" s="58"/>
      <c r="AC456" s="57">
        <v>0</v>
      </c>
      <c r="AD456" s="102">
        <v>0</v>
      </c>
      <c r="AE456" s="58">
        <f t="shared" si="91"/>
        <v>0</v>
      </c>
      <c r="AF456" s="102">
        <v>79</v>
      </c>
      <c r="AG456" s="102">
        <v>5895</v>
      </c>
      <c r="AH456" s="219">
        <f t="shared" si="92"/>
        <v>1473.75</v>
      </c>
      <c r="AI456" s="102">
        <v>99</v>
      </c>
      <c r="AJ456" s="102">
        <v>8505</v>
      </c>
      <c r="AK456" s="219">
        <f t="shared" si="93"/>
        <v>2126.25</v>
      </c>
      <c r="AL456" s="102">
        <v>97</v>
      </c>
      <c r="AM456" s="102">
        <v>8930</v>
      </c>
      <c r="AN456" s="219">
        <f t="shared" si="94"/>
        <v>2232.5</v>
      </c>
      <c r="AO456" s="268">
        <v>135</v>
      </c>
      <c r="AP456" s="268">
        <v>10900</v>
      </c>
      <c r="AQ456" s="219">
        <f t="shared" si="95"/>
        <v>2725</v>
      </c>
      <c r="AR456" s="222">
        <v>68</v>
      </c>
      <c r="AS456" s="222">
        <v>6220</v>
      </c>
      <c r="AT456" s="219">
        <f t="shared" si="96"/>
        <v>1555</v>
      </c>
      <c r="AU456" s="222">
        <v>134</v>
      </c>
      <c r="AV456" s="222">
        <v>10540</v>
      </c>
      <c r="AW456" s="222">
        <f t="shared" si="97"/>
        <v>2635</v>
      </c>
    </row>
    <row r="457" spans="2:49">
      <c r="B457" s="41" t="s">
        <v>1841</v>
      </c>
      <c r="C457" s="298" t="s">
        <v>1925</v>
      </c>
      <c r="D457" s="44" t="s">
        <v>148</v>
      </c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02"/>
      <c r="X457" s="102"/>
      <c r="Y457" s="58"/>
      <c r="Z457" s="102"/>
      <c r="AA457" s="102"/>
      <c r="AB457" s="58"/>
      <c r="AC457" s="57">
        <v>0</v>
      </c>
      <c r="AD457" s="102">
        <v>0</v>
      </c>
      <c r="AE457" s="58">
        <f t="shared" si="91"/>
        <v>0</v>
      </c>
      <c r="AF457" s="102">
        <v>43</v>
      </c>
      <c r="AG457" s="102">
        <v>4605</v>
      </c>
      <c r="AH457" s="219">
        <f t="shared" si="92"/>
        <v>1151.25</v>
      </c>
      <c r="AI457" s="102">
        <v>95</v>
      </c>
      <c r="AJ457" s="102">
        <v>8625</v>
      </c>
      <c r="AK457" s="219">
        <f t="shared" si="93"/>
        <v>2156.25</v>
      </c>
      <c r="AL457" s="102">
        <v>120</v>
      </c>
      <c r="AM457" s="102">
        <v>10925</v>
      </c>
      <c r="AN457" s="219">
        <f t="shared" si="94"/>
        <v>2731.25</v>
      </c>
      <c r="AO457" s="268">
        <v>112</v>
      </c>
      <c r="AP457" s="268">
        <v>10550</v>
      </c>
      <c r="AQ457" s="219">
        <f t="shared" si="95"/>
        <v>2637.5</v>
      </c>
      <c r="AR457" s="222">
        <v>65</v>
      </c>
      <c r="AS457" s="222">
        <v>6215</v>
      </c>
      <c r="AT457" s="219">
        <f t="shared" si="96"/>
        <v>1553.75</v>
      </c>
      <c r="AU457" s="222">
        <v>99</v>
      </c>
      <c r="AV457" s="222">
        <v>11185</v>
      </c>
      <c r="AW457" s="222">
        <f t="shared" si="97"/>
        <v>2796.25</v>
      </c>
    </row>
    <row r="458" spans="2:49">
      <c r="B458" s="41" t="s">
        <v>1842</v>
      </c>
      <c r="C458" s="298" t="s">
        <v>1926</v>
      </c>
      <c r="D458" s="44" t="s">
        <v>5</v>
      </c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02"/>
      <c r="X458" s="102"/>
      <c r="Y458" s="58"/>
      <c r="Z458" s="102"/>
      <c r="AA458" s="102"/>
      <c r="AB458" s="58"/>
      <c r="AC458" s="57">
        <v>0</v>
      </c>
      <c r="AD458" s="102">
        <v>0</v>
      </c>
      <c r="AE458" s="58">
        <f t="shared" si="91"/>
        <v>0</v>
      </c>
      <c r="AF458" s="102">
        <v>46</v>
      </c>
      <c r="AG458" s="102">
        <v>4325</v>
      </c>
      <c r="AH458" s="219">
        <f t="shared" si="92"/>
        <v>1081.25</v>
      </c>
      <c r="AI458" s="102">
        <v>45</v>
      </c>
      <c r="AJ458" s="102">
        <v>3645</v>
      </c>
      <c r="AK458" s="219">
        <f t="shared" si="93"/>
        <v>911.25</v>
      </c>
      <c r="AL458" s="102">
        <v>59</v>
      </c>
      <c r="AM458" s="102">
        <v>5260</v>
      </c>
      <c r="AN458" s="219">
        <f t="shared" si="94"/>
        <v>1315</v>
      </c>
      <c r="AO458" s="268">
        <v>43</v>
      </c>
      <c r="AP458" s="268">
        <v>3960</v>
      </c>
      <c r="AQ458" s="219">
        <f t="shared" si="95"/>
        <v>990</v>
      </c>
      <c r="AR458" s="222">
        <v>0</v>
      </c>
      <c r="AS458" s="222">
        <v>0</v>
      </c>
      <c r="AT458" s="219">
        <f t="shared" si="96"/>
        <v>0</v>
      </c>
      <c r="AU458" s="222">
        <v>0</v>
      </c>
      <c r="AV458" s="222">
        <v>0</v>
      </c>
      <c r="AW458" s="222">
        <f t="shared" si="97"/>
        <v>0</v>
      </c>
    </row>
    <row r="459" spans="2:49">
      <c r="B459" s="41" t="s">
        <v>1843</v>
      </c>
      <c r="C459" s="298" t="s">
        <v>1927</v>
      </c>
      <c r="D459" s="44" t="s">
        <v>123</v>
      </c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02"/>
      <c r="X459" s="102"/>
      <c r="Y459" s="58"/>
      <c r="Z459" s="102"/>
      <c r="AA459" s="102"/>
      <c r="AB459" s="58"/>
      <c r="AC459" s="57">
        <v>0</v>
      </c>
      <c r="AD459" s="102">
        <v>0</v>
      </c>
      <c r="AE459" s="58">
        <f t="shared" si="91"/>
        <v>0</v>
      </c>
      <c r="AF459" s="102">
        <v>6</v>
      </c>
      <c r="AG459" s="102">
        <v>355</v>
      </c>
      <c r="AH459" s="219">
        <f t="shared" si="92"/>
        <v>88.75</v>
      </c>
      <c r="AI459" s="102">
        <v>13</v>
      </c>
      <c r="AJ459" s="102">
        <v>940</v>
      </c>
      <c r="AK459" s="219">
        <f t="shared" si="93"/>
        <v>235</v>
      </c>
      <c r="AL459" s="102">
        <v>29</v>
      </c>
      <c r="AM459" s="102">
        <v>1835</v>
      </c>
      <c r="AN459" s="219">
        <f t="shared" si="94"/>
        <v>458.75</v>
      </c>
      <c r="AO459" s="268">
        <v>40</v>
      </c>
      <c r="AP459" s="268">
        <v>2585</v>
      </c>
      <c r="AQ459" s="219">
        <f t="shared" si="95"/>
        <v>646.25</v>
      </c>
      <c r="AR459" s="222">
        <v>44</v>
      </c>
      <c r="AS459" s="222">
        <v>4065</v>
      </c>
      <c r="AT459" s="219">
        <f t="shared" si="96"/>
        <v>1016.25</v>
      </c>
      <c r="AU459" s="222">
        <v>27</v>
      </c>
      <c r="AV459" s="222">
        <v>2865</v>
      </c>
      <c r="AW459" s="222">
        <f t="shared" si="97"/>
        <v>716.25</v>
      </c>
    </row>
    <row r="460" spans="2:49">
      <c r="B460" s="41" t="s">
        <v>1844</v>
      </c>
      <c r="C460" s="298" t="s">
        <v>1928</v>
      </c>
      <c r="D460" s="44" t="s">
        <v>5</v>
      </c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02"/>
      <c r="X460" s="102"/>
      <c r="Y460" s="58"/>
      <c r="Z460" s="102"/>
      <c r="AA460" s="102"/>
      <c r="AB460" s="58"/>
      <c r="AC460" s="57">
        <v>0</v>
      </c>
      <c r="AD460" s="102">
        <v>0</v>
      </c>
      <c r="AE460" s="58">
        <f t="shared" si="91"/>
        <v>0</v>
      </c>
      <c r="AF460" s="102">
        <v>102</v>
      </c>
      <c r="AG460" s="102">
        <v>8635</v>
      </c>
      <c r="AH460" s="219">
        <f t="shared" si="92"/>
        <v>2158.75</v>
      </c>
      <c r="AI460" s="102">
        <v>98</v>
      </c>
      <c r="AJ460" s="102">
        <v>7120</v>
      </c>
      <c r="AK460" s="219">
        <f t="shared" si="93"/>
        <v>1780</v>
      </c>
      <c r="AL460" s="102">
        <v>64</v>
      </c>
      <c r="AM460" s="102">
        <v>5625</v>
      </c>
      <c r="AN460" s="219">
        <f t="shared" si="94"/>
        <v>1406.25</v>
      </c>
      <c r="AO460" s="268">
        <v>78</v>
      </c>
      <c r="AP460" s="268">
        <v>6680</v>
      </c>
      <c r="AQ460" s="219">
        <f t="shared" si="95"/>
        <v>1670</v>
      </c>
      <c r="AR460" s="222">
        <v>72</v>
      </c>
      <c r="AS460" s="222">
        <v>5665</v>
      </c>
      <c r="AT460" s="219">
        <f t="shared" si="96"/>
        <v>1416.25</v>
      </c>
      <c r="AU460" s="222">
        <v>66</v>
      </c>
      <c r="AV460" s="222">
        <v>5345</v>
      </c>
      <c r="AW460" s="222">
        <f t="shared" si="97"/>
        <v>1336.25</v>
      </c>
    </row>
    <row r="461" spans="2:49">
      <c r="B461" s="41" t="s">
        <v>1845</v>
      </c>
      <c r="C461" s="298" t="s">
        <v>1929</v>
      </c>
      <c r="D461" s="44" t="s">
        <v>148</v>
      </c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02"/>
      <c r="X461" s="102"/>
      <c r="Y461" s="58"/>
      <c r="Z461" s="102"/>
      <c r="AA461" s="102"/>
      <c r="AB461" s="58"/>
      <c r="AC461" s="57">
        <v>0</v>
      </c>
      <c r="AD461" s="102">
        <v>0</v>
      </c>
      <c r="AE461" s="58">
        <f t="shared" si="91"/>
        <v>0</v>
      </c>
      <c r="AF461" s="102">
        <v>163</v>
      </c>
      <c r="AG461" s="102">
        <v>16365</v>
      </c>
      <c r="AH461" s="219">
        <f t="shared" si="92"/>
        <v>4091.25</v>
      </c>
      <c r="AI461" s="102">
        <v>181</v>
      </c>
      <c r="AJ461" s="102">
        <v>18690</v>
      </c>
      <c r="AK461" s="219">
        <f t="shared" si="93"/>
        <v>4672.5</v>
      </c>
      <c r="AL461" s="102">
        <v>160</v>
      </c>
      <c r="AM461" s="102">
        <v>17195</v>
      </c>
      <c r="AN461" s="219">
        <f t="shared" si="94"/>
        <v>4298.75</v>
      </c>
      <c r="AO461" s="268">
        <v>205</v>
      </c>
      <c r="AP461" s="268">
        <v>20620</v>
      </c>
      <c r="AQ461" s="219">
        <f t="shared" si="95"/>
        <v>5155</v>
      </c>
      <c r="AR461" s="222">
        <v>225</v>
      </c>
      <c r="AS461" s="222">
        <v>21085</v>
      </c>
      <c r="AT461" s="219">
        <f t="shared" si="96"/>
        <v>5271.25</v>
      </c>
      <c r="AU461" s="222">
        <v>242</v>
      </c>
      <c r="AV461" s="222">
        <v>25500</v>
      </c>
      <c r="AW461" s="222">
        <f t="shared" si="97"/>
        <v>6375</v>
      </c>
    </row>
    <row r="462" spans="2:49">
      <c r="B462" s="41" t="s">
        <v>1846</v>
      </c>
      <c r="C462" s="298" t="s">
        <v>1930</v>
      </c>
      <c r="D462" s="44" t="s">
        <v>23</v>
      </c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02"/>
      <c r="X462" s="102"/>
      <c r="Y462" s="58"/>
      <c r="Z462" s="102"/>
      <c r="AA462" s="102"/>
      <c r="AB462" s="58"/>
      <c r="AC462" s="57">
        <v>6</v>
      </c>
      <c r="AD462" s="102">
        <v>405</v>
      </c>
      <c r="AE462" s="58">
        <f t="shared" si="91"/>
        <v>101.25</v>
      </c>
      <c r="AF462" s="102">
        <v>48</v>
      </c>
      <c r="AG462" s="102">
        <v>6235</v>
      </c>
      <c r="AH462" s="219">
        <f t="shared" si="92"/>
        <v>1558.75</v>
      </c>
      <c r="AI462" s="102">
        <v>43</v>
      </c>
      <c r="AJ462" s="102">
        <v>4085</v>
      </c>
      <c r="AK462" s="219">
        <f t="shared" si="93"/>
        <v>1021.25</v>
      </c>
      <c r="AL462" s="102">
        <v>0</v>
      </c>
      <c r="AM462" s="102">
        <v>0</v>
      </c>
      <c r="AN462" s="219">
        <f t="shared" si="94"/>
        <v>0</v>
      </c>
      <c r="AO462" s="268">
        <v>46</v>
      </c>
      <c r="AP462" s="268">
        <v>4520</v>
      </c>
      <c r="AQ462" s="219">
        <f t="shared" si="95"/>
        <v>1130</v>
      </c>
      <c r="AR462" s="222">
        <v>71</v>
      </c>
      <c r="AS462" s="222">
        <v>5080</v>
      </c>
      <c r="AT462" s="219">
        <f t="shared" si="96"/>
        <v>1270</v>
      </c>
      <c r="AU462" s="222">
        <v>29</v>
      </c>
      <c r="AV462" s="222">
        <v>1950</v>
      </c>
      <c r="AW462" s="222">
        <f t="shared" si="97"/>
        <v>487.5</v>
      </c>
    </row>
    <row r="463" spans="2:49">
      <c r="B463" s="41" t="s">
        <v>1941</v>
      </c>
      <c r="C463" s="298" t="s">
        <v>3132</v>
      </c>
      <c r="D463" s="44" t="s">
        <v>148</v>
      </c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02"/>
      <c r="X463" s="102"/>
      <c r="Y463" s="58"/>
      <c r="Z463" s="102"/>
      <c r="AA463" s="102"/>
      <c r="AB463" s="58"/>
      <c r="AC463" s="57"/>
      <c r="AD463" s="102"/>
      <c r="AE463" s="58"/>
      <c r="AF463" s="102">
        <v>96</v>
      </c>
      <c r="AG463" s="102">
        <v>8955</v>
      </c>
      <c r="AH463" s="219">
        <f t="shared" si="92"/>
        <v>2238.75</v>
      </c>
      <c r="AI463" s="102">
        <v>172</v>
      </c>
      <c r="AJ463" s="102">
        <v>16620</v>
      </c>
      <c r="AK463" s="219">
        <f t="shared" si="93"/>
        <v>4155</v>
      </c>
      <c r="AL463" s="102">
        <v>141</v>
      </c>
      <c r="AM463" s="102">
        <v>14400</v>
      </c>
      <c r="AN463" s="219">
        <f t="shared" si="94"/>
        <v>3600</v>
      </c>
      <c r="AO463" s="268">
        <v>156</v>
      </c>
      <c r="AP463" s="268">
        <v>14565</v>
      </c>
      <c r="AQ463" s="219">
        <f t="shared" si="95"/>
        <v>3641.25</v>
      </c>
      <c r="AR463" s="222">
        <v>203</v>
      </c>
      <c r="AS463" s="222">
        <v>22100</v>
      </c>
      <c r="AT463" s="219">
        <f t="shared" si="96"/>
        <v>5525</v>
      </c>
      <c r="AU463" s="222">
        <v>151</v>
      </c>
      <c r="AV463" s="222">
        <v>16225</v>
      </c>
      <c r="AW463" s="222">
        <f t="shared" si="97"/>
        <v>4056.25</v>
      </c>
    </row>
    <row r="464" spans="2:49">
      <c r="B464" s="41" t="s">
        <v>1942</v>
      </c>
      <c r="C464" s="298" t="s">
        <v>2032</v>
      </c>
      <c r="D464" s="44" t="s">
        <v>23</v>
      </c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02"/>
      <c r="X464" s="102"/>
      <c r="Y464" s="58"/>
      <c r="Z464" s="102"/>
      <c r="AA464" s="102"/>
      <c r="AB464" s="58"/>
      <c r="AC464" s="57"/>
      <c r="AD464" s="102"/>
      <c r="AE464" s="58"/>
      <c r="AF464" s="102">
        <v>46</v>
      </c>
      <c r="AG464" s="102">
        <v>4495</v>
      </c>
      <c r="AH464" s="219">
        <f t="shared" si="92"/>
        <v>1123.75</v>
      </c>
      <c r="AI464" s="102">
        <v>71</v>
      </c>
      <c r="AJ464" s="102">
        <v>6590</v>
      </c>
      <c r="AK464" s="219">
        <f t="shared" si="93"/>
        <v>1647.5</v>
      </c>
      <c r="AL464" s="102">
        <v>75</v>
      </c>
      <c r="AM464" s="102">
        <v>7230</v>
      </c>
      <c r="AN464" s="219">
        <f t="shared" si="94"/>
        <v>1807.5</v>
      </c>
      <c r="AO464" s="268">
        <v>66</v>
      </c>
      <c r="AP464" s="268">
        <v>5040</v>
      </c>
      <c r="AQ464" s="219">
        <f t="shared" si="95"/>
        <v>1260</v>
      </c>
      <c r="AR464" s="222">
        <v>52</v>
      </c>
      <c r="AS464" s="222">
        <v>4410</v>
      </c>
      <c r="AT464" s="219">
        <f t="shared" si="96"/>
        <v>1102.5</v>
      </c>
      <c r="AU464" s="222">
        <v>88</v>
      </c>
      <c r="AV464" s="222">
        <v>7930</v>
      </c>
      <c r="AW464" s="222">
        <f t="shared" si="97"/>
        <v>1982.5</v>
      </c>
    </row>
    <row r="465" spans="2:49">
      <c r="B465" s="41" t="s">
        <v>1943</v>
      </c>
      <c r="C465" s="298" t="s">
        <v>5515</v>
      </c>
      <c r="D465" s="44" t="s">
        <v>5</v>
      </c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02"/>
      <c r="X465" s="102"/>
      <c r="Y465" s="58"/>
      <c r="Z465" s="102"/>
      <c r="AA465" s="102"/>
      <c r="AB465" s="58"/>
      <c r="AC465" s="57"/>
      <c r="AD465" s="102"/>
      <c r="AE465" s="58"/>
      <c r="AF465" s="102">
        <v>6</v>
      </c>
      <c r="AG465" s="102">
        <v>690</v>
      </c>
      <c r="AH465" s="219">
        <f t="shared" si="92"/>
        <v>172.5</v>
      </c>
      <c r="AI465" s="102">
        <v>34</v>
      </c>
      <c r="AJ465" s="102">
        <v>2635</v>
      </c>
      <c r="AK465" s="219">
        <f t="shared" si="93"/>
        <v>658.75</v>
      </c>
      <c r="AL465" s="102">
        <v>0</v>
      </c>
      <c r="AM465" s="102"/>
      <c r="AN465" s="219">
        <f t="shared" si="94"/>
        <v>0</v>
      </c>
      <c r="AO465" s="268">
        <v>0</v>
      </c>
      <c r="AP465" s="268">
        <v>0</v>
      </c>
      <c r="AQ465" s="219">
        <f t="shared" si="95"/>
        <v>0</v>
      </c>
      <c r="AR465" s="222">
        <v>0</v>
      </c>
      <c r="AS465" s="222">
        <v>0</v>
      </c>
      <c r="AT465" s="219">
        <f t="shared" si="96"/>
        <v>0</v>
      </c>
      <c r="AU465" s="222">
        <v>0</v>
      </c>
      <c r="AV465" s="222">
        <v>0</v>
      </c>
      <c r="AW465" s="222">
        <f t="shared" si="97"/>
        <v>0</v>
      </c>
    </row>
    <row r="466" spans="2:49">
      <c r="B466" s="41" t="s">
        <v>1944</v>
      </c>
      <c r="C466" s="298" t="s">
        <v>2033</v>
      </c>
      <c r="D466" s="44" t="s">
        <v>5</v>
      </c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02"/>
      <c r="X466" s="102"/>
      <c r="Y466" s="58"/>
      <c r="Z466" s="102"/>
      <c r="AA466" s="102"/>
      <c r="AB466" s="58"/>
      <c r="AC466" s="57"/>
      <c r="AD466" s="102"/>
      <c r="AE466" s="58"/>
      <c r="AF466" s="102">
        <v>81</v>
      </c>
      <c r="AG466" s="102">
        <v>7725</v>
      </c>
      <c r="AH466" s="219">
        <f t="shared" si="92"/>
        <v>1931.25</v>
      </c>
      <c r="AI466" s="102">
        <v>67</v>
      </c>
      <c r="AJ466" s="102">
        <v>5955</v>
      </c>
      <c r="AK466" s="219">
        <f t="shared" si="93"/>
        <v>1488.75</v>
      </c>
      <c r="AL466" s="102">
        <v>17</v>
      </c>
      <c r="AM466" s="102">
        <v>1485</v>
      </c>
      <c r="AN466" s="219">
        <f t="shared" si="94"/>
        <v>371.25</v>
      </c>
      <c r="AO466" s="268">
        <v>39</v>
      </c>
      <c r="AP466" s="268">
        <v>3825</v>
      </c>
      <c r="AQ466" s="219">
        <f t="shared" si="95"/>
        <v>956.25</v>
      </c>
      <c r="AR466" s="222">
        <v>20</v>
      </c>
      <c r="AS466" s="222">
        <v>1430</v>
      </c>
      <c r="AT466" s="219">
        <f t="shared" si="96"/>
        <v>357.5</v>
      </c>
      <c r="AU466" s="222">
        <v>11</v>
      </c>
      <c r="AV466" s="222">
        <v>1020</v>
      </c>
      <c r="AW466" s="222">
        <f t="shared" si="97"/>
        <v>255</v>
      </c>
    </row>
    <row r="467" spans="2:49">
      <c r="B467" s="41" t="s">
        <v>1945</v>
      </c>
      <c r="C467" s="298" t="s">
        <v>2034</v>
      </c>
      <c r="D467" s="44" t="s">
        <v>5</v>
      </c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02"/>
      <c r="X467" s="102"/>
      <c r="Y467" s="58"/>
      <c r="Z467" s="102"/>
      <c r="AA467" s="102"/>
      <c r="AB467" s="58"/>
      <c r="AC467" s="57"/>
      <c r="AD467" s="102"/>
      <c r="AE467" s="58"/>
      <c r="AF467" s="102">
        <v>6</v>
      </c>
      <c r="AG467" s="102">
        <v>810</v>
      </c>
      <c r="AH467" s="219">
        <f t="shared" si="92"/>
        <v>202.5</v>
      </c>
      <c r="AI467" s="102">
        <v>32</v>
      </c>
      <c r="AJ467" s="102">
        <v>3135</v>
      </c>
      <c r="AK467" s="219">
        <f t="shared" si="93"/>
        <v>783.75</v>
      </c>
      <c r="AL467" s="102">
        <v>115</v>
      </c>
      <c r="AM467" s="102">
        <v>13435</v>
      </c>
      <c r="AN467" s="219">
        <f t="shared" si="94"/>
        <v>3358.75</v>
      </c>
      <c r="AO467" s="268">
        <v>134</v>
      </c>
      <c r="AP467" s="268">
        <v>17075</v>
      </c>
      <c r="AQ467" s="219">
        <f t="shared" si="95"/>
        <v>4268.75</v>
      </c>
      <c r="AR467" s="222">
        <v>205</v>
      </c>
      <c r="AS467" s="222">
        <v>22460</v>
      </c>
      <c r="AT467" s="219">
        <f t="shared" si="96"/>
        <v>5615</v>
      </c>
      <c r="AU467" s="222">
        <v>191</v>
      </c>
      <c r="AV467" s="222">
        <v>21045</v>
      </c>
      <c r="AW467" s="222">
        <f t="shared" si="97"/>
        <v>5261.25</v>
      </c>
    </row>
    <row r="468" spans="2:49">
      <c r="B468" s="41" t="s">
        <v>1946</v>
      </c>
      <c r="C468" s="298" t="s">
        <v>2035</v>
      </c>
      <c r="D468" s="44" t="s">
        <v>29</v>
      </c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02"/>
      <c r="X468" s="102"/>
      <c r="Y468" s="58"/>
      <c r="Z468" s="102"/>
      <c r="AA468" s="102"/>
      <c r="AB468" s="58"/>
      <c r="AC468" s="57"/>
      <c r="AD468" s="102"/>
      <c r="AE468" s="58"/>
      <c r="AF468" s="102">
        <v>6</v>
      </c>
      <c r="AG468" s="102">
        <v>650</v>
      </c>
      <c r="AH468" s="219">
        <f t="shared" si="92"/>
        <v>162.5</v>
      </c>
      <c r="AI468" s="102">
        <v>19</v>
      </c>
      <c r="AJ468" s="102">
        <v>1795</v>
      </c>
      <c r="AK468" s="219">
        <f t="shared" si="93"/>
        <v>448.75</v>
      </c>
      <c r="AL468" s="102">
        <v>25</v>
      </c>
      <c r="AM468" s="102">
        <v>2490</v>
      </c>
      <c r="AN468" s="219">
        <f t="shared" si="94"/>
        <v>622.5</v>
      </c>
      <c r="AO468" s="268">
        <v>12</v>
      </c>
      <c r="AP468" s="268">
        <v>1150</v>
      </c>
      <c r="AQ468" s="219">
        <f t="shared" si="95"/>
        <v>287.5</v>
      </c>
      <c r="AR468" s="222">
        <v>14</v>
      </c>
      <c r="AS468" s="222">
        <v>1305</v>
      </c>
      <c r="AT468" s="219">
        <f t="shared" si="96"/>
        <v>326.25</v>
      </c>
      <c r="AU468" s="222">
        <v>0</v>
      </c>
      <c r="AV468" s="222">
        <v>0</v>
      </c>
      <c r="AW468" s="222">
        <f t="shared" si="97"/>
        <v>0</v>
      </c>
    </row>
    <row r="469" spans="2:49">
      <c r="B469" s="41" t="s">
        <v>1947</v>
      </c>
      <c r="C469" s="298" t="s">
        <v>2036</v>
      </c>
      <c r="D469" s="44" t="s">
        <v>19</v>
      </c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02"/>
      <c r="X469" s="102"/>
      <c r="Y469" s="58"/>
      <c r="Z469" s="102"/>
      <c r="AA469" s="102"/>
      <c r="AB469" s="58"/>
      <c r="AC469" s="57"/>
      <c r="AD469" s="102"/>
      <c r="AE469" s="58"/>
      <c r="AF469" s="102">
        <v>14</v>
      </c>
      <c r="AG469" s="102">
        <v>1020</v>
      </c>
      <c r="AH469" s="219">
        <f t="shared" si="92"/>
        <v>255</v>
      </c>
      <c r="AI469" s="102">
        <v>40</v>
      </c>
      <c r="AJ469" s="102">
        <v>4260</v>
      </c>
      <c r="AK469" s="219">
        <f t="shared" si="93"/>
        <v>1065</v>
      </c>
      <c r="AL469" s="102">
        <v>31</v>
      </c>
      <c r="AM469" s="102">
        <v>3335</v>
      </c>
      <c r="AN469" s="219">
        <f t="shared" si="94"/>
        <v>833.75</v>
      </c>
      <c r="AO469" s="268">
        <v>52</v>
      </c>
      <c r="AP469" s="268">
        <v>5660</v>
      </c>
      <c r="AQ469" s="219">
        <f t="shared" si="95"/>
        <v>1415</v>
      </c>
      <c r="AR469" s="222">
        <v>64</v>
      </c>
      <c r="AS469" s="222">
        <v>5985</v>
      </c>
      <c r="AT469" s="219">
        <f t="shared" si="96"/>
        <v>1496.25</v>
      </c>
      <c r="AU469" s="222">
        <v>89</v>
      </c>
      <c r="AV469" s="222">
        <v>8555</v>
      </c>
      <c r="AW469" s="222">
        <f t="shared" si="97"/>
        <v>2138.75</v>
      </c>
    </row>
    <row r="470" spans="2:49">
      <c r="B470" s="41" t="s">
        <v>1948</v>
      </c>
      <c r="C470" s="298" t="s">
        <v>2037</v>
      </c>
      <c r="D470" s="44" t="s">
        <v>5</v>
      </c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02"/>
      <c r="X470" s="102"/>
      <c r="Y470" s="58"/>
      <c r="Z470" s="102"/>
      <c r="AA470" s="102"/>
      <c r="AB470" s="58"/>
      <c r="AC470" s="57"/>
      <c r="AD470" s="102"/>
      <c r="AE470" s="58"/>
      <c r="AF470" s="102">
        <v>6</v>
      </c>
      <c r="AG470" s="102">
        <v>550</v>
      </c>
      <c r="AH470" s="219">
        <f t="shared" si="92"/>
        <v>137.5</v>
      </c>
      <c r="AI470" s="102">
        <v>57</v>
      </c>
      <c r="AJ470" s="102">
        <v>4795</v>
      </c>
      <c r="AK470" s="219">
        <f t="shared" si="93"/>
        <v>1198.75</v>
      </c>
      <c r="AL470" s="102">
        <v>107</v>
      </c>
      <c r="AM470" s="102">
        <v>9825</v>
      </c>
      <c r="AN470" s="219">
        <f t="shared" si="94"/>
        <v>2456.25</v>
      </c>
      <c r="AO470" s="268">
        <v>204</v>
      </c>
      <c r="AP470" s="268">
        <v>12790</v>
      </c>
      <c r="AQ470" s="219">
        <f t="shared" si="95"/>
        <v>3197.5</v>
      </c>
      <c r="AR470" s="222">
        <v>146</v>
      </c>
      <c r="AS470" s="222">
        <v>11650</v>
      </c>
      <c r="AT470" s="219">
        <f t="shared" si="96"/>
        <v>2912.5</v>
      </c>
      <c r="AU470" s="222">
        <v>343</v>
      </c>
      <c r="AV470" s="222">
        <v>23675</v>
      </c>
      <c r="AW470" s="222">
        <f t="shared" si="97"/>
        <v>5918.75</v>
      </c>
    </row>
    <row r="471" spans="2:49">
      <c r="B471" s="41" t="s">
        <v>1949</v>
      </c>
      <c r="C471" s="298" t="s">
        <v>2038</v>
      </c>
      <c r="D471" s="44" t="s">
        <v>16</v>
      </c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02"/>
      <c r="X471" s="102"/>
      <c r="Y471" s="58"/>
      <c r="Z471" s="102"/>
      <c r="AA471" s="102"/>
      <c r="AB471" s="58"/>
      <c r="AC471" s="57"/>
      <c r="AD471" s="102"/>
      <c r="AE471" s="58"/>
      <c r="AF471" s="102">
        <v>7</v>
      </c>
      <c r="AG471" s="102">
        <v>470</v>
      </c>
      <c r="AH471" s="219">
        <f t="shared" si="92"/>
        <v>117.5</v>
      </c>
      <c r="AI471" s="102">
        <v>54</v>
      </c>
      <c r="AJ471" s="102">
        <v>5670</v>
      </c>
      <c r="AK471" s="219">
        <f t="shared" si="93"/>
        <v>1417.5</v>
      </c>
      <c r="AL471" s="102">
        <v>59</v>
      </c>
      <c r="AM471" s="102">
        <v>6290</v>
      </c>
      <c r="AN471" s="219">
        <f t="shared" si="94"/>
        <v>1572.5</v>
      </c>
      <c r="AO471" s="268">
        <v>73</v>
      </c>
      <c r="AP471" s="268">
        <v>8230</v>
      </c>
      <c r="AQ471" s="219">
        <f t="shared" si="95"/>
        <v>2057.5</v>
      </c>
      <c r="AR471" s="222">
        <v>54</v>
      </c>
      <c r="AS471" s="222">
        <v>4620</v>
      </c>
      <c r="AT471" s="219">
        <f t="shared" si="96"/>
        <v>1155</v>
      </c>
      <c r="AU471" s="222">
        <v>91</v>
      </c>
      <c r="AV471" s="222">
        <v>8470</v>
      </c>
      <c r="AW471" s="222">
        <f t="shared" si="97"/>
        <v>2117.5</v>
      </c>
    </row>
    <row r="472" spans="2:49">
      <c r="B472" s="41" t="s">
        <v>1950</v>
      </c>
      <c r="C472" s="298" t="s">
        <v>2039</v>
      </c>
      <c r="D472" s="44" t="s">
        <v>5</v>
      </c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02"/>
      <c r="X472" s="102"/>
      <c r="Y472" s="58"/>
      <c r="Z472" s="102"/>
      <c r="AA472" s="102"/>
      <c r="AB472" s="58"/>
      <c r="AC472" s="57"/>
      <c r="AD472" s="102"/>
      <c r="AE472" s="58"/>
      <c r="AF472" s="102">
        <v>78</v>
      </c>
      <c r="AG472" s="102">
        <v>5560</v>
      </c>
      <c r="AH472" s="219">
        <f t="shared" si="92"/>
        <v>1390</v>
      </c>
      <c r="AI472" s="102">
        <v>122</v>
      </c>
      <c r="AJ472" s="102">
        <v>8775</v>
      </c>
      <c r="AK472" s="219">
        <f t="shared" si="93"/>
        <v>2193.75</v>
      </c>
      <c r="AL472" s="102">
        <v>124</v>
      </c>
      <c r="AM472" s="102">
        <v>9420</v>
      </c>
      <c r="AN472" s="219">
        <f t="shared" si="94"/>
        <v>2355</v>
      </c>
      <c r="AO472" s="268">
        <v>133</v>
      </c>
      <c r="AP472" s="268">
        <v>10590</v>
      </c>
      <c r="AQ472" s="219">
        <f t="shared" si="95"/>
        <v>2647.5</v>
      </c>
      <c r="AR472" s="222">
        <v>115</v>
      </c>
      <c r="AS472" s="222">
        <v>8275</v>
      </c>
      <c r="AT472" s="219">
        <f t="shared" si="96"/>
        <v>2068.75</v>
      </c>
      <c r="AU472" s="222">
        <v>143</v>
      </c>
      <c r="AV472" s="222">
        <v>9685</v>
      </c>
      <c r="AW472" s="222">
        <f t="shared" si="97"/>
        <v>2421.25</v>
      </c>
    </row>
    <row r="473" spans="2:49">
      <c r="B473" s="41" t="s">
        <v>1951</v>
      </c>
      <c r="C473" s="298" t="s">
        <v>2040</v>
      </c>
      <c r="D473" s="44" t="s">
        <v>19</v>
      </c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02"/>
      <c r="X473" s="102"/>
      <c r="Y473" s="58"/>
      <c r="Z473" s="102"/>
      <c r="AA473" s="102"/>
      <c r="AB473" s="58"/>
      <c r="AC473" s="57"/>
      <c r="AD473" s="102"/>
      <c r="AE473" s="58"/>
      <c r="AF473" s="102">
        <v>21</v>
      </c>
      <c r="AG473" s="102">
        <v>1615</v>
      </c>
      <c r="AH473" s="219">
        <f t="shared" si="92"/>
        <v>403.75</v>
      </c>
      <c r="AI473" s="102">
        <v>2</v>
      </c>
      <c r="AJ473" s="102">
        <v>250</v>
      </c>
      <c r="AK473" s="219">
        <f t="shared" si="93"/>
        <v>62.5</v>
      </c>
      <c r="AL473" s="102">
        <v>0</v>
      </c>
      <c r="AM473" s="102">
        <v>0</v>
      </c>
      <c r="AN473" s="219">
        <f t="shared" si="94"/>
        <v>0</v>
      </c>
      <c r="AO473" s="268">
        <v>0</v>
      </c>
      <c r="AP473" s="268">
        <v>0</v>
      </c>
      <c r="AQ473" s="219">
        <f t="shared" si="95"/>
        <v>0</v>
      </c>
      <c r="AR473" s="222">
        <v>0</v>
      </c>
      <c r="AS473" s="222">
        <v>0</v>
      </c>
      <c r="AT473" s="219">
        <f t="shared" si="96"/>
        <v>0</v>
      </c>
      <c r="AU473" s="222">
        <v>0</v>
      </c>
      <c r="AV473" s="222">
        <v>0</v>
      </c>
      <c r="AW473" s="222">
        <f t="shared" si="97"/>
        <v>0</v>
      </c>
    </row>
    <row r="474" spans="2:49">
      <c r="B474" s="41" t="s">
        <v>1952</v>
      </c>
      <c r="C474" s="298" t="s">
        <v>2041</v>
      </c>
      <c r="D474" s="44" t="s">
        <v>19</v>
      </c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02"/>
      <c r="X474" s="102"/>
      <c r="Y474" s="58"/>
      <c r="Z474" s="102"/>
      <c r="AA474" s="102"/>
      <c r="AB474" s="58"/>
      <c r="AC474" s="57"/>
      <c r="AD474" s="102"/>
      <c r="AE474" s="58"/>
      <c r="AF474" s="102">
        <v>28</v>
      </c>
      <c r="AG474" s="102">
        <v>2285</v>
      </c>
      <c r="AH474" s="219">
        <f t="shared" si="92"/>
        <v>571.25</v>
      </c>
      <c r="AI474" s="102">
        <v>32</v>
      </c>
      <c r="AJ474" s="102">
        <v>2975</v>
      </c>
      <c r="AK474" s="219">
        <f t="shared" si="93"/>
        <v>743.75</v>
      </c>
      <c r="AL474" s="102">
        <v>19</v>
      </c>
      <c r="AM474" s="102">
        <v>1685</v>
      </c>
      <c r="AN474" s="219">
        <f t="shared" si="94"/>
        <v>421.25</v>
      </c>
      <c r="AO474" s="268">
        <v>23</v>
      </c>
      <c r="AP474" s="268">
        <v>1750</v>
      </c>
      <c r="AQ474" s="219">
        <f t="shared" si="95"/>
        <v>437.5</v>
      </c>
      <c r="AR474" s="222">
        <v>16</v>
      </c>
      <c r="AS474" s="222">
        <v>1390</v>
      </c>
      <c r="AT474" s="219">
        <f t="shared" si="96"/>
        <v>347.5</v>
      </c>
      <c r="AU474" s="222">
        <v>12</v>
      </c>
      <c r="AV474" s="222">
        <v>705</v>
      </c>
      <c r="AW474" s="222">
        <f t="shared" si="97"/>
        <v>176.25</v>
      </c>
    </row>
    <row r="475" spans="2:49">
      <c r="B475" s="41" t="s">
        <v>1953</v>
      </c>
      <c r="C475" s="309" t="s">
        <v>2042</v>
      </c>
      <c r="D475" s="44" t="s">
        <v>552</v>
      </c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02"/>
      <c r="X475" s="102"/>
      <c r="Y475" s="58"/>
      <c r="Z475" s="102"/>
      <c r="AA475" s="102"/>
      <c r="AB475" s="58"/>
      <c r="AC475" s="57"/>
      <c r="AD475" s="102"/>
      <c r="AE475" s="58"/>
      <c r="AF475" s="102">
        <v>20</v>
      </c>
      <c r="AG475" s="102">
        <v>1275</v>
      </c>
      <c r="AH475" s="219">
        <f t="shared" si="92"/>
        <v>318.75</v>
      </c>
      <c r="AI475" s="102">
        <v>28</v>
      </c>
      <c r="AJ475" s="102">
        <v>2130</v>
      </c>
      <c r="AK475" s="219">
        <f t="shared" si="93"/>
        <v>532.5</v>
      </c>
      <c r="AL475" s="102">
        <v>47</v>
      </c>
      <c r="AM475" s="102">
        <v>4380</v>
      </c>
      <c r="AN475" s="219">
        <f t="shared" si="94"/>
        <v>1095</v>
      </c>
      <c r="AO475" s="268">
        <v>31</v>
      </c>
      <c r="AP475" s="268">
        <v>2770</v>
      </c>
      <c r="AQ475" s="219">
        <f t="shared" si="95"/>
        <v>692.5</v>
      </c>
      <c r="AR475" s="222">
        <v>32</v>
      </c>
      <c r="AS475" s="222">
        <v>2910</v>
      </c>
      <c r="AT475" s="219">
        <f t="shared" si="96"/>
        <v>727.5</v>
      </c>
      <c r="AU475" s="222">
        <v>19</v>
      </c>
      <c r="AV475" s="222">
        <v>1050</v>
      </c>
      <c r="AW475" s="222">
        <f t="shared" si="97"/>
        <v>262.5</v>
      </c>
    </row>
    <row r="476" spans="2:49">
      <c r="B476" s="41" t="s">
        <v>1954</v>
      </c>
      <c r="C476" s="298" t="s">
        <v>2043</v>
      </c>
      <c r="D476" s="44" t="s">
        <v>207</v>
      </c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02"/>
      <c r="X476" s="102"/>
      <c r="Y476" s="58"/>
      <c r="Z476" s="102"/>
      <c r="AA476" s="102"/>
      <c r="AB476" s="58"/>
      <c r="AC476" s="57"/>
      <c r="AD476" s="102"/>
      <c r="AE476" s="58"/>
      <c r="AF476" s="102">
        <v>15</v>
      </c>
      <c r="AG476" s="102">
        <v>1535</v>
      </c>
      <c r="AH476" s="219">
        <f t="shared" si="92"/>
        <v>383.75</v>
      </c>
      <c r="AI476" s="102">
        <v>67</v>
      </c>
      <c r="AJ476" s="102">
        <v>5455</v>
      </c>
      <c r="AK476" s="219">
        <f t="shared" si="93"/>
        <v>1363.75</v>
      </c>
      <c r="AL476" s="102">
        <v>100</v>
      </c>
      <c r="AM476" s="102">
        <v>10410</v>
      </c>
      <c r="AN476" s="219">
        <f t="shared" si="94"/>
        <v>2602.5</v>
      </c>
      <c r="AO476" s="268">
        <v>161</v>
      </c>
      <c r="AP476" s="268">
        <v>13330</v>
      </c>
      <c r="AQ476" s="219">
        <f t="shared" si="95"/>
        <v>3332.5</v>
      </c>
      <c r="AR476" s="222">
        <v>263</v>
      </c>
      <c r="AS476" s="222">
        <v>21120</v>
      </c>
      <c r="AT476" s="219">
        <f t="shared" si="96"/>
        <v>5280</v>
      </c>
      <c r="AU476" s="222">
        <v>280</v>
      </c>
      <c r="AV476" s="222">
        <v>24040</v>
      </c>
      <c r="AW476" s="222">
        <f t="shared" si="97"/>
        <v>6010</v>
      </c>
    </row>
    <row r="477" spans="2:49">
      <c r="B477" s="41" t="s">
        <v>1955</v>
      </c>
      <c r="C477" s="298" t="s">
        <v>5525</v>
      </c>
      <c r="D477" s="44" t="s">
        <v>43</v>
      </c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02"/>
      <c r="X477" s="102"/>
      <c r="Y477" s="58"/>
      <c r="Z477" s="102"/>
      <c r="AA477" s="102"/>
      <c r="AB477" s="58"/>
      <c r="AC477" s="57"/>
      <c r="AD477" s="102"/>
      <c r="AE477" s="58"/>
      <c r="AF477" s="102">
        <v>69</v>
      </c>
      <c r="AG477" s="102">
        <v>6110</v>
      </c>
      <c r="AH477" s="219">
        <f t="shared" si="92"/>
        <v>1527.5</v>
      </c>
      <c r="AI477" s="102">
        <v>80</v>
      </c>
      <c r="AJ477" s="102">
        <v>9080</v>
      </c>
      <c r="AK477" s="219">
        <f t="shared" si="93"/>
        <v>2270</v>
      </c>
      <c r="AL477" s="102">
        <v>95</v>
      </c>
      <c r="AM477" s="102">
        <v>8370</v>
      </c>
      <c r="AN477" s="219">
        <f t="shared" si="94"/>
        <v>2092.5</v>
      </c>
      <c r="AO477" s="268">
        <v>186</v>
      </c>
      <c r="AP477" s="268">
        <v>18810</v>
      </c>
      <c r="AQ477" s="219">
        <f t="shared" si="95"/>
        <v>4702.5</v>
      </c>
      <c r="AR477" s="222">
        <v>270</v>
      </c>
      <c r="AS477" s="222">
        <v>23580</v>
      </c>
      <c r="AT477" s="219">
        <f t="shared" si="96"/>
        <v>5895</v>
      </c>
      <c r="AU477" s="222">
        <v>183</v>
      </c>
      <c r="AV477" s="222">
        <v>13240</v>
      </c>
      <c r="AW477" s="222">
        <f t="shared" si="97"/>
        <v>3310</v>
      </c>
    </row>
    <row r="478" spans="2:49">
      <c r="B478" s="41" t="s">
        <v>1956</v>
      </c>
      <c r="C478" s="298" t="s">
        <v>2044</v>
      </c>
      <c r="D478" s="44" t="s">
        <v>552</v>
      </c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02"/>
      <c r="X478" s="102"/>
      <c r="Y478" s="58"/>
      <c r="Z478" s="102"/>
      <c r="AA478" s="102"/>
      <c r="AB478" s="58"/>
      <c r="AC478" s="57"/>
      <c r="AD478" s="102"/>
      <c r="AE478" s="58"/>
      <c r="AF478" s="102">
        <v>33</v>
      </c>
      <c r="AG478" s="102">
        <v>7395</v>
      </c>
      <c r="AH478" s="219">
        <f t="shared" si="92"/>
        <v>1848.75</v>
      </c>
      <c r="AI478" s="102">
        <v>10</v>
      </c>
      <c r="AJ478" s="102">
        <v>1270</v>
      </c>
      <c r="AK478" s="219">
        <f t="shared" si="93"/>
        <v>317.5</v>
      </c>
      <c r="AL478" s="102">
        <v>18</v>
      </c>
      <c r="AM478" s="102">
        <v>3150</v>
      </c>
      <c r="AN478" s="219">
        <f t="shared" si="94"/>
        <v>787.5</v>
      </c>
      <c r="AO478" s="268">
        <v>13</v>
      </c>
      <c r="AP478" s="268">
        <v>1715</v>
      </c>
      <c r="AQ478" s="219">
        <f t="shared" si="95"/>
        <v>428.75</v>
      </c>
      <c r="AR478" s="222">
        <v>12</v>
      </c>
      <c r="AS478" s="222">
        <v>2300</v>
      </c>
      <c r="AT478" s="219">
        <f t="shared" si="96"/>
        <v>575</v>
      </c>
      <c r="AU478" s="222">
        <v>3</v>
      </c>
      <c r="AV478" s="222">
        <v>400</v>
      </c>
      <c r="AW478" s="222">
        <f t="shared" si="97"/>
        <v>100</v>
      </c>
    </row>
    <row r="479" spans="2:49">
      <c r="B479" s="41" t="s">
        <v>1957</v>
      </c>
      <c r="C479" s="298" t="s">
        <v>2045</v>
      </c>
      <c r="D479" s="44" t="s">
        <v>5</v>
      </c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221"/>
      <c r="AA479" s="221"/>
      <c r="AB479" s="221"/>
      <c r="AC479" s="221"/>
      <c r="AD479" s="221"/>
      <c r="AE479" s="221"/>
      <c r="AF479" s="102">
        <v>30</v>
      </c>
      <c r="AG479" s="102">
        <v>3145</v>
      </c>
      <c r="AH479" s="219">
        <f t="shared" si="92"/>
        <v>786.25</v>
      </c>
      <c r="AI479" s="102">
        <v>103</v>
      </c>
      <c r="AJ479" s="102">
        <v>10145</v>
      </c>
      <c r="AK479" s="219">
        <f t="shared" si="93"/>
        <v>2536.25</v>
      </c>
      <c r="AL479" s="102">
        <v>132</v>
      </c>
      <c r="AM479" s="102">
        <v>11365</v>
      </c>
      <c r="AN479" s="219">
        <f t="shared" si="94"/>
        <v>2841.25</v>
      </c>
      <c r="AO479" s="268">
        <v>145</v>
      </c>
      <c r="AP479" s="268">
        <v>15090</v>
      </c>
      <c r="AQ479" s="219">
        <f t="shared" si="95"/>
        <v>3772.5</v>
      </c>
      <c r="AR479" s="222">
        <v>145</v>
      </c>
      <c r="AS479" s="222">
        <v>14615</v>
      </c>
      <c r="AT479" s="219">
        <f t="shared" si="96"/>
        <v>3653.75</v>
      </c>
      <c r="AU479" s="222">
        <v>131</v>
      </c>
      <c r="AV479" s="222">
        <v>14135</v>
      </c>
      <c r="AW479" s="222">
        <f t="shared" si="97"/>
        <v>3533.75</v>
      </c>
    </row>
    <row r="480" spans="2:49">
      <c r="B480" s="41" t="s">
        <v>1958</v>
      </c>
      <c r="C480" s="298" t="s">
        <v>2046</v>
      </c>
      <c r="D480" s="227" t="s">
        <v>552</v>
      </c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221"/>
      <c r="AA480" s="221"/>
      <c r="AB480" s="221"/>
      <c r="AC480" s="221"/>
      <c r="AD480" s="221"/>
      <c r="AE480" s="221"/>
      <c r="AF480" s="102">
        <v>11</v>
      </c>
      <c r="AG480" s="102">
        <v>1285</v>
      </c>
      <c r="AH480" s="219">
        <f t="shared" si="92"/>
        <v>321.25</v>
      </c>
      <c r="AI480" s="102">
        <v>33</v>
      </c>
      <c r="AJ480" s="102">
        <v>3160</v>
      </c>
      <c r="AK480" s="219">
        <f t="shared" si="93"/>
        <v>790</v>
      </c>
      <c r="AL480" s="102">
        <v>40</v>
      </c>
      <c r="AM480" s="102">
        <v>3940</v>
      </c>
      <c r="AN480" s="219">
        <f t="shared" si="94"/>
        <v>985</v>
      </c>
      <c r="AO480" s="268">
        <v>38</v>
      </c>
      <c r="AP480" s="268">
        <v>3055</v>
      </c>
      <c r="AQ480" s="219">
        <f t="shared" si="95"/>
        <v>763.75</v>
      </c>
      <c r="AR480" s="222">
        <v>31</v>
      </c>
      <c r="AS480" s="222">
        <v>2630</v>
      </c>
      <c r="AT480" s="219">
        <f t="shared" si="96"/>
        <v>657.5</v>
      </c>
      <c r="AU480" s="222">
        <v>45</v>
      </c>
      <c r="AV480" s="222">
        <v>4000</v>
      </c>
      <c r="AW480" s="222">
        <f t="shared" si="97"/>
        <v>1000</v>
      </c>
    </row>
    <row r="481" spans="2:49">
      <c r="B481" s="41" t="s">
        <v>1959</v>
      </c>
      <c r="C481" s="298" t="s">
        <v>2047</v>
      </c>
      <c r="D481" s="44" t="s">
        <v>5</v>
      </c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221"/>
      <c r="AA481" s="221"/>
      <c r="AB481" s="221"/>
      <c r="AC481" s="221"/>
      <c r="AD481" s="221"/>
      <c r="AE481" s="221"/>
      <c r="AF481" s="102">
        <v>61</v>
      </c>
      <c r="AG481" s="102">
        <v>5440</v>
      </c>
      <c r="AH481" s="219">
        <f t="shared" si="92"/>
        <v>1360</v>
      </c>
      <c r="AI481" s="102">
        <v>101</v>
      </c>
      <c r="AJ481" s="102">
        <v>9990</v>
      </c>
      <c r="AK481" s="219">
        <f t="shared" si="93"/>
        <v>2497.5</v>
      </c>
      <c r="AL481" s="102">
        <v>147</v>
      </c>
      <c r="AM481" s="102">
        <v>15210</v>
      </c>
      <c r="AN481" s="219">
        <f t="shared" si="94"/>
        <v>3802.5</v>
      </c>
      <c r="AO481" s="268">
        <v>193</v>
      </c>
      <c r="AP481" s="268">
        <v>16520</v>
      </c>
      <c r="AQ481" s="219">
        <f t="shared" si="95"/>
        <v>4130</v>
      </c>
      <c r="AR481" s="222">
        <v>237</v>
      </c>
      <c r="AS481" s="222">
        <v>21060</v>
      </c>
      <c r="AT481" s="219">
        <f t="shared" si="96"/>
        <v>5265</v>
      </c>
      <c r="AU481" s="222">
        <v>205</v>
      </c>
      <c r="AV481" s="222">
        <v>19965</v>
      </c>
      <c r="AW481" s="222">
        <f t="shared" si="97"/>
        <v>4991.25</v>
      </c>
    </row>
    <row r="482" spans="2:49">
      <c r="B482" s="41" t="s">
        <v>1960</v>
      </c>
      <c r="C482" s="298" t="s">
        <v>2048</v>
      </c>
      <c r="D482" s="227" t="s">
        <v>367</v>
      </c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221"/>
      <c r="AA482" s="221"/>
      <c r="AB482" s="221"/>
      <c r="AC482" s="221"/>
      <c r="AD482" s="221"/>
      <c r="AE482" s="221"/>
      <c r="AF482" s="102">
        <v>31</v>
      </c>
      <c r="AG482" s="102">
        <v>2530</v>
      </c>
      <c r="AH482" s="219">
        <f t="shared" si="92"/>
        <v>632.5</v>
      </c>
      <c r="AI482" s="102">
        <v>51</v>
      </c>
      <c r="AJ482" s="102">
        <v>5350</v>
      </c>
      <c r="AK482" s="219">
        <f t="shared" si="93"/>
        <v>1337.5</v>
      </c>
      <c r="AL482" s="102">
        <v>57</v>
      </c>
      <c r="AM482" s="102">
        <v>4885</v>
      </c>
      <c r="AN482" s="219">
        <f t="shared" si="94"/>
        <v>1221.25</v>
      </c>
      <c r="AO482" s="268">
        <v>62</v>
      </c>
      <c r="AP482" s="268">
        <v>6415</v>
      </c>
      <c r="AQ482" s="219">
        <f t="shared" si="95"/>
        <v>1603.75</v>
      </c>
      <c r="AR482" s="222">
        <v>27</v>
      </c>
      <c r="AS482" s="222">
        <v>3320</v>
      </c>
      <c r="AT482" s="219">
        <f t="shared" si="96"/>
        <v>830</v>
      </c>
      <c r="AU482" s="222">
        <v>25</v>
      </c>
      <c r="AV482" s="222">
        <v>2660</v>
      </c>
      <c r="AW482" s="222">
        <f t="shared" si="97"/>
        <v>665</v>
      </c>
    </row>
    <row r="483" spans="2:49">
      <c r="B483" s="41" t="s">
        <v>1961</v>
      </c>
      <c r="C483" s="298" t="s">
        <v>2049</v>
      </c>
      <c r="D483" s="227" t="s">
        <v>34</v>
      </c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221"/>
      <c r="AA483" s="221"/>
      <c r="AB483" s="221"/>
      <c r="AC483" s="221"/>
      <c r="AD483" s="221"/>
      <c r="AE483" s="221"/>
      <c r="AF483" s="102">
        <v>13</v>
      </c>
      <c r="AG483" s="102">
        <v>1260</v>
      </c>
      <c r="AH483" s="219">
        <f t="shared" si="92"/>
        <v>315</v>
      </c>
      <c r="AI483" s="102">
        <v>74</v>
      </c>
      <c r="AJ483" s="102">
        <v>7975</v>
      </c>
      <c r="AK483" s="219">
        <f t="shared" si="93"/>
        <v>1993.75</v>
      </c>
      <c r="AL483" s="102">
        <v>92</v>
      </c>
      <c r="AM483" s="102">
        <v>9935</v>
      </c>
      <c r="AN483" s="219">
        <f t="shared" si="94"/>
        <v>2483.75</v>
      </c>
      <c r="AO483" s="268">
        <v>149</v>
      </c>
      <c r="AP483" s="268">
        <v>13195</v>
      </c>
      <c r="AQ483" s="219">
        <f t="shared" si="95"/>
        <v>3298.75</v>
      </c>
      <c r="AR483" s="222">
        <v>222</v>
      </c>
      <c r="AS483" s="222">
        <v>20540</v>
      </c>
      <c r="AT483" s="219">
        <f t="shared" si="96"/>
        <v>5135</v>
      </c>
      <c r="AU483" s="222">
        <v>168</v>
      </c>
      <c r="AV483" s="222">
        <v>17255</v>
      </c>
      <c r="AW483" s="222">
        <f t="shared" si="97"/>
        <v>4313.75</v>
      </c>
    </row>
    <row r="484" spans="2:49">
      <c r="B484" s="41" t="s">
        <v>1962</v>
      </c>
      <c r="C484" s="298" t="s">
        <v>2050</v>
      </c>
      <c r="D484" s="227" t="s">
        <v>261</v>
      </c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221"/>
      <c r="AA484" s="221"/>
      <c r="AB484" s="221"/>
      <c r="AC484" s="221"/>
      <c r="AD484" s="221"/>
      <c r="AE484" s="221"/>
      <c r="AF484" s="102">
        <v>70</v>
      </c>
      <c r="AG484" s="102">
        <v>6220</v>
      </c>
      <c r="AH484" s="219">
        <f t="shared" si="92"/>
        <v>1555</v>
      </c>
      <c r="AI484" s="102">
        <v>105</v>
      </c>
      <c r="AJ484" s="102">
        <v>8590</v>
      </c>
      <c r="AK484" s="219">
        <f t="shared" si="93"/>
        <v>2147.5</v>
      </c>
      <c r="AL484" s="102">
        <v>103</v>
      </c>
      <c r="AM484" s="102">
        <v>8875</v>
      </c>
      <c r="AN484" s="219">
        <f t="shared" si="94"/>
        <v>2218.75</v>
      </c>
      <c r="AO484" s="268">
        <v>136</v>
      </c>
      <c r="AP484" s="268">
        <v>11890</v>
      </c>
      <c r="AQ484" s="219">
        <f t="shared" si="95"/>
        <v>2972.5</v>
      </c>
      <c r="AR484" s="222">
        <v>174</v>
      </c>
      <c r="AS484" s="222">
        <v>15355</v>
      </c>
      <c r="AT484" s="219">
        <f t="shared" si="96"/>
        <v>3838.75</v>
      </c>
      <c r="AU484" s="222">
        <v>162</v>
      </c>
      <c r="AV484" s="222">
        <v>14345</v>
      </c>
      <c r="AW484" s="222">
        <f t="shared" si="97"/>
        <v>3586.25</v>
      </c>
    </row>
    <row r="485" spans="2:49">
      <c r="B485" s="41" t="s">
        <v>1963</v>
      </c>
      <c r="C485" s="298" t="s">
        <v>2051</v>
      </c>
      <c r="D485" s="227" t="s">
        <v>259</v>
      </c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221"/>
      <c r="AA485" s="221"/>
      <c r="AB485" s="221"/>
      <c r="AC485" s="221"/>
      <c r="AD485" s="221"/>
      <c r="AE485" s="221"/>
      <c r="AF485" s="102">
        <v>5</v>
      </c>
      <c r="AG485" s="102">
        <v>455</v>
      </c>
      <c r="AH485" s="219">
        <f t="shared" si="92"/>
        <v>113.75</v>
      </c>
      <c r="AI485" s="102">
        <v>20</v>
      </c>
      <c r="AJ485" s="102">
        <v>2240</v>
      </c>
      <c r="AK485" s="219">
        <f t="shared" si="93"/>
        <v>560</v>
      </c>
      <c r="AL485" s="102">
        <v>24</v>
      </c>
      <c r="AM485" s="102">
        <v>3030</v>
      </c>
      <c r="AN485" s="219">
        <f t="shared" si="94"/>
        <v>757.5</v>
      </c>
      <c r="AO485" s="268">
        <v>48</v>
      </c>
      <c r="AP485" s="268">
        <v>6230</v>
      </c>
      <c r="AQ485" s="219">
        <f t="shared" si="95"/>
        <v>1557.5</v>
      </c>
      <c r="AR485" s="222">
        <v>21</v>
      </c>
      <c r="AS485" s="222">
        <v>2260</v>
      </c>
      <c r="AT485" s="219">
        <f t="shared" si="96"/>
        <v>565</v>
      </c>
      <c r="AU485" s="222">
        <v>19</v>
      </c>
      <c r="AV485" s="222">
        <v>1910</v>
      </c>
      <c r="AW485" s="222">
        <f t="shared" si="97"/>
        <v>477.5</v>
      </c>
    </row>
    <row r="486" spans="2:49">
      <c r="B486" s="41" t="s">
        <v>1964</v>
      </c>
      <c r="C486" s="298" t="s">
        <v>2052</v>
      </c>
      <c r="D486" s="227" t="s">
        <v>34</v>
      </c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221"/>
      <c r="AA486" s="221"/>
      <c r="AB486" s="221"/>
      <c r="AC486" s="221"/>
      <c r="AD486" s="221"/>
      <c r="AE486" s="221"/>
      <c r="AF486" s="102">
        <v>5</v>
      </c>
      <c r="AG486" s="102">
        <v>575</v>
      </c>
      <c r="AH486" s="219">
        <f t="shared" si="92"/>
        <v>143.75</v>
      </c>
      <c r="AI486" s="102">
        <v>17</v>
      </c>
      <c r="AJ486" s="102">
        <v>1445</v>
      </c>
      <c r="AK486" s="219">
        <f t="shared" si="93"/>
        <v>361.25</v>
      </c>
      <c r="AL486" s="102">
        <v>9</v>
      </c>
      <c r="AM486" s="102">
        <v>780</v>
      </c>
      <c r="AN486" s="219">
        <f t="shared" si="94"/>
        <v>195</v>
      </c>
      <c r="AO486" s="268">
        <v>0</v>
      </c>
      <c r="AP486" s="268">
        <v>0</v>
      </c>
      <c r="AQ486" s="219">
        <f t="shared" si="95"/>
        <v>0</v>
      </c>
      <c r="AR486" s="222">
        <v>0</v>
      </c>
      <c r="AS486" s="222">
        <v>0</v>
      </c>
      <c r="AT486" s="219">
        <f t="shared" si="96"/>
        <v>0</v>
      </c>
      <c r="AU486" s="222">
        <v>0</v>
      </c>
      <c r="AV486" s="222">
        <v>0</v>
      </c>
      <c r="AW486" s="222">
        <f t="shared" si="97"/>
        <v>0</v>
      </c>
    </row>
    <row r="487" spans="2:49">
      <c r="B487" s="41" t="s">
        <v>1965</v>
      </c>
      <c r="C487" s="298" t="s">
        <v>2053</v>
      </c>
      <c r="D487" s="227" t="s">
        <v>515</v>
      </c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221"/>
      <c r="AA487" s="221"/>
      <c r="AB487" s="221"/>
      <c r="AC487" s="221"/>
      <c r="AD487" s="221"/>
      <c r="AE487" s="221"/>
      <c r="AF487" s="102">
        <v>3</v>
      </c>
      <c r="AG487" s="102">
        <v>340</v>
      </c>
      <c r="AH487" s="219">
        <f t="shared" si="92"/>
        <v>85</v>
      </c>
      <c r="AI487" s="102">
        <v>14</v>
      </c>
      <c r="AJ487" s="102">
        <v>1295</v>
      </c>
      <c r="AK487" s="219">
        <f t="shared" si="93"/>
        <v>323.75</v>
      </c>
      <c r="AL487" s="102">
        <v>13</v>
      </c>
      <c r="AM487" s="102">
        <v>1405</v>
      </c>
      <c r="AN487" s="219">
        <f t="shared" si="94"/>
        <v>351.25</v>
      </c>
      <c r="AO487" s="268">
        <v>12</v>
      </c>
      <c r="AP487" s="268">
        <v>720</v>
      </c>
      <c r="AQ487" s="219">
        <f t="shared" si="95"/>
        <v>180</v>
      </c>
      <c r="AR487" s="222">
        <v>6</v>
      </c>
      <c r="AS487" s="222">
        <v>745</v>
      </c>
      <c r="AT487" s="219">
        <f t="shared" si="96"/>
        <v>186.25</v>
      </c>
      <c r="AU487" s="222">
        <v>4</v>
      </c>
      <c r="AV487" s="222">
        <v>620</v>
      </c>
      <c r="AW487" s="222">
        <f t="shared" si="97"/>
        <v>155</v>
      </c>
    </row>
    <row r="488" spans="2:49">
      <c r="B488" s="41" t="s">
        <v>1966</v>
      </c>
      <c r="C488" s="298" t="s">
        <v>2054</v>
      </c>
      <c r="D488" s="227" t="s">
        <v>36</v>
      </c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221"/>
      <c r="AA488" s="221"/>
      <c r="AB488" s="221"/>
      <c r="AC488" s="221"/>
      <c r="AD488" s="221"/>
      <c r="AE488" s="221"/>
      <c r="AF488" s="102">
        <v>2</v>
      </c>
      <c r="AG488" s="102">
        <v>125</v>
      </c>
      <c r="AH488" s="219">
        <f t="shared" si="92"/>
        <v>31.25</v>
      </c>
      <c r="AI488" s="102">
        <v>5</v>
      </c>
      <c r="AJ488" s="102">
        <v>350</v>
      </c>
      <c r="AK488" s="219">
        <f t="shared" si="93"/>
        <v>87.5</v>
      </c>
      <c r="AL488" s="102">
        <v>2</v>
      </c>
      <c r="AM488" s="102">
        <v>120</v>
      </c>
      <c r="AN488" s="219">
        <f t="shared" si="94"/>
        <v>30</v>
      </c>
      <c r="AO488" s="268">
        <v>5</v>
      </c>
      <c r="AP488" s="268">
        <v>335</v>
      </c>
      <c r="AQ488" s="219">
        <f t="shared" si="95"/>
        <v>83.75</v>
      </c>
      <c r="AR488" s="222">
        <v>3</v>
      </c>
      <c r="AS488" s="222">
        <v>235</v>
      </c>
      <c r="AT488" s="219">
        <f t="shared" si="96"/>
        <v>58.75</v>
      </c>
      <c r="AU488" s="222">
        <v>5</v>
      </c>
      <c r="AV488" s="222">
        <v>325</v>
      </c>
      <c r="AW488" s="222">
        <f t="shared" si="97"/>
        <v>81.25</v>
      </c>
    </row>
    <row r="489" spans="2:49">
      <c r="B489" s="41" t="s">
        <v>1967</v>
      </c>
      <c r="C489" s="298" t="s">
        <v>2055</v>
      </c>
      <c r="D489" s="44" t="s">
        <v>5</v>
      </c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221"/>
      <c r="AA489" s="221"/>
      <c r="AB489" s="221"/>
      <c r="AC489" s="221"/>
      <c r="AD489" s="221"/>
      <c r="AE489" s="221"/>
      <c r="AF489" s="102">
        <v>11</v>
      </c>
      <c r="AG489" s="102">
        <v>1170</v>
      </c>
      <c r="AH489" s="219">
        <f t="shared" si="92"/>
        <v>292.5</v>
      </c>
      <c r="AI489" s="102">
        <v>14</v>
      </c>
      <c r="AJ489" s="102">
        <v>1175</v>
      </c>
      <c r="AK489" s="219">
        <f t="shared" si="93"/>
        <v>293.75</v>
      </c>
      <c r="AL489" s="102">
        <v>29</v>
      </c>
      <c r="AM489" s="102">
        <v>2465</v>
      </c>
      <c r="AN489" s="219">
        <f t="shared" si="94"/>
        <v>616.25</v>
      </c>
      <c r="AO489" s="268">
        <v>36</v>
      </c>
      <c r="AP489" s="268">
        <v>2730</v>
      </c>
      <c r="AQ489" s="219">
        <f t="shared" si="95"/>
        <v>682.5</v>
      </c>
      <c r="AR489" s="222">
        <v>8</v>
      </c>
      <c r="AS489" s="222">
        <v>1025</v>
      </c>
      <c r="AT489" s="219">
        <f t="shared" si="96"/>
        <v>256.25</v>
      </c>
      <c r="AU489" s="222">
        <v>15</v>
      </c>
      <c r="AV489" s="222">
        <v>810</v>
      </c>
      <c r="AW489" s="222">
        <f t="shared" si="97"/>
        <v>202.5</v>
      </c>
    </row>
    <row r="490" spans="2:49">
      <c r="B490" s="41" t="s">
        <v>1968</v>
      </c>
      <c r="C490" s="298" t="s">
        <v>2056</v>
      </c>
      <c r="D490" s="227" t="s">
        <v>34</v>
      </c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221"/>
      <c r="AA490" s="221"/>
      <c r="AB490" s="221"/>
      <c r="AC490" s="221"/>
      <c r="AD490" s="221"/>
      <c r="AE490" s="221"/>
      <c r="AF490" s="102">
        <v>62</v>
      </c>
      <c r="AG490" s="102">
        <v>5435</v>
      </c>
      <c r="AH490" s="219">
        <f t="shared" si="92"/>
        <v>1358.75</v>
      </c>
      <c r="AI490" s="102">
        <v>104</v>
      </c>
      <c r="AJ490" s="102">
        <v>8670</v>
      </c>
      <c r="AK490" s="219">
        <f t="shared" si="93"/>
        <v>2167.5</v>
      </c>
      <c r="AL490" s="102">
        <v>135</v>
      </c>
      <c r="AM490" s="102">
        <v>11390</v>
      </c>
      <c r="AN490" s="219">
        <f t="shared" si="94"/>
        <v>2847.5</v>
      </c>
      <c r="AO490" s="268">
        <v>189</v>
      </c>
      <c r="AP490" s="268">
        <v>15790</v>
      </c>
      <c r="AQ490" s="219">
        <f t="shared" si="95"/>
        <v>3947.5</v>
      </c>
      <c r="AR490" s="222">
        <v>299</v>
      </c>
      <c r="AS490" s="222">
        <v>23065</v>
      </c>
      <c r="AT490" s="219">
        <f t="shared" si="96"/>
        <v>5766.25</v>
      </c>
      <c r="AU490" s="222">
        <v>214</v>
      </c>
      <c r="AV490" s="222">
        <v>18330</v>
      </c>
      <c r="AW490" s="222">
        <f t="shared" si="97"/>
        <v>4582.5</v>
      </c>
    </row>
    <row r="491" spans="2:49">
      <c r="B491" s="41" t="s">
        <v>1969</v>
      </c>
      <c r="C491" s="298" t="s">
        <v>2057</v>
      </c>
      <c r="D491" s="227" t="s">
        <v>313</v>
      </c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221"/>
      <c r="AA491" s="221"/>
      <c r="AB491" s="221"/>
      <c r="AC491" s="221"/>
      <c r="AD491" s="221"/>
      <c r="AE491" s="221"/>
      <c r="AF491" s="102">
        <v>5</v>
      </c>
      <c r="AG491" s="102">
        <v>640</v>
      </c>
      <c r="AH491" s="219">
        <f t="shared" si="92"/>
        <v>160</v>
      </c>
      <c r="AI491" s="102">
        <v>5</v>
      </c>
      <c r="AJ491" s="102">
        <v>345</v>
      </c>
      <c r="AK491" s="219">
        <f t="shared" si="93"/>
        <v>86.25</v>
      </c>
      <c r="AL491" s="102">
        <v>5</v>
      </c>
      <c r="AM491" s="102">
        <v>470</v>
      </c>
      <c r="AN491" s="219">
        <f t="shared" si="94"/>
        <v>117.5</v>
      </c>
      <c r="AO491" s="268">
        <v>11</v>
      </c>
      <c r="AP491" s="268">
        <v>1340</v>
      </c>
      <c r="AQ491" s="219">
        <f t="shared" si="95"/>
        <v>335</v>
      </c>
      <c r="AR491" s="222">
        <v>5</v>
      </c>
      <c r="AS491" s="222">
        <v>435</v>
      </c>
      <c r="AT491" s="219">
        <f t="shared" si="96"/>
        <v>108.75</v>
      </c>
      <c r="AU491" s="222">
        <v>8</v>
      </c>
      <c r="AV491" s="222">
        <v>780</v>
      </c>
      <c r="AW491" s="222">
        <f t="shared" si="97"/>
        <v>195</v>
      </c>
    </row>
    <row r="492" spans="2:49">
      <c r="B492" s="41" t="s">
        <v>1970</v>
      </c>
      <c r="C492" s="298" t="s">
        <v>5515</v>
      </c>
      <c r="D492" s="227" t="s">
        <v>383</v>
      </c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221"/>
      <c r="AA492" s="221"/>
      <c r="AB492" s="221"/>
      <c r="AC492" s="221"/>
      <c r="AD492" s="221"/>
      <c r="AE492" s="221"/>
      <c r="AF492" s="102">
        <v>4</v>
      </c>
      <c r="AG492" s="102">
        <v>300</v>
      </c>
      <c r="AH492" s="219">
        <f t="shared" si="92"/>
        <v>75</v>
      </c>
      <c r="AI492" s="102">
        <v>19</v>
      </c>
      <c r="AJ492" s="102">
        <v>1345</v>
      </c>
      <c r="AK492" s="219">
        <f t="shared" si="93"/>
        <v>336.25</v>
      </c>
      <c r="AL492" s="102">
        <v>8</v>
      </c>
      <c r="AM492" s="102">
        <v>660</v>
      </c>
      <c r="AN492" s="219">
        <f t="shared" si="94"/>
        <v>165</v>
      </c>
      <c r="AO492" s="268">
        <v>15</v>
      </c>
      <c r="AP492" s="268">
        <v>1390</v>
      </c>
      <c r="AQ492" s="219">
        <f t="shared" si="95"/>
        <v>347.5</v>
      </c>
      <c r="AR492" s="222">
        <v>0</v>
      </c>
      <c r="AS492" s="222">
        <v>0</v>
      </c>
      <c r="AT492" s="219">
        <f t="shared" si="96"/>
        <v>0</v>
      </c>
      <c r="AU492" s="222">
        <v>0</v>
      </c>
      <c r="AV492" s="222">
        <v>0</v>
      </c>
      <c r="AW492" s="222">
        <f t="shared" si="97"/>
        <v>0</v>
      </c>
    </row>
    <row r="493" spans="2:49">
      <c r="B493" s="41" t="s">
        <v>1971</v>
      </c>
      <c r="C493" s="298" t="s">
        <v>2058</v>
      </c>
      <c r="D493" s="227" t="s">
        <v>43</v>
      </c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221"/>
      <c r="AA493" s="221"/>
      <c r="AB493" s="221"/>
      <c r="AC493" s="221"/>
      <c r="AD493" s="221"/>
      <c r="AE493" s="221"/>
      <c r="AF493" s="102">
        <v>3</v>
      </c>
      <c r="AG493" s="102">
        <v>600</v>
      </c>
      <c r="AH493" s="219">
        <f t="shared" si="92"/>
        <v>150</v>
      </c>
      <c r="AI493" s="102">
        <v>16</v>
      </c>
      <c r="AJ493" s="102">
        <v>1535</v>
      </c>
      <c r="AK493" s="219">
        <f t="shared" si="93"/>
        <v>383.75</v>
      </c>
      <c r="AL493" s="102">
        <v>3</v>
      </c>
      <c r="AM493" s="102">
        <v>135</v>
      </c>
      <c r="AN493" s="219">
        <f t="shared" si="94"/>
        <v>33.75</v>
      </c>
      <c r="AO493" s="268">
        <v>6</v>
      </c>
      <c r="AP493" s="268">
        <v>1000</v>
      </c>
      <c r="AQ493" s="219">
        <f t="shared" si="95"/>
        <v>250</v>
      </c>
      <c r="AR493" s="222">
        <v>7</v>
      </c>
      <c r="AS493" s="222">
        <v>705</v>
      </c>
      <c r="AT493" s="219">
        <f t="shared" si="96"/>
        <v>176.25</v>
      </c>
      <c r="AU493" s="222">
        <v>13</v>
      </c>
      <c r="AV493" s="222">
        <v>1250</v>
      </c>
      <c r="AW493" s="222">
        <f t="shared" si="97"/>
        <v>312.5</v>
      </c>
    </row>
    <row r="494" spans="2:49">
      <c r="B494" s="41" t="s">
        <v>1972</v>
      </c>
      <c r="C494" s="298" t="s">
        <v>2059</v>
      </c>
      <c r="D494" s="227" t="s">
        <v>307</v>
      </c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221"/>
      <c r="AA494" s="221"/>
      <c r="AB494" s="221"/>
      <c r="AC494" s="221"/>
      <c r="AD494" s="221"/>
      <c r="AE494" s="221"/>
      <c r="AF494" s="102">
        <v>2</v>
      </c>
      <c r="AG494" s="102">
        <v>125</v>
      </c>
      <c r="AH494" s="219">
        <f t="shared" si="92"/>
        <v>31.25</v>
      </c>
      <c r="AI494" s="102">
        <v>43</v>
      </c>
      <c r="AJ494" s="102">
        <v>4145</v>
      </c>
      <c r="AK494" s="219">
        <f t="shared" si="93"/>
        <v>1036.25</v>
      </c>
      <c r="AL494" s="102">
        <v>42</v>
      </c>
      <c r="AM494" s="102">
        <v>4465</v>
      </c>
      <c r="AN494" s="219">
        <f t="shared" si="94"/>
        <v>1116.25</v>
      </c>
      <c r="AO494" s="268">
        <v>62</v>
      </c>
      <c r="AP494" s="268">
        <v>4955</v>
      </c>
      <c r="AQ494" s="219">
        <f t="shared" si="95"/>
        <v>1238.75</v>
      </c>
      <c r="AR494" s="222">
        <v>60</v>
      </c>
      <c r="AS494" s="222">
        <v>5615</v>
      </c>
      <c r="AT494" s="219">
        <f t="shared" si="96"/>
        <v>1403.75</v>
      </c>
      <c r="AU494" s="222">
        <v>50</v>
      </c>
      <c r="AV494" s="222">
        <v>4350</v>
      </c>
      <c r="AW494" s="222">
        <f t="shared" si="97"/>
        <v>1087.5</v>
      </c>
    </row>
    <row r="495" spans="2:49">
      <c r="B495" s="41" t="s">
        <v>1973</v>
      </c>
      <c r="C495" s="298" t="s">
        <v>2060</v>
      </c>
      <c r="D495" s="44" t="s">
        <v>5</v>
      </c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221"/>
      <c r="AA495" s="221"/>
      <c r="AB495" s="221"/>
      <c r="AC495" s="221"/>
      <c r="AD495" s="221"/>
      <c r="AE495" s="221"/>
      <c r="AF495" s="102">
        <v>77</v>
      </c>
      <c r="AG495" s="102">
        <v>9130</v>
      </c>
      <c r="AH495" s="219">
        <f t="shared" si="92"/>
        <v>2282.5</v>
      </c>
      <c r="AI495" s="102">
        <v>202</v>
      </c>
      <c r="AJ495" s="102">
        <v>27020</v>
      </c>
      <c r="AK495" s="219">
        <f t="shared" si="93"/>
        <v>6755</v>
      </c>
      <c r="AL495" s="102">
        <v>207</v>
      </c>
      <c r="AM495" s="102">
        <v>21695</v>
      </c>
      <c r="AN495" s="219">
        <f t="shared" si="94"/>
        <v>5423.75</v>
      </c>
      <c r="AO495" s="268">
        <v>265</v>
      </c>
      <c r="AP495" s="268">
        <v>32240</v>
      </c>
      <c r="AQ495" s="219">
        <f t="shared" si="95"/>
        <v>8060</v>
      </c>
      <c r="AR495" s="222">
        <v>221</v>
      </c>
      <c r="AS495" s="222">
        <v>24105</v>
      </c>
      <c r="AT495" s="219">
        <f t="shared" si="96"/>
        <v>6026.25</v>
      </c>
      <c r="AU495" s="222">
        <v>201</v>
      </c>
      <c r="AV495" s="222">
        <v>23215</v>
      </c>
      <c r="AW495" s="222">
        <f t="shared" si="97"/>
        <v>5803.75</v>
      </c>
    </row>
    <row r="496" spans="2:49">
      <c r="B496" s="41" t="s">
        <v>1974</v>
      </c>
      <c r="C496" s="298" t="s">
        <v>2061</v>
      </c>
      <c r="D496" s="44" t="s">
        <v>5</v>
      </c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221"/>
      <c r="AA496" s="221"/>
      <c r="AB496" s="221"/>
      <c r="AC496" s="221"/>
      <c r="AD496" s="221"/>
      <c r="AE496" s="221"/>
      <c r="AF496" s="102">
        <v>2</v>
      </c>
      <c r="AG496" s="102">
        <v>310</v>
      </c>
      <c r="AH496" s="219">
        <f t="shared" si="92"/>
        <v>77.5</v>
      </c>
      <c r="AI496" s="102">
        <v>28</v>
      </c>
      <c r="AJ496" s="102">
        <v>2730</v>
      </c>
      <c r="AK496" s="219">
        <f t="shared" si="93"/>
        <v>682.5</v>
      </c>
      <c r="AL496" s="102">
        <v>29</v>
      </c>
      <c r="AM496" s="102">
        <v>3095</v>
      </c>
      <c r="AN496" s="219">
        <f t="shared" si="94"/>
        <v>773.75</v>
      </c>
      <c r="AO496" s="268">
        <v>31</v>
      </c>
      <c r="AP496" s="268">
        <v>3465</v>
      </c>
      <c r="AQ496" s="219">
        <f t="shared" si="95"/>
        <v>866.25</v>
      </c>
      <c r="AR496" s="222">
        <v>79</v>
      </c>
      <c r="AS496" s="222">
        <v>7870</v>
      </c>
      <c r="AT496" s="219">
        <f t="shared" si="96"/>
        <v>1967.5</v>
      </c>
      <c r="AU496" s="222">
        <v>79</v>
      </c>
      <c r="AV496" s="222">
        <v>8835</v>
      </c>
      <c r="AW496" s="222">
        <f t="shared" si="97"/>
        <v>2208.75</v>
      </c>
    </row>
    <row r="497" spans="2:49">
      <c r="B497" s="41" t="s">
        <v>1975</v>
      </c>
      <c r="C497" s="298" t="s">
        <v>2062</v>
      </c>
      <c r="D497" s="227" t="s">
        <v>238</v>
      </c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221"/>
      <c r="AA497" s="221"/>
      <c r="AB497" s="221"/>
      <c r="AC497" s="221"/>
      <c r="AD497" s="221"/>
      <c r="AE497" s="221"/>
      <c r="AF497" s="102">
        <v>2</v>
      </c>
      <c r="AG497" s="102">
        <v>105</v>
      </c>
      <c r="AH497" s="219">
        <f t="shared" si="92"/>
        <v>26.25</v>
      </c>
      <c r="AI497" s="102">
        <v>10</v>
      </c>
      <c r="AJ497" s="102">
        <v>770</v>
      </c>
      <c r="AK497" s="219">
        <f t="shared" si="93"/>
        <v>192.5</v>
      </c>
      <c r="AL497" s="102">
        <v>2</v>
      </c>
      <c r="AM497" s="102">
        <v>120</v>
      </c>
      <c r="AN497" s="219">
        <f t="shared" si="94"/>
        <v>30</v>
      </c>
      <c r="AO497" s="268">
        <v>1</v>
      </c>
      <c r="AP497" s="268">
        <v>60</v>
      </c>
      <c r="AQ497" s="219">
        <f t="shared" si="95"/>
        <v>15</v>
      </c>
      <c r="AR497" s="222">
        <v>0</v>
      </c>
      <c r="AS497" s="222">
        <v>0</v>
      </c>
      <c r="AT497" s="219">
        <f t="shared" si="96"/>
        <v>0</v>
      </c>
      <c r="AU497" s="222">
        <v>1</v>
      </c>
      <c r="AV497" s="222">
        <v>60</v>
      </c>
      <c r="AW497" s="222">
        <f t="shared" si="97"/>
        <v>15</v>
      </c>
    </row>
    <row r="498" spans="2:49">
      <c r="B498" s="41" t="s">
        <v>1976</v>
      </c>
      <c r="C498" s="298" t="s">
        <v>2063</v>
      </c>
      <c r="D498" s="44" t="s">
        <v>5</v>
      </c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221"/>
      <c r="AA498" s="221"/>
      <c r="AB498" s="221"/>
      <c r="AC498" s="221"/>
      <c r="AD498" s="221"/>
      <c r="AE498" s="221"/>
      <c r="AF498" s="102">
        <v>27</v>
      </c>
      <c r="AG498" s="102">
        <v>1725</v>
      </c>
      <c r="AH498" s="219">
        <f t="shared" si="92"/>
        <v>431.25</v>
      </c>
      <c r="AI498" s="102">
        <v>81</v>
      </c>
      <c r="AJ498" s="102">
        <v>6285</v>
      </c>
      <c r="AK498" s="219">
        <f t="shared" si="93"/>
        <v>1571.25</v>
      </c>
      <c r="AL498" s="102">
        <v>111</v>
      </c>
      <c r="AM498" s="102">
        <v>8710</v>
      </c>
      <c r="AN498" s="219">
        <f t="shared" si="94"/>
        <v>2177.5</v>
      </c>
      <c r="AO498" s="268">
        <v>180</v>
      </c>
      <c r="AP498" s="268">
        <v>14345</v>
      </c>
      <c r="AQ498" s="219">
        <f t="shared" si="95"/>
        <v>3586.25</v>
      </c>
      <c r="AR498" s="222">
        <v>189</v>
      </c>
      <c r="AS498" s="222">
        <v>14345</v>
      </c>
      <c r="AT498" s="219">
        <f t="shared" si="96"/>
        <v>3586.25</v>
      </c>
      <c r="AU498" s="222">
        <v>228</v>
      </c>
      <c r="AV498" s="222">
        <v>19755</v>
      </c>
      <c r="AW498" s="222">
        <f t="shared" si="97"/>
        <v>4938.75</v>
      </c>
    </row>
    <row r="499" spans="2:49">
      <c r="B499" s="41" t="s">
        <v>1977</v>
      </c>
      <c r="C499" s="298" t="s">
        <v>2064</v>
      </c>
      <c r="D499" s="227" t="s">
        <v>261</v>
      </c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221"/>
      <c r="AA499" s="221"/>
      <c r="AB499" s="221"/>
      <c r="AC499" s="221"/>
      <c r="AD499" s="221"/>
      <c r="AE499" s="221"/>
      <c r="AF499" s="102">
        <v>3</v>
      </c>
      <c r="AG499" s="102">
        <v>260</v>
      </c>
      <c r="AH499" s="219">
        <f t="shared" si="92"/>
        <v>65</v>
      </c>
      <c r="AI499" s="102">
        <v>7</v>
      </c>
      <c r="AJ499" s="102">
        <v>890</v>
      </c>
      <c r="AK499" s="219">
        <f t="shared" si="93"/>
        <v>222.5</v>
      </c>
      <c r="AL499" s="102">
        <v>17</v>
      </c>
      <c r="AM499" s="102">
        <v>1795</v>
      </c>
      <c r="AN499" s="219">
        <f t="shared" si="94"/>
        <v>448.75</v>
      </c>
      <c r="AO499" s="268">
        <v>17</v>
      </c>
      <c r="AP499" s="268">
        <v>1270</v>
      </c>
      <c r="AQ499" s="219">
        <f t="shared" si="95"/>
        <v>317.5</v>
      </c>
      <c r="AR499" s="222">
        <v>9</v>
      </c>
      <c r="AS499" s="222">
        <v>1275</v>
      </c>
      <c r="AT499" s="219">
        <f t="shared" si="96"/>
        <v>318.75</v>
      </c>
      <c r="AU499" s="222">
        <v>22</v>
      </c>
      <c r="AV499" s="222">
        <v>2525</v>
      </c>
      <c r="AW499" s="222">
        <f t="shared" si="97"/>
        <v>631.25</v>
      </c>
    </row>
    <row r="500" spans="2:49">
      <c r="B500" s="41" t="s">
        <v>1978</v>
      </c>
      <c r="C500" s="298" t="s">
        <v>2065</v>
      </c>
      <c r="D500" s="44" t="s">
        <v>5</v>
      </c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221"/>
      <c r="AA500" s="221"/>
      <c r="AB500" s="221"/>
      <c r="AC500" s="221"/>
      <c r="AD500" s="221"/>
      <c r="AE500" s="221"/>
      <c r="AF500" s="102">
        <v>0</v>
      </c>
      <c r="AG500" s="102">
        <v>0</v>
      </c>
      <c r="AH500" s="219">
        <f t="shared" si="92"/>
        <v>0</v>
      </c>
      <c r="AI500" s="102">
        <v>0</v>
      </c>
      <c r="AJ500" s="102">
        <v>0</v>
      </c>
      <c r="AK500" s="219">
        <f t="shared" si="93"/>
        <v>0</v>
      </c>
      <c r="AL500" s="102">
        <v>35</v>
      </c>
      <c r="AM500" s="102">
        <v>2595</v>
      </c>
      <c r="AN500" s="219">
        <f t="shared" si="94"/>
        <v>648.75</v>
      </c>
      <c r="AO500" s="268">
        <v>67</v>
      </c>
      <c r="AP500" s="268">
        <v>6190</v>
      </c>
      <c r="AQ500" s="219">
        <f t="shared" si="95"/>
        <v>1547.5</v>
      </c>
      <c r="AR500" s="222">
        <v>121</v>
      </c>
      <c r="AS500" s="222">
        <v>9145</v>
      </c>
      <c r="AT500" s="219">
        <f t="shared" si="96"/>
        <v>2286.25</v>
      </c>
      <c r="AU500" s="222">
        <v>127</v>
      </c>
      <c r="AV500" s="222">
        <v>9875</v>
      </c>
      <c r="AW500" s="222">
        <f t="shared" si="97"/>
        <v>2468.75</v>
      </c>
    </row>
    <row r="501" spans="2:49">
      <c r="B501" s="41" t="s">
        <v>1979</v>
      </c>
      <c r="C501" s="298" t="s">
        <v>2066</v>
      </c>
      <c r="D501" s="227" t="s">
        <v>932</v>
      </c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221"/>
      <c r="AA501" s="221"/>
      <c r="AB501" s="221"/>
      <c r="AC501" s="221"/>
      <c r="AD501" s="221"/>
      <c r="AE501" s="221"/>
      <c r="AF501" s="102">
        <v>7</v>
      </c>
      <c r="AG501" s="102">
        <v>450</v>
      </c>
      <c r="AH501" s="219">
        <f t="shared" si="92"/>
        <v>112.5</v>
      </c>
      <c r="AI501" s="102">
        <v>46</v>
      </c>
      <c r="AJ501" s="102">
        <v>4125</v>
      </c>
      <c r="AK501" s="219">
        <f t="shared" si="93"/>
        <v>1031.25</v>
      </c>
      <c r="AL501" s="102">
        <v>30</v>
      </c>
      <c r="AM501" s="102">
        <v>3185</v>
      </c>
      <c r="AN501" s="219">
        <f t="shared" si="94"/>
        <v>796.25</v>
      </c>
      <c r="AO501" s="268">
        <v>29</v>
      </c>
      <c r="AP501" s="268">
        <v>3000</v>
      </c>
      <c r="AQ501" s="219">
        <f t="shared" si="95"/>
        <v>750</v>
      </c>
      <c r="AR501" s="222">
        <v>24</v>
      </c>
      <c r="AS501" s="222">
        <v>2515</v>
      </c>
      <c r="AT501" s="219">
        <f t="shared" si="96"/>
        <v>628.75</v>
      </c>
      <c r="AU501" s="222">
        <v>22</v>
      </c>
      <c r="AV501" s="222">
        <v>2770</v>
      </c>
      <c r="AW501" s="222">
        <f t="shared" si="97"/>
        <v>692.5</v>
      </c>
    </row>
    <row r="502" spans="2:49">
      <c r="B502" s="41" t="s">
        <v>1980</v>
      </c>
      <c r="C502" s="298" t="s">
        <v>2067</v>
      </c>
      <c r="D502" s="44" t="s">
        <v>5</v>
      </c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221"/>
      <c r="AA502" s="221"/>
      <c r="AB502" s="221"/>
      <c r="AC502" s="221"/>
      <c r="AD502" s="221"/>
      <c r="AE502" s="221"/>
      <c r="AF502" s="102">
        <v>21</v>
      </c>
      <c r="AG502" s="102">
        <v>1325</v>
      </c>
      <c r="AH502" s="219">
        <f t="shared" si="92"/>
        <v>331.25</v>
      </c>
      <c r="AI502" s="102">
        <v>43</v>
      </c>
      <c r="AJ502" s="102">
        <v>4680</v>
      </c>
      <c r="AK502" s="219">
        <f t="shared" si="93"/>
        <v>1170</v>
      </c>
      <c r="AL502" s="102">
        <v>46</v>
      </c>
      <c r="AM502" s="102">
        <v>3935</v>
      </c>
      <c r="AN502" s="219">
        <f t="shared" si="94"/>
        <v>983.75</v>
      </c>
      <c r="AO502" s="268">
        <v>63</v>
      </c>
      <c r="AP502" s="268">
        <v>5770</v>
      </c>
      <c r="AQ502" s="219">
        <f t="shared" si="95"/>
        <v>1442.5</v>
      </c>
      <c r="AR502" s="222">
        <v>49</v>
      </c>
      <c r="AS502" s="222">
        <v>5920</v>
      </c>
      <c r="AT502" s="219">
        <f t="shared" si="96"/>
        <v>1480</v>
      </c>
      <c r="AU502" s="222">
        <v>48</v>
      </c>
      <c r="AV502" s="222">
        <v>4020</v>
      </c>
      <c r="AW502" s="222">
        <f t="shared" si="97"/>
        <v>1005</v>
      </c>
    </row>
    <row r="503" spans="2:49">
      <c r="B503" s="41" t="s">
        <v>1981</v>
      </c>
      <c r="C503" s="298" t="s">
        <v>2068</v>
      </c>
      <c r="D503" s="227" t="s">
        <v>463</v>
      </c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221"/>
      <c r="AA503" s="221"/>
      <c r="AB503" s="221"/>
      <c r="AC503" s="221"/>
      <c r="AD503" s="221"/>
      <c r="AE503" s="221"/>
      <c r="AF503" s="102">
        <v>107</v>
      </c>
      <c r="AG503" s="102">
        <v>11040</v>
      </c>
      <c r="AH503" s="219">
        <f t="shared" si="92"/>
        <v>2760</v>
      </c>
      <c r="AI503" s="102">
        <v>199</v>
      </c>
      <c r="AJ503" s="102">
        <v>17560</v>
      </c>
      <c r="AK503" s="219">
        <f t="shared" si="93"/>
        <v>4390</v>
      </c>
      <c r="AL503" s="102">
        <v>168</v>
      </c>
      <c r="AM503" s="102">
        <v>13985</v>
      </c>
      <c r="AN503" s="219">
        <f t="shared" si="94"/>
        <v>3496.25</v>
      </c>
      <c r="AO503" s="268">
        <v>198</v>
      </c>
      <c r="AP503" s="268">
        <v>15250</v>
      </c>
      <c r="AQ503" s="219">
        <f t="shared" si="95"/>
        <v>3812.5</v>
      </c>
      <c r="AR503" s="222">
        <v>205</v>
      </c>
      <c r="AS503" s="222">
        <v>16645</v>
      </c>
      <c r="AT503" s="219">
        <f t="shared" si="96"/>
        <v>4161.25</v>
      </c>
      <c r="AU503" s="222">
        <v>211</v>
      </c>
      <c r="AV503" s="222">
        <v>17300</v>
      </c>
      <c r="AW503" s="222">
        <f t="shared" si="97"/>
        <v>4325</v>
      </c>
    </row>
    <row r="504" spans="2:49">
      <c r="B504" s="41" t="s">
        <v>1982</v>
      </c>
      <c r="C504" s="298" t="s">
        <v>2069</v>
      </c>
      <c r="D504" s="227" t="s">
        <v>36</v>
      </c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221"/>
      <c r="AA504" s="221"/>
      <c r="AB504" s="221"/>
      <c r="AC504" s="221"/>
      <c r="AD504" s="221"/>
      <c r="AE504" s="221"/>
      <c r="AF504" s="102">
        <v>2</v>
      </c>
      <c r="AG504" s="102">
        <v>310</v>
      </c>
      <c r="AH504" s="219">
        <f t="shared" si="92"/>
        <v>77.5</v>
      </c>
      <c r="AI504" s="102">
        <v>0</v>
      </c>
      <c r="AJ504" s="102">
        <v>0</v>
      </c>
      <c r="AK504" s="219">
        <f t="shared" si="93"/>
        <v>0</v>
      </c>
      <c r="AL504" s="102">
        <v>0</v>
      </c>
      <c r="AM504" s="102">
        <v>0</v>
      </c>
      <c r="AN504" s="219">
        <f t="shared" si="94"/>
        <v>0</v>
      </c>
      <c r="AO504" s="268">
        <v>0</v>
      </c>
      <c r="AP504" s="268">
        <v>0</v>
      </c>
      <c r="AQ504" s="219">
        <f t="shared" si="95"/>
        <v>0</v>
      </c>
      <c r="AR504" s="222">
        <v>0</v>
      </c>
      <c r="AS504" s="222">
        <v>0</v>
      </c>
      <c r="AT504" s="219">
        <f t="shared" si="96"/>
        <v>0</v>
      </c>
      <c r="AU504" s="222">
        <v>0</v>
      </c>
      <c r="AV504" s="222">
        <v>0</v>
      </c>
      <c r="AW504" s="222">
        <f t="shared" si="97"/>
        <v>0</v>
      </c>
    </row>
    <row r="505" spans="2:49">
      <c r="B505" s="41" t="s">
        <v>1983</v>
      </c>
      <c r="C505" s="298" t="s">
        <v>2070</v>
      </c>
      <c r="D505" s="227" t="s">
        <v>36</v>
      </c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221"/>
      <c r="AA505" s="221"/>
      <c r="AB505" s="221"/>
      <c r="AC505" s="221"/>
      <c r="AD505" s="221"/>
      <c r="AE505" s="221"/>
      <c r="AF505" s="102">
        <v>37</v>
      </c>
      <c r="AG505" s="102">
        <v>3400</v>
      </c>
      <c r="AH505" s="219">
        <f t="shared" si="92"/>
        <v>850</v>
      </c>
      <c r="AI505" s="102">
        <v>105</v>
      </c>
      <c r="AJ505" s="102">
        <v>9010</v>
      </c>
      <c r="AK505" s="219">
        <f t="shared" si="93"/>
        <v>2252.5</v>
      </c>
      <c r="AL505" s="102">
        <v>75</v>
      </c>
      <c r="AM505" s="102">
        <v>5960</v>
      </c>
      <c r="AN505" s="219">
        <f t="shared" si="94"/>
        <v>1490</v>
      </c>
      <c r="AO505" s="268">
        <v>127</v>
      </c>
      <c r="AP505" s="268">
        <v>12930</v>
      </c>
      <c r="AQ505" s="219">
        <f t="shared" si="95"/>
        <v>3232.5</v>
      </c>
      <c r="AR505" s="222">
        <v>150</v>
      </c>
      <c r="AS505" s="222">
        <v>12320</v>
      </c>
      <c r="AT505" s="219">
        <f t="shared" si="96"/>
        <v>3080</v>
      </c>
      <c r="AU505" s="222">
        <v>98</v>
      </c>
      <c r="AV505" s="222">
        <v>7895</v>
      </c>
      <c r="AW505" s="222">
        <f t="shared" si="97"/>
        <v>1973.75</v>
      </c>
    </row>
    <row r="506" spans="2:49">
      <c r="B506" s="41" t="s">
        <v>1984</v>
      </c>
      <c r="C506" s="298" t="s">
        <v>5526</v>
      </c>
      <c r="D506" s="44" t="s">
        <v>259</v>
      </c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221"/>
      <c r="AA506" s="221"/>
      <c r="AB506" s="221"/>
      <c r="AC506" s="221"/>
      <c r="AD506" s="221"/>
      <c r="AE506" s="221"/>
      <c r="AF506" s="102">
        <v>0</v>
      </c>
      <c r="AG506" s="102">
        <v>0</v>
      </c>
      <c r="AH506" s="219">
        <f t="shared" si="92"/>
        <v>0</v>
      </c>
      <c r="AI506" s="102">
        <v>0</v>
      </c>
      <c r="AJ506" s="102">
        <v>0</v>
      </c>
      <c r="AK506" s="219">
        <f t="shared" si="93"/>
        <v>0</v>
      </c>
      <c r="AL506" s="102">
        <v>0</v>
      </c>
      <c r="AM506" s="102">
        <v>0</v>
      </c>
      <c r="AN506" s="219">
        <f t="shared" si="94"/>
        <v>0</v>
      </c>
      <c r="AO506" s="268">
        <v>0</v>
      </c>
      <c r="AP506" s="268">
        <v>0</v>
      </c>
      <c r="AQ506" s="219">
        <f t="shared" si="95"/>
        <v>0</v>
      </c>
      <c r="AR506" s="222">
        <v>0</v>
      </c>
      <c r="AS506" s="222">
        <v>0</v>
      </c>
      <c r="AT506" s="219">
        <f t="shared" si="96"/>
        <v>0</v>
      </c>
      <c r="AU506" s="222">
        <v>70</v>
      </c>
      <c r="AV506" s="222">
        <v>6675</v>
      </c>
      <c r="AW506" s="222">
        <f t="shared" si="97"/>
        <v>1668.75</v>
      </c>
    </row>
    <row r="507" spans="2:49">
      <c r="B507" s="41" t="s">
        <v>1985</v>
      </c>
      <c r="C507" s="298" t="s">
        <v>2071</v>
      </c>
      <c r="D507" s="227" t="s">
        <v>38</v>
      </c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221"/>
      <c r="AA507" s="221"/>
      <c r="AB507" s="221"/>
      <c r="AC507" s="221"/>
      <c r="AD507" s="221"/>
      <c r="AE507" s="221"/>
      <c r="AF507" s="102">
        <v>38</v>
      </c>
      <c r="AG507" s="102">
        <v>3640</v>
      </c>
      <c r="AH507" s="219">
        <f t="shared" si="92"/>
        <v>910</v>
      </c>
      <c r="AI507" s="102">
        <v>91</v>
      </c>
      <c r="AJ507" s="102">
        <v>8145</v>
      </c>
      <c r="AK507" s="219">
        <f t="shared" si="93"/>
        <v>2036.25</v>
      </c>
      <c r="AL507" s="102">
        <v>51</v>
      </c>
      <c r="AM507" s="102">
        <v>5530</v>
      </c>
      <c r="AN507" s="219">
        <f t="shared" si="94"/>
        <v>1382.5</v>
      </c>
      <c r="AO507" s="268">
        <v>58</v>
      </c>
      <c r="AP507" s="268">
        <v>5965</v>
      </c>
      <c r="AQ507" s="219">
        <f t="shared" si="95"/>
        <v>1491.25</v>
      </c>
      <c r="AR507" s="222">
        <v>66</v>
      </c>
      <c r="AS507" s="222">
        <v>6925</v>
      </c>
      <c r="AT507" s="219">
        <f t="shared" si="96"/>
        <v>1731.25</v>
      </c>
      <c r="AU507" s="222">
        <v>75</v>
      </c>
      <c r="AV507" s="222">
        <v>6205</v>
      </c>
      <c r="AW507" s="222">
        <f t="shared" si="97"/>
        <v>1551.25</v>
      </c>
    </row>
    <row r="508" spans="2:49">
      <c r="B508" s="41" t="s">
        <v>1986</v>
      </c>
      <c r="C508" s="298" t="s">
        <v>2072</v>
      </c>
      <c r="D508" s="227" t="s">
        <v>284</v>
      </c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221"/>
      <c r="AA508" s="221"/>
      <c r="AB508" s="221"/>
      <c r="AC508" s="221"/>
      <c r="AD508" s="221"/>
      <c r="AE508" s="221"/>
      <c r="AF508" s="102">
        <v>21</v>
      </c>
      <c r="AG508" s="102">
        <v>1655</v>
      </c>
      <c r="AH508" s="219">
        <f t="shared" si="92"/>
        <v>413.75</v>
      </c>
      <c r="AI508" s="102">
        <v>42</v>
      </c>
      <c r="AJ508" s="102">
        <v>2705</v>
      </c>
      <c r="AK508" s="219">
        <f t="shared" si="93"/>
        <v>676.25</v>
      </c>
      <c r="AL508" s="102">
        <v>34</v>
      </c>
      <c r="AM508" s="102">
        <v>2880</v>
      </c>
      <c r="AN508" s="219">
        <f t="shared" si="94"/>
        <v>720</v>
      </c>
      <c r="AO508" s="268">
        <v>35</v>
      </c>
      <c r="AP508" s="268">
        <v>3180</v>
      </c>
      <c r="AQ508" s="219">
        <f t="shared" si="95"/>
        <v>795</v>
      </c>
      <c r="AR508" s="222">
        <v>52</v>
      </c>
      <c r="AS508" s="222">
        <v>4345</v>
      </c>
      <c r="AT508" s="219">
        <f t="shared" si="96"/>
        <v>1086.25</v>
      </c>
      <c r="AU508" s="222">
        <v>46</v>
      </c>
      <c r="AV508" s="222">
        <v>3035</v>
      </c>
      <c r="AW508" s="222">
        <f t="shared" si="97"/>
        <v>758.75</v>
      </c>
    </row>
    <row r="509" spans="2:49">
      <c r="B509" s="41" t="s">
        <v>1987</v>
      </c>
      <c r="C509" s="298" t="s">
        <v>2073</v>
      </c>
      <c r="D509" s="44" t="s">
        <v>5</v>
      </c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221"/>
      <c r="AA509" s="221"/>
      <c r="AB509" s="221"/>
      <c r="AC509" s="221"/>
      <c r="AD509" s="221"/>
      <c r="AE509" s="221"/>
      <c r="AF509" s="102">
        <v>11</v>
      </c>
      <c r="AG509" s="102">
        <v>980</v>
      </c>
      <c r="AH509" s="219">
        <f t="shared" si="92"/>
        <v>245</v>
      </c>
      <c r="AI509" s="102">
        <v>97</v>
      </c>
      <c r="AJ509" s="102">
        <v>7900</v>
      </c>
      <c r="AK509" s="219">
        <f t="shared" si="93"/>
        <v>1975</v>
      </c>
      <c r="AL509" s="102">
        <v>106</v>
      </c>
      <c r="AM509" s="102">
        <v>9005</v>
      </c>
      <c r="AN509" s="219">
        <f t="shared" si="94"/>
        <v>2251.25</v>
      </c>
      <c r="AO509" s="268">
        <v>80</v>
      </c>
      <c r="AP509" s="268">
        <v>6940</v>
      </c>
      <c r="AQ509" s="219">
        <f t="shared" si="95"/>
        <v>1735</v>
      </c>
      <c r="AR509" s="222">
        <v>69</v>
      </c>
      <c r="AS509" s="222">
        <v>5450</v>
      </c>
      <c r="AT509" s="219">
        <f t="shared" si="96"/>
        <v>1362.5</v>
      </c>
      <c r="AU509" s="222">
        <v>120</v>
      </c>
      <c r="AV509" s="222">
        <v>8285</v>
      </c>
      <c r="AW509" s="222">
        <f t="shared" si="97"/>
        <v>2071.25</v>
      </c>
    </row>
    <row r="510" spans="2:49">
      <c r="B510" s="41" t="s">
        <v>1988</v>
      </c>
      <c r="C510" s="298" t="s">
        <v>2074</v>
      </c>
      <c r="D510" s="227" t="s">
        <v>25</v>
      </c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221"/>
      <c r="AA510" s="221"/>
      <c r="AB510" s="221"/>
      <c r="AC510" s="221"/>
      <c r="AD510" s="221"/>
      <c r="AE510" s="221"/>
      <c r="AF510" s="102">
        <v>3</v>
      </c>
      <c r="AG510" s="102">
        <v>370</v>
      </c>
      <c r="AH510" s="219">
        <f t="shared" si="92"/>
        <v>92.5</v>
      </c>
      <c r="AI510" s="102">
        <v>76</v>
      </c>
      <c r="AJ510" s="102">
        <v>7905</v>
      </c>
      <c r="AK510" s="219">
        <f t="shared" si="93"/>
        <v>1976.25</v>
      </c>
      <c r="AL510" s="102">
        <v>96</v>
      </c>
      <c r="AM510" s="102">
        <v>10390</v>
      </c>
      <c r="AN510" s="219">
        <f t="shared" si="94"/>
        <v>2597.5</v>
      </c>
      <c r="AO510" s="268">
        <v>98</v>
      </c>
      <c r="AP510" s="268">
        <v>9715</v>
      </c>
      <c r="AQ510" s="219">
        <f t="shared" si="95"/>
        <v>2428.75</v>
      </c>
      <c r="AR510" s="222">
        <v>143</v>
      </c>
      <c r="AS510" s="222">
        <v>14165</v>
      </c>
      <c r="AT510" s="219">
        <f t="shared" si="96"/>
        <v>3541.25</v>
      </c>
      <c r="AU510" s="222">
        <v>182</v>
      </c>
      <c r="AV510" s="222">
        <v>16700</v>
      </c>
      <c r="AW510" s="222">
        <f t="shared" si="97"/>
        <v>4175</v>
      </c>
    </row>
    <row r="511" spans="2:49">
      <c r="B511" s="41" t="s">
        <v>1989</v>
      </c>
      <c r="C511" s="298" t="s">
        <v>2075</v>
      </c>
      <c r="D511" s="227" t="s">
        <v>25</v>
      </c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221"/>
      <c r="AA511" s="221"/>
      <c r="AB511" s="221"/>
      <c r="AC511" s="221"/>
      <c r="AD511" s="221"/>
      <c r="AE511" s="221"/>
      <c r="AF511" s="102">
        <v>0</v>
      </c>
      <c r="AG511" s="102">
        <v>0</v>
      </c>
      <c r="AH511" s="219">
        <f t="shared" si="92"/>
        <v>0</v>
      </c>
      <c r="AI511" s="102">
        <v>9</v>
      </c>
      <c r="AJ511" s="102">
        <v>925</v>
      </c>
      <c r="AK511" s="219">
        <f t="shared" si="93"/>
        <v>231.25</v>
      </c>
      <c r="AL511" s="102">
        <v>48</v>
      </c>
      <c r="AM511" s="102">
        <v>4620</v>
      </c>
      <c r="AN511" s="219">
        <f t="shared" si="94"/>
        <v>1155</v>
      </c>
      <c r="AO511" s="268">
        <v>32</v>
      </c>
      <c r="AP511" s="268">
        <v>2220</v>
      </c>
      <c r="AQ511" s="219">
        <f t="shared" si="95"/>
        <v>555</v>
      </c>
      <c r="AR511" s="222">
        <v>0</v>
      </c>
      <c r="AS511" s="222">
        <v>0</v>
      </c>
      <c r="AT511" s="219">
        <f t="shared" si="96"/>
        <v>0</v>
      </c>
      <c r="AU511" s="222">
        <v>0</v>
      </c>
      <c r="AV511" s="222">
        <v>0</v>
      </c>
      <c r="AW511" s="222">
        <f t="shared" si="97"/>
        <v>0</v>
      </c>
    </row>
    <row r="512" spans="2:49">
      <c r="B512" s="41" t="s">
        <v>1990</v>
      </c>
      <c r="C512" s="298" t="s">
        <v>2076</v>
      </c>
      <c r="D512" s="44" t="s">
        <v>5</v>
      </c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221"/>
      <c r="AA512" s="221"/>
      <c r="AB512" s="221"/>
      <c r="AC512" s="221"/>
      <c r="AD512" s="221"/>
      <c r="AE512" s="221"/>
      <c r="AF512" s="102">
        <v>84</v>
      </c>
      <c r="AG512" s="102">
        <v>5730</v>
      </c>
      <c r="AH512" s="219">
        <f t="shared" si="92"/>
        <v>1432.5</v>
      </c>
      <c r="AI512" s="102">
        <v>271</v>
      </c>
      <c r="AJ512" s="102">
        <v>18550</v>
      </c>
      <c r="AK512" s="219">
        <f t="shared" si="93"/>
        <v>4637.5</v>
      </c>
      <c r="AL512" s="102">
        <v>345</v>
      </c>
      <c r="AM512" s="102">
        <v>25445</v>
      </c>
      <c r="AN512" s="219">
        <f t="shared" si="94"/>
        <v>6361.25</v>
      </c>
      <c r="AO512" s="268">
        <v>242</v>
      </c>
      <c r="AP512" s="268">
        <v>18640</v>
      </c>
      <c r="AQ512" s="219">
        <f t="shared" si="95"/>
        <v>4660</v>
      </c>
      <c r="AR512" s="222">
        <v>194</v>
      </c>
      <c r="AS512" s="222">
        <v>13920</v>
      </c>
      <c r="AT512" s="219">
        <f t="shared" si="96"/>
        <v>3480</v>
      </c>
      <c r="AU512" s="222">
        <v>166</v>
      </c>
      <c r="AV512" s="222">
        <v>11245</v>
      </c>
      <c r="AW512" s="222">
        <f t="shared" si="97"/>
        <v>2811.25</v>
      </c>
    </row>
    <row r="513" spans="2:49">
      <c r="B513" s="41" t="s">
        <v>1991</v>
      </c>
      <c r="C513" s="298" t="s">
        <v>5527</v>
      </c>
      <c r="D513" s="44" t="s">
        <v>5</v>
      </c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221"/>
      <c r="AA513" s="221"/>
      <c r="AB513" s="221"/>
      <c r="AC513" s="221"/>
      <c r="AD513" s="221"/>
      <c r="AE513" s="221"/>
      <c r="AF513" s="102">
        <v>14</v>
      </c>
      <c r="AG513" s="102">
        <v>2505</v>
      </c>
      <c r="AH513" s="219">
        <f t="shared" si="92"/>
        <v>626.25</v>
      </c>
      <c r="AI513" s="102">
        <v>7</v>
      </c>
      <c r="AJ513" s="102">
        <v>815</v>
      </c>
      <c r="AK513" s="219">
        <f t="shared" si="93"/>
        <v>203.75</v>
      </c>
      <c r="AL513" s="102">
        <v>115</v>
      </c>
      <c r="AM513" s="102">
        <v>14505</v>
      </c>
      <c r="AN513" s="219">
        <f t="shared" si="94"/>
        <v>3626.25</v>
      </c>
      <c r="AO513" s="268">
        <v>397</v>
      </c>
      <c r="AP513" s="268">
        <v>43540</v>
      </c>
      <c r="AQ513" s="219">
        <f t="shared" si="95"/>
        <v>10885</v>
      </c>
      <c r="AR513" s="222">
        <v>402</v>
      </c>
      <c r="AS513" s="222">
        <v>41760</v>
      </c>
      <c r="AT513" s="219">
        <f t="shared" si="96"/>
        <v>10440</v>
      </c>
      <c r="AU513" s="222">
        <v>358</v>
      </c>
      <c r="AV513" s="222">
        <v>39140</v>
      </c>
      <c r="AW513" s="222">
        <f t="shared" si="97"/>
        <v>9785</v>
      </c>
    </row>
    <row r="514" spans="2:49">
      <c r="B514" s="41" t="s">
        <v>1992</v>
      </c>
      <c r="C514" s="298" t="s">
        <v>2077</v>
      </c>
      <c r="D514" s="227" t="s">
        <v>390</v>
      </c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221"/>
      <c r="AA514" s="221"/>
      <c r="AB514" s="221"/>
      <c r="AC514" s="221"/>
      <c r="AD514" s="221"/>
      <c r="AE514" s="221"/>
      <c r="AF514" s="102">
        <v>94</v>
      </c>
      <c r="AG514" s="102">
        <v>9140</v>
      </c>
      <c r="AH514" s="219">
        <f t="shared" si="92"/>
        <v>2285</v>
      </c>
      <c r="AI514" s="102">
        <v>102</v>
      </c>
      <c r="AJ514" s="102">
        <v>10530</v>
      </c>
      <c r="AK514" s="219">
        <f t="shared" si="93"/>
        <v>2632.5</v>
      </c>
      <c r="AL514" s="102">
        <v>130</v>
      </c>
      <c r="AM514" s="102">
        <v>13150</v>
      </c>
      <c r="AN514" s="219">
        <f t="shared" si="94"/>
        <v>3287.5</v>
      </c>
      <c r="AO514" s="268">
        <v>97</v>
      </c>
      <c r="AP514" s="268">
        <v>9310</v>
      </c>
      <c r="AQ514" s="219">
        <f t="shared" si="95"/>
        <v>2327.5</v>
      </c>
      <c r="AR514" s="222">
        <v>77</v>
      </c>
      <c r="AS514" s="222">
        <v>6760</v>
      </c>
      <c r="AT514" s="219">
        <f t="shared" si="96"/>
        <v>1690</v>
      </c>
      <c r="AU514" s="222">
        <v>64</v>
      </c>
      <c r="AV514" s="222">
        <v>4245</v>
      </c>
      <c r="AW514" s="222">
        <f t="shared" si="97"/>
        <v>1061.25</v>
      </c>
    </row>
    <row r="515" spans="2:49">
      <c r="B515" s="41" t="s">
        <v>1993</v>
      </c>
      <c r="C515" s="298" t="s">
        <v>2078</v>
      </c>
      <c r="D515" s="44" t="s">
        <v>5</v>
      </c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221"/>
      <c r="AA515" s="221"/>
      <c r="AB515" s="221"/>
      <c r="AC515" s="221"/>
      <c r="AD515" s="221"/>
      <c r="AE515" s="221"/>
      <c r="AF515" s="102">
        <v>1</v>
      </c>
      <c r="AG515" s="102">
        <v>150</v>
      </c>
      <c r="AH515" s="219">
        <f t="shared" ref="AH515:AH553" si="98">AG515*25%</f>
        <v>37.5</v>
      </c>
      <c r="AI515" s="102">
        <v>7</v>
      </c>
      <c r="AJ515" s="102">
        <v>920</v>
      </c>
      <c r="AK515" s="219">
        <f t="shared" ref="AK515:AK578" si="99">AJ515*25%</f>
        <v>230</v>
      </c>
      <c r="AL515" s="102">
        <v>8</v>
      </c>
      <c r="AM515" s="102">
        <v>1045</v>
      </c>
      <c r="AN515" s="219">
        <f t="shared" ref="AN515:AN578" si="100">AM515*25%</f>
        <v>261.25</v>
      </c>
      <c r="AO515" s="268">
        <v>16</v>
      </c>
      <c r="AP515" s="268">
        <v>1945</v>
      </c>
      <c r="AQ515" s="219">
        <f t="shared" ref="AQ515:AQ578" si="101">AP515*25%</f>
        <v>486.25</v>
      </c>
      <c r="AR515" s="222">
        <v>32</v>
      </c>
      <c r="AS515" s="222">
        <v>3135</v>
      </c>
      <c r="AT515" s="219">
        <f t="shared" ref="AT515:AT578" si="102">AS515*25%</f>
        <v>783.75</v>
      </c>
      <c r="AU515" s="222">
        <v>23</v>
      </c>
      <c r="AV515" s="222">
        <v>1645</v>
      </c>
      <c r="AW515" s="222">
        <f t="shared" ref="AW515:AW578" si="103">AV515*25%</f>
        <v>411.25</v>
      </c>
    </row>
    <row r="516" spans="2:49">
      <c r="B516" s="41" t="s">
        <v>1994</v>
      </c>
      <c r="C516" s="298" t="s">
        <v>2079</v>
      </c>
      <c r="D516" s="227" t="s">
        <v>84</v>
      </c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221"/>
      <c r="AA516" s="221"/>
      <c r="AB516" s="221"/>
      <c r="AC516" s="221"/>
      <c r="AD516" s="221"/>
      <c r="AE516" s="221"/>
      <c r="AF516" s="102">
        <v>3</v>
      </c>
      <c r="AG516" s="102">
        <v>235</v>
      </c>
      <c r="AH516" s="219">
        <f t="shared" si="98"/>
        <v>58.75</v>
      </c>
      <c r="AI516" s="102">
        <v>12</v>
      </c>
      <c r="AJ516" s="102">
        <v>895</v>
      </c>
      <c r="AK516" s="219">
        <f t="shared" si="99"/>
        <v>223.75</v>
      </c>
      <c r="AL516" s="102">
        <v>11</v>
      </c>
      <c r="AM516" s="102">
        <v>735</v>
      </c>
      <c r="AN516" s="219">
        <f t="shared" si="100"/>
        <v>183.75</v>
      </c>
      <c r="AO516" s="268">
        <v>15</v>
      </c>
      <c r="AP516" s="268">
        <v>995</v>
      </c>
      <c r="AQ516" s="219">
        <f t="shared" si="101"/>
        <v>248.75</v>
      </c>
      <c r="AR516" s="222">
        <v>33</v>
      </c>
      <c r="AS516" s="222">
        <v>3215</v>
      </c>
      <c r="AT516" s="219">
        <f t="shared" si="102"/>
        <v>803.75</v>
      </c>
      <c r="AU516" s="222">
        <v>38</v>
      </c>
      <c r="AV516" s="222">
        <v>2845</v>
      </c>
      <c r="AW516" s="222">
        <f t="shared" si="103"/>
        <v>711.25</v>
      </c>
    </row>
    <row r="517" spans="2:49">
      <c r="B517" s="41" t="s">
        <v>1995</v>
      </c>
      <c r="C517" s="298" t="s">
        <v>2080</v>
      </c>
      <c r="D517" s="227" t="s">
        <v>216</v>
      </c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221"/>
      <c r="AA517" s="221"/>
      <c r="AB517" s="221"/>
      <c r="AC517" s="221"/>
      <c r="AD517" s="221"/>
      <c r="AE517" s="221"/>
      <c r="AF517" s="102">
        <v>3</v>
      </c>
      <c r="AG517" s="102">
        <v>280</v>
      </c>
      <c r="AH517" s="219">
        <f t="shared" si="98"/>
        <v>70</v>
      </c>
      <c r="AI517" s="102">
        <v>9</v>
      </c>
      <c r="AJ517" s="102">
        <v>685</v>
      </c>
      <c r="AK517" s="219">
        <f t="shared" si="99"/>
        <v>171.25</v>
      </c>
      <c r="AL517" s="102">
        <v>1</v>
      </c>
      <c r="AM517" s="102">
        <v>130</v>
      </c>
      <c r="AN517" s="219">
        <f t="shared" si="100"/>
        <v>32.5</v>
      </c>
      <c r="AO517" s="268">
        <v>0</v>
      </c>
      <c r="AP517" s="268">
        <v>0</v>
      </c>
      <c r="AQ517" s="219">
        <f t="shared" si="101"/>
        <v>0</v>
      </c>
      <c r="AR517" s="222">
        <v>8</v>
      </c>
      <c r="AS517" s="222">
        <v>1100</v>
      </c>
      <c r="AT517" s="219">
        <f t="shared" si="102"/>
        <v>275</v>
      </c>
      <c r="AU517" s="222">
        <v>10</v>
      </c>
      <c r="AV517" s="222">
        <v>810</v>
      </c>
      <c r="AW517" s="222">
        <f t="shared" si="103"/>
        <v>202.5</v>
      </c>
    </row>
    <row r="518" spans="2:49">
      <c r="B518" s="41" t="s">
        <v>1996</v>
      </c>
      <c r="C518" s="298" t="s">
        <v>2081</v>
      </c>
      <c r="D518" s="227" t="s">
        <v>16</v>
      </c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221"/>
      <c r="AA518" s="221"/>
      <c r="AB518" s="221"/>
      <c r="AC518" s="221"/>
      <c r="AD518" s="221"/>
      <c r="AE518" s="221"/>
      <c r="AF518" s="102">
        <v>7</v>
      </c>
      <c r="AG518" s="102">
        <v>820</v>
      </c>
      <c r="AH518" s="219">
        <f t="shared" si="98"/>
        <v>205</v>
      </c>
      <c r="AI518" s="102">
        <v>61</v>
      </c>
      <c r="AJ518" s="102">
        <v>5285</v>
      </c>
      <c r="AK518" s="219">
        <f t="shared" si="99"/>
        <v>1321.25</v>
      </c>
      <c r="AL518" s="102">
        <v>75</v>
      </c>
      <c r="AM518" s="102">
        <v>6435</v>
      </c>
      <c r="AN518" s="219">
        <f t="shared" si="100"/>
        <v>1608.75</v>
      </c>
      <c r="AO518" s="268">
        <v>113</v>
      </c>
      <c r="AP518" s="268">
        <v>10685</v>
      </c>
      <c r="AQ518" s="219">
        <f t="shared" si="101"/>
        <v>2671.25</v>
      </c>
      <c r="AR518" s="222">
        <v>153</v>
      </c>
      <c r="AS518" s="222">
        <v>12470</v>
      </c>
      <c r="AT518" s="219">
        <f t="shared" si="102"/>
        <v>3117.5</v>
      </c>
      <c r="AU518" s="222">
        <v>173</v>
      </c>
      <c r="AV518" s="222">
        <v>15220</v>
      </c>
      <c r="AW518" s="222">
        <f t="shared" si="103"/>
        <v>3805</v>
      </c>
    </row>
    <row r="519" spans="2:49">
      <c r="B519" s="41" t="s">
        <v>1997</v>
      </c>
      <c r="C519" s="298" t="s">
        <v>5515</v>
      </c>
      <c r="D519" s="227" t="s">
        <v>148</v>
      </c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221"/>
      <c r="AA519" s="221"/>
      <c r="AB519" s="221"/>
      <c r="AC519" s="221"/>
      <c r="AD519" s="221"/>
      <c r="AE519" s="221"/>
      <c r="AF519" s="102">
        <v>10</v>
      </c>
      <c r="AG519" s="102">
        <v>870</v>
      </c>
      <c r="AH519" s="219">
        <f t="shared" si="98"/>
        <v>217.5</v>
      </c>
      <c r="AI519" s="102">
        <v>16</v>
      </c>
      <c r="AJ519" s="102">
        <v>940</v>
      </c>
      <c r="AK519" s="219">
        <f t="shared" si="99"/>
        <v>235</v>
      </c>
      <c r="AL519" s="102">
        <v>38</v>
      </c>
      <c r="AM519" s="102">
        <v>2445</v>
      </c>
      <c r="AN519" s="219">
        <f t="shared" si="100"/>
        <v>611.25</v>
      </c>
      <c r="AO519" s="268">
        <v>0</v>
      </c>
      <c r="AP519" s="268">
        <v>0</v>
      </c>
      <c r="AQ519" s="219">
        <f t="shared" si="101"/>
        <v>0</v>
      </c>
      <c r="AR519" s="222">
        <v>0</v>
      </c>
      <c r="AS519" s="222">
        <v>0</v>
      </c>
      <c r="AT519" s="219">
        <f t="shared" si="102"/>
        <v>0</v>
      </c>
      <c r="AU519" s="222">
        <v>0</v>
      </c>
      <c r="AV519" s="222">
        <v>0</v>
      </c>
      <c r="AW519" s="222">
        <f t="shared" si="103"/>
        <v>0</v>
      </c>
    </row>
    <row r="520" spans="2:49">
      <c r="B520" s="41" t="s">
        <v>1998</v>
      </c>
      <c r="C520" s="298" t="s">
        <v>2082</v>
      </c>
      <c r="D520" s="227" t="s">
        <v>29</v>
      </c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221"/>
      <c r="AA520" s="221"/>
      <c r="AB520" s="221"/>
      <c r="AC520" s="221"/>
      <c r="AD520" s="221"/>
      <c r="AE520" s="221"/>
      <c r="AF520" s="102">
        <v>49</v>
      </c>
      <c r="AG520" s="102">
        <v>5645</v>
      </c>
      <c r="AH520" s="219">
        <f t="shared" si="98"/>
        <v>1411.25</v>
      </c>
      <c r="AI520" s="102">
        <v>27</v>
      </c>
      <c r="AJ520" s="102">
        <v>1745</v>
      </c>
      <c r="AK520" s="219">
        <f t="shared" si="99"/>
        <v>436.25</v>
      </c>
      <c r="AL520" s="102">
        <v>31</v>
      </c>
      <c r="AM520" s="102">
        <v>1800</v>
      </c>
      <c r="AN520" s="219">
        <f t="shared" si="100"/>
        <v>450</v>
      </c>
      <c r="AO520" s="268">
        <v>19</v>
      </c>
      <c r="AP520" s="268">
        <v>1110</v>
      </c>
      <c r="AQ520" s="219">
        <f t="shared" si="101"/>
        <v>277.5</v>
      </c>
      <c r="AR520" s="222">
        <v>19</v>
      </c>
      <c r="AS520" s="222">
        <v>1020</v>
      </c>
      <c r="AT520" s="219">
        <f t="shared" si="102"/>
        <v>255</v>
      </c>
      <c r="AU520" s="222">
        <v>36</v>
      </c>
      <c r="AV520" s="222">
        <v>2025</v>
      </c>
      <c r="AW520" s="222">
        <f t="shared" si="103"/>
        <v>506.25</v>
      </c>
    </row>
    <row r="521" spans="2:49">
      <c r="B521" s="41" t="s">
        <v>1999</v>
      </c>
      <c r="C521" s="298" t="s">
        <v>5528</v>
      </c>
      <c r="D521" s="44" t="s">
        <v>5</v>
      </c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221"/>
      <c r="AA521" s="221"/>
      <c r="AB521" s="221"/>
      <c r="AC521" s="221"/>
      <c r="AD521" s="221"/>
      <c r="AE521" s="221"/>
      <c r="AF521" s="102">
        <v>0</v>
      </c>
      <c r="AG521" s="102">
        <v>0</v>
      </c>
      <c r="AH521" s="219">
        <f t="shared" si="98"/>
        <v>0</v>
      </c>
      <c r="AI521" s="102">
        <v>0</v>
      </c>
      <c r="AJ521" s="102"/>
      <c r="AK521" s="219">
        <f t="shared" si="99"/>
        <v>0</v>
      </c>
      <c r="AL521" s="102">
        <v>30</v>
      </c>
      <c r="AM521" s="102">
        <v>2525</v>
      </c>
      <c r="AN521" s="219">
        <f t="shared" si="100"/>
        <v>631.25</v>
      </c>
      <c r="AO521" s="268">
        <v>87</v>
      </c>
      <c r="AP521" s="268">
        <v>8785</v>
      </c>
      <c r="AQ521" s="219">
        <f t="shared" si="101"/>
        <v>2196.25</v>
      </c>
      <c r="AR521" s="222">
        <v>158</v>
      </c>
      <c r="AS521" s="222">
        <v>11660</v>
      </c>
      <c r="AT521" s="219">
        <f t="shared" si="102"/>
        <v>2915</v>
      </c>
      <c r="AU521" s="222">
        <v>118</v>
      </c>
      <c r="AV521" s="222">
        <v>13270</v>
      </c>
      <c r="AW521" s="222">
        <f t="shared" si="103"/>
        <v>3317.5</v>
      </c>
    </row>
    <row r="522" spans="2:49">
      <c r="B522" s="41" t="s">
        <v>2000</v>
      </c>
      <c r="C522" s="298" t="s">
        <v>5529</v>
      </c>
      <c r="D522" s="44" t="s">
        <v>5</v>
      </c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221"/>
      <c r="AA522" s="221"/>
      <c r="AB522" s="221"/>
      <c r="AC522" s="221"/>
      <c r="AD522" s="221"/>
      <c r="AE522" s="221"/>
      <c r="AF522" s="102">
        <v>0</v>
      </c>
      <c r="AG522" s="102">
        <v>0</v>
      </c>
      <c r="AH522" s="219">
        <f t="shared" si="98"/>
        <v>0</v>
      </c>
      <c r="AI522" s="102">
        <v>97</v>
      </c>
      <c r="AJ522" s="102">
        <v>6105</v>
      </c>
      <c r="AK522" s="219">
        <f t="shared" si="99"/>
        <v>1526.25</v>
      </c>
      <c r="AL522" s="102">
        <v>115</v>
      </c>
      <c r="AM522" s="102">
        <v>9405</v>
      </c>
      <c r="AN522" s="219">
        <f t="shared" si="100"/>
        <v>2351.25</v>
      </c>
      <c r="AO522" s="268">
        <v>168</v>
      </c>
      <c r="AP522" s="268">
        <v>14685</v>
      </c>
      <c r="AQ522" s="219">
        <f t="shared" si="101"/>
        <v>3671.25</v>
      </c>
      <c r="AR522" s="222">
        <v>227</v>
      </c>
      <c r="AS522" s="222">
        <v>19790</v>
      </c>
      <c r="AT522" s="219">
        <f t="shared" si="102"/>
        <v>4947.5</v>
      </c>
      <c r="AU522" s="222">
        <v>251</v>
      </c>
      <c r="AV522" s="222">
        <v>24475</v>
      </c>
      <c r="AW522" s="222">
        <f t="shared" si="103"/>
        <v>6118.75</v>
      </c>
    </row>
    <row r="523" spans="2:49">
      <c r="B523" s="41" t="s">
        <v>2001</v>
      </c>
      <c r="C523" s="298" t="s">
        <v>5530</v>
      </c>
      <c r="D523" s="227" t="s">
        <v>3</v>
      </c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221"/>
      <c r="AA523" s="221"/>
      <c r="AB523" s="221"/>
      <c r="AC523" s="221"/>
      <c r="AD523" s="221"/>
      <c r="AE523" s="221"/>
      <c r="AF523" s="102">
        <v>0</v>
      </c>
      <c r="AG523" s="102">
        <v>0</v>
      </c>
      <c r="AH523" s="219">
        <f t="shared" si="98"/>
        <v>0</v>
      </c>
      <c r="AI523" s="102">
        <v>3</v>
      </c>
      <c r="AJ523" s="102">
        <v>245</v>
      </c>
      <c r="AK523" s="219">
        <f t="shared" si="99"/>
        <v>61.25</v>
      </c>
      <c r="AL523" s="102">
        <v>17</v>
      </c>
      <c r="AM523" s="102">
        <v>1250</v>
      </c>
      <c r="AN523" s="219">
        <f t="shared" si="100"/>
        <v>312.5</v>
      </c>
      <c r="AO523" s="268">
        <v>17</v>
      </c>
      <c r="AP523" s="268">
        <v>1660</v>
      </c>
      <c r="AQ523" s="219">
        <f t="shared" si="101"/>
        <v>415</v>
      </c>
      <c r="AR523" s="222">
        <v>6</v>
      </c>
      <c r="AS523" s="222">
        <v>320</v>
      </c>
      <c r="AT523" s="219">
        <f t="shared" si="102"/>
        <v>80</v>
      </c>
      <c r="AU523" s="222">
        <v>3</v>
      </c>
      <c r="AV523" s="222">
        <v>165</v>
      </c>
      <c r="AW523" s="222">
        <f t="shared" si="103"/>
        <v>41.25</v>
      </c>
    </row>
    <row r="524" spans="2:49">
      <c r="B524" s="41" t="s">
        <v>2002</v>
      </c>
      <c r="C524" s="298" t="s">
        <v>5515</v>
      </c>
      <c r="D524" s="227" t="s">
        <v>341</v>
      </c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221"/>
      <c r="AA524" s="221"/>
      <c r="AB524" s="221"/>
      <c r="AC524" s="221"/>
      <c r="AD524" s="221"/>
      <c r="AE524" s="221"/>
      <c r="AF524" s="102">
        <v>0</v>
      </c>
      <c r="AG524" s="102">
        <v>0</v>
      </c>
      <c r="AH524" s="219">
        <f t="shared" si="98"/>
        <v>0</v>
      </c>
      <c r="AI524" s="102">
        <v>15</v>
      </c>
      <c r="AJ524" s="102">
        <v>940</v>
      </c>
      <c r="AK524" s="219">
        <f t="shared" si="99"/>
        <v>235</v>
      </c>
      <c r="AL524" s="102">
        <v>14</v>
      </c>
      <c r="AM524" s="102">
        <v>1145</v>
      </c>
      <c r="AN524" s="219">
        <f t="shared" si="100"/>
        <v>286.25</v>
      </c>
      <c r="AO524" s="268">
        <v>0</v>
      </c>
      <c r="AP524" s="268">
        <v>0</v>
      </c>
      <c r="AQ524" s="219">
        <f t="shared" si="101"/>
        <v>0</v>
      </c>
      <c r="AR524" s="222">
        <v>0</v>
      </c>
      <c r="AS524" s="222">
        <v>0</v>
      </c>
      <c r="AT524" s="219">
        <f t="shared" si="102"/>
        <v>0</v>
      </c>
      <c r="AU524" s="222">
        <v>0</v>
      </c>
      <c r="AV524" s="222">
        <v>0</v>
      </c>
      <c r="AW524" s="222">
        <f t="shared" si="103"/>
        <v>0</v>
      </c>
    </row>
    <row r="525" spans="2:49">
      <c r="B525" s="41" t="s">
        <v>2003</v>
      </c>
      <c r="C525" s="298" t="s">
        <v>5531</v>
      </c>
      <c r="D525" s="227" t="s">
        <v>36</v>
      </c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221"/>
      <c r="AA525" s="221"/>
      <c r="AB525" s="221"/>
      <c r="AC525" s="221"/>
      <c r="AD525" s="221"/>
      <c r="AE525" s="221"/>
      <c r="AF525" s="102">
        <v>0</v>
      </c>
      <c r="AG525" s="102">
        <v>0</v>
      </c>
      <c r="AH525" s="219">
        <f t="shared" si="98"/>
        <v>0</v>
      </c>
      <c r="AI525" s="102">
        <v>14</v>
      </c>
      <c r="AJ525" s="102">
        <v>1125</v>
      </c>
      <c r="AK525" s="219">
        <f t="shared" si="99"/>
        <v>281.25</v>
      </c>
      <c r="AL525" s="102">
        <v>7</v>
      </c>
      <c r="AM525" s="102">
        <v>640</v>
      </c>
      <c r="AN525" s="219">
        <f t="shared" si="100"/>
        <v>160</v>
      </c>
      <c r="AO525" s="268">
        <v>9</v>
      </c>
      <c r="AP525" s="268">
        <v>890</v>
      </c>
      <c r="AQ525" s="219">
        <f t="shared" si="101"/>
        <v>222.5</v>
      </c>
      <c r="AR525" s="222">
        <v>3</v>
      </c>
      <c r="AS525" s="222">
        <v>185</v>
      </c>
      <c r="AT525" s="219">
        <f t="shared" si="102"/>
        <v>46.25</v>
      </c>
      <c r="AU525" s="222">
        <v>3</v>
      </c>
      <c r="AV525" s="222">
        <v>290</v>
      </c>
      <c r="AW525" s="222">
        <f t="shared" si="103"/>
        <v>72.5</v>
      </c>
    </row>
    <row r="526" spans="2:49">
      <c r="B526" s="41" t="s">
        <v>2004</v>
      </c>
      <c r="C526" s="298" t="s">
        <v>2083</v>
      </c>
      <c r="D526" s="227" t="s">
        <v>307</v>
      </c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221"/>
      <c r="AA526" s="221"/>
      <c r="AB526" s="221"/>
      <c r="AC526" s="221"/>
      <c r="AD526" s="221"/>
      <c r="AE526" s="221"/>
      <c r="AF526" s="102">
        <v>0</v>
      </c>
      <c r="AG526" s="102">
        <v>0</v>
      </c>
      <c r="AH526" s="219">
        <f t="shared" si="98"/>
        <v>0</v>
      </c>
      <c r="AI526" s="102">
        <v>4</v>
      </c>
      <c r="AJ526" s="102">
        <v>195</v>
      </c>
      <c r="AK526" s="219">
        <f t="shared" si="99"/>
        <v>48.75</v>
      </c>
      <c r="AL526" s="102">
        <v>6</v>
      </c>
      <c r="AM526" s="102">
        <v>570</v>
      </c>
      <c r="AN526" s="219">
        <f t="shared" si="100"/>
        <v>142.5</v>
      </c>
      <c r="AO526" s="268">
        <v>5</v>
      </c>
      <c r="AP526" s="268">
        <v>435</v>
      </c>
      <c r="AQ526" s="219">
        <f t="shared" si="101"/>
        <v>108.75</v>
      </c>
      <c r="AR526" s="222">
        <v>0</v>
      </c>
      <c r="AS526" s="222">
        <v>0</v>
      </c>
      <c r="AT526" s="219">
        <f t="shared" si="102"/>
        <v>0</v>
      </c>
      <c r="AU526" s="222">
        <v>0</v>
      </c>
      <c r="AV526" s="222">
        <v>0</v>
      </c>
      <c r="AW526" s="222">
        <f t="shared" si="103"/>
        <v>0</v>
      </c>
    </row>
    <row r="527" spans="2:49">
      <c r="B527" s="41" t="s">
        <v>2005</v>
      </c>
      <c r="C527" s="298" t="s">
        <v>5515</v>
      </c>
      <c r="D527" s="44" t="s">
        <v>5</v>
      </c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221"/>
      <c r="AA527" s="221"/>
      <c r="AB527" s="221"/>
      <c r="AC527" s="221"/>
      <c r="AD527" s="221"/>
      <c r="AE527" s="221"/>
      <c r="AF527" s="102">
        <v>0</v>
      </c>
      <c r="AG527" s="102">
        <v>0</v>
      </c>
      <c r="AH527" s="219">
        <f t="shared" si="98"/>
        <v>0</v>
      </c>
      <c r="AI527" s="102">
        <v>0</v>
      </c>
      <c r="AJ527" s="102">
        <v>0</v>
      </c>
      <c r="AK527" s="219">
        <f t="shared" si="99"/>
        <v>0</v>
      </c>
      <c r="AL527" s="102">
        <v>0</v>
      </c>
      <c r="AM527" s="102">
        <v>0</v>
      </c>
      <c r="AN527" s="219">
        <f t="shared" si="100"/>
        <v>0</v>
      </c>
      <c r="AO527" s="268">
        <v>0</v>
      </c>
      <c r="AP527" s="268">
        <v>0</v>
      </c>
      <c r="AQ527" s="219">
        <f t="shared" si="101"/>
        <v>0</v>
      </c>
      <c r="AR527" s="222">
        <v>0</v>
      </c>
      <c r="AS527" s="222">
        <v>0</v>
      </c>
      <c r="AT527" s="219">
        <f t="shared" si="102"/>
        <v>0</v>
      </c>
      <c r="AU527" s="222">
        <v>0</v>
      </c>
      <c r="AV527" s="222">
        <v>0</v>
      </c>
      <c r="AW527" s="222">
        <f t="shared" si="103"/>
        <v>0</v>
      </c>
    </row>
    <row r="528" spans="2:49">
      <c r="B528" s="41" t="s">
        <v>2006</v>
      </c>
      <c r="C528" s="298" t="s">
        <v>2084</v>
      </c>
      <c r="D528" s="44" t="s">
        <v>5</v>
      </c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221"/>
      <c r="AA528" s="221"/>
      <c r="AB528" s="221"/>
      <c r="AC528" s="221"/>
      <c r="AD528" s="221"/>
      <c r="AE528" s="221"/>
      <c r="AF528" s="102">
        <v>0</v>
      </c>
      <c r="AG528" s="102">
        <v>0</v>
      </c>
      <c r="AH528" s="219">
        <f t="shared" si="98"/>
        <v>0</v>
      </c>
      <c r="AI528" s="102">
        <v>0</v>
      </c>
      <c r="AJ528" s="102">
        <v>0</v>
      </c>
      <c r="AK528" s="219">
        <f t="shared" si="99"/>
        <v>0</v>
      </c>
      <c r="AL528" s="102">
        <v>10</v>
      </c>
      <c r="AM528" s="102">
        <v>1120</v>
      </c>
      <c r="AN528" s="219">
        <f t="shared" si="100"/>
        <v>280</v>
      </c>
      <c r="AO528" s="268">
        <v>9</v>
      </c>
      <c r="AP528" s="268">
        <v>810</v>
      </c>
      <c r="AQ528" s="219">
        <f t="shared" si="101"/>
        <v>202.5</v>
      </c>
      <c r="AR528" s="222">
        <v>14</v>
      </c>
      <c r="AS528" s="222">
        <v>940</v>
      </c>
      <c r="AT528" s="219">
        <f t="shared" si="102"/>
        <v>235</v>
      </c>
      <c r="AU528" s="222">
        <v>13</v>
      </c>
      <c r="AV528" s="222">
        <v>1305</v>
      </c>
      <c r="AW528" s="222">
        <f t="shared" si="103"/>
        <v>326.25</v>
      </c>
    </row>
    <row r="529" spans="2:49">
      <c r="B529" s="41" t="s">
        <v>2007</v>
      </c>
      <c r="C529" s="298" t="s">
        <v>2085</v>
      </c>
      <c r="D529" s="44" t="s">
        <v>5</v>
      </c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221"/>
      <c r="AA529" s="221"/>
      <c r="AB529" s="221"/>
      <c r="AC529" s="221"/>
      <c r="AD529" s="221"/>
      <c r="AE529" s="221"/>
      <c r="AF529" s="102">
        <v>0</v>
      </c>
      <c r="AG529" s="102">
        <v>0</v>
      </c>
      <c r="AH529" s="219">
        <f t="shared" si="98"/>
        <v>0</v>
      </c>
      <c r="AI529" s="102">
        <v>18</v>
      </c>
      <c r="AJ529" s="102">
        <v>1795</v>
      </c>
      <c r="AK529" s="219">
        <f t="shared" si="99"/>
        <v>448.75</v>
      </c>
      <c r="AL529" s="102">
        <v>45</v>
      </c>
      <c r="AM529" s="102">
        <v>2900</v>
      </c>
      <c r="AN529" s="219">
        <f t="shared" si="100"/>
        <v>725</v>
      </c>
      <c r="AO529" s="268">
        <v>61</v>
      </c>
      <c r="AP529" s="268">
        <v>5220</v>
      </c>
      <c r="AQ529" s="219">
        <f t="shared" si="101"/>
        <v>1305</v>
      </c>
      <c r="AR529" s="222">
        <v>120</v>
      </c>
      <c r="AS529" s="222">
        <v>11325</v>
      </c>
      <c r="AT529" s="219">
        <f t="shared" si="102"/>
        <v>2831.25</v>
      </c>
      <c r="AU529" s="222">
        <v>123</v>
      </c>
      <c r="AV529" s="222">
        <v>10130</v>
      </c>
      <c r="AW529" s="222">
        <f t="shared" si="103"/>
        <v>2532.5</v>
      </c>
    </row>
    <row r="530" spans="2:49">
      <c r="B530" s="41" t="s">
        <v>2008</v>
      </c>
      <c r="C530" s="298" t="s">
        <v>2086</v>
      </c>
      <c r="D530" s="227" t="s">
        <v>16</v>
      </c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221"/>
      <c r="AA530" s="221"/>
      <c r="AB530" s="221"/>
      <c r="AC530" s="221"/>
      <c r="AD530" s="221"/>
      <c r="AE530" s="221"/>
      <c r="AF530" s="102">
        <v>0</v>
      </c>
      <c r="AG530" s="102">
        <v>0</v>
      </c>
      <c r="AH530" s="219">
        <f t="shared" si="98"/>
        <v>0</v>
      </c>
      <c r="AI530" s="102">
        <v>3</v>
      </c>
      <c r="AJ530" s="102">
        <v>295</v>
      </c>
      <c r="AK530" s="219">
        <f t="shared" si="99"/>
        <v>73.75</v>
      </c>
      <c r="AL530" s="102">
        <v>28</v>
      </c>
      <c r="AM530" s="102">
        <v>2120</v>
      </c>
      <c r="AN530" s="219">
        <f t="shared" si="100"/>
        <v>530</v>
      </c>
      <c r="AO530" s="268">
        <v>30</v>
      </c>
      <c r="AP530" s="268">
        <v>3240</v>
      </c>
      <c r="AQ530" s="219">
        <f t="shared" si="101"/>
        <v>810</v>
      </c>
      <c r="AR530" s="222">
        <v>10</v>
      </c>
      <c r="AS530" s="222">
        <v>915</v>
      </c>
      <c r="AT530" s="219">
        <f t="shared" si="102"/>
        <v>228.75</v>
      </c>
      <c r="AU530" s="222">
        <v>9</v>
      </c>
      <c r="AV530" s="222">
        <v>760</v>
      </c>
      <c r="AW530" s="222">
        <f t="shared" si="103"/>
        <v>190</v>
      </c>
    </row>
    <row r="531" spans="2:49">
      <c r="B531" s="41" t="s">
        <v>2009</v>
      </c>
      <c r="C531" s="298" t="s">
        <v>5532</v>
      </c>
      <c r="D531" s="227" t="s">
        <v>23</v>
      </c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221"/>
      <c r="AA531" s="221"/>
      <c r="AB531" s="221"/>
      <c r="AC531" s="221"/>
      <c r="AD531" s="221"/>
      <c r="AE531" s="221"/>
      <c r="AF531" s="102">
        <v>0</v>
      </c>
      <c r="AG531" s="102">
        <v>0</v>
      </c>
      <c r="AH531" s="219">
        <f t="shared" si="98"/>
        <v>0</v>
      </c>
      <c r="AI531" s="102">
        <v>42</v>
      </c>
      <c r="AJ531" s="102">
        <v>4580</v>
      </c>
      <c r="AK531" s="219">
        <f t="shared" si="99"/>
        <v>1145</v>
      </c>
      <c r="AL531" s="102">
        <v>40</v>
      </c>
      <c r="AM531" s="102">
        <v>4335</v>
      </c>
      <c r="AN531" s="219">
        <f t="shared" si="100"/>
        <v>1083.75</v>
      </c>
      <c r="AO531" s="268">
        <v>63</v>
      </c>
      <c r="AP531" s="268">
        <v>7065</v>
      </c>
      <c r="AQ531" s="219">
        <f t="shared" si="101"/>
        <v>1766.25</v>
      </c>
      <c r="AR531" s="222">
        <v>77</v>
      </c>
      <c r="AS531" s="222">
        <v>7370</v>
      </c>
      <c r="AT531" s="219">
        <f t="shared" si="102"/>
        <v>1842.5</v>
      </c>
      <c r="AU531" s="222">
        <v>84</v>
      </c>
      <c r="AV531" s="222">
        <v>9230</v>
      </c>
      <c r="AW531" s="222">
        <f t="shared" si="103"/>
        <v>2307.5</v>
      </c>
    </row>
    <row r="532" spans="2:49">
      <c r="B532" s="41" t="s">
        <v>2010</v>
      </c>
      <c r="C532" s="298" t="s">
        <v>2087</v>
      </c>
      <c r="D532" s="227" t="s">
        <v>148</v>
      </c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221"/>
      <c r="AA532" s="221"/>
      <c r="AB532" s="221"/>
      <c r="AC532" s="221"/>
      <c r="AD532" s="221"/>
      <c r="AE532" s="221"/>
      <c r="AF532" s="102">
        <v>0</v>
      </c>
      <c r="AG532" s="102">
        <v>0</v>
      </c>
      <c r="AH532" s="219">
        <f t="shared" si="98"/>
        <v>0</v>
      </c>
      <c r="AI532" s="102">
        <v>0</v>
      </c>
      <c r="AJ532" s="102">
        <v>0</v>
      </c>
      <c r="AK532" s="219">
        <f t="shared" si="99"/>
        <v>0</v>
      </c>
      <c r="AL532" s="102">
        <v>10</v>
      </c>
      <c r="AM532" s="102">
        <v>1030</v>
      </c>
      <c r="AN532" s="219">
        <f t="shared" si="100"/>
        <v>257.5</v>
      </c>
      <c r="AO532" s="268">
        <v>20</v>
      </c>
      <c r="AP532" s="268">
        <v>2230</v>
      </c>
      <c r="AQ532" s="219">
        <f t="shared" si="101"/>
        <v>557.5</v>
      </c>
      <c r="AR532" s="222">
        <v>15</v>
      </c>
      <c r="AS532" s="222">
        <v>1390</v>
      </c>
      <c r="AT532" s="219">
        <f t="shared" si="102"/>
        <v>347.5</v>
      </c>
      <c r="AU532" s="222">
        <v>13</v>
      </c>
      <c r="AV532" s="222">
        <v>1165</v>
      </c>
      <c r="AW532" s="222">
        <f t="shared" si="103"/>
        <v>291.25</v>
      </c>
    </row>
    <row r="533" spans="2:49">
      <c r="B533" s="41" t="s">
        <v>2011</v>
      </c>
      <c r="C533" s="298" t="s">
        <v>2088</v>
      </c>
      <c r="D533" s="44" t="s">
        <v>5</v>
      </c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221"/>
      <c r="AA533" s="221"/>
      <c r="AB533" s="221"/>
      <c r="AC533" s="221"/>
      <c r="AD533" s="221"/>
      <c r="AE533" s="221"/>
      <c r="AF533" s="102">
        <v>0</v>
      </c>
      <c r="AG533" s="102">
        <v>0</v>
      </c>
      <c r="AH533" s="219">
        <f t="shared" si="98"/>
        <v>0</v>
      </c>
      <c r="AI533" s="102">
        <v>42</v>
      </c>
      <c r="AJ533" s="102">
        <v>4930</v>
      </c>
      <c r="AK533" s="219">
        <f t="shared" si="99"/>
        <v>1232.5</v>
      </c>
      <c r="AL533" s="102">
        <v>67</v>
      </c>
      <c r="AM533" s="102">
        <v>7030</v>
      </c>
      <c r="AN533" s="219">
        <f t="shared" si="100"/>
        <v>1757.5</v>
      </c>
      <c r="AO533" s="268">
        <v>190</v>
      </c>
      <c r="AP533" s="268">
        <v>16025</v>
      </c>
      <c r="AQ533" s="219">
        <f t="shared" si="101"/>
        <v>4006.25</v>
      </c>
      <c r="AR533" s="222">
        <v>162</v>
      </c>
      <c r="AS533" s="222">
        <v>14995</v>
      </c>
      <c r="AT533" s="219">
        <f t="shared" si="102"/>
        <v>3748.75</v>
      </c>
      <c r="AU533" s="222">
        <v>144</v>
      </c>
      <c r="AV533" s="222">
        <v>14770</v>
      </c>
      <c r="AW533" s="222">
        <f t="shared" si="103"/>
        <v>3692.5</v>
      </c>
    </row>
    <row r="534" spans="2:49">
      <c r="B534" s="41" t="s">
        <v>2012</v>
      </c>
      <c r="C534" s="298" t="s">
        <v>2089</v>
      </c>
      <c r="D534" s="227" t="s">
        <v>322</v>
      </c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221"/>
      <c r="AA534" s="221"/>
      <c r="AB534" s="221"/>
      <c r="AC534" s="221"/>
      <c r="AD534" s="221"/>
      <c r="AE534" s="221"/>
      <c r="AF534" s="102">
        <v>0</v>
      </c>
      <c r="AG534" s="102">
        <v>0</v>
      </c>
      <c r="AH534" s="219">
        <f t="shared" si="98"/>
        <v>0</v>
      </c>
      <c r="AI534" s="102">
        <v>3</v>
      </c>
      <c r="AJ534" s="102">
        <v>330</v>
      </c>
      <c r="AK534" s="219">
        <f t="shared" si="99"/>
        <v>82.5</v>
      </c>
      <c r="AL534" s="102">
        <v>30</v>
      </c>
      <c r="AM534" s="102">
        <v>2490</v>
      </c>
      <c r="AN534" s="219">
        <f t="shared" si="100"/>
        <v>622.5</v>
      </c>
      <c r="AO534" s="268">
        <v>75</v>
      </c>
      <c r="AP534" s="268">
        <v>6770</v>
      </c>
      <c r="AQ534" s="219">
        <f t="shared" si="101"/>
        <v>1692.5</v>
      </c>
      <c r="AR534" s="222">
        <v>143</v>
      </c>
      <c r="AS534" s="222">
        <v>13425</v>
      </c>
      <c r="AT534" s="219">
        <f t="shared" si="102"/>
        <v>3356.25</v>
      </c>
      <c r="AU534" s="222">
        <v>121</v>
      </c>
      <c r="AV534" s="222">
        <v>12265</v>
      </c>
      <c r="AW534" s="222">
        <f t="shared" si="103"/>
        <v>3066.25</v>
      </c>
    </row>
    <row r="535" spans="2:49">
      <c r="B535" s="41" t="s">
        <v>2013</v>
      </c>
      <c r="C535" s="298" t="s">
        <v>2090</v>
      </c>
      <c r="D535" s="227" t="s">
        <v>23</v>
      </c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221"/>
      <c r="AA535" s="221"/>
      <c r="AB535" s="221"/>
      <c r="AC535" s="221"/>
      <c r="AD535" s="221"/>
      <c r="AE535" s="221"/>
      <c r="AF535" s="102">
        <v>0</v>
      </c>
      <c r="AG535" s="102">
        <v>0</v>
      </c>
      <c r="AH535" s="219">
        <f t="shared" si="98"/>
        <v>0</v>
      </c>
      <c r="AI535" s="102">
        <v>2</v>
      </c>
      <c r="AJ535" s="102">
        <v>310</v>
      </c>
      <c r="AK535" s="219">
        <f t="shared" si="99"/>
        <v>77.5</v>
      </c>
      <c r="AL535" s="102">
        <v>11</v>
      </c>
      <c r="AM535" s="102">
        <v>1055</v>
      </c>
      <c r="AN535" s="219">
        <f t="shared" si="100"/>
        <v>263.75</v>
      </c>
      <c r="AO535" s="268">
        <v>10</v>
      </c>
      <c r="AP535" s="268">
        <v>880</v>
      </c>
      <c r="AQ535" s="219">
        <f t="shared" si="101"/>
        <v>220</v>
      </c>
      <c r="AR535" s="222">
        <v>18</v>
      </c>
      <c r="AS535" s="222">
        <v>2095</v>
      </c>
      <c r="AT535" s="219">
        <f t="shared" si="102"/>
        <v>523.75</v>
      </c>
      <c r="AU535" s="222">
        <v>27</v>
      </c>
      <c r="AV535" s="222">
        <v>2665</v>
      </c>
      <c r="AW535" s="222">
        <f t="shared" si="103"/>
        <v>666.25</v>
      </c>
    </row>
    <row r="536" spans="2:49">
      <c r="B536" s="41" t="s">
        <v>2014</v>
      </c>
      <c r="C536" s="298" t="s">
        <v>2091</v>
      </c>
      <c r="D536" s="227" t="s">
        <v>23</v>
      </c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221"/>
      <c r="AA536" s="221"/>
      <c r="AB536" s="221"/>
      <c r="AC536" s="221"/>
      <c r="AD536" s="221"/>
      <c r="AE536" s="221"/>
      <c r="AF536" s="102">
        <v>0</v>
      </c>
      <c r="AG536" s="102">
        <v>0</v>
      </c>
      <c r="AH536" s="219">
        <f t="shared" si="98"/>
        <v>0</v>
      </c>
      <c r="AI536" s="102">
        <v>44</v>
      </c>
      <c r="AJ536" s="102">
        <v>4510</v>
      </c>
      <c r="AK536" s="219">
        <f t="shared" si="99"/>
        <v>1127.5</v>
      </c>
      <c r="AL536" s="102">
        <v>132</v>
      </c>
      <c r="AM536" s="102">
        <v>12220</v>
      </c>
      <c r="AN536" s="219">
        <f t="shared" si="100"/>
        <v>3055</v>
      </c>
      <c r="AO536" s="268">
        <v>169</v>
      </c>
      <c r="AP536" s="268">
        <v>14290</v>
      </c>
      <c r="AQ536" s="219">
        <f t="shared" si="101"/>
        <v>3572.5</v>
      </c>
      <c r="AR536" s="222">
        <v>122</v>
      </c>
      <c r="AS536" s="222">
        <v>12780</v>
      </c>
      <c r="AT536" s="219">
        <f t="shared" si="102"/>
        <v>3195</v>
      </c>
      <c r="AU536" s="222">
        <v>155</v>
      </c>
      <c r="AV536" s="222">
        <v>15995</v>
      </c>
      <c r="AW536" s="222">
        <f t="shared" si="103"/>
        <v>3998.75</v>
      </c>
    </row>
    <row r="537" spans="2:49">
      <c r="B537" s="41" t="s">
        <v>2015</v>
      </c>
      <c r="C537" s="298" t="s">
        <v>2092</v>
      </c>
      <c r="D537" s="227" t="s">
        <v>29</v>
      </c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221"/>
      <c r="AA537" s="221"/>
      <c r="AB537" s="221"/>
      <c r="AC537" s="221"/>
      <c r="AD537" s="221"/>
      <c r="AE537" s="221"/>
      <c r="AF537" s="102">
        <v>0</v>
      </c>
      <c r="AG537" s="102">
        <v>0</v>
      </c>
      <c r="AH537" s="219">
        <f t="shared" si="98"/>
        <v>0</v>
      </c>
      <c r="AI537" s="102">
        <v>3</v>
      </c>
      <c r="AJ537" s="102">
        <v>150</v>
      </c>
      <c r="AK537" s="219">
        <f t="shared" si="99"/>
        <v>37.5</v>
      </c>
      <c r="AL537" s="102">
        <v>44</v>
      </c>
      <c r="AM537" s="102">
        <v>4885</v>
      </c>
      <c r="AN537" s="219">
        <f t="shared" si="100"/>
        <v>1221.25</v>
      </c>
      <c r="AO537" s="268">
        <v>56</v>
      </c>
      <c r="AP537" s="268">
        <v>4985</v>
      </c>
      <c r="AQ537" s="219">
        <f t="shared" si="101"/>
        <v>1246.25</v>
      </c>
      <c r="AR537" s="222">
        <v>40</v>
      </c>
      <c r="AS537" s="222">
        <v>4185</v>
      </c>
      <c r="AT537" s="219">
        <f t="shared" si="102"/>
        <v>1046.25</v>
      </c>
      <c r="AU537" s="222">
        <v>47</v>
      </c>
      <c r="AV537" s="222">
        <v>4900</v>
      </c>
      <c r="AW537" s="222">
        <f t="shared" si="103"/>
        <v>1225</v>
      </c>
    </row>
    <row r="538" spans="2:49">
      <c r="B538" s="41" t="s">
        <v>2016</v>
      </c>
      <c r="C538" s="298" t="s">
        <v>2093</v>
      </c>
      <c r="D538" s="227" t="s">
        <v>29</v>
      </c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221"/>
      <c r="AA538" s="221"/>
      <c r="AB538" s="221"/>
      <c r="AC538" s="221"/>
      <c r="AD538" s="221"/>
      <c r="AE538" s="221"/>
      <c r="AF538" s="102">
        <v>0</v>
      </c>
      <c r="AG538" s="102">
        <v>0</v>
      </c>
      <c r="AH538" s="219">
        <f t="shared" si="98"/>
        <v>0</v>
      </c>
      <c r="AI538" s="102">
        <v>3</v>
      </c>
      <c r="AJ538" s="102">
        <v>220</v>
      </c>
      <c r="AK538" s="219">
        <f t="shared" si="99"/>
        <v>55</v>
      </c>
      <c r="AL538" s="102">
        <v>19</v>
      </c>
      <c r="AM538" s="102">
        <v>2425</v>
      </c>
      <c r="AN538" s="219">
        <f t="shared" si="100"/>
        <v>606.25</v>
      </c>
      <c r="AO538" s="268">
        <v>26</v>
      </c>
      <c r="AP538" s="268">
        <v>2285</v>
      </c>
      <c r="AQ538" s="219">
        <f t="shared" si="101"/>
        <v>571.25</v>
      </c>
      <c r="AR538" s="222">
        <v>26</v>
      </c>
      <c r="AS538" s="222">
        <v>2795</v>
      </c>
      <c r="AT538" s="219">
        <f t="shared" si="102"/>
        <v>698.75</v>
      </c>
      <c r="AU538" s="222">
        <v>57</v>
      </c>
      <c r="AV538" s="222">
        <v>6000</v>
      </c>
      <c r="AW538" s="222">
        <f t="shared" si="103"/>
        <v>1500</v>
      </c>
    </row>
    <row r="539" spans="2:49">
      <c r="B539" s="41" t="s">
        <v>2017</v>
      </c>
      <c r="C539" s="298" t="s">
        <v>2094</v>
      </c>
      <c r="D539" s="44" t="s">
        <v>5</v>
      </c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221"/>
      <c r="AA539" s="221"/>
      <c r="AB539" s="221"/>
      <c r="AC539" s="221"/>
      <c r="AD539" s="221"/>
      <c r="AE539" s="221"/>
      <c r="AF539" s="102">
        <v>0</v>
      </c>
      <c r="AG539" s="102">
        <v>0</v>
      </c>
      <c r="AH539" s="219">
        <f t="shared" si="98"/>
        <v>0</v>
      </c>
      <c r="AI539" s="102">
        <v>0</v>
      </c>
      <c r="AJ539" s="102">
        <v>0</v>
      </c>
      <c r="AK539" s="219">
        <f t="shared" si="99"/>
        <v>0</v>
      </c>
      <c r="AL539" s="102">
        <v>0</v>
      </c>
      <c r="AM539" s="102">
        <v>0</v>
      </c>
      <c r="AN539" s="219">
        <f t="shared" si="100"/>
        <v>0</v>
      </c>
      <c r="AO539" s="268">
        <v>0</v>
      </c>
      <c r="AP539" s="268">
        <v>0</v>
      </c>
      <c r="AQ539" s="219">
        <f t="shared" si="101"/>
        <v>0</v>
      </c>
      <c r="AR539" s="222">
        <v>0</v>
      </c>
      <c r="AS539" s="222">
        <v>0</v>
      </c>
      <c r="AT539" s="219">
        <f t="shared" si="102"/>
        <v>0</v>
      </c>
      <c r="AU539" s="222">
        <v>0</v>
      </c>
      <c r="AV539" s="222">
        <v>0</v>
      </c>
      <c r="AW539" s="222">
        <f t="shared" si="103"/>
        <v>0</v>
      </c>
    </row>
    <row r="540" spans="2:49">
      <c r="B540" s="41" t="s">
        <v>2018</v>
      </c>
      <c r="C540" s="298" t="s">
        <v>2095</v>
      </c>
      <c r="D540" s="227" t="s">
        <v>29</v>
      </c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221"/>
      <c r="AA540" s="221"/>
      <c r="AB540" s="221"/>
      <c r="AC540" s="221"/>
      <c r="AD540" s="221"/>
      <c r="AE540" s="221"/>
      <c r="AF540" s="102">
        <v>0</v>
      </c>
      <c r="AG540" s="102">
        <v>0</v>
      </c>
      <c r="AH540" s="219">
        <f t="shared" si="98"/>
        <v>0</v>
      </c>
      <c r="AI540" s="102">
        <v>17</v>
      </c>
      <c r="AJ540" s="102">
        <v>1305</v>
      </c>
      <c r="AK540" s="219">
        <f t="shared" si="99"/>
        <v>326.25</v>
      </c>
      <c r="AL540" s="102">
        <v>36</v>
      </c>
      <c r="AM540" s="102">
        <v>2830</v>
      </c>
      <c r="AN540" s="219">
        <f t="shared" si="100"/>
        <v>707.5</v>
      </c>
      <c r="AO540" s="268">
        <v>59</v>
      </c>
      <c r="AP540" s="268">
        <v>4620</v>
      </c>
      <c r="AQ540" s="219">
        <f t="shared" si="101"/>
        <v>1155</v>
      </c>
      <c r="AR540" s="222">
        <v>63</v>
      </c>
      <c r="AS540" s="222">
        <v>6750</v>
      </c>
      <c r="AT540" s="219">
        <f t="shared" si="102"/>
        <v>1687.5</v>
      </c>
      <c r="AU540" s="222">
        <v>96</v>
      </c>
      <c r="AV540" s="222">
        <v>9865</v>
      </c>
      <c r="AW540" s="222">
        <f t="shared" si="103"/>
        <v>2466.25</v>
      </c>
    </row>
    <row r="541" spans="2:49">
      <c r="B541" s="41" t="s">
        <v>2019</v>
      </c>
      <c r="C541" s="298" t="s">
        <v>2096</v>
      </c>
      <c r="D541" s="44" t="s">
        <v>5</v>
      </c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221"/>
      <c r="AA541" s="221"/>
      <c r="AB541" s="221"/>
      <c r="AC541" s="221"/>
      <c r="AD541" s="221"/>
      <c r="AE541" s="221"/>
      <c r="AF541" s="102">
        <v>8</v>
      </c>
      <c r="AG541" s="102">
        <v>595</v>
      </c>
      <c r="AH541" s="219">
        <f t="shared" si="98"/>
        <v>148.75</v>
      </c>
      <c r="AI541" s="102">
        <v>133</v>
      </c>
      <c r="AJ541" s="102">
        <v>12735</v>
      </c>
      <c r="AK541" s="219">
        <f t="shared" si="99"/>
        <v>3183.75</v>
      </c>
      <c r="AL541" s="102">
        <v>112</v>
      </c>
      <c r="AM541" s="102">
        <v>10050</v>
      </c>
      <c r="AN541" s="219">
        <f t="shared" si="100"/>
        <v>2512.5</v>
      </c>
      <c r="AO541" s="268">
        <v>142</v>
      </c>
      <c r="AP541" s="268">
        <v>13435</v>
      </c>
      <c r="AQ541" s="219">
        <f t="shared" si="101"/>
        <v>3358.75</v>
      </c>
      <c r="AR541" s="222">
        <v>102</v>
      </c>
      <c r="AS541" s="222">
        <v>9650</v>
      </c>
      <c r="AT541" s="219">
        <f t="shared" si="102"/>
        <v>2412.5</v>
      </c>
      <c r="AU541" s="222">
        <v>109</v>
      </c>
      <c r="AV541" s="222">
        <v>11025</v>
      </c>
      <c r="AW541" s="222">
        <f t="shared" si="103"/>
        <v>2756.25</v>
      </c>
    </row>
    <row r="542" spans="2:49">
      <c r="B542" s="41" t="s">
        <v>2020</v>
      </c>
      <c r="C542" s="298" t="s">
        <v>2097</v>
      </c>
      <c r="D542" s="227" t="s">
        <v>130</v>
      </c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221"/>
      <c r="AA542" s="221"/>
      <c r="AB542" s="221"/>
      <c r="AC542" s="221"/>
      <c r="AD542" s="221"/>
      <c r="AE542" s="221"/>
      <c r="AF542" s="102">
        <v>12</v>
      </c>
      <c r="AG542" s="102">
        <v>1180</v>
      </c>
      <c r="AH542" s="219">
        <f t="shared" si="98"/>
        <v>295</v>
      </c>
      <c r="AI542" s="102">
        <v>65</v>
      </c>
      <c r="AJ542" s="102">
        <v>4570</v>
      </c>
      <c r="AK542" s="219">
        <f t="shared" si="99"/>
        <v>1142.5</v>
      </c>
      <c r="AL542" s="102">
        <v>39</v>
      </c>
      <c r="AM542" s="102">
        <v>3085</v>
      </c>
      <c r="AN542" s="219">
        <f t="shared" si="100"/>
        <v>771.25</v>
      </c>
      <c r="AO542" s="268">
        <v>43</v>
      </c>
      <c r="AP542" s="268">
        <v>2925</v>
      </c>
      <c r="AQ542" s="219">
        <f t="shared" si="101"/>
        <v>731.25</v>
      </c>
      <c r="AR542" s="222">
        <v>36</v>
      </c>
      <c r="AS542" s="222">
        <v>2190</v>
      </c>
      <c r="AT542" s="219">
        <f t="shared" si="102"/>
        <v>547.5</v>
      </c>
      <c r="AU542" s="222">
        <v>26</v>
      </c>
      <c r="AV542" s="222">
        <v>1765</v>
      </c>
      <c r="AW542" s="222">
        <f t="shared" si="103"/>
        <v>441.25</v>
      </c>
    </row>
    <row r="543" spans="2:49">
      <c r="B543" s="41" t="s">
        <v>2021</v>
      </c>
      <c r="C543" s="298" t="s">
        <v>2098</v>
      </c>
      <c r="D543" s="44" t="s">
        <v>5</v>
      </c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221"/>
      <c r="AA543" s="221"/>
      <c r="AB543" s="221"/>
      <c r="AC543" s="221"/>
      <c r="AD543" s="221"/>
      <c r="AE543" s="221"/>
      <c r="AF543" s="102">
        <v>4</v>
      </c>
      <c r="AG543" s="102">
        <v>510</v>
      </c>
      <c r="AH543" s="219">
        <f t="shared" si="98"/>
        <v>127.5</v>
      </c>
      <c r="AI543" s="102">
        <v>28</v>
      </c>
      <c r="AJ543" s="102">
        <v>2575</v>
      </c>
      <c r="AK543" s="219">
        <f t="shared" si="99"/>
        <v>643.75</v>
      </c>
      <c r="AL543" s="102">
        <v>32</v>
      </c>
      <c r="AM543" s="102">
        <v>3015</v>
      </c>
      <c r="AN543" s="219">
        <f t="shared" si="100"/>
        <v>753.75</v>
      </c>
      <c r="AO543" s="268">
        <v>37</v>
      </c>
      <c r="AP543" s="268">
        <v>3380</v>
      </c>
      <c r="AQ543" s="219">
        <f t="shared" si="101"/>
        <v>845</v>
      </c>
      <c r="AR543" s="222">
        <v>36</v>
      </c>
      <c r="AS543" s="222">
        <v>3835</v>
      </c>
      <c r="AT543" s="219">
        <f t="shared" si="102"/>
        <v>958.75</v>
      </c>
      <c r="AU543" s="222">
        <v>66</v>
      </c>
      <c r="AV543" s="222">
        <v>5650</v>
      </c>
      <c r="AW543" s="222">
        <f t="shared" si="103"/>
        <v>1412.5</v>
      </c>
    </row>
    <row r="544" spans="2:49">
      <c r="B544" s="41" t="s">
        <v>2022</v>
      </c>
      <c r="C544" s="298" t="s">
        <v>2099</v>
      </c>
      <c r="D544" s="227" t="s">
        <v>130</v>
      </c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221"/>
      <c r="AA544" s="221"/>
      <c r="AB544" s="221"/>
      <c r="AC544" s="221"/>
      <c r="AD544" s="221"/>
      <c r="AE544" s="221"/>
      <c r="AF544" s="102">
        <v>46</v>
      </c>
      <c r="AG544" s="102">
        <v>3520</v>
      </c>
      <c r="AH544" s="219">
        <f t="shared" si="98"/>
        <v>880</v>
      </c>
      <c r="AI544" s="102">
        <v>208</v>
      </c>
      <c r="AJ544" s="102">
        <v>16645</v>
      </c>
      <c r="AK544" s="219">
        <f t="shared" si="99"/>
        <v>4161.25</v>
      </c>
      <c r="AL544" s="102">
        <v>211</v>
      </c>
      <c r="AM544" s="102">
        <v>16865</v>
      </c>
      <c r="AN544" s="219">
        <f t="shared" si="100"/>
        <v>4216.25</v>
      </c>
      <c r="AO544" s="268">
        <v>226</v>
      </c>
      <c r="AP544" s="268">
        <v>17690</v>
      </c>
      <c r="AQ544" s="219">
        <f t="shared" si="101"/>
        <v>4422.5</v>
      </c>
      <c r="AR544" s="222">
        <v>279</v>
      </c>
      <c r="AS544" s="222">
        <v>21115</v>
      </c>
      <c r="AT544" s="219">
        <f t="shared" si="102"/>
        <v>5278.75</v>
      </c>
      <c r="AU544" s="222">
        <v>237</v>
      </c>
      <c r="AV544" s="222">
        <v>19760</v>
      </c>
      <c r="AW544" s="222">
        <f t="shared" si="103"/>
        <v>4940</v>
      </c>
    </row>
    <row r="545" spans="2:49">
      <c r="B545" s="41" t="s">
        <v>2023</v>
      </c>
      <c r="C545" s="298" t="s">
        <v>5515</v>
      </c>
      <c r="D545" s="227" t="s">
        <v>148</v>
      </c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221"/>
      <c r="AA545" s="221"/>
      <c r="AB545" s="221"/>
      <c r="AC545" s="221"/>
      <c r="AD545" s="221"/>
      <c r="AE545" s="221"/>
      <c r="AF545" s="102">
        <v>17</v>
      </c>
      <c r="AG545" s="102">
        <v>1750</v>
      </c>
      <c r="AH545" s="219">
        <f t="shared" si="98"/>
        <v>437.5</v>
      </c>
      <c r="AI545" s="102">
        <v>9</v>
      </c>
      <c r="AJ545" s="102">
        <v>925</v>
      </c>
      <c r="AK545" s="219">
        <f t="shared" si="99"/>
        <v>231.25</v>
      </c>
      <c r="AL545" s="102">
        <v>9</v>
      </c>
      <c r="AM545" s="102">
        <v>760</v>
      </c>
      <c r="AN545" s="219">
        <f t="shared" si="100"/>
        <v>190</v>
      </c>
      <c r="AO545" s="268">
        <v>10</v>
      </c>
      <c r="AP545" s="268">
        <v>1065</v>
      </c>
      <c r="AQ545" s="219">
        <f t="shared" si="101"/>
        <v>266.25</v>
      </c>
      <c r="AR545" s="222">
        <v>0</v>
      </c>
      <c r="AS545" s="222">
        <v>0</v>
      </c>
      <c r="AT545" s="219">
        <f t="shared" si="102"/>
        <v>0</v>
      </c>
      <c r="AU545" s="222">
        <v>0</v>
      </c>
      <c r="AV545" s="222">
        <v>0</v>
      </c>
      <c r="AW545" s="222">
        <f t="shared" si="103"/>
        <v>0</v>
      </c>
    </row>
    <row r="546" spans="2:49">
      <c r="B546" s="41" t="s">
        <v>2024</v>
      </c>
      <c r="C546" s="298" t="s">
        <v>5533</v>
      </c>
      <c r="D546" s="227" t="s">
        <v>545</v>
      </c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221"/>
      <c r="AA546" s="221"/>
      <c r="AB546" s="221"/>
      <c r="AC546" s="221"/>
      <c r="AD546" s="221"/>
      <c r="AE546" s="221"/>
      <c r="AF546" s="102">
        <v>8</v>
      </c>
      <c r="AG546" s="102">
        <v>575</v>
      </c>
      <c r="AH546" s="219">
        <f t="shared" si="98"/>
        <v>143.75</v>
      </c>
      <c r="AI546" s="102">
        <v>0</v>
      </c>
      <c r="AJ546" s="102">
        <v>0</v>
      </c>
      <c r="AK546" s="219">
        <f t="shared" si="99"/>
        <v>0</v>
      </c>
      <c r="AL546" s="102">
        <v>0</v>
      </c>
      <c r="AM546" s="102">
        <v>0</v>
      </c>
      <c r="AN546" s="219">
        <f t="shared" si="100"/>
        <v>0</v>
      </c>
      <c r="AO546" s="268">
        <v>0</v>
      </c>
      <c r="AP546" s="268">
        <v>0</v>
      </c>
      <c r="AQ546" s="219">
        <f t="shared" si="101"/>
        <v>0</v>
      </c>
      <c r="AR546" s="222">
        <v>0</v>
      </c>
      <c r="AS546" s="222">
        <v>0</v>
      </c>
      <c r="AT546" s="219">
        <f t="shared" si="102"/>
        <v>0</v>
      </c>
      <c r="AU546" s="222">
        <v>0</v>
      </c>
      <c r="AV546" s="222">
        <v>0</v>
      </c>
      <c r="AW546" s="222">
        <f t="shared" si="103"/>
        <v>0</v>
      </c>
    </row>
    <row r="547" spans="2:49">
      <c r="B547" s="41" t="s">
        <v>2025</v>
      </c>
      <c r="C547" s="298" t="s">
        <v>5534</v>
      </c>
      <c r="D547" s="227" t="s">
        <v>501</v>
      </c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221"/>
      <c r="AA547" s="221"/>
      <c r="AB547" s="221"/>
      <c r="AC547" s="221"/>
      <c r="AD547" s="221"/>
      <c r="AE547" s="221"/>
      <c r="AF547" s="102">
        <v>125</v>
      </c>
      <c r="AG547" s="102">
        <v>11770</v>
      </c>
      <c r="AH547" s="219">
        <f t="shared" si="98"/>
        <v>2942.5</v>
      </c>
      <c r="AI547" s="102">
        <v>258</v>
      </c>
      <c r="AJ547" s="102">
        <v>22290</v>
      </c>
      <c r="AK547" s="219">
        <f t="shared" si="99"/>
        <v>5572.5</v>
      </c>
      <c r="AL547" s="102">
        <v>247</v>
      </c>
      <c r="AM547" s="102">
        <v>24370</v>
      </c>
      <c r="AN547" s="219">
        <f t="shared" si="100"/>
        <v>6092.5</v>
      </c>
      <c r="AO547" s="268">
        <v>0</v>
      </c>
      <c r="AP547" s="268">
        <v>0</v>
      </c>
      <c r="AQ547" s="219">
        <f t="shared" si="101"/>
        <v>0</v>
      </c>
      <c r="AR547" s="222">
        <v>0</v>
      </c>
      <c r="AS547" s="222">
        <v>0</v>
      </c>
      <c r="AT547" s="219">
        <f t="shared" si="102"/>
        <v>0</v>
      </c>
      <c r="AU547" s="222">
        <v>0</v>
      </c>
      <c r="AV547" s="222">
        <v>0</v>
      </c>
      <c r="AW547" s="222">
        <f t="shared" si="103"/>
        <v>0</v>
      </c>
    </row>
    <row r="548" spans="2:49">
      <c r="B548" s="41" t="s">
        <v>2026</v>
      </c>
      <c r="C548" s="298" t="s">
        <v>2100</v>
      </c>
      <c r="D548" s="44" t="s">
        <v>5</v>
      </c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221"/>
      <c r="AA548" s="221"/>
      <c r="AB548" s="221"/>
      <c r="AC548" s="221"/>
      <c r="AD548" s="221"/>
      <c r="AE548" s="221"/>
      <c r="AF548" s="102">
        <v>0</v>
      </c>
      <c r="AG548" s="102">
        <v>0</v>
      </c>
      <c r="AH548" s="219">
        <f t="shared" si="98"/>
        <v>0</v>
      </c>
      <c r="AI548" s="102">
        <v>1</v>
      </c>
      <c r="AJ548" s="102">
        <v>45</v>
      </c>
      <c r="AK548" s="219">
        <f t="shared" si="99"/>
        <v>11.25</v>
      </c>
      <c r="AL548" s="102">
        <v>10</v>
      </c>
      <c r="AM548" s="102">
        <v>1465</v>
      </c>
      <c r="AN548" s="219">
        <f t="shared" si="100"/>
        <v>366.25</v>
      </c>
      <c r="AO548" s="268">
        <v>14</v>
      </c>
      <c r="AP548" s="268">
        <v>1225</v>
      </c>
      <c r="AQ548" s="219">
        <f t="shared" si="101"/>
        <v>306.25</v>
      </c>
      <c r="AR548" s="222">
        <v>10</v>
      </c>
      <c r="AS548" s="222">
        <v>1175</v>
      </c>
      <c r="AT548" s="219">
        <f t="shared" si="102"/>
        <v>293.75</v>
      </c>
      <c r="AU548" s="222">
        <v>18</v>
      </c>
      <c r="AV548" s="222">
        <v>2005</v>
      </c>
      <c r="AW548" s="222">
        <f t="shared" si="103"/>
        <v>501.25</v>
      </c>
    </row>
    <row r="549" spans="2:49">
      <c r="B549" s="41" t="s">
        <v>2027</v>
      </c>
      <c r="C549" s="298" t="s">
        <v>5535</v>
      </c>
      <c r="D549" s="227" t="s">
        <v>216</v>
      </c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221"/>
      <c r="AA549" s="221"/>
      <c r="AB549" s="221"/>
      <c r="AC549" s="221"/>
      <c r="AD549" s="221"/>
      <c r="AE549" s="221"/>
      <c r="AF549" s="102">
        <v>0</v>
      </c>
      <c r="AG549" s="102">
        <v>0</v>
      </c>
      <c r="AH549" s="219">
        <f t="shared" si="98"/>
        <v>0</v>
      </c>
      <c r="AI549" s="102">
        <v>0</v>
      </c>
      <c r="AJ549" s="102">
        <v>0</v>
      </c>
      <c r="AK549" s="219">
        <f t="shared" si="99"/>
        <v>0</v>
      </c>
      <c r="AL549" s="102">
        <v>0</v>
      </c>
      <c r="AM549" s="102">
        <v>0</v>
      </c>
      <c r="AN549" s="219">
        <f t="shared" si="100"/>
        <v>0</v>
      </c>
      <c r="AO549" s="268">
        <v>0</v>
      </c>
      <c r="AP549" s="268">
        <v>0</v>
      </c>
      <c r="AQ549" s="219">
        <f t="shared" si="101"/>
        <v>0</v>
      </c>
      <c r="AR549" s="222">
        <v>0</v>
      </c>
      <c r="AS549" s="222">
        <v>0</v>
      </c>
      <c r="AT549" s="219">
        <f t="shared" si="102"/>
        <v>0</v>
      </c>
      <c r="AU549" s="222">
        <v>0</v>
      </c>
      <c r="AV549" s="222">
        <v>0</v>
      </c>
      <c r="AW549" s="222">
        <f t="shared" si="103"/>
        <v>0</v>
      </c>
    </row>
    <row r="550" spans="2:49">
      <c r="B550" s="41" t="s">
        <v>2028</v>
      </c>
      <c r="C550" s="298" t="s">
        <v>5515</v>
      </c>
      <c r="D550" s="227" t="s">
        <v>501</v>
      </c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221"/>
      <c r="AA550" s="221"/>
      <c r="AB550" s="221"/>
      <c r="AC550" s="221"/>
      <c r="AD550" s="221"/>
      <c r="AE550" s="221"/>
      <c r="AF550" s="102">
        <v>7</v>
      </c>
      <c r="AG550" s="102">
        <v>430</v>
      </c>
      <c r="AH550" s="219">
        <f t="shared" si="98"/>
        <v>107.5</v>
      </c>
      <c r="AI550" s="102">
        <v>36</v>
      </c>
      <c r="AJ550" s="102">
        <v>3515</v>
      </c>
      <c r="AK550" s="219">
        <f t="shared" si="99"/>
        <v>878.75</v>
      </c>
      <c r="AL550" s="102">
        <v>48</v>
      </c>
      <c r="AM550" s="102">
        <v>5215</v>
      </c>
      <c r="AN550" s="219">
        <f t="shared" si="100"/>
        <v>1303.75</v>
      </c>
      <c r="AO550" s="268">
        <v>70</v>
      </c>
      <c r="AP550" s="268">
        <v>8825</v>
      </c>
      <c r="AQ550" s="219">
        <f t="shared" si="101"/>
        <v>2206.25</v>
      </c>
      <c r="AR550" s="222">
        <v>29</v>
      </c>
      <c r="AS550" s="222">
        <v>3190</v>
      </c>
      <c r="AT550" s="219">
        <f t="shared" si="102"/>
        <v>797.5</v>
      </c>
      <c r="AU550" s="222">
        <v>0</v>
      </c>
      <c r="AV550" s="222">
        <v>0</v>
      </c>
      <c r="AW550" s="222">
        <f t="shared" si="103"/>
        <v>0</v>
      </c>
    </row>
    <row r="551" spans="2:49">
      <c r="B551" s="41" t="s">
        <v>2029</v>
      </c>
      <c r="C551" s="298" t="s">
        <v>5536</v>
      </c>
      <c r="D551" s="227" t="s">
        <v>222</v>
      </c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221"/>
      <c r="AA551" s="221"/>
      <c r="AB551" s="221"/>
      <c r="AC551" s="221"/>
      <c r="AD551" s="221"/>
      <c r="AE551" s="221"/>
      <c r="AF551" s="102">
        <v>15</v>
      </c>
      <c r="AG551" s="102">
        <v>925</v>
      </c>
      <c r="AH551" s="219">
        <f t="shared" si="98"/>
        <v>231.25</v>
      </c>
      <c r="AI551" s="102">
        <v>31</v>
      </c>
      <c r="AJ551" s="102">
        <v>2430</v>
      </c>
      <c r="AK551" s="219">
        <f t="shared" si="99"/>
        <v>607.5</v>
      </c>
      <c r="AL551" s="102">
        <v>39</v>
      </c>
      <c r="AM551" s="102">
        <v>3260</v>
      </c>
      <c r="AN551" s="219">
        <f t="shared" si="100"/>
        <v>815</v>
      </c>
      <c r="AO551" s="268">
        <v>13</v>
      </c>
      <c r="AP551" s="268">
        <v>1590</v>
      </c>
      <c r="AQ551" s="219">
        <f t="shared" si="101"/>
        <v>397.5</v>
      </c>
      <c r="AR551" s="222">
        <v>29</v>
      </c>
      <c r="AS551" s="222">
        <v>3055</v>
      </c>
      <c r="AT551" s="219">
        <f t="shared" si="102"/>
        <v>763.75</v>
      </c>
      <c r="AU551" s="222">
        <v>15</v>
      </c>
      <c r="AV551" s="222">
        <v>2140</v>
      </c>
      <c r="AW551" s="222">
        <f t="shared" si="103"/>
        <v>535</v>
      </c>
    </row>
    <row r="552" spans="2:49">
      <c r="B552" s="41" t="s">
        <v>2030</v>
      </c>
      <c r="C552" s="298" t="s">
        <v>2101</v>
      </c>
      <c r="D552" s="227" t="s">
        <v>23</v>
      </c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221"/>
      <c r="AA552" s="221"/>
      <c r="AB552" s="221"/>
      <c r="AC552" s="221"/>
      <c r="AD552" s="221"/>
      <c r="AE552" s="221"/>
      <c r="AF552" s="102">
        <v>20</v>
      </c>
      <c r="AG552" s="102">
        <v>2195</v>
      </c>
      <c r="AH552" s="219">
        <f t="shared" si="98"/>
        <v>548.75</v>
      </c>
      <c r="AI552" s="102">
        <v>43</v>
      </c>
      <c r="AJ552" s="102">
        <v>4585</v>
      </c>
      <c r="AK552" s="219">
        <f t="shared" si="99"/>
        <v>1146.25</v>
      </c>
      <c r="AL552" s="102">
        <v>51</v>
      </c>
      <c r="AM552" s="102">
        <v>5960</v>
      </c>
      <c r="AN552" s="219">
        <f t="shared" si="100"/>
        <v>1490</v>
      </c>
      <c r="AO552" s="268">
        <v>51</v>
      </c>
      <c r="AP552" s="268">
        <v>5190</v>
      </c>
      <c r="AQ552" s="219">
        <f t="shared" si="101"/>
        <v>1297.5</v>
      </c>
      <c r="AR552" s="222">
        <v>77</v>
      </c>
      <c r="AS552" s="222">
        <v>7795</v>
      </c>
      <c r="AT552" s="219">
        <f t="shared" si="102"/>
        <v>1948.75</v>
      </c>
      <c r="AU552" s="222">
        <v>84</v>
      </c>
      <c r="AV552" s="222">
        <v>9085</v>
      </c>
      <c r="AW552" s="222">
        <f t="shared" si="103"/>
        <v>2271.25</v>
      </c>
    </row>
    <row r="553" spans="2:49">
      <c r="B553" s="41" t="s">
        <v>2031</v>
      </c>
      <c r="C553" s="298" t="s">
        <v>2102</v>
      </c>
      <c r="D553" s="227" t="s">
        <v>23</v>
      </c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221"/>
      <c r="AA553" s="221"/>
      <c r="AB553" s="221"/>
      <c r="AC553" s="221"/>
      <c r="AD553" s="221"/>
      <c r="AE553" s="221"/>
      <c r="AF553" s="102">
        <v>31</v>
      </c>
      <c r="AG553" s="102">
        <v>2980</v>
      </c>
      <c r="AH553" s="219">
        <f t="shared" si="98"/>
        <v>745</v>
      </c>
      <c r="AI553" s="102">
        <v>47</v>
      </c>
      <c r="AJ553" s="102">
        <v>4830</v>
      </c>
      <c r="AK553" s="219">
        <f t="shared" si="99"/>
        <v>1207.5</v>
      </c>
      <c r="AL553" s="102">
        <v>93</v>
      </c>
      <c r="AM553" s="102">
        <v>8395</v>
      </c>
      <c r="AN553" s="219">
        <f t="shared" si="100"/>
        <v>2098.75</v>
      </c>
      <c r="AO553" s="268">
        <v>63</v>
      </c>
      <c r="AP553" s="268">
        <v>6940</v>
      </c>
      <c r="AQ553" s="219">
        <f t="shared" si="101"/>
        <v>1735</v>
      </c>
      <c r="AR553" s="222">
        <v>108</v>
      </c>
      <c r="AS553" s="222">
        <v>9360</v>
      </c>
      <c r="AT553" s="219">
        <f t="shared" si="102"/>
        <v>2340</v>
      </c>
      <c r="AU553" s="222">
        <v>123</v>
      </c>
      <c r="AV553" s="222">
        <v>10530</v>
      </c>
      <c r="AW553" s="222">
        <f t="shared" si="103"/>
        <v>2632.5</v>
      </c>
    </row>
    <row r="554" spans="2:49">
      <c r="B554" s="41" t="s">
        <v>2103</v>
      </c>
      <c r="C554" s="298" t="s">
        <v>2165</v>
      </c>
      <c r="D554" s="44" t="s">
        <v>5</v>
      </c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221"/>
      <c r="AA554" s="221"/>
      <c r="AB554" s="221"/>
      <c r="AC554" s="221"/>
      <c r="AD554" s="221"/>
      <c r="AE554" s="221"/>
      <c r="AF554" s="221"/>
      <c r="AG554" s="221"/>
      <c r="AH554" s="221"/>
      <c r="AI554" s="221">
        <v>32</v>
      </c>
      <c r="AJ554" s="221">
        <v>2835</v>
      </c>
      <c r="AK554" s="219">
        <f t="shared" si="99"/>
        <v>708.75</v>
      </c>
      <c r="AL554" s="221">
        <v>80</v>
      </c>
      <c r="AM554" s="221">
        <v>7330</v>
      </c>
      <c r="AN554" s="219">
        <f t="shared" si="100"/>
        <v>1832.5</v>
      </c>
      <c r="AO554" s="219">
        <v>133</v>
      </c>
      <c r="AP554" s="219">
        <v>14055</v>
      </c>
      <c r="AQ554" s="219">
        <f t="shared" si="101"/>
        <v>3513.75</v>
      </c>
      <c r="AR554" s="222">
        <v>186</v>
      </c>
      <c r="AS554" s="222">
        <v>20850</v>
      </c>
      <c r="AT554" s="219">
        <f t="shared" si="102"/>
        <v>5212.5</v>
      </c>
      <c r="AU554" s="222">
        <v>131</v>
      </c>
      <c r="AV554" s="222">
        <v>10475</v>
      </c>
      <c r="AW554" s="222">
        <f t="shared" si="103"/>
        <v>2618.75</v>
      </c>
    </row>
    <row r="555" spans="2:49">
      <c r="B555" s="41" t="s">
        <v>2104</v>
      </c>
      <c r="C555" s="298" t="s">
        <v>3133</v>
      </c>
      <c r="D555" s="227" t="s">
        <v>130</v>
      </c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221"/>
      <c r="AA555" s="221"/>
      <c r="AB555" s="221"/>
      <c r="AC555" s="221"/>
      <c r="AD555" s="221"/>
      <c r="AE555" s="221"/>
      <c r="AF555" s="221"/>
      <c r="AG555" s="221"/>
      <c r="AH555" s="221"/>
      <c r="AI555" s="221">
        <v>1</v>
      </c>
      <c r="AJ555" s="221">
        <v>45</v>
      </c>
      <c r="AK555" s="219">
        <f t="shared" si="99"/>
        <v>11.25</v>
      </c>
      <c r="AL555" s="221">
        <v>20</v>
      </c>
      <c r="AM555" s="221">
        <v>2585</v>
      </c>
      <c r="AN555" s="219">
        <f t="shared" si="100"/>
        <v>646.25</v>
      </c>
      <c r="AO555" s="219">
        <v>29</v>
      </c>
      <c r="AP555" s="219">
        <v>2765</v>
      </c>
      <c r="AQ555" s="219">
        <f t="shared" si="101"/>
        <v>691.25</v>
      </c>
      <c r="AR555" s="222">
        <v>59</v>
      </c>
      <c r="AS555" s="222">
        <v>6060</v>
      </c>
      <c r="AT555" s="219">
        <f t="shared" si="102"/>
        <v>1515</v>
      </c>
      <c r="AU555" s="222">
        <v>45</v>
      </c>
      <c r="AV555" s="222">
        <v>4735</v>
      </c>
      <c r="AW555" s="222">
        <f t="shared" si="103"/>
        <v>1183.75</v>
      </c>
    </row>
    <row r="556" spans="2:49">
      <c r="B556" s="41" t="s">
        <v>2105</v>
      </c>
      <c r="C556" s="298" t="s">
        <v>2166</v>
      </c>
      <c r="D556" s="227" t="s">
        <v>130</v>
      </c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221"/>
      <c r="AA556" s="221"/>
      <c r="AB556" s="221"/>
      <c r="AC556" s="221"/>
      <c r="AD556" s="221"/>
      <c r="AE556" s="221"/>
      <c r="AF556" s="221"/>
      <c r="AG556" s="221"/>
      <c r="AH556" s="221"/>
      <c r="AI556" s="221">
        <v>2</v>
      </c>
      <c r="AJ556" s="221">
        <v>105</v>
      </c>
      <c r="AK556" s="219">
        <f t="shared" si="99"/>
        <v>26.25</v>
      </c>
      <c r="AL556" s="221">
        <v>44</v>
      </c>
      <c r="AM556" s="221">
        <v>5755</v>
      </c>
      <c r="AN556" s="219">
        <f t="shared" si="100"/>
        <v>1438.75</v>
      </c>
      <c r="AO556" s="219">
        <v>77</v>
      </c>
      <c r="AP556" s="219">
        <v>11090</v>
      </c>
      <c r="AQ556" s="219">
        <f t="shared" si="101"/>
        <v>2772.5</v>
      </c>
      <c r="AR556" s="222">
        <v>70</v>
      </c>
      <c r="AS556" s="222">
        <v>5485</v>
      </c>
      <c r="AT556" s="219">
        <f t="shared" si="102"/>
        <v>1371.25</v>
      </c>
      <c r="AU556" s="222">
        <v>31</v>
      </c>
      <c r="AV556" s="222">
        <v>2840</v>
      </c>
      <c r="AW556" s="222">
        <f t="shared" si="103"/>
        <v>710</v>
      </c>
    </row>
    <row r="557" spans="2:49">
      <c r="B557" s="41" t="s">
        <v>2106</v>
      </c>
      <c r="C557" s="298" t="s">
        <v>3134</v>
      </c>
      <c r="D557" s="227" t="s">
        <v>3</v>
      </c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221"/>
      <c r="AA557" s="221"/>
      <c r="AB557" s="221"/>
      <c r="AC557" s="221"/>
      <c r="AD557" s="221"/>
      <c r="AE557" s="221"/>
      <c r="AF557" s="221"/>
      <c r="AG557" s="221"/>
      <c r="AH557" s="221"/>
      <c r="AI557" s="222">
        <v>0</v>
      </c>
      <c r="AJ557" s="222">
        <v>0</v>
      </c>
      <c r="AK557" s="219">
        <f t="shared" si="99"/>
        <v>0</v>
      </c>
      <c r="AL557" s="222">
        <v>10</v>
      </c>
      <c r="AM557" s="222">
        <v>830</v>
      </c>
      <c r="AN557" s="219">
        <f t="shared" si="100"/>
        <v>207.5</v>
      </c>
      <c r="AO557" s="300">
        <v>10</v>
      </c>
      <c r="AP557" s="300">
        <v>1120</v>
      </c>
      <c r="AQ557" s="219">
        <f t="shared" si="101"/>
        <v>280</v>
      </c>
      <c r="AR557" s="222">
        <v>35</v>
      </c>
      <c r="AS557" s="222">
        <v>2915</v>
      </c>
      <c r="AT557" s="219">
        <f t="shared" si="102"/>
        <v>728.75</v>
      </c>
      <c r="AU557" s="222">
        <v>23</v>
      </c>
      <c r="AV557" s="222">
        <v>3000</v>
      </c>
      <c r="AW557" s="222">
        <f t="shared" si="103"/>
        <v>750</v>
      </c>
    </row>
    <row r="558" spans="2:49">
      <c r="B558" s="41" t="s">
        <v>2107</v>
      </c>
      <c r="C558" s="298" t="s">
        <v>5515</v>
      </c>
      <c r="D558" s="44" t="s">
        <v>5</v>
      </c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221"/>
      <c r="AA558" s="221"/>
      <c r="AB558" s="221"/>
      <c r="AC558" s="221"/>
      <c r="AD558" s="221"/>
      <c r="AE558" s="221"/>
      <c r="AF558" s="221"/>
      <c r="AG558" s="221"/>
      <c r="AH558" s="221"/>
      <c r="AI558" s="221">
        <v>59</v>
      </c>
      <c r="AJ558" s="221">
        <v>6025</v>
      </c>
      <c r="AK558" s="219">
        <f t="shared" si="99"/>
        <v>1506.25</v>
      </c>
      <c r="AL558" s="221">
        <v>126</v>
      </c>
      <c r="AM558" s="221">
        <v>10840</v>
      </c>
      <c r="AN558" s="219">
        <f t="shared" si="100"/>
        <v>2710</v>
      </c>
      <c r="AO558" s="219">
        <v>233</v>
      </c>
      <c r="AP558" s="219">
        <v>19020</v>
      </c>
      <c r="AQ558" s="219">
        <f t="shared" si="101"/>
        <v>4755</v>
      </c>
      <c r="AR558" s="222">
        <v>152</v>
      </c>
      <c r="AS558" s="222">
        <v>14040</v>
      </c>
      <c r="AT558" s="219">
        <f t="shared" si="102"/>
        <v>3510</v>
      </c>
      <c r="AU558" s="222">
        <v>0</v>
      </c>
      <c r="AV558" s="222">
        <v>0</v>
      </c>
      <c r="AW558" s="222">
        <f t="shared" si="103"/>
        <v>0</v>
      </c>
    </row>
    <row r="559" spans="2:49">
      <c r="B559" s="41" t="s">
        <v>2108</v>
      </c>
      <c r="C559" s="298" t="s">
        <v>2167</v>
      </c>
      <c r="D559" s="227" t="s">
        <v>341</v>
      </c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221"/>
      <c r="AA559" s="221"/>
      <c r="AB559" s="221"/>
      <c r="AC559" s="221"/>
      <c r="AD559" s="221"/>
      <c r="AE559" s="221"/>
      <c r="AF559" s="221"/>
      <c r="AG559" s="221"/>
      <c r="AH559" s="221"/>
      <c r="AI559" s="221">
        <v>12</v>
      </c>
      <c r="AJ559" s="221">
        <v>1290</v>
      </c>
      <c r="AK559" s="219">
        <f t="shared" si="99"/>
        <v>322.5</v>
      </c>
      <c r="AL559" s="221">
        <v>26</v>
      </c>
      <c r="AM559" s="221">
        <v>2185</v>
      </c>
      <c r="AN559" s="219">
        <f t="shared" si="100"/>
        <v>546.25</v>
      </c>
      <c r="AO559" s="219">
        <v>45</v>
      </c>
      <c r="AP559" s="219">
        <v>3015</v>
      </c>
      <c r="AQ559" s="219">
        <f t="shared" si="101"/>
        <v>753.75</v>
      </c>
      <c r="AR559" s="222">
        <v>69</v>
      </c>
      <c r="AS559" s="222">
        <v>6235</v>
      </c>
      <c r="AT559" s="219">
        <f t="shared" si="102"/>
        <v>1558.75</v>
      </c>
      <c r="AU559" s="222">
        <v>64</v>
      </c>
      <c r="AV559" s="222">
        <v>6425</v>
      </c>
      <c r="AW559" s="222">
        <f t="shared" si="103"/>
        <v>1606.25</v>
      </c>
    </row>
    <row r="560" spans="2:49">
      <c r="B560" s="41" t="s">
        <v>2109</v>
      </c>
      <c r="C560" s="298" t="s">
        <v>2168</v>
      </c>
      <c r="D560" s="227" t="s">
        <v>19</v>
      </c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221"/>
      <c r="AA560" s="221"/>
      <c r="AB560" s="221"/>
      <c r="AC560" s="221"/>
      <c r="AD560" s="221"/>
      <c r="AE560" s="221"/>
      <c r="AF560" s="221"/>
      <c r="AG560" s="221"/>
      <c r="AH560" s="221"/>
      <c r="AI560" s="221">
        <v>21</v>
      </c>
      <c r="AJ560" s="221">
        <v>1935</v>
      </c>
      <c r="AK560" s="219">
        <f t="shared" si="99"/>
        <v>483.75</v>
      </c>
      <c r="AL560" s="221">
        <v>40</v>
      </c>
      <c r="AM560" s="221">
        <v>3980</v>
      </c>
      <c r="AN560" s="219">
        <f t="shared" si="100"/>
        <v>995</v>
      </c>
      <c r="AO560" s="219">
        <v>36</v>
      </c>
      <c r="AP560" s="219">
        <v>4195</v>
      </c>
      <c r="AQ560" s="219">
        <f t="shared" si="101"/>
        <v>1048.75</v>
      </c>
      <c r="AR560" s="222">
        <v>41</v>
      </c>
      <c r="AS560" s="222">
        <v>3140</v>
      </c>
      <c r="AT560" s="219">
        <f t="shared" si="102"/>
        <v>785</v>
      </c>
      <c r="AU560" s="222">
        <v>41</v>
      </c>
      <c r="AV560" s="222">
        <v>3755</v>
      </c>
      <c r="AW560" s="222">
        <f t="shared" si="103"/>
        <v>938.75</v>
      </c>
    </row>
    <row r="561" spans="2:49">
      <c r="B561" s="41" t="s">
        <v>2110</v>
      </c>
      <c r="C561" s="298" t="s">
        <v>2169</v>
      </c>
      <c r="D561" s="227" t="s">
        <v>341</v>
      </c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221"/>
      <c r="AA561" s="221"/>
      <c r="AB561" s="221"/>
      <c r="AC561" s="221"/>
      <c r="AD561" s="221"/>
      <c r="AE561" s="221"/>
      <c r="AF561" s="221"/>
      <c r="AG561" s="221"/>
      <c r="AH561" s="221"/>
      <c r="AI561" s="221">
        <v>14</v>
      </c>
      <c r="AJ561" s="221">
        <v>1025</v>
      </c>
      <c r="AK561" s="219">
        <f t="shared" si="99"/>
        <v>256.25</v>
      </c>
      <c r="AL561" s="221">
        <v>17</v>
      </c>
      <c r="AM561" s="221">
        <v>1345</v>
      </c>
      <c r="AN561" s="219">
        <f t="shared" si="100"/>
        <v>336.25</v>
      </c>
      <c r="AO561" s="219">
        <v>3</v>
      </c>
      <c r="AP561" s="219">
        <v>310</v>
      </c>
      <c r="AQ561" s="219">
        <f t="shared" si="101"/>
        <v>77.5</v>
      </c>
      <c r="AR561" s="222">
        <v>8</v>
      </c>
      <c r="AS561" s="222">
        <v>915</v>
      </c>
      <c r="AT561" s="219">
        <f t="shared" si="102"/>
        <v>228.75</v>
      </c>
      <c r="AU561" s="222">
        <v>1</v>
      </c>
      <c r="AV561" s="222">
        <v>60</v>
      </c>
      <c r="AW561" s="222">
        <f t="shared" si="103"/>
        <v>15</v>
      </c>
    </row>
    <row r="562" spans="2:49">
      <c r="B562" s="41" t="s">
        <v>2111</v>
      </c>
      <c r="C562" s="298" t="s">
        <v>2170</v>
      </c>
      <c r="D562" s="44" t="s">
        <v>5</v>
      </c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221"/>
      <c r="AA562" s="221"/>
      <c r="AB562" s="221"/>
      <c r="AC562" s="221"/>
      <c r="AD562" s="221"/>
      <c r="AE562" s="221"/>
      <c r="AF562" s="221"/>
      <c r="AG562" s="221"/>
      <c r="AH562" s="221"/>
      <c r="AI562" s="221">
        <v>17</v>
      </c>
      <c r="AJ562" s="221">
        <v>1235</v>
      </c>
      <c r="AK562" s="219">
        <f t="shared" si="99"/>
        <v>308.75</v>
      </c>
      <c r="AL562" s="221">
        <v>97</v>
      </c>
      <c r="AM562" s="221">
        <v>7835</v>
      </c>
      <c r="AN562" s="219">
        <f t="shared" si="100"/>
        <v>1958.75</v>
      </c>
      <c r="AO562" s="219">
        <v>117</v>
      </c>
      <c r="AP562" s="219">
        <v>10945</v>
      </c>
      <c r="AQ562" s="219">
        <f t="shared" si="101"/>
        <v>2736.25</v>
      </c>
      <c r="AR562" s="222">
        <v>182</v>
      </c>
      <c r="AS562" s="222">
        <v>15490</v>
      </c>
      <c r="AT562" s="219">
        <f t="shared" si="102"/>
        <v>3872.5</v>
      </c>
      <c r="AU562" s="222">
        <v>195</v>
      </c>
      <c r="AV562" s="222">
        <v>16440</v>
      </c>
      <c r="AW562" s="222">
        <f t="shared" si="103"/>
        <v>4110</v>
      </c>
    </row>
    <row r="563" spans="2:49">
      <c r="B563" s="41" t="s">
        <v>2112</v>
      </c>
      <c r="C563" s="298" t="s">
        <v>2171</v>
      </c>
      <c r="D563" s="44" t="s">
        <v>5</v>
      </c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221"/>
      <c r="AA563" s="221"/>
      <c r="AB563" s="221"/>
      <c r="AC563" s="221"/>
      <c r="AD563" s="221"/>
      <c r="AE563" s="221"/>
      <c r="AF563" s="221"/>
      <c r="AG563" s="221"/>
      <c r="AH563" s="221"/>
      <c r="AI563" s="221">
        <v>14</v>
      </c>
      <c r="AJ563" s="221">
        <v>1845</v>
      </c>
      <c r="AK563" s="219">
        <f t="shared" si="99"/>
        <v>461.25</v>
      </c>
      <c r="AL563" s="221">
        <v>146</v>
      </c>
      <c r="AM563" s="221">
        <v>14785</v>
      </c>
      <c r="AN563" s="219">
        <f t="shared" si="100"/>
        <v>3696.25</v>
      </c>
      <c r="AO563" s="219">
        <v>242</v>
      </c>
      <c r="AP563" s="219">
        <v>25520</v>
      </c>
      <c r="AQ563" s="219">
        <f t="shared" si="101"/>
        <v>6380</v>
      </c>
      <c r="AR563" s="222">
        <v>340</v>
      </c>
      <c r="AS563" s="222">
        <v>31560</v>
      </c>
      <c r="AT563" s="219">
        <f t="shared" si="102"/>
        <v>7890</v>
      </c>
      <c r="AU563" s="222">
        <v>361</v>
      </c>
      <c r="AV563" s="222">
        <v>33720</v>
      </c>
      <c r="AW563" s="222">
        <f t="shared" si="103"/>
        <v>8430</v>
      </c>
    </row>
    <row r="564" spans="2:49">
      <c r="B564" s="41" t="s">
        <v>2113</v>
      </c>
      <c r="C564" s="298" t="s">
        <v>3135</v>
      </c>
      <c r="D564" s="227" t="s">
        <v>16</v>
      </c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221"/>
      <c r="AA564" s="221"/>
      <c r="AB564" s="221"/>
      <c r="AC564" s="221"/>
      <c r="AD564" s="221"/>
      <c r="AE564" s="221"/>
      <c r="AF564" s="221"/>
      <c r="AG564" s="221"/>
      <c r="AH564" s="221"/>
      <c r="AI564" s="221">
        <v>6</v>
      </c>
      <c r="AJ564" s="221">
        <v>340</v>
      </c>
      <c r="AK564" s="219">
        <f t="shared" si="99"/>
        <v>85</v>
      </c>
      <c r="AL564" s="221">
        <v>7</v>
      </c>
      <c r="AM564" s="221">
        <v>660</v>
      </c>
      <c r="AN564" s="219">
        <f t="shared" si="100"/>
        <v>165</v>
      </c>
      <c r="AO564" s="219">
        <v>15</v>
      </c>
      <c r="AP564" s="219">
        <v>1765</v>
      </c>
      <c r="AQ564" s="219">
        <f t="shared" si="101"/>
        <v>441.25</v>
      </c>
      <c r="AR564" s="222">
        <v>19</v>
      </c>
      <c r="AS564" s="222">
        <v>2045</v>
      </c>
      <c r="AT564" s="219">
        <f t="shared" si="102"/>
        <v>511.25</v>
      </c>
      <c r="AU564" s="222">
        <v>13</v>
      </c>
      <c r="AV564" s="222">
        <v>1210</v>
      </c>
      <c r="AW564" s="222">
        <f t="shared" si="103"/>
        <v>302.5</v>
      </c>
    </row>
    <row r="565" spans="2:49">
      <c r="B565" s="41" t="s">
        <v>2114</v>
      </c>
      <c r="C565" s="298" t="s">
        <v>2172</v>
      </c>
      <c r="D565" s="227" t="s">
        <v>19</v>
      </c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221"/>
      <c r="AA565" s="221"/>
      <c r="AB565" s="221"/>
      <c r="AC565" s="221"/>
      <c r="AD565" s="221"/>
      <c r="AE565" s="221"/>
      <c r="AF565" s="221"/>
      <c r="AG565" s="221"/>
      <c r="AH565" s="221"/>
      <c r="AI565" s="222">
        <v>0</v>
      </c>
      <c r="AJ565" s="222">
        <v>0</v>
      </c>
      <c r="AK565" s="219">
        <f t="shared" si="99"/>
        <v>0</v>
      </c>
      <c r="AL565" s="222">
        <v>0</v>
      </c>
      <c r="AM565" s="222">
        <v>0</v>
      </c>
      <c r="AN565" s="219">
        <f t="shared" si="100"/>
        <v>0</v>
      </c>
      <c r="AO565" s="300">
        <v>0</v>
      </c>
      <c r="AP565" s="300">
        <v>0</v>
      </c>
      <c r="AQ565" s="219">
        <f t="shared" si="101"/>
        <v>0</v>
      </c>
      <c r="AR565" s="222">
        <v>0</v>
      </c>
      <c r="AS565" s="222">
        <v>0</v>
      </c>
      <c r="AT565" s="219">
        <f t="shared" si="102"/>
        <v>0</v>
      </c>
      <c r="AU565" s="222">
        <v>0</v>
      </c>
      <c r="AV565" s="222">
        <v>0</v>
      </c>
      <c r="AW565" s="222">
        <f t="shared" si="103"/>
        <v>0</v>
      </c>
    </row>
    <row r="566" spans="2:49">
      <c r="B566" s="41" t="s">
        <v>2115</v>
      </c>
      <c r="C566" s="298" t="s">
        <v>3136</v>
      </c>
      <c r="D566" s="227" t="s">
        <v>21</v>
      </c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221"/>
      <c r="AA566" s="221"/>
      <c r="AB566" s="221"/>
      <c r="AC566" s="221"/>
      <c r="AD566" s="221"/>
      <c r="AE566" s="221"/>
      <c r="AF566" s="221"/>
      <c r="AG566" s="221"/>
      <c r="AH566" s="221"/>
      <c r="AI566" s="221">
        <v>7</v>
      </c>
      <c r="AJ566" s="221">
        <v>535</v>
      </c>
      <c r="AK566" s="219">
        <f t="shared" si="99"/>
        <v>133.75</v>
      </c>
      <c r="AL566" s="221">
        <v>17</v>
      </c>
      <c r="AM566" s="221">
        <v>1530</v>
      </c>
      <c r="AN566" s="219">
        <f t="shared" si="100"/>
        <v>382.5</v>
      </c>
      <c r="AO566" s="219">
        <v>41</v>
      </c>
      <c r="AP566" s="219">
        <v>4465</v>
      </c>
      <c r="AQ566" s="219">
        <f t="shared" si="101"/>
        <v>1116.25</v>
      </c>
      <c r="AR566" s="222">
        <v>18</v>
      </c>
      <c r="AS566" s="222">
        <v>1565</v>
      </c>
      <c r="AT566" s="219">
        <f t="shared" si="102"/>
        <v>391.25</v>
      </c>
      <c r="AU566" s="222">
        <v>38</v>
      </c>
      <c r="AV566" s="222">
        <v>3480</v>
      </c>
      <c r="AW566" s="222">
        <f t="shared" si="103"/>
        <v>870</v>
      </c>
    </row>
    <row r="567" spans="2:49">
      <c r="B567" s="41" t="s">
        <v>2116</v>
      </c>
      <c r="C567" s="298" t="s">
        <v>2173</v>
      </c>
      <c r="D567" s="227" t="s">
        <v>23</v>
      </c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221"/>
      <c r="AA567" s="221"/>
      <c r="AB567" s="221"/>
      <c r="AC567" s="221"/>
      <c r="AD567" s="221"/>
      <c r="AE567" s="221"/>
      <c r="AF567" s="221"/>
      <c r="AG567" s="221"/>
      <c r="AH567" s="221"/>
      <c r="AI567" s="221">
        <v>10</v>
      </c>
      <c r="AJ567" s="221">
        <v>615</v>
      </c>
      <c r="AK567" s="219">
        <f t="shared" si="99"/>
        <v>153.75</v>
      </c>
      <c r="AL567" s="221">
        <v>24</v>
      </c>
      <c r="AM567" s="221">
        <v>2005</v>
      </c>
      <c r="AN567" s="219">
        <f t="shared" si="100"/>
        <v>501.25</v>
      </c>
      <c r="AO567" s="219">
        <v>40</v>
      </c>
      <c r="AP567" s="219">
        <v>2595</v>
      </c>
      <c r="AQ567" s="219">
        <f t="shared" si="101"/>
        <v>648.75</v>
      </c>
      <c r="AR567" s="222">
        <v>56</v>
      </c>
      <c r="AS567" s="222">
        <v>5780</v>
      </c>
      <c r="AT567" s="219">
        <f t="shared" si="102"/>
        <v>1445</v>
      </c>
      <c r="AU567" s="222">
        <v>85</v>
      </c>
      <c r="AV567" s="222">
        <v>9630</v>
      </c>
      <c r="AW567" s="222">
        <f t="shared" si="103"/>
        <v>2407.5</v>
      </c>
    </row>
    <row r="568" spans="2:49">
      <c r="B568" s="41" t="s">
        <v>2117</v>
      </c>
      <c r="C568" s="298" t="s">
        <v>2174</v>
      </c>
      <c r="D568" s="227" t="s">
        <v>12</v>
      </c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221"/>
      <c r="AA568" s="221"/>
      <c r="AB568" s="221"/>
      <c r="AC568" s="221"/>
      <c r="AD568" s="221"/>
      <c r="AE568" s="221"/>
      <c r="AF568" s="221"/>
      <c r="AG568" s="221"/>
      <c r="AH568" s="221"/>
      <c r="AI568" s="221">
        <v>39</v>
      </c>
      <c r="AJ568" s="221">
        <v>2955</v>
      </c>
      <c r="AK568" s="219">
        <f t="shared" si="99"/>
        <v>738.75</v>
      </c>
      <c r="AL568" s="221">
        <v>40</v>
      </c>
      <c r="AM568" s="221">
        <v>3195</v>
      </c>
      <c r="AN568" s="219">
        <f t="shared" si="100"/>
        <v>798.75</v>
      </c>
      <c r="AO568" s="219">
        <v>53</v>
      </c>
      <c r="AP568" s="219">
        <v>4530</v>
      </c>
      <c r="AQ568" s="219">
        <f t="shared" si="101"/>
        <v>1132.5</v>
      </c>
      <c r="AR568" s="222">
        <v>59</v>
      </c>
      <c r="AS568" s="222">
        <v>4980</v>
      </c>
      <c r="AT568" s="219">
        <f t="shared" si="102"/>
        <v>1245</v>
      </c>
      <c r="AU568" s="222">
        <v>61</v>
      </c>
      <c r="AV568" s="222">
        <v>5695</v>
      </c>
      <c r="AW568" s="222">
        <f t="shared" si="103"/>
        <v>1423.75</v>
      </c>
    </row>
    <row r="569" spans="2:49">
      <c r="B569" s="41" t="s">
        <v>2118</v>
      </c>
      <c r="C569" s="298" t="s">
        <v>3137</v>
      </c>
      <c r="D569" s="44" t="s">
        <v>5</v>
      </c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221"/>
      <c r="AA569" s="221"/>
      <c r="AB569" s="221"/>
      <c r="AC569" s="221"/>
      <c r="AD569" s="221"/>
      <c r="AE569" s="221"/>
      <c r="AF569" s="221"/>
      <c r="AG569" s="221"/>
      <c r="AH569" s="221"/>
      <c r="AI569" s="221">
        <v>5</v>
      </c>
      <c r="AJ569" s="221">
        <v>400</v>
      </c>
      <c r="AK569" s="219">
        <f t="shared" si="99"/>
        <v>100</v>
      </c>
      <c r="AL569" s="221">
        <v>27</v>
      </c>
      <c r="AM569" s="221">
        <v>2335</v>
      </c>
      <c r="AN569" s="219">
        <f t="shared" si="100"/>
        <v>583.75</v>
      </c>
      <c r="AO569" s="219">
        <v>61</v>
      </c>
      <c r="AP569" s="219">
        <v>5165</v>
      </c>
      <c r="AQ569" s="219">
        <f t="shared" si="101"/>
        <v>1291.25</v>
      </c>
      <c r="AR569" s="222">
        <v>96</v>
      </c>
      <c r="AS569" s="222">
        <v>7115</v>
      </c>
      <c r="AT569" s="219">
        <f t="shared" si="102"/>
        <v>1778.75</v>
      </c>
      <c r="AU569" s="222">
        <v>130</v>
      </c>
      <c r="AV569" s="222">
        <v>8425</v>
      </c>
      <c r="AW569" s="222">
        <f t="shared" si="103"/>
        <v>2106.25</v>
      </c>
    </row>
    <row r="570" spans="2:49">
      <c r="B570" s="41" t="s">
        <v>2119</v>
      </c>
      <c r="C570" s="298" t="s">
        <v>3138</v>
      </c>
      <c r="D570" s="44" t="s">
        <v>5</v>
      </c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221"/>
      <c r="AA570" s="221"/>
      <c r="AB570" s="221"/>
      <c r="AC570" s="221"/>
      <c r="AD570" s="221"/>
      <c r="AE570" s="221"/>
      <c r="AF570" s="221"/>
      <c r="AG570" s="221"/>
      <c r="AH570" s="221"/>
      <c r="AI570" s="221">
        <v>3</v>
      </c>
      <c r="AJ570" s="221">
        <v>265</v>
      </c>
      <c r="AK570" s="219">
        <f t="shared" si="99"/>
        <v>66.25</v>
      </c>
      <c r="AL570" s="221">
        <v>31</v>
      </c>
      <c r="AM570" s="221">
        <v>2625</v>
      </c>
      <c r="AN570" s="219">
        <f t="shared" si="100"/>
        <v>656.25</v>
      </c>
      <c r="AO570" s="219">
        <v>38</v>
      </c>
      <c r="AP570" s="219">
        <v>3635</v>
      </c>
      <c r="AQ570" s="219">
        <f t="shared" si="101"/>
        <v>908.75</v>
      </c>
      <c r="AR570" s="222">
        <v>19</v>
      </c>
      <c r="AS570" s="222">
        <v>1320</v>
      </c>
      <c r="AT570" s="219">
        <f t="shared" si="102"/>
        <v>330</v>
      </c>
      <c r="AU570" s="222">
        <v>20</v>
      </c>
      <c r="AV570" s="222">
        <v>2620</v>
      </c>
      <c r="AW570" s="222">
        <f t="shared" si="103"/>
        <v>655</v>
      </c>
    </row>
    <row r="571" spans="2:49">
      <c r="B571" s="41" t="s">
        <v>2120</v>
      </c>
      <c r="C571" s="298" t="s">
        <v>2175</v>
      </c>
      <c r="D571" s="44" t="s">
        <v>5</v>
      </c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221"/>
      <c r="AA571" s="221"/>
      <c r="AB571" s="221"/>
      <c r="AC571" s="221"/>
      <c r="AD571" s="221"/>
      <c r="AE571" s="221"/>
      <c r="AF571" s="221"/>
      <c r="AG571" s="221"/>
      <c r="AH571" s="221"/>
      <c r="AI571" s="221">
        <v>4</v>
      </c>
      <c r="AJ571" s="221">
        <v>230</v>
      </c>
      <c r="AK571" s="219">
        <f t="shared" si="99"/>
        <v>57.5</v>
      </c>
      <c r="AL571" s="221">
        <v>27</v>
      </c>
      <c r="AM571" s="221">
        <v>3005</v>
      </c>
      <c r="AN571" s="219">
        <f t="shared" si="100"/>
        <v>751.25</v>
      </c>
      <c r="AO571" s="219">
        <v>45</v>
      </c>
      <c r="AP571" s="219">
        <v>4435</v>
      </c>
      <c r="AQ571" s="219">
        <f t="shared" si="101"/>
        <v>1108.75</v>
      </c>
      <c r="AR571" s="222">
        <v>44</v>
      </c>
      <c r="AS571" s="222">
        <v>4450</v>
      </c>
      <c r="AT571" s="219">
        <f t="shared" si="102"/>
        <v>1112.5</v>
      </c>
      <c r="AU571" s="222">
        <v>55</v>
      </c>
      <c r="AV571" s="222">
        <v>5655</v>
      </c>
      <c r="AW571" s="222">
        <f t="shared" si="103"/>
        <v>1413.75</v>
      </c>
    </row>
    <row r="572" spans="2:49">
      <c r="B572" s="41" t="s">
        <v>2121</v>
      </c>
      <c r="C572" s="298" t="s">
        <v>3139</v>
      </c>
      <c r="D572" s="227" t="s">
        <v>259</v>
      </c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221"/>
      <c r="AA572" s="221"/>
      <c r="AB572" s="221"/>
      <c r="AC572" s="221"/>
      <c r="AD572" s="221"/>
      <c r="AE572" s="221"/>
      <c r="AF572" s="221"/>
      <c r="AG572" s="221"/>
      <c r="AH572" s="221"/>
      <c r="AI572" s="221">
        <v>1</v>
      </c>
      <c r="AJ572" s="221">
        <v>100</v>
      </c>
      <c r="AK572" s="219">
        <f t="shared" si="99"/>
        <v>25</v>
      </c>
      <c r="AL572" s="221">
        <v>5</v>
      </c>
      <c r="AM572" s="221">
        <v>710</v>
      </c>
      <c r="AN572" s="219">
        <f t="shared" si="100"/>
        <v>177.5</v>
      </c>
      <c r="AO572" s="219">
        <v>3</v>
      </c>
      <c r="AP572" s="219">
        <v>295</v>
      </c>
      <c r="AQ572" s="219">
        <f t="shared" si="101"/>
        <v>73.75</v>
      </c>
      <c r="AR572" s="222">
        <v>10</v>
      </c>
      <c r="AS572" s="222">
        <v>1030</v>
      </c>
      <c r="AT572" s="219">
        <f t="shared" si="102"/>
        <v>257.5</v>
      </c>
      <c r="AU572" s="222">
        <v>5</v>
      </c>
      <c r="AV572" s="222">
        <v>380</v>
      </c>
      <c r="AW572" s="222">
        <f t="shared" si="103"/>
        <v>95</v>
      </c>
    </row>
    <row r="573" spans="2:49">
      <c r="B573" s="41" t="s">
        <v>2122</v>
      </c>
      <c r="C573" s="298" t="s">
        <v>2176</v>
      </c>
      <c r="D573" s="227" t="s">
        <v>259</v>
      </c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221"/>
      <c r="AA573" s="221"/>
      <c r="AB573" s="221"/>
      <c r="AC573" s="221"/>
      <c r="AD573" s="221"/>
      <c r="AE573" s="221"/>
      <c r="AF573" s="221"/>
      <c r="AG573" s="221"/>
      <c r="AH573" s="221"/>
      <c r="AI573" s="221">
        <v>0</v>
      </c>
      <c r="AJ573" s="221"/>
      <c r="AK573" s="219">
        <f t="shared" si="99"/>
        <v>0</v>
      </c>
      <c r="AL573" s="221">
        <v>0</v>
      </c>
      <c r="AM573" s="221">
        <v>0</v>
      </c>
      <c r="AN573" s="219">
        <f t="shared" si="100"/>
        <v>0</v>
      </c>
      <c r="AO573" s="300">
        <v>0</v>
      </c>
      <c r="AP573" s="300">
        <v>0</v>
      </c>
      <c r="AQ573" s="219">
        <f t="shared" si="101"/>
        <v>0</v>
      </c>
      <c r="AR573" s="222">
        <v>0</v>
      </c>
      <c r="AS573" s="222">
        <v>0</v>
      </c>
      <c r="AT573" s="219">
        <f t="shared" si="102"/>
        <v>0</v>
      </c>
      <c r="AU573" s="222">
        <v>0</v>
      </c>
      <c r="AV573" s="222">
        <v>0</v>
      </c>
      <c r="AW573" s="222">
        <f t="shared" si="103"/>
        <v>0</v>
      </c>
    </row>
    <row r="574" spans="2:49">
      <c r="B574" s="41" t="s">
        <v>2123</v>
      </c>
      <c r="C574" s="298" t="s">
        <v>2177</v>
      </c>
      <c r="D574" s="227" t="s">
        <v>130</v>
      </c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221"/>
      <c r="AA574" s="221"/>
      <c r="AB574" s="221"/>
      <c r="AC574" s="221"/>
      <c r="AD574" s="221"/>
      <c r="AE574" s="221"/>
      <c r="AF574" s="221"/>
      <c r="AG574" s="221"/>
      <c r="AH574" s="221"/>
      <c r="AI574" s="221">
        <v>11</v>
      </c>
      <c r="AJ574" s="221">
        <v>765</v>
      </c>
      <c r="AK574" s="219">
        <f t="shared" si="99"/>
        <v>191.25</v>
      </c>
      <c r="AL574" s="221">
        <v>46</v>
      </c>
      <c r="AM574" s="221">
        <v>3330</v>
      </c>
      <c r="AN574" s="219">
        <f t="shared" si="100"/>
        <v>832.5</v>
      </c>
      <c r="AO574" s="219">
        <v>38</v>
      </c>
      <c r="AP574" s="219">
        <v>3135</v>
      </c>
      <c r="AQ574" s="219">
        <f t="shared" si="101"/>
        <v>783.75</v>
      </c>
      <c r="AR574" s="222">
        <v>46</v>
      </c>
      <c r="AS574" s="222">
        <v>3920</v>
      </c>
      <c r="AT574" s="219">
        <f t="shared" si="102"/>
        <v>980</v>
      </c>
      <c r="AU574" s="222">
        <v>34</v>
      </c>
      <c r="AV574" s="222">
        <v>2755</v>
      </c>
      <c r="AW574" s="222">
        <f t="shared" si="103"/>
        <v>688.75</v>
      </c>
    </row>
    <row r="575" spans="2:49">
      <c r="B575" s="41" t="s">
        <v>2124</v>
      </c>
      <c r="C575" s="298" t="s">
        <v>2178</v>
      </c>
      <c r="D575" s="227" t="s">
        <v>43</v>
      </c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221"/>
      <c r="AA575" s="221"/>
      <c r="AB575" s="221"/>
      <c r="AC575" s="221"/>
      <c r="AD575" s="221"/>
      <c r="AE575" s="221"/>
      <c r="AF575" s="221"/>
      <c r="AG575" s="221"/>
      <c r="AH575" s="221"/>
      <c r="AI575" s="221">
        <v>3</v>
      </c>
      <c r="AJ575" s="221">
        <v>240</v>
      </c>
      <c r="AK575" s="219">
        <f t="shared" si="99"/>
        <v>60</v>
      </c>
      <c r="AL575" s="221">
        <v>56</v>
      </c>
      <c r="AM575" s="221">
        <v>4455</v>
      </c>
      <c r="AN575" s="219">
        <f t="shared" si="100"/>
        <v>1113.75</v>
      </c>
      <c r="AO575" s="219">
        <v>37</v>
      </c>
      <c r="AP575" s="219">
        <v>3380</v>
      </c>
      <c r="AQ575" s="219">
        <f t="shared" si="101"/>
        <v>845</v>
      </c>
      <c r="AR575" s="222">
        <v>29</v>
      </c>
      <c r="AS575" s="222">
        <v>2755</v>
      </c>
      <c r="AT575" s="219">
        <f t="shared" si="102"/>
        <v>688.75</v>
      </c>
      <c r="AU575" s="222">
        <v>20</v>
      </c>
      <c r="AV575" s="222">
        <v>1765</v>
      </c>
      <c r="AW575" s="222">
        <f t="shared" si="103"/>
        <v>441.25</v>
      </c>
    </row>
    <row r="576" spans="2:49">
      <c r="B576" s="41" t="s">
        <v>2125</v>
      </c>
      <c r="C576" s="298" t="s">
        <v>5537</v>
      </c>
      <c r="D576" s="227" t="s">
        <v>307</v>
      </c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221"/>
      <c r="AA576" s="221"/>
      <c r="AB576" s="221"/>
      <c r="AC576" s="221"/>
      <c r="AD576" s="221"/>
      <c r="AE576" s="221"/>
      <c r="AF576" s="221"/>
      <c r="AG576" s="221"/>
      <c r="AH576" s="221"/>
      <c r="AI576" s="221">
        <v>4</v>
      </c>
      <c r="AJ576" s="221">
        <v>295</v>
      </c>
      <c r="AK576" s="219">
        <f t="shared" si="99"/>
        <v>73.75</v>
      </c>
      <c r="AL576" s="221">
        <v>17</v>
      </c>
      <c r="AM576" s="221">
        <v>1370</v>
      </c>
      <c r="AN576" s="219">
        <f t="shared" si="100"/>
        <v>342.5</v>
      </c>
      <c r="AO576" s="219">
        <v>29</v>
      </c>
      <c r="AP576" s="219">
        <v>3220</v>
      </c>
      <c r="AQ576" s="219">
        <f t="shared" si="101"/>
        <v>805</v>
      </c>
      <c r="AR576" s="222">
        <v>24</v>
      </c>
      <c r="AS576" s="222">
        <v>2120</v>
      </c>
      <c r="AT576" s="219">
        <f t="shared" si="102"/>
        <v>530</v>
      </c>
      <c r="AU576" s="222">
        <v>29</v>
      </c>
      <c r="AV576" s="222">
        <v>3300</v>
      </c>
      <c r="AW576" s="222">
        <f t="shared" si="103"/>
        <v>825</v>
      </c>
    </row>
    <row r="577" spans="2:49">
      <c r="B577" s="41" t="s">
        <v>2126</v>
      </c>
      <c r="C577" s="298" t="s">
        <v>2179</v>
      </c>
      <c r="D577" s="227" t="s">
        <v>501</v>
      </c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221"/>
      <c r="AA577" s="221"/>
      <c r="AB577" s="221"/>
      <c r="AC577" s="221"/>
      <c r="AD577" s="221"/>
      <c r="AE577" s="221"/>
      <c r="AF577" s="221"/>
      <c r="AG577" s="221"/>
      <c r="AH577" s="221"/>
      <c r="AI577" s="221">
        <v>18</v>
      </c>
      <c r="AJ577" s="221">
        <v>1055</v>
      </c>
      <c r="AK577" s="219">
        <f t="shared" si="99"/>
        <v>263.75</v>
      </c>
      <c r="AL577" s="221">
        <v>27</v>
      </c>
      <c r="AM577" s="221">
        <v>2325</v>
      </c>
      <c r="AN577" s="219">
        <f t="shared" si="100"/>
        <v>581.25</v>
      </c>
      <c r="AO577" s="219">
        <v>13</v>
      </c>
      <c r="AP577" s="219">
        <v>820</v>
      </c>
      <c r="AQ577" s="219">
        <f t="shared" si="101"/>
        <v>205</v>
      </c>
      <c r="AR577" s="222">
        <v>8</v>
      </c>
      <c r="AS577" s="222">
        <v>810</v>
      </c>
      <c r="AT577" s="219">
        <f t="shared" si="102"/>
        <v>202.5</v>
      </c>
      <c r="AU577" s="222">
        <v>11</v>
      </c>
      <c r="AV577" s="222">
        <v>1280</v>
      </c>
      <c r="AW577" s="222">
        <f t="shared" si="103"/>
        <v>320</v>
      </c>
    </row>
    <row r="578" spans="2:49">
      <c r="B578" s="41" t="s">
        <v>2127</v>
      </c>
      <c r="C578" s="298" t="s">
        <v>3140</v>
      </c>
      <c r="D578" s="227" t="s">
        <v>501</v>
      </c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221"/>
      <c r="AA578" s="221"/>
      <c r="AB578" s="221"/>
      <c r="AC578" s="221"/>
      <c r="AD578" s="221"/>
      <c r="AE578" s="221"/>
      <c r="AF578" s="221"/>
      <c r="AG578" s="221"/>
      <c r="AH578" s="221"/>
      <c r="AI578" s="222">
        <v>0</v>
      </c>
      <c r="AJ578" s="222">
        <v>0</v>
      </c>
      <c r="AK578" s="219">
        <f t="shared" si="99"/>
        <v>0</v>
      </c>
      <c r="AL578" s="222">
        <v>0</v>
      </c>
      <c r="AM578" s="222">
        <v>0</v>
      </c>
      <c r="AN578" s="219">
        <f t="shared" si="100"/>
        <v>0</v>
      </c>
      <c r="AO578" s="300">
        <v>0</v>
      </c>
      <c r="AP578" s="300">
        <v>0</v>
      </c>
      <c r="AQ578" s="219">
        <f t="shared" si="101"/>
        <v>0</v>
      </c>
      <c r="AR578" s="222">
        <v>0</v>
      </c>
      <c r="AS578" s="222">
        <v>0</v>
      </c>
      <c r="AT578" s="219">
        <f t="shared" si="102"/>
        <v>0</v>
      </c>
      <c r="AU578" s="222">
        <v>0</v>
      </c>
      <c r="AV578" s="222">
        <v>0</v>
      </c>
      <c r="AW578" s="222">
        <f t="shared" si="103"/>
        <v>0</v>
      </c>
    </row>
    <row r="579" spans="2:49">
      <c r="B579" s="41" t="s">
        <v>2128</v>
      </c>
      <c r="C579" s="298" t="s">
        <v>2180</v>
      </c>
      <c r="D579" s="227" t="s">
        <v>501</v>
      </c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221"/>
      <c r="AA579" s="221"/>
      <c r="AB579" s="221"/>
      <c r="AC579" s="221"/>
      <c r="AD579" s="221"/>
      <c r="AE579" s="221"/>
      <c r="AF579" s="221"/>
      <c r="AG579" s="221"/>
      <c r="AH579" s="221"/>
      <c r="AI579" s="221">
        <v>45</v>
      </c>
      <c r="AJ579" s="221">
        <v>5280</v>
      </c>
      <c r="AK579" s="219">
        <f t="shared" ref="AK579:AK615" si="104">AJ579*25%</f>
        <v>1320</v>
      </c>
      <c r="AL579" s="221">
        <v>79</v>
      </c>
      <c r="AM579" s="221">
        <v>7700</v>
      </c>
      <c r="AN579" s="219">
        <f t="shared" ref="AN579:AN608" si="105">AM579*25%</f>
        <v>1925</v>
      </c>
      <c r="AO579" s="219">
        <v>107</v>
      </c>
      <c r="AP579" s="219">
        <v>11615</v>
      </c>
      <c r="AQ579" s="219">
        <f t="shared" ref="AQ579:AQ608" si="106">AP579*25%</f>
        <v>2903.75</v>
      </c>
      <c r="AR579" s="222">
        <v>128</v>
      </c>
      <c r="AS579" s="222">
        <v>12905</v>
      </c>
      <c r="AT579" s="219">
        <f t="shared" ref="AT579:AT608" si="107">AS579*25%</f>
        <v>3226.25</v>
      </c>
      <c r="AU579" s="222">
        <v>149</v>
      </c>
      <c r="AV579" s="222">
        <v>14525</v>
      </c>
      <c r="AW579" s="222">
        <f t="shared" ref="AW579:AW608" si="108">AV579*25%</f>
        <v>3631.25</v>
      </c>
    </row>
    <row r="580" spans="2:49">
      <c r="B580" s="41" t="s">
        <v>2129</v>
      </c>
      <c r="C580" s="298" t="s">
        <v>2181</v>
      </c>
      <c r="D580" s="227" t="s">
        <v>372</v>
      </c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221"/>
      <c r="AA580" s="221"/>
      <c r="AB580" s="221"/>
      <c r="AC580" s="221"/>
      <c r="AD580" s="221"/>
      <c r="AE580" s="221"/>
      <c r="AF580" s="221"/>
      <c r="AG580" s="221"/>
      <c r="AH580" s="221"/>
      <c r="AI580" s="221">
        <v>8</v>
      </c>
      <c r="AJ580" s="221">
        <v>730</v>
      </c>
      <c r="AK580" s="219">
        <f t="shared" si="104"/>
        <v>182.5</v>
      </c>
      <c r="AL580" s="221">
        <v>28</v>
      </c>
      <c r="AM580" s="221">
        <v>2205</v>
      </c>
      <c r="AN580" s="219">
        <f t="shared" si="105"/>
        <v>551.25</v>
      </c>
      <c r="AO580" s="219">
        <v>58</v>
      </c>
      <c r="AP580" s="219">
        <v>4465</v>
      </c>
      <c r="AQ580" s="219">
        <f t="shared" si="106"/>
        <v>1116.25</v>
      </c>
      <c r="AR580" s="222">
        <v>53</v>
      </c>
      <c r="AS580" s="222">
        <v>5360</v>
      </c>
      <c r="AT580" s="219">
        <f t="shared" si="107"/>
        <v>1340</v>
      </c>
      <c r="AU580" s="222">
        <v>81</v>
      </c>
      <c r="AV580" s="222">
        <v>5625</v>
      </c>
      <c r="AW580" s="222">
        <f t="shared" si="108"/>
        <v>1406.25</v>
      </c>
    </row>
    <row r="581" spans="2:49">
      <c r="B581" s="41" t="s">
        <v>2130</v>
      </c>
      <c r="C581" s="298" t="s">
        <v>3141</v>
      </c>
      <c r="D581" s="44" t="s">
        <v>5</v>
      </c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221"/>
      <c r="AA581" s="221"/>
      <c r="AB581" s="221"/>
      <c r="AC581" s="221"/>
      <c r="AD581" s="221"/>
      <c r="AE581" s="221"/>
      <c r="AF581" s="221"/>
      <c r="AG581" s="221"/>
      <c r="AH581" s="221"/>
      <c r="AI581" s="221">
        <v>1</v>
      </c>
      <c r="AJ581" s="221">
        <v>100</v>
      </c>
      <c r="AK581" s="219">
        <f t="shared" si="104"/>
        <v>25</v>
      </c>
      <c r="AL581" s="222">
        <v>0</v>
      </c>
      <c r="AM581" s="222">
        <v>0</v>
      </c>
      <c r="AN581" s="219">
        <f t="shared" si="105"/>
        <v>0</v>
      </c>
      <c r="AO581" s="300">
        <v>1</v>
      </c>
      <c r="AP581" s="300">
        <v>45</v>
      </c>
      <c r="AQ581" s="219">
        <f t="shared" si="106"/>
        <v>11.25</v>
      </c>
      <c r="AR581" s="222">
        <v>0</v>
      </c>
      <c r="AS581" s="222">
        <v>0</v>
      </c>
      <c r="AT581" s="219">
        <f t="shared" si="107"/>
        <v>0</v>
      </c>
      <c r="AU581" s="222">
        <v>0</v>
      </c>
      <c r="AV581" s="222">
        <v>0</v>
      </c>
      <c r="AW581" s="222">
        <f t="shared" si="108"/>
        <v>0</v>
      </c>
    </row>
    <row r="582" spans="2:49">
      <c r="B582" s="41" t="s">
        <v>2131</v>
      </c>
      <c r="C582" s="298" t="s">
        <v>3142</v>
      </c>
      <c r="D582" s="44" t="s">
        <v>5</v>
      </c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221"/>
      <c r="AA582" s="221"/>
      <c r="AB582" s="221"/>
      <c r="AC582" s="221"/>
      <c r="AD582" s="221"/>
      <c r="AE582" s="221"/>
      <c r="AF582" s="221"/>
      <c r="AG582" s="221"/>
      <c r="AH582" s="221"/>
      <c r="AI582" s="221">
        <v>1</v>
      </c>
      <c r="AJ582" s="221">
        <v>190</v>
      </c>
      <c r="AK582" s="219">
        <f t="shared" si="104"/>
        <v>47.5</v>
      </c>
      <c r="AL582" s="221">
        <v>21</v>
      </c>
      <c r="AM582" s="221">
        <v>1645</v>
      </c>
      <c r="AN582" s="219">
        <f t="shared" si="105"/>
        <v>411.25</v>
      </c>
      <c r="AO582" s="219">
        <v>24</v>
      </c>
      <c r="AP582" s="219">
        <v>2140</v>
      </c>
      <c r="AQ582" s="219">
        <f t="shared" si="106"/>
        <v>535</v>
      </c>
      <c r="AR582" s="222">
        <v>25</v>
      </c>
      <c r="AS582" s="222">
        <v>2005</v>
      </c>
      <c r="AT582" s="219">
        <f t="shared" si="107"/>
        <v>501.25</v>
      </c>
      <c r="AU582" s="222">
        <v>15</v>
      </c>
      <c r="AV582" s="222">
        <v>1575</v>
      </c>
      <c r="AW582" s="222">
        <f t="shared" si="108"/>
        <v>393.75</v>
      </c>
    </row>
    <row r="583" spans="2:49">
      <c r="B583" s="41" t="s">
        <v>2132</v>
      </c>
      <c r="C583" s="298" t="s">
        <v>5515</v>
      </c>
      <c r="D583" s="44" t="s">
        <v>5</v>
      </c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221"/>
      <c r="AA583" s="221"/>
      <c r="AB583" s="221"/>
      <c r="AC583" s="221"/>
      <c r="AD583" s="221"/>
      <c r="AE583" s="221"/>
      <c r="AF583" s="221"/>
      <c r="AG583" s="221"/>
      <c r="AH583" s="221"/>
      <c r="AI583" s="221">
        <v>327</v>
      </c>
      <c r="AJ583" s="221">
        <v>23950</v>
      </c>
      <c r="AK583" s="219">
        <f t="shared" si="104"/>
        <v>5987.5</v>
      </c>
      <c r="AL583" s="222">
        <v>0</v>
      </c>
      <c r="AM583" s="222">
        <v>0</v>
      </c>
      <c r="AN583" s="222">
        <f t="shared" si="105"/>
        <v>0</v>
      </c>
      <c r="AO583" s="300">
        <v>0</v>
      </c>
      <c r="AP583" s="300">
        <v>0</v>
      </c>
      <c r="AQ583" s="300">
        <f t="shared" si="106"/>
        <v>0</v>
      </c>
      <c r="AR583" s="222">
        <v>0</v>
      </c>
      <c r="AS583" s="222">
        <v>0</v>
      </c>
      <c r="AT583" s="300">
        <f t="shared" si="107"/>
        <v>0</v>
      </c>
      <c r="AU583" s="222">
        <v>0</v>
      </c>
      <c r="AV583" s="222">
        <v>0</v>
      </c>
      <c r="AW583" s="222">
        <f t="shared" si="108"/>
        <v>0</v>
      </c>
    </row>
    <row r="584" spans="2:49">
      <c r="B584" s="41" t="s">
        <v>2133</v>
      </c>
      <c r="C584" s="298" t="s">
        <v>2182</v>
      </c>
      <c r="D584" s="44" t="s">
        <v>5</v>
      </c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221"/>
      <c r="AA584" s="221"/>
      <c r="AB584" s="221"/>
      <c r="AC584" s="221"/>
      <c r="AD584" s="221"/>
      <c r="AE584" s="221"/>
      <c r="AF584" s="221"/>
      <c r="AG584" s="221"/>
      <c r="AH584" s="221"/>
      <c r="AI584" s="221">
        <v>57</v>
      </c>
      <c r="AJ584" s="221">
        <v>5185</v>
      </c>
      <c r="AK584" s="219">
        <f t="shared" si="104"/>
        <v>1296.25</v>
      </c>
      <c r="AL584" s="221">
        <v>138</v>
      </c>
      <c r="AM584" s="221">
        <v>12805</v>
      </c>
      <c r="AN584" s="219">
        <f t="shared" si="105"/>
        <v>3201.25</v>
      </c>
      <c r="AO584" s="219">
        <v>235</v>
      </c>
      <c r="AP584" s="219">
        <v>21145</v>
      </c>
      <c r="AQ584" s="219">
        <f t="shared" si="106"/>
        <v>5286.25</v>
      </c>
      <c r="AR584" s="222">
        <v>300</v>
      </c>
      <c r="AS584" s="222">
        <v>29480</v>
      </c>
      <c r="AT584" s="219">
        <f t="shared" si="107"/>
        <v>7370</v>
      </c>
      <c r="AU584" s="222">
        <v>243</v>
      </c>
      <c r="AV584" s="222">
        <v>25820</v>
      </c>
      <c r="AW584" s="222">
        <f t="shared" si="108"/>
        <v>6455</v>
      </c>
    </row>
    <row r="585" spans="2:49">
      <c r="B585" s="41" t="s">
        <v>2134</v>
      </c>
      <c r="C585" s="298" t="s">
        <v>5515</v>
      </c>
      <c r="D585" s="44" t="s">
        <v>5</v>
      </c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221"/>
      <c r="AA585" s="221"/>
      <c r="AB585" s="221"/>
      <c r="AC585" s="221"/>
      <c r="AD585" s="221"/>
      <c r="AE585" s="221"/>
      <c r="AF585" s="221"/>
      <c r="AG585" s="221"/>
      <c r="AH585" s="221"/>
      <c r="AI585" s="221">
        <v>2</v>
      </c>
      <c r="AJ585" s="221">
        <v>440</v>
      </c>
      <c r="AK585" s="219">
        <f t="shared" si="104"/>
        <v>110</v>
      </c>
      <c r="AL585" s="221">
        <v>23</v>
      </c>
      <c r="AM585" s="221">
        <v>3305</v>
      </c>
      <c r="AN585" s="219">
        <f t="shared" si="105"/>
        <v>826.25</v>
      </c>
      <c r="AO585" s="219">
        <v>21</v>
      </c>
      <c r="AP585" s="219">
        <v>2380</v>
      </c>
      <c r="AQ585" s="219">
        <f t="shared" si="106"/>
        <v>595</v>
      </c>
      <c r="AR585" s="222">
        <v>6</v>
      </c>
      <c r="AS585" s="222">
        <v>680</v>
      </c>
      <c r="AT585" s="219">
        <f t="shared" si="107"/>
        <v>170</v>
      </c>
      <c r="AU585" s="222">
        <v>2</v>
      </c>
      <c r="AV585" s="222">
        <v>250</v>
      </c>
      <c r="AW585" s="222">
        <f t="shared" si="108"/>
        <v>62.5</v>
      </c>
    </row>
    <row r="586" spans="2:49">
      <c r="B586" s="41" t="s">
        <v>2135</v>
      </c>
      <c r="C586" s="298" t="s">
        <v>2183</v>
      </c>
      <c r="D586" s="44" t="s">
        <v>5</v>
      </c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221"/>
      <c r="AA586" s="221"/>
      <c r="AB586" s="221"/>
      <c r="AC586" s="221"/>
      <c r="AD586" s="221"/>
      <c r="AE586" s="221"/>
      <c r="AF586" s="221"/>
      <c r="AG586" s="221"/>
      <c r="AH586" s="221"/>
      <c r="AI586" s="221">
        <v>101</v>
      </c>
      <c r="AJ586" s="221">
        <v>11955</v>
      </c>
      <c r="AK586" s="219">
        <f t="shared" si="104"/>
        <v>2988.75</v>
      </c>
      <c r="AL586" s="221">
        <v>161</v>
      </c>
      <c r="AM586" s="221">
        <v>19785</v>
      </c>
      <c r="AN586" s="219">
        <f t="shared" si="105"/>
        <v>4946.25</v>
      </c>
      <c r="AO586" s="219">
        <v>241</v>
      </c>
      <c r="AP586" s="219">
        <v>26330</v>
      </c>
      <c r="AQ586" s="219">
        <f t="shared" si="106"/>
        <v>6582.5</v>
      </c>
      <c r="AR586" s="222">
        <v>311</v>
      </c>
      <c r="AS586" s="222">
        <v>34420</v>
      </c>
      <c r="AT586" s="219">
        <f t="shared" si="107"/>
        <v>8605</v>
      </c>
      <c r="AU586" s="222">
        <v>346</v>
      </c>
      <c r="AV586" s="222">
        <v>40380</v>
      </c>
      <c r="AW586" s="222">
        <f t="shared" si="108"/>
        <v>10095</v>
      </c>
    </row>
    <row r="587" spans="2:49">
      <c r="B587" s="41" t="s">
        <v>2136</v>
      </c>
      <c r="C587" s="298" t="s">
        <v>3143</v>
      </c>
      <c r="D587" s="44" t="s">
        <v>5</v>
      </c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221"/>
      <c r="AA587" s="221"/>
      <c r="AB587" s="221"/>
      <c r="AC587" s="221"/>
      <c r="AD587" s="221"/>
      <c r="AE587" s="221"/>
      <c r="AF587" s="221"/>
      <c r="AG587" s="221"/>
      <c r="AH587" s="221"/>
      <c r="AI587" s="222">
        <v>0</v>
      </c>
      <c r="AJ587" s="222">
        <v>0</v>
      </c>
      <c r="AK587" s="219">
        <f t="shared" si="104"/>
        <v>0</v>
      </c>
      <c r="AL587" s="222">
        <v>0</v>
      </c>
      <c r="AM587" s="222">
        <v>0</v>
      </c>
      <c r="AN587" s="219">
        <f t="shared" si="105"/>
        <v>0</v>
      </c>
      <c r="AO587" s="300">
        <v>131</v>
      </c>
      <c r="AP587" s="300">
        <v>10845</v>
      </c>
      <c r="AQ587" s="219">
        <f t="shared" si="106"/>
        <v>2711.25</v>
      </c>
      <c r="AR587" s="222">
        <v>342</v>
      </c>
      <c r="AS587" s="222">
        <v>35150</v>
      </c>
      <c r="AT587" s="219">
        <f t="shared" si="107"/>
        <v>8787.5</v>
      </c>
      <c r="AU587" s="222">
        <v>0</v>
      </c>
      <c r="AV587" s="222">
        <v>0</v>
      </c>
      <c r="AW587" s="222">
        <f t="shared" si="108"/>
        <v>0</v>
      </c>
    </row>
    <row r="588" spans="2:49">
      <c r="B588" s="41" t="s">
        <v>2137</v>
      </c>
      <c r="C588" s="298" t="s">
        <v>2184</v>
      </c>
      <c r="D588" s="44" t="s">
        <v>5</v>
      </c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221"/>
      <c r="AA588" s="221"/>
      <c r="AB588" s="221"/>
      <c r="AC588" s="221"/>
      <c r="AD588" s="221"/>
      <c r="AE588" s="221"/>
      <c r="AF588" s="221"/>
      <c r="AG588" s="221"/>
      <c r="AH588" s="221"/>
      <c r="AI588" s="221">
        <v>5</v>
      </c>
      <c r="AJ588" s="221">
        <v>325</v>
      </c>
      <c r="AK588" s="219">
        <f t="shared" si="104"/>
        <v>81.25</v>
      </c>
      <c r="AL588" s="221">
        <v>70</v>
      </c>
      <c r="AM588" s="221">
        <v>9240</v>
      </c>
      <c r="AN588" s="219">
        <f t="shared" si="105"/>
        <v>2310</v>
      </c>
      <c r="AO588" s="219">
        <v>153</v>
      </c>
      <c r="AP588" s="219">
        <v>19905</v>
      </c>
      <c r="AQ588" s="219">
        <f t="shared" si="106"/>
        <v>4976.25</v>
      </c>
      <c r="AR588" s="222">
        <v>122</v>
      </c>
      <c r="AS588" s="222">
        <v>17620</v>
      </c>
      <c r="AT588" s="219">
        <f t="shared" si="107"/>
        <v>4405</v>
      </c>
      <c r="AU588" s="222">
        <v>55</v>
      </c>
      <c r="AV588" s="222">
        <v>7250</v>
      </c>
      <c r="AW588" s="222">
        <f t="shared" si="108"/>
        <v>1812.5</v>
      </c>
    </row>
    <row r="589" spans="2:49">
      <c r="B589" s="41" t="s">
        <v>2138</v>
      </c>
      <c r="C589" s="298" t="s">
        <v>5515</v>
      </c>
      <c r="D589" s="227" t="s">
        <v>29</v>
      </c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221"/>
      <c r="AA589" s="221"/>
      <c r="AB589" s="221"/>
      <c r="AC589" s="221"/>
      <c r="AD589" s="221"/>
      <c r="AE589" s="221"/>
      <c r="AF589" s="221"/>
      <c r="AG589" s="221"/>
      <c r="AH589" s="221"/>
      <c r="AI589" s="221">
        <v>8</v>
      </c>
      <c r="AJ589" s="221">
        <v>910</v>
      </c>
      <c r="AK589" s="219">
        <f t="shared" si="104"/>
        <v>227.5</v>
      </c>
      <c r="AL589" s="221">
        <v>9</v>
      </c>
      <c r="AM589" s="221">
        <v>835</v>
      </c>
      <c r="AN589" s="219">
        <f t="shared" si="105"/>
        <v>208.75</v>
      </c>
      <c r="AO589" s="219">
        <v>4</v>
      </c>
      <c r="AP589" s="219">
        <v>290</v>
      </c>
      <c r="AQ589" s="219">
        <f t="shared" si="106"/>
        <v>72.5</v>
      </c>
      <c r="AR589" s="222">
        <v>0</v>
      </c>
      <c r="AS589" s="222">
        <v>0</v>
      </c>
      <c r="AT589" s="219">
        <f t="shared" si="107"/>
        <v>0</v>
      </c>
      <c r="AU589" s="222">
        <v>0</v>
      </c>
      <c r="AV589" s="222">
        <v>0</v>
      </c>
      <c r="AW589" s="222">
        <f t="shared" si="108"/>
        <v>0</v>
      </c>
    </row>
    <row r="590" spans="2:49">
      <c r="B590" s="41" t="s">
        <v>2139</v>
      </c>
      <c r="C590" s="298" t="s">
        <v>3144</v>
      </c>
      <c r="D590" s="227" t="s">
        <v>261</v>
      </c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221"/>
      <c r="AA590" s="221"/>
      <c r="AB590" s="221"/>
      <c r="AC590" s="221"/>
      <c r="AD590" s="221"/>
      <c r="AE590" s="221"/>
      <c r="AF590" s="221"/>
      <c r="AG590" s="221"/>
      <c r="AH590" s="221"/>
      <c r="AI590" s="221">
        <v>2</v>
      </c>
      <c r="AJ590" s="221">
        <v>125</v>
      </c>
      <c r="AK590" s="219">
        <f t="shared" si="104"/>
        <v>31.25</v>
      </c>
      <c r="AL590" s="221">
        <v>38</v>
      </c>
      <c r="AM590" s="221">
        <v>2935</v>
      </c>
      <c r="AN590" s="219">
        <f t="shared" si="105"/>
        <v>733.75</v>
      </c>
      <c r="AO590" s="219">
        <v>59</v>
      </c>
      <c r="AP590" s="219">
        <v>4820</v>
      </c>
      <c r="AQ590" s="219">
        <f t="shared" si="106"/>
        <v>1205</v>
      </c>
      <c r="AR590" s="222">
        <v>87</v>
      </c>
      <c r="AS590" s="222">
        <v>6405</v>
      </c>
      <c r="AT590" s="219">
        <f t="shared" si="107"/>
        <v>1601.25</v>
      </c>
      <c r="AU590" s="222">
        <v>62</v>
      </c>
      <c r="AV590" s="222">
        <v>5245</v>
      </c>
      <c r="AW590" s="222">
        <f t="shared" si="108"/>
        <v>1311.25</v>
      </c>
    </row>
    <row r="591" spans="2:49">
      <c r="B591" s="41" t="s">
        <v>2140</v>
      </c>
      <c r="C591" s="298" t="s">
        <v>3145</v>
      </c>
      <c r="D591" s="227" t="s">
        <v>29</v>
      </c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221"/>
      <c r="AA591" s="221"/>
      <c r="AB591" s="221"/>
      <c r="AC591" s="221"/>
      <c r="AD591" s="221"/>
      <c r="AE591" s="221"/>
      <c r="AF591" s="221"/>
      <c r="AG591" s="221"/>
      <c r="AH591" s="221"/>
      <c r="AI591" s="221">
        <v>17</v>
      </c>
      <c r="AJ591" s="221">
        <v>1085</v>
      </c>
      <c r="AK591" s="219">
        <f t="shared" si="104"/>
        <v>271.25</v>
      </c>
      <c r="AL591" s="221">
        <v>21</v>
      </c>
      <c r="AM591" s="221">
        <v>2290</v>
      </c>
      <c r="AN591" s="219">
        <f t="shared" si="105"/>
        <v>572.5</v>
      </c>
      <c r="AO591" s="219">
        <v>46</v>
      </c>
      <c r="AP591" s="219">
        <v>5300</v>
      </c>
      <c r="AQ591" s="219">
        <f t="shared" si="106"/>
        <v>1325</v>
      </c>
      <c r="AR591" s="222">
        <v>42</v>
      </c>
      <c r="AS591" s="222">
        <v>4510</v>
      </c>
      <c r="AT591" s="219">
        <f t="shared" si="107"/>
        <v>1127.5</v>
      </c>
      <c r="AU591" s="222">
        <v>49</v>
      </c>
      <c r="AV591" s="222">
        <v>4425</v>
      </c>
      <c r="AW591" s="222">
        <f t="shared" si="108"/>
        <v>1106.25</v>
      </c>
    </row>
    <row r="592" spans="2:49">
      <c r="B592" s="41" t="s">
        <v>2141</v>
      </c>
      <c r="C592" s="298" t="s">
        <v>5538</v>
      </c>
      <c r="D592" s="227" t="s">
        <v>125</v>
      </c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221"/>
      <c r="AA592" s="221"/>
      <c r="AB592" s="221"/>
      <c r="AC592" s="221"/>
      <c r="AD592" s="221"/>
      <c r="AE592" s="221"/>
      <c r="AF592" s="221"/>
      <c r="AG592" s="221"/>
      <c r="AH592" s="221"/>
      <c r="AI592" s="222">
        <v>0</v>
      </c>
      <c r="AJ592" s="222">
        <v>0</v>
      </c>
      <c r="AK592" s="219">
        <f t="shared" si="104"/>
        <v>0</v>
      </c>
      <c r="AL592" s="222">
        <v>24</v>
      </c>
      <c r="AM592" s="222">
        <v>2895</v>
      </c>
      <c r="AN592" s="219">
        <f t="shared" si="105"/>
        <v>723.75</v>
      </c>
      <c r="AO592" s="300">
        <v>80</v>
      </c>
      <c r="AP592" s="300">
        <v>8550</v>
      </c>
      <c r="AQ592" s="219">
        <f t="shared" si="106"/>
        <v>2137.5</v>
      </c>
      <c r="AR592" s="222">
        <v>127</v>
      </c>
      <c r="AS592" s="222">
        <v>14060</v>
      </c>
      <c r="AT592" s="219">
        <f t="shared" si="107"/>
        <v>3515</v>
      </c>
      <c r="AU592" s="222">
        <v>126</v>
      </c>
      <c r="AV592" s="222">
        <v>13865</v>
      </c>
      <c r="AW592" s="222">
        <f t="shared" si="108"/>
        <v>3466.25</v>
      </c>
    </row>
    <row r="593" spans="2:49">
      <c r="B593" s="41" t="s">
        <v>2142</v>
      </c>
      <c r="C593" s="298" t="s">
        <v>2185</v>
      </c>
      <c r="D593" s="227" t="s">
        <v>341</v>
      </c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221"/>
      <c r="AA593" s="221"/>
      <c r="AB593" s="221"/>
      <c r="AC593" s="221"/>
      <c r="AD593" s="221"/>
      <c r="AE593" s="221"/>
      <c r="AF593" s="221"/>
      <c r="AG593" s="221"/>
      <c r="AH593" s="221"/>
      <c r="AI593" s="221">
        <v>6</v>
      </c>
      <c r="AJ593" s="221">
        <v>545</v>
      </c>
      <c r="AK593" s="219">
        <f t="shared" si="104"/>
        <v>136.25</v>
      </c>
      <c r="AL593" s="221">
        <v>16</v>
      </c>
      <c r="AM593" s="221">
        <v>1910</v>
      </c>
      <c r="AN593" s="219">
        <f t="shared" si="105"/>
        <v>477.5</v>
      </c>
      <c r="AO593" s="219">
        <v>8</v>
      </c>
      <c r="AP593" s="219">
        <v>645</v>
      </c>
      <c r="AQ593" s="219">
        <f t="shared" si="106"/>
        <v>161.25</v>
      </c>
      <c r="AR593" s="222">
        <v>15</v>
      </c>
      <c r="AS593" s="222">
        <v>895</v>
      </c>
      <c r="AT593" s="219">
        <f t="shared" si="107"/>
        <v>223.75</v>
      </c>
      <c r="AU593" s="222">
        <v>7</v>
      </c>
      <c r="AV593" s="222">
        <v>345</v>
      </c>
      <c r="AW593" s="222">
        <f t="shared" si="108"/>
        <v>86.25</v>
      </c>
    </row>
    <row r="594" spans="2:49">
      <c r="B594" s="41" t="s">
        <v>2143</v>
      </c>
      <c r="C594" s="298" t="s">
        <v>5539</v>
      </c>
      <c r="D594" s="227" t="s">
        <v>29</v>
      </c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221"/>
      <c r="AA594" s="221"/>
      <c r="AB594" s="221"/>
      <c r="AC594" s="221"/>
      <c r="AD594" s="221"/>
      <c r="AE594" s="221"/>
      <c r="AF594" s="221"/>
      <c r="AG594" s="221"/>
      <c r="AH594" s="221"/>
      <c r="AI594" s="221">
        <v>14</v>
      </c>
      <c r="AJ594" s="221">
        <v>1760</v>
      </c>
      <c r="AK594" s="219">
        <f t="shared" si="104"/>
        <v>440</v>
      </c>
      <c r="AL594" s="221">
        <v>134</v>
      </c>
      <c r="AM594" s="221">
        <v>12435</v>
      </c>
      <c r="AN594" s="219">
        <f t="shared" si="105"/>
        <v>3108.75</v>
      </c>
      <c r="AO594" s="219">
        <v>178</v>
      </c>
      <c r="AP594" s="219">
        <v>17990</v>
      </c>
      <c r="AQ594" s="219">
        <f t="shared" si="106"/>
        <v>4497.5</v>
      </c>
      <c r="AR594" s="222">
        <v>282</v>
      </c>
      <c r="AS594" s="222">
        <v>25825</v>
      </c>
      <c r="AT594" s="219">
        <f t="shared" si="107"/>
        <v>6456.25</v>
      </c>
      <c r="AU594" s="222">
        <v>254</v>
      </c>
      <c r="AV594" s="222">
        <v>25500</v>
      </c>
      <c r="AW594" s="222">
        <f t="shared" si="108"/>
        <v>6375</v>
      </c>
    </row>
    <row r="595" spans="2:49">
      <c r="B595" s="41" t="s">
        <v>2144</v>
      </c>
      <c r="C595" s="298" t="s">
        <v>3146</v>
      </c>
      <c r="D595" s="227" t="s">
        <v>14</v>
      </c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221"/>
      <c r="AA595" s="221"/>
      <c r="AB595" s="221"/>
      <c r="AC595" s="221"/>
      <c r="AD595" s="221"/>
      <c r="AE595" s="221"/>
      <c r="AF595" s="221"/>
      <c r="AG595" s="221"/>
      <c r="AH595" s="221"/>
      <c r="AI595" s="221">
        <v>5</v>
      </c>
      <c r="AJ595" s="221">
        <v>420</v>
      </c>
      <c r="AK595" s="219">
        <f t="shared" si="104"/>
        <v>105</v>
      </c>
      <c r="AL595" s="221">
        <v>30</v>
      </c>
      <c r="AM595" s="221">
        <v>3180</v>
      </c>
      <c r="AN595" s="219">
        <f t="shared" si="105"/>
        <v>795</v>
      </c>
      <c r="AO595" s="219">
        <v>37</v>
      </c>
      <c r="AP595" s="219">
        <v>3540</v>
      </c>
      <c r="AQ595" s="219">
        <f t="shared" si="106"/>
        <v>885</v>
      </c>
      <c r="AR595" s="222">
        <v>61</v>
      </c>
      <c r="AS595" s="222">
        <v>5970</v>
      </c>
      <c r="AT595" s="219">
        <f t="shared" si="107"/>
        <v>1492.5</v>
      </c>
      <c r="AU595" s="222">
        <v>75</v>
      </c>
      <c r="AV595" s="222">
        <v>8050</v>
      </c>
      <c r="AW595" s="222">
        <f t="shared" si="108"/>
        <v>2012.5</v>
      </c>
    </row>
    <row r="596" spans="2:49">
      <c r="B596" s="41" t="s">
        <v>2145</v>
      </c>
      <c r="C596" s="298" t="s">
        <v>2186</v>
      </c>
      <c r="D596" s="227" t="s">
        <v>259</v>
      </c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221"/>
      <c r="AA596" s="221"/>
      <c r="AB596" s="221"/>
      <c r="AC596" s="221"/>
      <c r="AD596" s="221"/>
      <c r="AE596" s="221"/>
      <c r="AF596" s="221"/>
      <c r="AG596" s="221"/>
      <c r="AH596" s="221"/>
      <c r="AI596" s="221">
        <v>56</v>
      </c>
      <c r="AJ596" s="221">
        <v>3835</v>
      </c>
      <c r="AK596" s="219">
        <f t="shared" si="104"/>
        <v>958.75</v>
      </c>
      <c r="AL596" s="221">
        <v>57</v>
      </c>
      <c r="AM596" s="221">
        <v>3685</v>
      </c>
      <c r="AN596" s="219">
        <f t="shared" si="105"/>
        <v>921.25</v>
      </c>
      <c r="AO596" s="219">
        <v>54</v>
      </c>
      <c r="AP596" s="219">
        <v>5235</v>
      </c>
      <c r="AQ596" s="219">
        <f t="shared" si="106"/>
        <v>1308.75</v>
      </c>
      <c r="AR596" s="222">
        <v>46</v>
      </c>
      <c r="AS596" s="222">
        <v>3460</v>
      </c>
      <c r="AT596" s="219">
        <f t="shared" si="107"/>
        <v>865</v>
      </c>
      <c r="AU596" s="222">
        <v>33</v>
      </c>
      <c r="AV596" s="222">
        <v>2650</v>
      </c>
      <c r="AW596" s="222">
        <f t="shared" si="108"/>
        <v>662.5</v>
      </c>
    </row>
    <row r="597" spans="2:49">
      <c r="B597" s="41" t="s">
        <v>2146</v>
      </c>
      <c r="C597" s="298" t="s">
        <v>2187</v>
      </c>
      <c r="D597" s="44" t="s">
        <v>5</v>
      </c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221"/>
      <c r="AA597" s="221"/>
      <c r="AB597" s="221"/>
      <c r="AC597" s="221"/>
      <c r="AD597" s="221"/>
      <c r="AE597" s="221"/>
      <c r="AF597" s="221"/>
      <c r="AG597" s="221"/>
      <c r="AH597" s="221"/>
      <c r="AI597" s="221">
        <v>1</v>
      </c>
      <c r="AJ597" s="221">
        <v>190</v>
      </c>
      <c r="AK597" s="219">
        <f t="shared" si="104"/>
        <v>47.5</v>
      </c>
      <c r="AL597" s="221">
        <v>4</v>
      </c>
      <c r="AM597" s="221">
        <v>300</v>
      </c>
      <c r="AN597" s="219">
        <f t="shared" si="105"/>
        <v>75</v>
      </c>
      <c r="AO597" s="219">
        <v>9</v>
      </c>
      <c r="AP597" s="219">
        <v>705</v>
      </c>
      <c r="AQ597" s="219">
        <f t="shared" si="106"/>
        <v>176.25</v>
      </c>
      <c r="AR597" s="222">
        <v>18</v>
      </c>
      <c r="AS597" s="222">
        <v>1970</v>
      </c>
      <c r="AT597" s="219">
        <f t="shared" si="107"/>
        <v>492.5</v>
      </c>
      <c r="AU597" s="222">
        <v>17</v>
      </c>
      <c r="AV597" s="222">
        <v>1880</v>
      </c>
      <c r="AW597" s="222">
        <f t="shared" si="108"/>
        <v>470</v>
      </c>
    </row>
    <row r="598" spans="2:49">
      <c r="B598" s="41" t="s">
        <v>2147</v>
      </c>
      <c r="C598" s="298" t="s">
        <v>2188</v>
      </c>
      <c r="D598" s="44" t="s">
        <v>5</v>
      </c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221"/>
      <c r="AA598" s="221"/>
      <c r="AB598" s="221"/>
      <c r="AC598" s="221"/>
      <c r="AD598" s="221"/>
      <c r="AE598" s="221"/>
      <c r="AF598" s="221"/>
      <c r="AG598" s="221"/>
      <c r="AH598" s="221"/>
      <c r="AI598" s="221">
        <v>6</v>
      </c>
      <c r="AJ598" s="221">
        <v>1050</v>
      </c>
      <c r="AK598" s="219">
        <f t="shared" si="104"/>
        <v>262.5</v>
      </c>
      <c r="AL598" s="221">
        <v>43</v>
      </c>
      <c r="AM598" s="221">
        <v>5000</v>
      </c>
      <c r="AN598" s="219">
        <f t="shared" si="105"/>
        <v>1250</v>
      </c>
      <c r="AO598" s="219">
        <v>63</v>
      </c>
      <c r="AP598" s="219">
        <v>6900</v>
      </c>
      <c r="AQ598" s="219">
        <f t="shared" si="106"/>
        <v>1725</v>
      </c>
      <c r="AR598" s="222">
        <v>104</v>
      </c>
      <c r="AS598" s="222">
        <v>12515</v>
      </c>
      <c r="AT598" s="219">
        <f t="shared" si="107"/>
        <v>3128.75</v>
      </c>
      <c r="AU598" s="222">
        <v>99</v>
      </c>
      <c r="AV598" s="222">
        <v>9760</v>
      </c>
      <c r="AW598" s="222">
        <f t="shared" si="108"/>
        <v>2440</v>
      </c>
    </row>
    <row r="599" spans="2:49">
      <c r="B599" s="41" t="s">
        <v>2148</v>
      </c>
      <c r="C599" s="298" t="s">
        <v>3147</v>
      </c>
      <c r="D599" s="227" t="s">
        <v>16</v>
      </c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221"/>
      <c r="AA599" s="221"/>
      <c r="AB599" s="221"/>
      <c r="AC599" s="221"/>
      <c r="AD599" s="221"/>
      <c r="AE599" s="221"/>
      <c r="AF599" s="221"/>
      <c r="AG599" s="221"/>
      <c r="AH599" s="221"/>
      <c r="AI599" s="222">
        <v>0</v>
      </c>
      <c r="AJ599" s="222">
        <v>0</v>
      </c>
      <c r="AK599" s="219">
        <f t="shared" si="104"/>
        <v>0</v>
      </c>
      <c r="AL599" s="222">
        <v>0</v>
      </c>
      <c r="AM599" s="222">
        <v>0</v>
      </c>
      <c r="AN599" s="219">
        <f t="shared" si="105"/>
        <v>0</v>
      </c>
      <c r="AO599" s="300">
        <v>0</v>
      </c>
      <c r="AP599" s="300">
        <v>0</v>
      </c>
      <c r="AQ599" s="219">
        <f t="shared" si="106"/>
        <v>0</v>
      </c>
      <c r="AR599" s="222">
        <v>0</v>
      </c>
      <c r="AS599" s="222">
        <v>0</v>
      </c>
      <c r="AT599" s="219">
        <f t="shared" si="107"/>
        <v>0</v>
      </c>
      <c r="AU599" s="222">
        <v>71</v>
      </c>
      <c r="AV599" s="222">
        <v>7545</v>
      </c>
      <c r="AW599" s="222">
        <f t="shared" si="108"/>
        <v>1886.25</v>
      </c>
    </row>
    <row r="600" spans="2:49">
      <c r="B600" s="41" t="s">
        <v>2149</v>
      </c>
      <c r="C600" s="298" t="s">
        <v>2189</v>
      </c>
      <c r="D600" s="227" t="s">
        <v>16</v>
      </c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221"/>
      <c r="AA600" s="221"/>
      <c r="AB600" s="221"/>
      <c r="AC600" s="221"/>
      <c r="AD600" s="221"/>
      <c r="AE600" s="221"/>
      <c r="AF600" s="221"/>
      <c r="AG600" s="221"/>
      <c r="AH600" s="221"/>
      <c r="AI600" s="221">
        <v>6</v>
      </c>
      <c r="AJ600" s="221">
        <v>640</v>
      </c>
      <c r="AK600" s="219">
        <f t="shared" si="104"/>
        <v>160</v>
      </c>
      <c r="AL600" s="221">
        <v>39</v>
      </c>
      <c r="AM600" s="221">
        <v>3685</v>
      </c>
      <c r="AN600" s="219">
        <f t="shared" si="105"/>
        <v>921.25</v>
      </c>
      <c r="AO600" s="219">
        <v>84</v>
      </c>
      <c r="AP600" s="219">
        <v>7640</v>
      </c>
      <c r="AQ600" s="219">
        <f t="shared" si="106"/>
        <v>1910</v>
      </c>
      <c r="AR600" s="222">
        <v>66</v>
      </c>
      <c r="AS600" s="222">
        <v>6910</v>
      </c>
      <c r="AT600" s="219">
        <f t="shared" si="107"/>
        <v>1727.5</v>
      </c>
      <c r="AU600" s="222">
        <v>45</v>
      </c>
      <c r="AV600" s="222">
        <v>5175</v>
      </c>
      <c r="AW600" s="222">
        <f t="shared" si="108"/>
        <v>1293.75</v>
      </c>
    </row>
    <row r="601" spans="2:49">
      <c r="B601" s="41" t="s">
        <v>2150</v>
      </c>
      <c r="C601" s="298" t="s">
        <v>3148</v>
      </c>
      <c r="D601" s="44" t="s">
        <v>5</v>
      </c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221"/>
      <c r="AA601" s="221"/>
      <c r="AB601" s="221"/>
      <c r="AC601" s="221"/>
      <c r="AD601" s="221"/>
      <c r="AE601" s="221"/>
      <c r="AF601" s="221"/>
      <c r="AG601" s="221"/>
      <c r="AH601" s="221"/>
      <c r="AI601" s="221">
        <v>15</v>
      </c>
      <c r="AJ601" s="221">
        <v>1390</v>
      </c>
      <c r="AK601" s="219">
        <f t="shared" si="104"/>
        <v>347.5</v>
      </c>
      <c r="AL601" s="221">
        <v>79</v>
      </c>
      <c r="AM601" s="221">
        <v>8815</v>
      </c>
      <c r="AN601" s="219">
        <f t="shared" si="105"/>
        <v>2203.75</v>
      </c>
      <c r="AO601" s="219">
        <v>95</v>
      </c>
      <c r="AP601" s="219">
        <v>8475</v>
      </c>
      <c r="AQ601" s="219">
        <f t="shared" si="106"/>
        <v>2118.75</v>
      </c>
      <c r="AR601" s="222">
        <v>175</v>
      </c>
      <c r="AS601" s="222">
        <v>16250</v>
      </c>
      <c r="AT601" s="219">
        <f t="shared" si="107"/>
        <v>4062.5</v>
      </c>
      <c r="AU601" s="222">
        <v>181</v>
      </c>
      <c r="AV601" s="222">
        <v>14715</v>
      </c>
      <c r="AW601" s="222">
        <f t="shared" si="108"/>
        <v>3678.75</v>
      </c>
    </row>
    <row r="602" spans="2:49">
      <c r="B602" s="41" t="s">
        <v>2151</v>
      </c>
      <c r="C602" s="298" t="s">
        <v>2190</v>
      </c>
      <c r="D602" s="44" t="s">
        <v>5</v>
      </c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221"/>
      <c r="AA602" s="221"/>
      <c r="AB602" s="221"/>
      <c r="AC602" s="221"/>
      <c r="AD602" s="221"/>
      <c r="AE602" s="221"/>
      <c r="AF602" s="221"/>
      <c r="AG602" s="221"/>
      <c r="AH602" s="221"/>
      <c r="AI602" s="221">
        <v>22</v>
      </c>
      <c r="AJ602" s="221">
        <v>2740</v>
      </c>
      <c r="AK602" s="219">
        <f t="shared" si="104"/>
        <v>685</v>
      </c>
      <c r="AL602" s="221">
        <v>53</v>
      </c>
      <c r="AM602" s="221">
        <v>6155</v>
      </c>
      <c r="AN602" s="219">
        <f t="shared" si="105"/>
        <v>1538.75</v>
      </c>
      <c r="AO602" s="219">
        <v>96</v>
      </c>
      <c r="AP602" s="219">
        <v>11285</v>
      </c>
      <c r="AQ602" s="219">
        <f t="shared" si="106"/>
        <v>2821.25</v>
      </c>
      <c r="AR602" s="222">
        <v>96</v>
      </c>
      <c r="AS602" s="222">
        <v>10325</v>
      </c>
      <c r="AT602" s="219">
        <f t="shared" si="107"/>
        <v>2581.25</v>
      </c>
      <c r="AU602" s="222">
        <v>91</v>
      </c>
      <c r="AV602" s="222">
        <v>8125</v>
      </c>
      <c r="AW602" s="222">
        <f t="shared" si="108"/>
        <v>2031.25</v>
      </c>
    </row>
    <row r="603" spans="2:49">
      <c r="B603" s="41" t="s">
        <v>2152</v>
      </c>
      <c r="C603" s="298" t="s">
        <v>2191</v>
      </c>
      <c r="D603" s="44" t="s">
        <v>5</v>
      </c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221"/>
      <c r="AA603" s="221"/>
      <c r="AB603" s="221"/>
      <c r="AC603" s="221"/>
      <c r="AD603" s="221"/>
      <c r="AE603" s="221"/>
      <c r="AF603" s="221"/>
      <c r="AG603" s="221"/>
      <c r="AH603" s="221"/>
      <c r="AI603" s="221">
        <v>2</v>
      </c>
      <c r="AJ603" s="221">
        <v>160</v>
      </c>
      <c r="AK603" s="219">
        <f t="shared" si="104"/>
        <v>40</v>
      </c>
      <c r="AL603" s="221">
        <v>28</v>
      </c>
      <c r="AM603" s="221">
        <v>3420</v>
      </c>
      <c r="AN603" s="219">
        <f t="shared" si="105"/>
        <v>855</v>
      </c>
      <c r="AO603" s="300">
        <v>0</v>
      </c>
      <c r="AP603" s="300">
        <v>0</v>
      </c>
      <c r="AQ603" s="219">
        <f t="shared" si="106"/>
        <v>0</v>
      </c>
      <c r="AR603" s="222">
        <v>0</v>
      </c>
      <c r="AS603" s="222">
        <v>0</v>
      </c>
      <c r="AT603" s="219">
        <f t="shared" si="107"/>
        <v>0</v>
      </c>
      <c r="AU603" s="222">
        <v>0</v>
      </c>
      <c r="AV603" s="222">
        <v>0</v>
      </c>
      <c r="AW603" s="222">
        <f t="shared" si="108"/>
        <v>0</v>
      </c>
    </row>
    <row r="604" spans="2:49">
      <c r="B604" s="41" t="s">
        <v>2153</v>
      </c>
      <c r="C604" s="298" t="s">
        <v>5540</v>
      </c>
      <c r="D604" s="44" t="s">
        <v>5</v>
      </c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221"/>
      <c r="AA604" s="221"/>
      <c r="AB604" s="221"/>
      <c r="AC604" s="221"/>
      <c r="AD604" s="221"/>
      <c r="AE604" s="221"/>
      <c r="AF604" s="221"/>
      <c r="AG604" s="221"/>
      <c r="AH604" s="221"/>
      <c r="AI604" s="221">
        <v>60</v>
      </c>
      <c r="AJ604" s="221">
        <v>5630</v>
      </c>
      <c r="AK604" s="219">
        <f t="shared" si="104"/>
        <v>1407.5</v>
      </c>
      <c r="AL604" s="221">
        <v>181</v>
      </c>
      <c r="AM604" s="221">
        <v>19390</v>
      </c>
      <c r="AN604" s="219">
        <f t="shared" si="105"/>
        <v>4847.5</v>
      </c>
      <c r="AO604" s="219">
        <v>142</v>
      </c>
      <c r="AP604" s="219">
        <v>12870</v>
      </c>
      <c r="AQ604" s="219">
        <f t="shared" si="106"/>
        <v>3217.5</v>
      </c>
      <c r="AR604" s="222">
        <v>141</v>
      </c>
      <c r="AS604" s="222">
        <v>13540</v>
      </c>
      <c r="AT604" s="219">
        <f t="shared" si="107"/>
        <v>3385</v>
      </c>
      <c r="AU604" s="222">
        <v>162</v>
      </c>
      <c r="AV604" s="222">
        <v>14575</v>
      </c>
      <c r="AW604" s="222">
        <f t="shared" si="108"/>
        <v>3643.75</v>
      </c>
    </row>
    <row r="605" spans="2:49">
      <c r="B605" s="41" t="s">
        <v>2154</v>
      </c>
      <c r="C605" s="298" t="s">
        <v>2192</v>
      </c>
      <c r="D605" s="227" t="s">
        <v>25</v>
      </c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221"/>
      <c r="AA605" s="221"/>
      <c r="AB605" s="221"/>
      <c r="AC605" s="221"/>
      <c r="AD605" s="221"/>
      <c r="AE605" s="221"/>
      <c r="AF605" s="221"/>
      <c r="AG605" s="221"/>
      <c r="AH605" s="221"/>
      <c r="AI605" s="221">
        <v>10</v>
      </c>
      <c r="AJ605" s="221">
        <v>885</v>
      </c>
      <c r="AK605" s="219">
        <f t="shared" si="104"/>
        <v>221.25</v>
      </c>
      <c r="AL605" s="221">
        <v>20</v>
      </c>
      <c r="AM605" s="221">
        <v>1325</v>
      </c>
      <c r="AN605" s="219">
        <f t="shared" si="105"/>
        <v>331.25</v>
      </c>
      <c r="AO605" s="219">
        <v>16</v>
      </c>
      <c r="AP605" s="219">
        <v>1325</v>
      </c>
      <c r="AQ605" s="219">
        <f t="shared" si="106"/>
        <v>331.25</v>
      </c>
      <c r="AR605" s="222">
        <v>50</v>
      </c>
      <c r="AS605" s="222">
        <v>5125</v>
      </c>
      <c r="AT605" s="219">
        <f t="shared" si="107"/>
        <v>1281.25</v>
      </c>
      <c r="AU605" s="222">
        <v>157</v>
      </c>
      <c r="AV605" s="222">
        <v>12405</v>
      </c>
      <c r="AW605" s="222">
        <f t="shared" si="108"/>
        <v>3101.25</v>
      </c>
    </row>
    <row r="606" spans="2:49">
      <c r="B606" s="41" t="s">
        <v>2155</v>
      </c>
      <c r="C606" s="298" t="s">
        <v>2193</v>
      </c>
      <c r="D606" s="227" t="s">
        <v>25</v>
      </c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221"/>
      <c r="AA606" s="221"/>
      <c r="AB606" s="221"/>
      <c r="AC606" s="221"/>
      <c r="AD606" s="221"/>
      <c r="AE606" s="221"/>
      <c r="AF606" s="221"/>
      <c r="AG606" s="221"/>
      <c r="AH606" s="221"/>
      <c r="AI606" s="221">
        <v>44</v>
      </c>
      <c r="AJ606" s="221">
        <v>3840</v>
      </c>
      <c r="AK606" s="219">
        <f t="shared" si="104"/>
        <v>960</v>
      </c>
      <c r="AL606" s="221">
        <v>120</v>
      </c>
      <c r="AM606" s="221">
        <v>9985</v>
      </c>
      <c r="AN606" s="219">
        <f t="shared" si="105"/>
        <v>2496.25</v>
      </c>
      <c r="AO606" s="219">
        <v>186</v>
      </c>
      <c r="AP606" s="219">
        <v>16420</v>
      </c>
      <c r="AQ606" s="219">
        <f t="shared" si="106"/>
        <v>4105</v>
      </c>
      <c r="AR606" s="222">
        <v>248</v>
      </c>
      <c r="AS606" s="222">
        <v>21285</v>
      </c>
      <c r="AT606" s="219">
        <f t="shared" si="107"/>
        <v>5321.25</v>
      </c>
      <c r="AU606" s="222">
        <v>270</v>
      </c>
      <c r="AV606" s="222">
        <v>22810</v>
      </c>
      <c r="AW606" s="222">
        <f t="shared" si="108"/>
        <v>5702.5</v>
      </c>
    </row>
    <row r="607" spans="2:49">
      <c r="B607" s="41" t="s">
        <v>2156</v>
      </c>
      <c r="C607" s="298" t="s">
        <v>2194</v>
      </c>
      <c r="D607" s="227" t="s">
        <v>284</v>
      </c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221"/>
      <c r="AA607" s="221"/>
      <c r="AB607" s="221"/>
      <c r="AC607" s="221"/>
      <c r="AD607" s="221"/>
      <c r="AE607" s="221"/>
      <c r="AF607" s="221"/>
      <c r="AG607" s="221"/>
      <c r="AH607" s="221"/>
      <c r="AI607" s="221">
        <v>9</v>
      </c>
      <c r="AJ607" s="221">
        <v>540</v>
      </c>
      <c r="AK607" s="219">
        <f t="shared" si="104"/>
        <v>135</v>
      </c>
      <c r="AL607" s="221">
        <v>32</v>
      </c>
      <c r="AM607" s="221">
        <v>4000</v>
      </c>
      <c r="AN607" s="219">
        <f t="shared" si="105"/>
        <v>1000</v>
      </c>
      <c r="AO607" s="219">
        <v>21</v>
      </c>
      <c r="AP607" s="219">
        <v>2135</v>
      </c>
      <c r="AQ607" s="219">
        <f t="shared" si="106"/>
        <v>533.75</v>
      </c>
      <c r="AR607" s="222">
        <v>15</v>
      </c>
      <c r="AS607" s="222">
        <v>1350</v>
      </c>
      <c r="AT607" s="219">
        <f t="shared" si="107"/>
        <v>337.5</v>
      </c>
      <c r="AU607" s="222">
        <v>21</v>
      </c>
      <c r="AV607" s="222">
        <v>1770</v>
      </c>
      <c r="AW607" s="222">
        <f t="shared" si="108"/>
        <v>442.5</v>
      </c>
    </row>
    <row r="608" spans="2:49">
      <c r="B608" s="41" t="s">
        <v>2157</v>
      </c>
      <c r="C608" s="298" t="s">
        <v>2195</v>
      </c>
      <c r="D608" s="44" t="s">
        <v>5</v>
      </c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221"/>
      <c r="AA608" s="221"/>
      <c r="AB608" s="221"/>
      <c r="AC608" s="221"/>
      <c r="AD608" s="221"/>
      <c r="AE608" s="221"/>
      <c r="AF608" s="221"/>
      <c r="AG608" s="221"/>
      <c r="AH608" s="221"/>
      <c r="AI608" s="222">
        <v>0</v>
      </c>
      <c r="AJ608" s="222">
        <v>0</v>
      </c>
      <c r="AK608" s="219">
        <f t="shared" si="104"/>
        <v>0</v>
      </c>
      <c r="AL608" s="222">
        <v>9</v>
      </c>
      <c r="AM608" s="222">
        <v>850</v>
      </c>
      <c r="AN608" s="219">
        <f t="shared" si="105"/>
        <v>212.5</v>
      </c>
      <c r="AO608" s="300">
        <v>14</v>
      </c>
      <c r="AP608" s="300">
        <v>1415</v>
      </c>
      <c r="AQ608" s="219">
        <f t="shared" si="106"/>
        <v>353.75</v>
      </c>
      <c r="AR608" s="222">
        <v>55</v>
      </c>
      <c r="AS608" s="222">
        <v>6000</v>
      </c>
      <c r="AT608" s="219">
        <f t="shared" si="107"/>
        <v>1500</v>
      </c>
      <c r="AU608" s="222">
        <v>51</v>
      </c>
      <c r="AV608" s="222">
        <v>4765</v>
      </c>
      <c r="AW608" s="222">
        <f t="shared" si="108"/>
        <v>1191.25</v>
      </c>
    </row>
    <row r="609" spans="2:49">
      <c r="B609" s="41" t="s">
        <v>5041</v>
      </c>
      <c r="C609" s="298" t="s">
        <v>5515</v>
      </c>
      <c r="D609" s="227" t="s">
        <v>552</v>
      </c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221"/>
      <c r="AA609" s="221"/>
      <c r="AB609" s="221"/>
      <c r="AC609" s="221"/>
      <c r="AD609" s="221"/>
      <c r="AE609" s="221"/>
      <c r="AF609" s="221"/>
      <c r="AG609" s="221"/>
      <c r="AH609" s="221"/>
      <c r="AI609" s="221">
        <v>17</v>
      </c>
      <c r="AJ609" s="221">
        <v>2500</v>
      </c>
      <c r="AK609" s="219">
        <f>AJ609*25%</f>
        <v>625</v>
      </c>
      <c r="AL609" s="221">
        <v>60</v>
      </c>
      <c r="AM609" s="221">
        <v>5930</v>
      </c>
      <c r="AN609" s="219">
        <f>AM609*25%</f>
        <v>1482.5</v>
      </c>
      <c r="AO609" s="219">
        <v>58</v>
      </c>
      <c r="AP609" s="219">
        <v>6025</v>
      </c>
      <c r="AQ609" s="219">
        <f>AP609*25%</f>
        <v>1506.25</v>
      </c>
      <c r="AR609" s="222">
        <v>88</v>
      </c>
      <c r="AS609" s="222">
        <v>10265</v>
      </c>
      <c r="AT609" s="219">
        <f>AS609*25%</f>
        <v>2566.25</v>
      </c>
      <c r="AU609" s="222">
        <v>0</v>
      </c>
      <c r="AV609" s="222">
        <v>0</v>
      </c>
      <c r="AW609" s="222">
        <f>AV609*25%</f>
        <v>0</v>
      </c>
    </row>
    <row r="610" spans="2:49">
      <c r="B610" s="41" t="s">
        <v>2158</v>
      </c>
      <c r="C610" s="298" t="s">
        <v>2196</v>
      </c>
      <c r="D610" s="44" t="s">
        <v>123</v>
      </c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221"/>
      <c r="AA610" s="221"/>
      <c r="AB610" s="221"/>
      <c r="AC610" s="221"/>
      <c r="AD610" s="221"/>
      <c r="AE610" s="221"/>
      <c r="AF610" s="221"/>
      <c r="AG610" s="221"/>
      <c r="AH610" s="221"/>
      <c r="AI610" s="221">
        <v>26</v>
      </c>
      <c r="AJ610" s="221">
        <v>2275</v>
      </c>
      <c r="AK610" s="219">
        <f>AJ610*25%</f>
        <v>568.75</v>
      </c>
      <c r="AL610" s="221">
        <v>35</v>
      </c>
      <c r="AM610" s="221">
        <v>3490</v>
      </c>
      <c r="AN610" s="219">
        <f>AM610*25%</f>
        <v>872.5</v>
      </c>
      <c r="AO610" s="219">
        <v>50</v>
      </c>
      <c r="AP610" s="219">
        <v>4930</v>
      </c>
      <c r="AQ610" s="219">
        <f>AP610*25%</f>
        <v>1232.5</v>
      </c>
      <c r="AR610" s="222">
        <v>63</v>
      </c>
      <c r="AS610" s="222">
        <v>7640</v>
      </c>
      <c r="AT610" s="219">
        <f>AS610*25%</f>
        <v>1910</v>
      </c>
      <c r="AU610" s="222">
        <v>57</v>
      </c>
      <c r="AV610" s="222">
        <v>8565</v>
      </c>
      <c r="AW610" s="222">
        <f>AV610*25%</f>
        <v>2141.25</v>
      </c>
    </row>
    <row r="611" spans="2:49">
      <c r="B611" s="41" t="s">
        <v>2159</v>
      </c>
      <c r="C611" s="298" t="s">
        <v>2197</v>
      </c>
      <c r="D611" s="44" t="s">
        <v>5</v>
      </c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221"/>
      <c r="AA611" s="221"/>
      <c r="AB611" s="221"/>
      <c r="AC611" s="221"/>
      <c r="AD611" s="221"/>
      <c r="AE611" s="221"/>
      <c r="AF611" s="221"/>
      <c r="AG611" s="221"/>
      <c r="AH611" s="221"/>
      <c r="AI611" s="221">
        <v>17</v>
      </c>
      <c r="AJ611" s="221">
        <v>2055</v>
      </c>
      <c r="AK611" s="219">
        <f>AJ611*25%</f>
        <v>513.75</v>
      </c>
      <c r="AL611" s="221">
        <v>71</v>
      </c>
      <c r="AM611" s="221">
        <v>5080</v>
      </c>
      <c r="AN611" s="219">
        <f>AM611*25%</f>
        <v>1270</v>
      </c>
      <c r="AO611" s="300">
        <v>0</v>
      </c>
      <c r="AP611" s="300">
        <v>0</v>
      </c>
      <c r="AQ611" s="219">
        <f>AP611*25%</f>
        <v>0</v>
      </c>
      <c r="AR611" s="222">
        <v>0</v>
      </c>
      <c r="AS611" s="222">
        <v>0</v>
      </c>
      <c r="AT611" s="219">
        <f>AS611*25%</f>
        <v>0</v>
      </c>
      <c r="AU611" s="222">
        <v>58</v>
      </c>
      <c r="AV611" s="222">
        <v>6245</v>
      </c>
      <c r="AW611" s="222">
        <f>AV611*25%</f>
        <v>1561.25</v>
      </c>
    </row>
    <row r="612" spans="2:49">
      <c r="B612" s="41" t="s">
        <v>2160</v>
      </c>
      <c r="C612" s="298" t="s">
        <v>3149</v>
      </c>
      <c r="D612" s="44" t="s">
        <v>5</v>
      </c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221"/>
      <c r="AA612" s="221"/>
      <c r="AB612" s="221"/>
      <c r="AC612" s="221"/>
      <c r="AD612" s="221"/>
      <c r="AE612" s="221"/>
      <c r="AF612" s="221"/>
      <c r="AG612" s="221"/>
      <c r="AH612" s="221"/>
      <c r="AI612" s="221">
        <v>21</v>
      </c>
      <c r="AJ612" s="221">
        <v>1775</v>
      </c>
      <c r="AK612" s="219">
        <f t="shared" si="104"/>
        <v>443.75</v>
      </c>
      <c r="AL612" s="221">
        <v>39</v>
      </c>
      <c r="AM612" s="221">
        <v>3810</v>
      </c>
      <c r="AN612" s="219">
        <f t="shared" ref="AN612:AN675" si="109">AM612*25%</f>
        <v>952.5</v>
      </c>
      <c r="AO612" s="219">
        <v>31</v>
      </c>
      <c r="AP612" s="219">
        <v>2955</v>
      </c>
      <c r="AQ612" s="219">
        <f t="shared" ref="AQ612:AQ675" si="110">AP612*25%</f>
        <v>738.75</v>
      </c>
      <c r="AR612" s="222">
        <v>74</v>
      </c>
      <c r="AS612" s="222">
        <v>6130</v>
      </c>
      <c r="AT612" s="219">
        <f t="shared" ref="AT612:AT675" si="111">AS612*25%</f>
        <v>1532.5</v>
      </c>
      <c r="AU612" s="222">
        <v>0</v>
      </c>
      <c r="AV612" s="222">
        <v>0</v>
      </c>
      <c r="AW612" s="222">
        <f t="shared" ref="AW612:AW675" si="112">AV612*25%</f>
        <v>0</v>
      </c>
    </row>
    <row r="613" spans="2:49">
      <c r="B613" s="41" t="s">
        <v>2161</v>
      </c>
      <c r="C613" s="298" t="s">
        <v>2198</v>
      </c>
      <c r="D613" s="227" t="s">
        <v>36</v>
      </c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221"/>
      <c r="AA613" s="221"/>
      <c r="AB613" s="221"/>
      <c r="AC613" s="221"/>
      <c r="AD613" s="221"/>
      <c r="AE613" s="221"/>
      <c r="AF613" s="221"/>
      <c r="AG613" s="221"/>
      <c r="AH613" s="221"/>
      <c r="AI613" s="221">
        <v>45</v>
      </c>
      <c r="AJ613" s="221">
        <v>4095</v>
      </c>
      <c r="AK613" s="219">
        <f t="shared" si="104"/>
        <v>1023.75</v>
      </c>
      <c r="AL613" s="221">
        <v>66</v>
      </c>
      <c r="AM613" s="221">
        <v>6475</v>
      </c>
      <c r="AN613" s="219">
        <f t="shared" si="109"/>
        <v>1618.75</v>
      </c>
      <c r="AO613" s="219">
        <v>113</v>
      </c>
      <c r="AP613" s="219">
        <v>11560</v>
      </c>
      <c r="AQ613" s="219">
        <f t="shared" si="110"/>
        <v>2890</v>
      </c>
      <c r="AR613" s="222">
        <v>101</v>
      </c>
      <c r="AS613" s="222">
        <v>9385</v>
      </c>
      <c r="AT613" s="219">
        <f t="shared" si="111"/>
        <v>2346.25</v>
      </c>
      <c r="AU613" s="222">
        <v>86</v>
      </c>
      <c r="AV613" s="222">
        <v>7880</v>
      </c>
      <c r="AW613" s="222">
        <f t="shared" si="112"/>
        <v>1970</v>
      </c>
    </row>
    <row r="614" spans="2:49">
      <c r="B614" s="41" t="s">
        <v>2162</v>
      </c>
      <c r="C614" s="298" t="s">
        <v>3150</v>
      </c>
      <c r="D614" s="44" t="s">
        <v>307</v>
      </c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221"/>
      <c r="AA614" s="221"/>
      <c r="AB614" s="221"/>
      <c r="AC614" s="221"/>
      <c r="AD614" s="221"/>
      <c r="AE614" s="221"/>
      <c r="AF614" s="221"/>
      <c r="AG614" s="221"/>
      <c r="AH614" s="221"/>
      <c r="AI614" s="221">
        <v>48</v>
      </c>
      <c r="AJ614" s="221">
        <v>3980</v>
      </c>
      <c r="AK614" s="219">
        <f t="shared" si="104"/>
        <v>995</v>
      </c>
      <c r="AL614" s="221">
        <v>67</v>
      </c>
      <c r="AM614" s="221">
        <v>5985</v>
      </c>
      <c r="AN614" s="219">
        <f t="shared" si="109"/>
        <v>1496.25</v>
      </c>
      <c r="AO614" s="219">
        <v>102</v>
      </c>
      <c r="AP614" s="219">
        <v>8270</v>
      </c>
      <c r="AQ614" s="219">
        <f t="shared" si="110"/>
        <v>2067.5</v>
      </c>
      <c r="AR614" s="222">
        <v>138</v>
      </c>
      <c r="AS614" s="222">
        <v>10545</v>
      </c>
      <c r="AT614" s="219">
        <f t="shared" si="111"/>
        <v>2636.25</v>
      </c>
      <c r="AU614" s="222">
        <v>100</v>
      </c>
      <c r="AV614" s="222">
        <v>11380</v>
      </c>
      <c r="AW614" s="222">
        <f t="shared" si="112"/>
        <v>2845</v>
      </c>
    </row>
    <row r="615" spans="2:49">
      <c r="B615" s="41" t="s">
        <v>2163</v>
      </c>
      <c r="C615" s="298" t="s">
        <v>2199</v>
      </c>
      <c r="D615" s="44" t="s">
        <v>5</v>
      </c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221"/>
      <c r="AA615" s="221"/>
      <c r="AB615" s="221"/>
      <c r="AC615" s="221"/>
      <c r="AD615" s="221"/>
      <c r="AE615" s="221"/>
      <c r="AF615" s="221"/>
      <c r="AG615" s="221"/>
      <c r="AH615" s="221"/>
      <c r="AI615" s="221">
        <v>4</v>
      </c>
      <c r="AJ615" s="221">
        <v>600</v>
      </c>
      <c r="AK615" s="219">
        <f t="shared" si="104"/>
        <v>150</v>
      </c>
      <c r="AL615" s="221">
        <v>25</v>
      </c>
      <c r="AM615" s="221">
        <v>2785</v>
      </c>
      <c r="AN615" s="219">
        <f t="shared" si="109"/>
        <v>696.25</v>
      </c>
      <c r="AO615" s="219">
        <v>28</v>
      </c>
      <c r="AP615" s="219">
        <v>2440</v>
      </c>
      <c r="AQ615" s="219">
        <f t="shared" si="110"/>
        <v>610</v>
      </c>
      <c r="AR615" s="222">
        <v>31</v>
      </c>
      <c r="AS615" s="222">
        <v>2590</v>
      </c>
      <c r="AT615" s="219">
        <f t="shared" si="111"/>
        <v>647.5</v>
      </c>
      <c r="AU615" s="222">
        <v>101</v>
      </c>
      <c r="AV615" s="222">
        <v>9675</v>
      </c>
      <c r="AW615" s="222">
        <f t="shared" si="112"/>
        <v>2418.75</v>
      </c>
    </row>
    <row r="616" spans="2:49">
      <c r="B616" s="41" t="s">
        <v>2164</v>
      </c>
      <c r="C616" s="298" t="s">
        <v>2200</v>
      </c>
      <c r="D616" s="227" t="s">
        <v>463</v>
      </c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221"/>
      <c r="AA616" s="221"/>
      <c r="AB616" s="221"/>
      <c r="AC616" s="221"/>
      <c r="AD616" s="221"/>
      <c r="AE616" s="221"/>
      <c r="AF616" s="221"/>
      <c r="AG616" s="221"/>
      <c r="AH616" s="221"/>
      <c r="AI616" s="221"/>
      <c r="AJ616" s="221"/>
      <c r="AK616" s="221"/>
      <c r="AL616" s="221">
        <v>3</v>
      </c>
      <c r="AM616" s="221">
        <v>185</v>
      </c>
      <c r="AN616" s="219">
        <f t="shared" si="109"/>
        <v>46.25</v>
      </c>
      <c r="AO616" s="219">
        <v>6</v>
      </c>
      <c r="AP616" s="219">
        <v>500</v>
      </c>
      <c r="AQ616" s="219">
        <f t="shared" si="110"/>
        <v>125</v>
      </c>
      <c r="AR616" s="222">
        <v>42</v>
      </c>
      <c r="AS616" s="222">
        <v>4180</v>
      </c>
      <c r="AT616" s="219">
        <f t="shared" si="111"/>
        <v>1045</v>
      </c>
      <c r="AU616" s="222">
        <v>36</v>
      </c>
      <c r="AV616" s="222">
        <v>3270</v>
      </c>
      <c r="AW616" s="222">
        <f t="shared" si="112"/>
        <v>817.5</v>
      </c>
    </row>
    <row r="617" spans="2:49">
      <c r="B617" s="41" t="s">
        <v>2554</v>
      </c>
      <c r="C617" s="298" t="s">
        <v>2681</v>
      </c>
      <c r="D617" s="44" t="s">
        <v>383</v>
      </c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221"/>
      <c r="AA617" s="221"/>
      <c r="AB617" s="221"/>
      <c r="AC617" s="221"/>
      <c r="AD617" s="221"/>
      <c r="AE617" s="221"/>
      <c r="AF617" s="221"/>
      <c r="AG617" s="221"/>
      <c r="AH617" s="221"/>
      <c r="AI617" s="221"/>
      <c r="AJ617" s="221"/>
      <c r="AK617" s="221"/>
      <c r="AL617" s="222">
        <v>0</v>
      </c>
      <c r="AM617" s="222">
        <v>0</v>
      </c>
      <c r="AN617" s="219">
        <f t="shared" si="109"/>
        <v>0</v>
      </c>
      <c r="AO617" s="300">
        <v>29</v>
      </c>
      <c r="AP617" s="300">
        <v>3705</v>
      </c>
      <c r="AQ617" s="219">
        <f t="shared" si="110"/>
        <v>926.25</v>
      </c>
      <c r="AR617" s="222">
        <v>48</v>
      </c>
      <c r="AS617" s="222">
        <v>4960</v>
      </c>
      <c r="AT617" s="219">
        <f t="shared" si="111"/>
        <v>1240</v>
      </c>
      <c r="AU617" s="222">
        <v>64</v>
      </c>
      <c r="AV617" s="222">
        <v>5885</v>
      </c>
      <c r="AW617" s="222">
        <f t="shared" si="112"/>
        <v>1471.25</v>
      </c>
    </row>
    <row r="618" spans="2:49">
      <c r="B618" s="41" t="s">
        <v>2555</v>
      </c>
      <c r="C618" s="298" t="s">
        <v>2682</v>
      </c>
      <c r="D618" s="44" t="s">
        <v>5</v>
      </c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221"/>
      <c r="AA618" s="221"/>
      <c r="AB618" s="221"/>
      <c r="AC618" s="221"/>
      <c r="AD618" s="221"/>
      <c r="AE618" s="221"/>
      <c r="AF618" s="221"/>
      <c r="AG618" s="221"/>
      <c r="AH618" s="221"/>
      <c r="AI618" s="221"/>
      <c r="AJ618" s="221"/>
      <c r="AK618" s="221"/>
      <c r="AL618" s="221">
        <v>19</v>
      </c>
      <c r="AM618" s="221">
        <v>2370</v>
      </c>
      <c r="AN618" s="219">
        <f t="shared" si="109"/>
        <v>592.5</v>
      </c>
      <c r="AO618" s="219">
        <v>26</v>
      </c>
      <c r="AP618" s="219">
        <v>2355</v>
      </c>
      <c r="AQ618" s="219">
        <f t="shared" si="110"/>
        <v>588.75</v>
      </c>
      <c r="AR618" s="222">
        <v>47</v>
      </c>
      <c r="AS618" s="222">
        <v>5100</v>
      </c>
      <c r="AT618" s="219">
        <f t="shared" si="111"/>
        <v>1275</v>
      </c>
      <c r="AU618" s="222">
        <v>28</v>
      </c>
      <c r="AV618" s="222">
        <v>2580</v>
      </c>
      <c r="AW618" s="222">
        <f t="shared" si="112"/>
        <v>645</v>
      </c>
    </row>
    <row r="619" spans="2:49">
      <c r="B619" s="41" t="s">
        <v>2556</v>
      </c>
      <c r="C619" s="298" t="s">
        <v>2683</v>
      </c>
      <c r="D619" s="227" t="s">
        <v>545</v>
      </c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221"/>
      <c r="AA619" s="221"/>
      <c r="AB619" s="221"/>
      <c r="AC619" s="221"/>
      <c r="AD619" s="221"/>
      <c r="AE619" s="221"/>
      <c r="AF619" s="221"/>
      <c r="AG619" s="221"/>
      <c r="AH619" s="221"/>
      <c r="AI619" s="221"/>
      <c r="AJ619" s="221"/>
      <c r="AK619" s="221"/>
      <c r="AL619" s="221">
        <v>11</v>
      </c>
      <c r="AM619" s="221">
        <v>890</v>
      </c>
      <c r="AN619" s="219">
        <f t="shared" si="109"/>
        <v>222.5</v>
      </c>
      <c r="AO619" s="219">
        <v>15</v>
      </c>
      <c r="AP619" s="219">
        <v>1690</v>
      </c>
      <c r="AQ619" s="219">
        <f t="shared" si="110"/>
        <v>422.5</v>
      </c>
      <c r="AR619" s="222">
        <v>70</v>
      </c>
      <c r="AS619" s="222">
        <v>7005</v>
      </c>
      <c r="AT619" s="219">
        <f t="shared" si="111"/>
        <v>1751.25</v>
      </c>
      <c r="AU619" s="222">
        <v>79</v>
      </c>
      <c r="AV619" s="222">
        <v>8580</v>
      </c>
      <c r="AW619" s="222">
        <f t="shared" si="112"/>
        <v>2145</v>
      </c>
    </row>
    <row r="620" spans="2:49">
      <c r="B620" s="41" t="s">
        <v>2557</v>
      </c>
      <c r="C620" s="298" t="s">
        <v>5541</v>
      </c>
      <c r="D620" s="227" t="s">
        <v>545</v>
      </c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221"/>
      <c r="AA620" s="221"/>
      <c r="AB620" s="221"/>
      <c r="AC620" s="221"/>
      <c r="AD620" s="221"/>
      <c r="AE620" s="221"/>
      <c r="AF620" s="221"/>
      <c r="AG620" s="221"/>
      <c r="AH620" s="221"/>
      <c r="AI620" s="221"/>
      <c r="AJ620" s="221"/>
      <c r="AK620" s="221"/>
      <c r="AL620" s="222">
        <v>0</v>
      </c>
      <c r="AM620" s="222">
        <v>0</v>
      </c>
      <c r="AN620" s="219">
        <f t="shared" si="109"/>
        <v>0</v>
      </c>
      <c r="AO620" s="300">
        <v>1</v>
      </c>
      <c r="AP620" s="300">
        <v>45</v>
      </c>
      <c r="AQ620" s="219">
        <f t="shared" si="110"/>
        <v>11.25</v>
      </c>
      <c r="AR620" s="222">
        <v>11</v>
      </c>
      <c r="AS620" s="222">
        <v>790</v>
      </c>
      <c r="AT620" s="219">
        <f t="shared" si="111"/>
        <v>197.5</v>
      </c>
      <c r="AU620" s="222">
        <v>64</v>
      </c>
      <c r="AV620" s="222">
        <v>7640</v>
      </c>
      <c r="AW620" s="222">
        <f t="shared" si="112"/>
        <v>1910</v>
      </c>
    </row>
    <row r="621" spans="2:49">
      <c r="B621" s="41" t="s">
        <v>2558</v>
      </c>
      <c r="C621" s="298" t="s">
        <v>2684</v>
      </c>
      <c r="D621" s="44" t="s">
        <v>216</v>
      </c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221"/>
      <c r="AA621" s="221"/>
      <c r="AB621" s="221"/>
      <c r="AC621" s="221"/>
      <c r="AD621" s="221"/>
      <c r="AE621" s="221"/>
      <c r="AF621" s="221"/>
      <c r="AG621" s="221"/>
      <c r="AH621" s="221"/>
      <c r="AI621" s="221"/>
      <c r="AJ621" s="221"/>
      <c r="AK621" s="221"/>
      <c r="AL621" s="221">
        <v>32</v>
      </c>
      <c r="AM621" s="221">
        <v>3895</v>
      </c>
      <c r="AN621" s="219">
        <f t="shared" si="109"/>
        <v>973.75</v>
      </c>
      <c r="AO621" s="219">
        <v>62</v>
      </c>
      <c r="AP621" s="219">
        <v>6155</v>
      </c>
      <c r="AQ621" s="219">
        <f t="shared" si="110"/>
        <v>1538.75</v>
      </c>
      <c r="AR621" s="222">
        <v>167</v>
      </c>
      <c r="AS621" s="222">
        <v>15350</v>
      </c>
      <c r="AT621" s="219">
        <f t="shared" si="111"/>
        <v>3837.5</v>
      </c>
      <c r="AU621" s="222">
        <v>10</v>
      </c>
      <c r="AV621" s="222">
        <v>1300</v>
      </c>
      <c r="AW621" s="222">
        <f t="shared" si="112"/>
        <v>325</v>
      </c>
    </row>
    <row r="622" spans="2:49">
      <c r="B622" s="41" t="s">
        <v>2559</v>
      </c>
      <c r="C622" s="298" t="s">
        <v>2685</v>
      </c>
      <c r="D622" s="44" t="s">
        <v>5</v>
      </c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221"/>
      <c r="AA622" s="221"/>
      <c r="AB622" s="221"/>
      <c r="AC622" s="221"/>
      <c r="AD622" s="221"/>
      <c r="AE622" s="221"/>
      <c r="AF622" s="221"/>
      <c r="AG622" s="221"/>
      <c r="AH622" s="221"/>
      <c r="AI622" s="221"/>
      <c r="AJ622" s="221"/>
      <c r="AK622" s="221"/>
      <c r="AL622" s="221">
        <v>14</v>
      </c>
      <c r="AM622" s="221">
        <v>1750</v>
      </c>
      <c r="AN622" s="219">
        <f t="shared" si="109"/>
        <v>437.5</v>
      </c>
      <c r="AO622" s="219">
        <v>114</v>
      </c>
      <c r="AP622" s="219">
        <v>10040</v>
      </c>
      <c r="AQ622" s="219">
        <f t="shared" si="110"/>
        <v>2510</v>
      </c>
      <c r="AR622" s="222">
        <v>178</v>
      </c>
      <c r="AS622" s="222">
        <v>16020</v>
      </c>
      <c r="AT622" s="219">
        <f t="shared" si="111"/>
        <v>4005</v>
      </c>
      <c r="AU622" s="222">
        <v>107</v>
      </c>
      <c r="AV622" s="222">
        <v>8500</v>
      </c>
      <c r="AW622" s="222">
        <f t="shared" si="112"/>
        <v>2125</v>
      </c>
    </row>
    <row r="623" spans="2:49">
      <c r="B623" s="41" t="s">
        <v>2560</v>
      </c>
      <c r="C623" s="298" t="s">
        <v>2686</v>
      </c>
      <c r="D623" s="44" t="s">
        <v>5</v>
      </c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221"/>
      <c r="AA623" s="221"/>
      <c r="AB623" s="221"/>
      <c r="AC623" s="221"/>
      <c r="AD623" s="221"/>
      <c r="AE623" s="221"/>
      <c r="AF623" s="221"/>
      <c r="AG623" s="221"/>
      <c r="AH623" s="221"/>
      <c r="AI623" s="221"/>
      <c r="AJ623" s="221"/>
      <c r="AK623" s="221"/>
      <c r="AL623" s="221">
        <v>14</v>
      </c>
      <c r="AM623" s="221">
        <v>995</v>
      </c>
      <c r="AN623" s="219">
        <f t="shared" si="109"/>
        <v>248.75</v>
      </c>
      <c r="AO623" s="219">
        <v>40</v>
      </c>
      <c r="AP623" s="219">
        <v>4570</v>
      </c>
      <c r="AQ623" s="219">
        <f t="shared" si="110"/>
        <v>1142.5</v>
      </c>
      <c r="AR623" s="222">
        <v>30</v>
      </c>
      <c r="AS623" s="222">
        <v>2170</v>
      </c>
      <c r="AT623" s="219">
        <f t="shared" si="111"/>
        <v>542.5</v>
      </c>
      <c r="AU623" s="222">
        <v>266</v>
      </c>
      <c r="AV623" s="222">
        <v>21125</v>
      </c>
      <c r="AW623" s="222">
        <f t="shared" si="112"/>
        <v>5281.25</v>
      </c>
    </row>
    <row r="624" spans="2:49">
      <c r="B624" s="41" t="s">
        <v>2561</v>
      </c>
      <c r="C624" s="298" t="s">
        <v>2687</v>
      </c>
      <c r="D624" s="44" t="s">
        <v>5</v>
      </c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221"/>
      <c r="AA624" s="221"/>
      <c r="AB624" s="221"/>
      <c r="AC624" s="221"/>
      <c r="AD624" s="221"/>
      <c r="AE624" s="221"/>
      <c r="AF624" s="221"/>
      <c r="AG624" s="221"/>
      <c r="AH624" s="221"/>
      <c r="AI624" s="221"/>
      <c r="AJ624" s="221"/>
      <c r="AK624" s="221"/>
      <c r="AL624" s="221">
        <v>3</v>
      </c>
      <c r="AM624" s="221">
        <v>340</v>
      </c>
      <c r="AN624" s="219">
        <f t="shared" si="109"/>
        <v>85</v>
      </c>
      <c r="AO624" s="300">
        <v>0</v>
      </c>
      <c r="AP624" s="300">
        <v>0</v>
      </c>
      <c r="AQ624" s="300">
        <f t="shared" si="110"/>
        <v>0</v>
      </c>
      <c r="AR624" s="222">
        <v>0</v>
      </c>
      <c r="AS624" s="222">
        <v>0</v>
      </c>
      <c r="AT624" s="300">
        <f t="shared" si="111"/>
        <v>0</v>
      </c>
      <c r="AU624" s="222">
        <v>42</v>
      </c>
      <c r="AV624" s="222">
        <v>3490</v>
      </c>
      <c r="AW624" s="222">
        <f t="shared" si="112"/>
        <v>872.5</v>
      </c>
    </row>
    <row r="625" spans="2:49">
      <c r="B625" s="41" t="s">
        <v>2562</v>
      </c>
      <c r="C625" s="298" t="s">
        <v>5515</v>
      </c>
      <c r="D625" s="44" t="s">
        <v>5</v>
      </c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221"/>
      <c r="AA625" s="221"/>
      <c r="AB625" s="221"/>
      <c r="AC625" s="221"/>
      <c r="AD625" s="221"/>
      <c r="AE625" s="221"/>
      <c r="AF625" s="221"/>
      <c r="AG625" s="221"/>
      <c r="AH625" s="221"/>
      <c r="AI625" s="221"/>
      <c r="AJ625" s="221"/>
      <c r="AK625" s="221"/>
      <c r="AL625" s="221">
        <v>3</v>
      </c>
      <c r="AM625" s="221">
        <v>205</v>
      </c>
      <c r="AN625" s="219">
        <f t="shared" si="109"/>
        <v>51.25</v>
      </c>
      <c r="AO625" s="219">
        <v>2</v>
      </c>
      <c r="AP625" s="219">
        <v>200</v>
      </c>
      <c r="AQ625" s="219">
        <f t="shared" si="110"/>
        <v>50</v>
      </c>
      <c r="AR625" s="222">
        <v>9</v>
      </c>
      <c r="AS625" s="222">
        <v>700</v>
      </c>
      <c r="AT625" s="219">
        <f t="shared" si="111"/>
        <v>175</v>
      </c>
      <c r="AU625" s="222">
        <v>0</v>
      </c>
      <c r="AV625" s="222">
        <v>0</v>
      </c>
      <c r="AW625" s="222">
        <f t="shared" si="112"/>
        <v>0</v>
      </c>
    </row>
    <row r="626" spans="2:49">
      <c r="B626" s="41" t="s">
        <v>2563</v>
      </c>
      <c r="C626" s="298" t="s">
        <v>2688</v>
      </c>
      <c r="D626" s="44" t="s">
        <v>5</v>
      </c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221"/>
      <c r="AA626" s="221"/>
      <c r="AB626" s="221"/>
      <c r="AC626" s="221"/>
      <c r="AD626" s="221"/>
      <c r="AE626" s="221"/>
      <c r="AF626" s="221"/>
      <c r="AG626" s="221"/>
      <c r="AH626" s="221"/>
      <c r="AI626" s="221"/>
      <c r="AJ626" s="221"/>
      <c r="AK626" s="221"/>
      <c r="AL626" s="221">
        <v>96</v>
      </c>
      <c r="AM626" s="221">
        <v>9880</v>
      </c>
      <c r="AN626" s="219">
        <f t="shared" si="109"/>
        <v>2470</v>
      </c>
      <c r="AO626" s="219">
        <v>144</v>
      </c>
      <c r="AP626" s="219">
        <v>14640</v>
      </c>
      <c r="AQ626" s="219">
        <f t="shared" si="110"/>
        <v>3660</v>
      </c>
      <c r="AR626" s="222">
        <v>240</v>
      </c>
      <c r="AS626" s="222">
        <v>22765</v>
      </c>
      <c r="AT626" s="219">
        <f t="shared" si="111"/>
        <v>5691.25</v>
      </c>
      <c r="AU626" s="222">
        <v>11</v>
      </c>
      <c r="AV626" s="222">
        <v>1585</v>
      </c>
      <c r="AW626" s="222">
        <f t="shared" si="112"/>
        <v>396.25</v>
      </c>
    </row>
    <row r="627" spans="2:49">
      <c r="B627" s="41" t="s">
        <v>2564</v>
      </c>
      <c r="C627" s="298" t="s">
        <v>2689</v>
      </c>
      <c r="D627" s="44" t="s">
        <v>5</v>
      </c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221"/>
      <c r="AA627" s="221"/>
      <c r="AB627" s="221"/>
      <c r="AC627" s="221"/>
      <c r="AD627" s="221"/>
      <c r="AE627" s="221"/>
      <c r="AF627" s="221"/>
      <c r="AG627" s="221"/>
      <c r="AH627" s="221"/>
      <c r="AI627" s="221"/>
      <c r="AJ627" s="221"/>
      <c r="AK627" s="221"/>
      <c r="AL627" s="221">
        <v>2</v>
      </c>
      <c r="AM627" s="221">
        <v>230</v>
      </c>
      <c r="AN627" s="219">
        <f t="shared" si="109"/>
        <v>57.5</v>
      </c>
      <c r="AO627" s="219">
        <v>2</v>
      </c>
      <c r="AP627" s="219">
        <v>330</v>
      </c>
      <c r="AQ627" s="219">
        <f t="shared" si="110"/>
        <v>82.5</v>
      </c>
      <c r="AR627" s="222">
        <v>31</v>
      </c>
      <c r="AS627" s="222">
        <v>3165</v>
      </c>
      <c r="AT627" s="219">
        <f t="shared" si="111"/>
        <v>791.25</v>
      </c>
      <c r="AU627" s="222">
        <v>169</v>
      </c>
      <c r="AV627" s="222">
        <v>17015</v>
      </c>
      <c r="AW627" s="222">
        <f t="shared" si="112"/>
        <v>4253.75</v>
      </c>
    </row>
    <row r="628" spans="2:49">
      <c r="B628" s="41" t="s">
        <v>2565</v>
      </c>
      <c r="C628" s="298" t="s">
        <v>5542</v>
      </c>
      <c r="D628" s="44" t="s">
        <v>5</v>
      </c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221"/>
      <c r="AA628" s="221"/>
      <c r="AB628" s="221"/>
      <c r="AC628" s="221"/>
      <c r="AD628" s="221"/>
      <c r="AE628" s="221"/>
      <c r="AF628" s="221"/>
      <c r="AG628" s="221"/>
      <c r="AH628" s="221"/>
      <c r="AI628" s="221"/>
      <c r="AJ628" s="221"/>
      <c r="AK628" s="221"/>
      <c r="AL628" s="221">
        <v>2</v>
      </c>
      <c r="AM628" s="221">
        <v>120</v>
      </c>
      <c r="AN628" s="219">
        <f t="shared" si="109"/>
        <v>30</v>
      </c>
      <c r="AO628" s="219">
        <v>7</v>
      </c>
      <c r="AP628" s="219">
        <v>710</v>
      </c>
      <c r="AQ628" s="219">
        <f t="shared" si="110"/>
        <v>177.5</v>
      </c>
      <c r="AR628" s="222">
        <v>33</v>
      </c>
      <c r="AS628" s="222">
        <v>3370</v>
      </c>
      <c r="AT628" s="219">
        <f t="shared" si="111"/>
        <v>842.5</v>
      </c>
      <c r="AU628" s="222">
        <v>17</v>
      </c>
      <c r="AV628" s="222">
        <v>1580</v>
      </c>
      <c r="AW628" s="222">
        <f t="shared" si="112"/>
        <v>395</v>
      </c>
    </row>
    <row r="629" spans="2:49">
      <c r="B629" s="41" t="s">
        <v>2566</v>
      </c>
      <c r="C629" s="298" t="s">
        <v>2690</v>
      </c>
      <c r="D629" s="44" t="s">
        <v>5</v>
      </c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221"/>
      <c r="AA629" s="221"/>
      <c r="AB629" s="221"/>
      <c r="AC629" s="221"/>
      <c r="AD629" s="221"/>
      <c r="AE629" s="221"/>
      <c r="AF629" s="221"/>
      <c r="AG629" s="221"/>
      <c r="AH629" s="221"/>
      <c r="AI629" s="221"/>
      <c r="AJ629" s="221"/>
      <c r="AK629" s="221"/>
      <c r="AL629" s="222">
        <v>0</v>
      </c>
      <c r="AM629" s="222">
        <v>0</v>
      </c>
      <c r="AN629" s="222">
        <f t="shared" si="109"/>
        <v>0</v>
      </c>
      <c r="AO629" s="300">
        <v>0</v>
      </c>
      <c r="AP629" s="300">
        <v>0</v>
      </c>
      <c r="AQ629" s="300">
        <f t="shared" si="110"/>
        <v>0</v>
      </c>
      <c r="AR629" s="222">
        <v>0</v>
      </c>
      <c r="AS629" s="222">
        <v>0</v>
      </c>
      <c r="AT629" s="300">
        <f t="shared" si="111"/>
        <v>0</v>
      </c>
      <c r="AU629" s="222">
        <v>48</v>
      </c>
      <c r="AV629" s="222">
        <v>5190</v>
      </c>
      <c r="AW629" s="222">
        <f t="shared" si="112"/>
        <v>1297.5</v>
      </c>
    </row>
    <row r="630" spans="2:49">
      <c r="B630" s="41" t="s">
        <v>2567</v>
      </c>
      <c r="C630" s="298" t="s">
        <v>2691</v>
      </c>
      <c r="D630" s="227" t="s">
        <v>66</v>
      </c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221"/>
      <c r="AA630" s="221"/>
      <c r="AB630" s="221"/>
      <c r="AC630" s="221"/>
      <c r="AD630" s="221"/>
      <c r="AE630" s="221"/>
      <c r="AF630" s="221"/>
      <c r="AG630" s="221"/>
      <c r="AH630" s="221"/>
      <c r="AI630" s="221"/>
      <c r="AJ630" s="221"/>
      <c r="AK630" s="221"/>
      <c r="AL630" s="222">
        <v>0</v>
      </c>
      <c r="AM630" s="222">
        <v>0</v>
      </c>
      <c r="AN630" s="222">
        <f t="shared" si="109"/>
        <v>0</v>
      </c>
      <c r="AO630" s="300">
        <v>0</v>
      </c>
      <c r="AP630" s="300">
        <v>0</v>
      </c>
      <c r="AQ630" s="300">
        <f t="shared" si="110"/>
        <v>0</v>
      </c>
      <c r="AR630" s="222">
        <v>0</v>
      </c>
      <c r="AS630" s="222">
        <v>0</v>
      </c>
      <c r="AT630" s="300">
        <f t="shared" si="111"/>
        <v>0</v>
      </c>
      <c r="AU630" s="222">
        <v>0</v>
      </c>
      <c r="AV630" s="222">
        <v>0</v>
      </c>
      <c r="AW630" s="222">
        <f t="shared" si="112"/>
        <v>0</v>
      </c>
    </row>
    <row r="631" spans="2:49">
      <c r="B631" s="41" t="s">
        <v>2568</v>
      </c>
      <c r="C631" s="298" t="s">
        <v>5515</v>
      </c>
      <c r="D631" s="44" t="s">
        <v>66</v>
      </c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221"/>
      <c r="AA631" s="221"/>
      <c r="AB631" s="221"/>
      <c r="AC631" s="221"/>
      <c r="AD631" s="221"/>
      <c r="AE631" s="221"/>
      <c r="AF631" s="221"/>
      <c r="AG631" s="221"/>
      <c r="AH631" s="221"/>
      <c r="AI631" s="221"/>
      <c r="AJ631" s="221"/>
      <c r="AK631" s="221"/>
      <c r="AL631" s="221">
        <v>19</v>
      </c>
      <c r="AM631" s="221">
        <v>1335</v>
      </c>
      <c r="AN631" s="219">
        <f t="shared" si="109"/>
        <v>333.75</v>
      </c>
      <c r="AO631" s="219">
        <v>46</v>
      </c>
      <c r="AP631" s="219">
        <v>3370</v>
      </c>
      <c r="AQ631" s="219">
        <f t="shared" si="110"/>
        <v>842.5</v>
      </c>
      <c r="AR631" s="222">
        <v>48</v>
      </c>
      <c r="AS631" s="222">
        <v>3850</v>
      </c>
      <c r="AT631" s="219">
        <f t="shared" si="111"/>
        <v>962.5</v>
      </c>
      <c r="AU631" s="222">
        <v>0</v>
      </c>
      <c r="AV631" s="222">
        <v>0</v>
      </c>
      <c r="AW631" s="222">
        <f t="shared" si="112"/>
        <v>0</v>
      </c>
    </row>
    <row r="632" spans="2:49">
      <c r="B632" s="41" t="s">
        <v>2569</v>
      </c>
      <c r="C632" s="298" t="s">
        <v>2692</v>
      </c>
      <c r="D632" s="44" t="s">
        <v>5</v>
      </c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221"/>
      <c r="AA632" s="221"/>
      <c r="AB632" s="221"/>
      <c r="AC632" s="221"/>
      <c r="AD632" s="221"/>
      <c r="AE632" s="221"/>
      <c r="AF632" s="221"/>
      <c r="AG632" s="221"/>
      <c r="AH632" s="221"/>
      <c r="AI632" s="221"/>
      <c r="AJ632" s="221"/>
      <c r="AK632" s="221"/>
      <c r="AL632" s="221">
        <v>0</v>
      </c>
      <c r="AM632" s="221"/>
      <c r="AN632" s="219">
        <f t="shared" si="109"/>
        <v>0</v>
      </c>
      <c r="AO632" s="219">
        <v>7</v>
      </c>
      <c r="AP632" s="219">
        <v>1035</v>
      </c>
      <c r="AQ632" s="219">
        <f t="shared" si="110"/>
        <v>258.75</v>
      </c>
      <c r="AR632" s="222">
        <v>7</v>
      </c>
      <c r="AS632" s="222">
        <v>925</v>
      </c>
      <c r="AT632" s="219">
        <f t="shared" si="111"/>
        <v>231.25</v>
      </c>
      <c r="AU632" s="222">
        <v>48</v>
      </c>
      <c r="AV632" s="222">
        <v>3520</v>
      </c>
      <c r="AW632" s="222">
        <f t="shared" si="112"/>
        <v>880</v>
      </c>
    </row>
    <row r="633" spans="2:49">
      <c r="B633" s="41" t="s">
        <v>2570</v>
      </c>
      <c r="C633" s="298" t="s">
        <v>2693</v>
      </c>
      <c r="D633" s="44" t="s">
        <v>5</v>
      </c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221"/>
      <c r="AA633" s="221"/>
      <c r="AB633" s="221"/>
      <c r="AC633" s="221"/>
      <c r="AD633" s="221"/>
      <c r="AE633" s="221"/>
      <c r="AF633" s="221"/>
      <c r="AG633" s="221"/>
      <c r="AH633" s="221"/>
      <c r="AI633" s="221"/>
      <c r="AJ633" s="221"/>
      <c r="AK633" s="221"/>
      <c r="AL633" s="221">
        <v>0</v>
      </c>
      <c r="AM633" s="221"/>
      <c r="AN633" s="219">
        <f t="shared" si="109"/>
        <v>0</v>
      </c>
      <c r="AO633" s="300">
        <v>0</v>
      </c>
      <c r="AP633" s="300">
        <v>0</v>
      </c>
      <c r="AQ633" s="219">
        <f t="shared" si="110"/>
        <v>0</v>
      </c>
      <c r="AR633" s="222"/>
      <c r="AS633" s="222"/>
      <c r="AT633" s="219">
        <f t="shared" si="111"/>
        <v>0</v>
      </c>
      <c r="AU633" s="222">
        <v>5</v>
      </c>
      <c r="AV633" s="222">
        <v>325</v>
      </c>
      <c r="AW633" s="222">
        <f t="shared" si="112"/>
        <v>81.25</v>
      </c>
    </row>
    <row r="634" spans="2:49">
      <c r="B634" s="41" t="s">
        <v>2571</v>
      </c>
      <c r="C634" s="298" t="s">
        <v>2694</v>
      </c>
      <c r="D634" s="44" t="s">
        <v>16</v>
      </c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221"/>
      <c r="AA634" s="221"/>
      <c r="AB634" s="221"/>
      <c r="AC634" s="221"/>
      <c r="AD634" s="221"/>
      <c r="AE634" s="221"/>
      <c r="AF634" s="221"/>
      <c r="AG634" s="221"/>
      <c r="AH634" s="221"/>
      <c r="AI634" s="221"/>
      <c r="AJ634" s="221"/>
      <c r="AK634" s="221"/>
      <c r="AL634" s="221">
        <v>20</v>
      </c>
      <c r="AM634" s="221">
        <v>4505</v>
      </c>
      <c r="AN634" s="219">
        <f t="shared" si="109"/>
        <v>1126.25</v>
      </c>
      <c r="AO634" s="219">
        <v>48</v>
      </c>
      <c r="AP634" s="219">
        <v>6710</v>
      </c>
      <c r="AQ634" s="219">
        <f t="shared" si="110"/>
        <v>1677.5</v>
      </c>
      <c r="AR634" s="222">
        <v>79</v>
      </c>
      <c r="AS634" s="222">
        <v>10065</v>
      </c>
      <c r="AT634" s="219">
        <f t="shared" si="111"/>
        <v>2516.25</v>
      </c>
      <c r="AU634" s="222">
        <v>0</v>
      </c>
      <c r="AV634" s="222">
        <v>0</v>
      </c>
      <c r="AW634" s="222">
        <f t="shared" si="112"/>
        <v>0</v>
      </c>
    </row>
    <row r="635" spans="2:49">
      <c r="B635" s="41" t="s">
        <v>2572</v>
      </c>
      <c r="C635" s="298" t="s">
        <v>2695</v>
      </c>
      <c r="D635" s="44" t="s">
        <v>5</v>
      </c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221"/>
      <c r="AA635" s="221"/>
      <c r="AB635" s="221"/>
      <c r="AC635" s="221"/>
      <c r="AD635" s="221"/>
      <c r="AE635" s="221"/>
      <c r="AF635" s="221"/>
      <c r="AG635" s="221"/>
      <c r="AH635" s="221"/>
      <c r="AI635" s="221"/>
      <c r="AJ635" s="221"/>
      <c r="AK635" s="221"/>
      <c r="AL635" s="221">
        <v>5</v>
      </c>
      <c r="AM635" s="221">
        <v>295</v>
      </c>
      <c r="AN635" s="219">
        <f t="shared" si="109"/>
        <v>73.75</v>
      </c>
      <c r="AO635" s="219">
        <v>23</v>
      </c>
      <c r="AP635" s="219">
        <v>2245</v>
      </c>
      <c r="AQ635" s="219">
        <f t="shared" si="110"/>
        <v>561.25</v>
      </c>
      <c r="AR635" s="222">
        <v>37</v>
      </c>
      <c r="AS635" s="222">
        <v>4080</v>
      </c>
      <c r="AT635" s="219">
        <f t="shared" si="111"/>
        <v>1020</v>
      </c>
      <c r="AU635" s="222">
        <v>93</v>
      </c>
      <c r="AV635" s="222">
        <v>10745</v>
      </c>
      <c r="AW635" s="222">
        <f t="shared" si="112"/>
        <v>2686.25</v>
      </c>
    </row>
    <row r="636" spans="2:49">
      <c r="B636" s="41" t="s">
        <v>2573</v>
      </c>
      <c r="C636" s="298" t="s">
        <v>2696</v>
      </c>
      <c r="D636" s="44" t="s">
        <v>5</v>
      </c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221"/>
      <c r="AA636" s="221"/>
      <c r="AB636" s="221"/>
      <c r="AC636" s="221"/>
      <c r="AD636" s="221"/>
      <c r="AE636" s="221"/>
      <c r="AF636" s="221"/>
      <c r="AG636" s="221"/>
      <c r="AH636" s="221"/>
      <c r="AI636" s="221"/>
      <c r="AJ636" s="221"/>
      <c r="AK636" s="221"/>
      <c r="AL636" s="221">
        <v>2</v>
      </c>
      <c r="AM636" s="221">
        <v>200</v>
      </c>
      <c r="AN636" s="219">
        <f t="shared" si="109"/>
        <v>50</v>
      </c>
      <c r="AO636" s="219">
        <v>8</v>
      </c>
      <c r="AP636" s="219">
        <v>1350</v>
      </c>
      <c r="AQ636" s="219">
        <f t="shared" si="110"/>
        <v>337.5</v>
      </c>
      <c r="AR636" s="222">
        <v>0</v>
      </c>
      <c r="AS636" s="222">
        <v>0</v>
      </c>
      <c r="AT636" s="219">
        <f t="shared" si="111"/>
        <v>0</v>
      </c>
      <c r="AU636" s="222">
        <v>29</v>
      </c>
      <c r="AV636" s="222">
        <v>3105</v>
      </c>
      <c r="AW636" s="222">
        <f t="shared" si="112"/>
        <v>776.25</v>
      </c>
    </row>
    <row r="637" spans="2:49">
      <c r="B637" s="41" t="s">
        <v>2574</v>
      </c>
      <c r="C637" s="298" t="s">
        <v>2697</v>
      </c>
      <c r="D637" s="44" t="s">
        <v>5</v>
      </c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221"/>
      <c r="AA637" s="221"/>
      <c r="AB637" s="221"/>
      <c r="AC637" s="221"/>
      <c r="AD637" s="221"/>
      <c r="AE637" s="221"/>
      <c r="AF637" s="221"/>
      <c r="AG637" s="221"/>
      <c r="AH637" s="221"/>
      <c r="AI637" s="221"/>
      <c r="AJ637" s="221"/>
      <c r="AK637" s="221"/>
      <c r="AL637" s="222">
        <v>0</v>
      </c>
      <c r="AM637" s="222">
        <v>0</v>
      </c>
      <c r="AN637" s="222">
        <f t="shared" si="109"/>
        <v>0</v>
      </c>
      <c r="AO637" s="300">
        <v>2</v>
      </c>
      <c r="AP637" s="300">
        <v>230</v>
      </c>
      <c r="AQ637" s="300">
        <f t="shared" si="110"/>
        <v>57.5</v>
      </c>
      <c r="AR637" s="222">
        <v>24</v>
      </c>
      <c r="AS637" s="222">
        <v>2615</v>
      </c>
      <c r="AT637" s="300">
        <f t="shared" si="111"/>
        <v>653.75</v>
      </c>
      <c r="AU637" s="222">
        <v>0</v>
      </c>
      <c r="AV637" s="222">
        <v>0</v>
      </c>
      <c r="AW637" s="222">
        <f t="shared" si="112"/>
        <v>0</v>
      </c>
    </row>
    <row r="638" spans="2:49">
      <c r="B638" s="41" t="s">
        <v>2575</v>
      </c>
      <c r="C638" s="298" t="s">
        <v>2698</v>
      </c>
      <c r="D638" s="44" t="s">
        <v>130</v>
      </c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221"/>
      <c r="AA638" s="221"/>
      <c r="AB638" s="221"/>
      <c r="AC638" s="221"/>
      <c r="AD638" s="221"/>
      <c r="AE638" s="221"/>
      <c r="AF638" s="221"/>
      <c r="AG638" s="221"/>
      <c r="AH638" s="221"/>
      <c r="AI638" s="221"/>
      <c r="AJ638" s="221"/>
      <c r="AK638" s="221"/>
      <c r="AL638" s="221">
        <v>71</v>
      </c>
      <c r="AM638" s="221">
        <v>8540</v>
      </c>
      <c r="AN638" s="219">
        <f t="shared" si="109"/>
        <v>2135</v>
      </c>
      <c r="AO638" s="219">
        <v>84</v>
      </c>
      <c r="AP638" s="219">
        <v>7965</v>
      </c>
      <c r="AQ638" s="219">
        <f t="shared" si="110"/>
        <v>1991.25</v>
      </c>
      <c r="AR638" s="222">
        <v>177</v>
      </c>
      <c r="AS638" s="222">
        <v>16235</v>
      </c>
      <c r="AT638" s="219">
        <f t="shared" si="111"/>
        <v>4058.75</v>
      </c>
      <c r="AU638" s="222">
        <v>11</v>
      </c>
      <c r="AV638" s="222">
        <v>1005</v>
      </c>
      <c r="AW638" s="222">
        <f t="shared" si="112"/>
        <v>251.25</v>
      </c>
    </row>
    <row r="639" spans="2:49">
      <c r="B639" s="41" t="s">
        <v>2576</v>
      </c>
      <c r="C639" s="298" t="s">
        <v>5543</v>
      </c>
      <c r="D639" s="44" t="s">
        <v>5</v>
      </c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221"/>
      <c r="AA639" s="221"/>
      <c r="AB639" s="221"/>
      <c r="AC639" s="221"/>
      <c r="AD639" s="221"/>
      <c r="AE639" s="221"/>
      <c r="AF639" s="221"/>
      <c r="AG639" s="221"/>
      <c r="AH639" s="221"/>
      <c r="AI639" s="221"/>
      <c r="AJ639" s="221"/>
      <c r="AK639" s="221"/>
      <c r="AL639" s="221">
        <v>107</v>
      </c>
      <c r="AM639" s="221">
        <v>11445</v>
      </c>
      <c r="AN639" s="219">
        <f t="shared" si="109"/>
        <v>2861.25</v>
      </c>
      <c r="AO639" s="219">
        <v>355</v>
      </c>
      <c r="AP639" s="219">
        <v>35695</v>
      </c>
      <c r="AQ639" s="219">
        <f t="shared" si="110"/>
        <v>8923.75</v>
      </c>
      <c r="AR639" s="222">
        <v>396</v>
      </c>
      <c r="AS639" s="222">
        <v>42230</v>
      </c>
      <c r="AT639" s="219">
        <f t="shared" si="111"/>
        <v>10557.5</v>
      </c>
      <c r="AU639" s="222">
        <v>177</v>
      </c>
      <c r="AV639" s="222">
        <v>16050</v>
      </c>
      <c r="AW639" s="222">
        <f t="shared" si="112"/>
        <v>4012.5</v>
      </c>
    </row>
    <row r="640" spans="2:49">
      <c r="B640" s="41" t="s">
        <v>2577</v>
      </c>
      <c r="C640" s="298" t="s">
        <v>2699</v>
      </c>
      <c r="D640" s="227" t="s">
        <v>3</v>
      </c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221"/>
      <c r="AA640" s="221"/>
      <c r="AB640" s="221"/>
      <c r="AC640" s="221"/>
      <c r="AD640" s="221"/>
      <c r="AE640" s="221"/>
      <c r="AF640" s="221"/>
      <c r="AG640" s="221"/>
      <c r="AH640" s="221"/>
      <c r="AI640" s="221"/>
      <c r="AJ640" s="221"/>
      <c r="AK640" s="221"/>
      <c r="AL640" s="222">
        <v>0</v>
      </c>
      <c r="AM640" s="222">
        <v>0</v>
      </c>
      <c r="AN640" s="222">
        <f t="shared" si="109"/>
        <v>0</v>
      </c>
      <c r="AO640" s="300">
        <v>1</v>
      </c>
      <c r="AP640" s="300">
        <v>60</v>
      </c>
      <c r="AQ640" s="300">
        <f t="shared" si="110"/>
        <v>15</v>
      </c>
      <c r="AR640" s="222">
        <v>4</v>
      </c>
      <c r="AS640" s="222">
        <v>645</v>
      </c>
      <c r="AT640" s="300">
        <f t="shared" si="111"/>
        <v>161.25</v>
      </c>
      <c r="AU640" s="222">
        <v>412</v>
      </c>
      <c r="AV640" s="222">
        <v>44215</v>
      </c>
      <c r="AW640" s="222">
        <f t="shared" si="112"/>
        <v>11053.75</v>
      </c>
    </row>
    <row r="641" spans="2:49">
      <c r="B641" s="41" t="s">
        <v>2578</v>
      </c>
      <c r="C641" s="298" t="s">
        <v>2700</v>
      </c>
      <c r="D641" s="44" t="s">
        <v>34</v>
      </c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221"/>
      <c r="AA641" s="221"/>
      <c r="AB641" s="221"/>
      <c r="AC641" s="221"/>
      <c r="AD641" s="221"/>
      <c r="AE641" s="221"/>
      <c r="AF641" s="221"/>
      <c r="AG641" s="221"/>
      <c r="AH641" s="221"/>
      <c r="AI641" s="221"/>
      <c r="AJ641" s="221"/>
      <c r="AK641" s="221"/>
      <c r="AL641" s="221">
        <v>14</v>
      </c>
      <c r="AM641" s="221">
        <v>1385</v>
      </c>
      <c r="AN641" s="219">
        <f t="shared" si="109"/>
        <v>346.25</v>
      </c>
      <c r="AO641" s="219">
        <v>11</v>
      </c>
      <c r="AP641" s="219">
        <v>1150</v>
      </c>
      <c r="AQ641" s="219">
        <f t="shared" si="110"/>
        <v>287.5</v>
      </c>
      <c r="AR641" s="222">
        <v>90</v>
      </c>
      <c r="AS641" s="222">
        <v>12445</v>
      </c>
      <c r="AT641" s="219">
        <f t="shared" si="111"/>
        <v>3111.25</v>
      </c>
      <c r="AU641" s="222">
        <v>4</v>
      </c>
      <c r="AV641" s="222">
        <v>240</v>
      </c>
      <c r="AW641" s="222">
        <f t="shared" si="112"/>
        <v>60</v>
      </c>
    </row>
    <row r="642" spans="2:49">
      <c r="B642" s="41" t="s">
        <v>2579</v>
      </c>
      <c r="C642" s="298" t="s">
        <v>2701</v>
      </c>
      <c r="D642" s="44" t="s">
        <v>5</v>
      </c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221"/>
      <c r="AA642" s="221"/>
      <c r="AB642" s="221"/>
      <c r="AC642" s="221"/>
      <c r="AD642" s="221"/>
      <c r="AE642" s="221"/>
      <c r="AF642" s="221"/>
      <c r="AG642" s="221"/>
      <c r="AH642" s="221"/>
      <c r="AI642" s="221"/>
      <c r="AJ642" s="221"/>
      <c r="AK642" s="221"/>
      <c r="AL642" s="221">
        <v>2</v>
      </c>
      <c r="AM642" s="221">
        <v>380</v>
      </c>
      <c r="AN642" s="219">
        <f t="shared" si="109"/>
        <v>95</v>
      </c>
      <c r="AO642" s="219">
        <v>12</v>
      </c>
      <c r="AP642" s="219">
        <v>1010</v>
      </c>
      <c r="AQ642" s="219">
        <f t="shared" si="110"/>
        <v>252.5</v>
      </c>
      <c r="AR642" s="222">
        <v>55</v>
      </c>
      <c r="AS642" s="222">
        <v>5290</v>
      </c>
      <c r="AT642" s="219">
        <f t="shared" si="111"/>
        <v>1322.5</v>
      </c>
      <c r="AU642" s="222">
        <v>117</v>
      </c>
      <c r="AV642" s="222">
        <v>15400</v>
      </c>
      <c r="AW642" s="222">
        <f t="shared" si="112"/>
        <v>3850</v>
      </c>
    </row>
    <row r="643" spans="2:49">
      <c r="B643" s="41" t="s">
        <v>2580</v>
      </c>
      <c r="C643" s="298" t="s">
        <v>2702</v>
      </c>
      <c r="D643" s="227" t="s">
        <v>34</v>
      </c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221"/>
      <c r="AA643" s="221"/>
      <c r="AB643" s="221"/>
      <c r="AC643" s="221"/>
      <c r="AD643" s="221"/>
      <c r="AE643" s="221"/>
      <c r="AF643" s="221"/>
      <c r="AG643" s="221"/>
      <c r="AH643" s="221"/>
      <c r="AI643" s="221"/>
      <c r="AJ643" s="221"/>
      <c r="AK643" s="221"/>
      <c r="AL643" s="221">
        <v>11</v>
      </c>
      <c r="AM643" s="221">
        <v>635</v>
      </c>
      <c r="AN643" s="219">
        <f t="shared" si="109"/>
        <v>158.75</v>
      </c>
      <c r="AO643" s="300">
        <v>0</v>
      </c>
      <c r="AP643" s="300">
        <v>0</v>
      </c>
      <c r="AQ643" s="219">
        <f t="shared" si="110"/>
        <v>0</v>
      </c>
      <c r="AR643" s="222">
        <v>0</v>
      </c>
      <c r="AS643" s="222">
        <v>0</v>
      </c>
      <c r="AT643" s="219">
        <f t="shared" si="111"/>
        <v>0</v>
      </c>
      <c r="AU643" s="222">
        <v>52</v>
      </c>
      <c r="AV643" s="222">
        <v>6575</v>
      </c>
      <c r="AW643" s="222">
        <f t="shared" si="112"/>
        <v>1643.75</v>
      </c>
    </row>
    <row r="644" spans="2:49">
      <c r="B644" s="41" t="s">
        <v>2581</v>
      </c>
      <c r="C644" s="298" t="s">
        <v>2703</v>
      </c>
      <c r="D644" s="44" t="s">
        <v>372</v>
      </c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221"/>
      <c r="AA644" s="221"/>
      <c r="AB644" s="221"/>
      <c r="AC644" s="221"/>
      <c r="AD644" s="221"/>
      <c r="AE644" s="221"/>
      <c r="AF644" s="221"/>
      <c r="AG644" s="221"/>
      <c r="AH644" s="221"/>
      <c r="AI644" s="221"/>
      <c r="AJ644" s="221"/>
      <c r="AK644" s="221"/>
      <c r="AL644" s="222">
        <v>0</v>
      </c>
      <c r="AM644" s="222">
        <v>0</v>
      </c>
      <c r="AN644" s="222">
        <f t="shared" si="109"/>
        <v>0</v>
      </c>
      <c r="AO644" s="300">
        <v>4</v>
      </c>
      <c r="AP644" s="300">
        <v>575</v>
      </c>
      <c r="AQ644" s="300">
        <f t="shared" si="110"/>
        <v>143.75</v>
      </c>
      <c r="AR644" s="222">
        <v>13</v>
      </c>
      <c r="AS644" s="222">
        <v>1120</v>
      </c>
      <c r="AT644" s="300">
        <f t="shared" si="111"/>
        <v>280</v>
      </c>
      <c r="AU644" s="222">
        <v>0</v>
      </c>
      <c r="AV644" s="222">
        <v>0</v>
      </c>
      <c r="AW644" s="222">
        <f t="shared" si="112"/>
        <v>0</v>
      </c>
    </row>
    <row r="645" spans="2:49">
      <c r="B645" s="41" t="s">
        <v>2582</v>
      </c>
      <c r="C645" s="298" t="s">
        <v>2704</v>
      </c>
      <c r="D645" s="44" t="s">
        <v>5</v>
      </c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221"/>
      <c r="AA645" s="221"/>
      <c r="AB645" s="221"/>
      <c r="AC645" s="221"/>
      <c r="AD645" s="221"/>
      <c r="AE645" s="221"/>
      <c r="AF645" s="221"/>
      <c r="AG645" s="221"/>
      <c r="AH645" s="221"/>
      <c r="AI645" s="221"/>
      <c r="AJ645" s="221"/>
      <c r="AK645" s="221"/>
      <c r="AL645" s="222">
        <v>0</v>
      </c>
      <c r="AM645" s="222">
        <v>0</v>
      </c>
      <c r="AN645" s="222">
        <f t="shared" si="109"/>
        <v>0</v>
      </c>
      <c r="AO645" s="300">
        <v>1</v>
      </c>
      <c r="AP645" s="300">
        <v>80</v>
      </c>
      <c r="AQ645" s="300">
        <f t="shared" si="110"/>
        <v>20</v>
      </c>
      <c r="AR645" s="222">
        <v>4</v>
      </c>
      <c r="AS645" s="222">
        <v>195</v>
      </c>
      <c r="AT645" s="300">
        <f t="shared" si="111"/>
        <v>48.75</v>
      </c>
      <c r="AU645" s="222">
        <v>3</v>
      </c>
      <c r="AV645" s="222">
        <v>560</v>
      </c>
      <c r="AW645" s="222">
        <f t="shared" si="112"/>
        <v>140</v>
      </c>
    </row>
    <row r="646" spans="2:49">
      <c r="B646" s="41" t="s">
        <v>2583</v>
      </c>
      <c r="C646" s="298" t="s">
        <v>2705</v>
      </c>
      <c r="D646" s="227" t="s">
        <v>238</v>
      </c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221"/>
      <c r="AA646" s="221"/>
      <c r="AB646" s="221"/>
      <c r="AC646" s="221"/>
      <c r="AD646" s="221"/>
      <c r="AE646" s="221"/>
      <c r="AF646" s="221"/>
      <c r="AG646" s="221"/>
      <c r="AH646" s="221"/>
      <c r="AI646" s="221"/>
      <c r="AJ646" s="221"/>
      <c r="AK646" s="221"/>
      <c r="AL646" s="222">
        <v>0</v>
      </c>
      <c r="AM646" s="222">
        <v>0</v>
      </c>
      <c r="AN646" s="222">
        <f t="shared" si="109"/>
        <v>0</v>
      </c>
      <c r="AO646" s="300">
        <v>1</v>
      </c>
      <c r="AP646" s="300">
        <v>250</v>
      </c>
      <c r="AQ646" s="300">
        <f t="shared" si="110"/>
        <v>62.5</v>
      </c>
      <c r="AR646" s="222">
        <v>7</v>
      </c>
      <c r="AS646" s="222">
        <v>435</v>
      </c>
      <c r="AT646" s="300">
        <f t="shared" si="111"/>
        <v>108.75</v>
      </c>
      <c r="AU646" s="222">
        <v>10</v>
      </c>
      <c r="AV646" s="222">
        <v>1030</v>
      </c>
      <c r="AW646" s="222">
        <f t="shared" si="112"/>
        <v>257.5</v>
      </c>
    </row>
    <row r="647" spans="2:49">
      <c r="B647" s="41" t="s">
        <v>2584</v>
      </c>
      <c r="C647" s="298" t="s">
        <v>2706</v>
      </c>
      <c r="D647" s="227" t="s">
        <v>207</v>
      </c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221"/>
      <c r="AA647" s="221"/>
      <c r="AB647" s="221"/>
      <c r="AC647" s="221"/>
      <c r="AD647" s="221"/>
      <c r="AE647" s="221"/>
      <c r="AF647" s="221"/>
      <c r="AG647" s="221"/>
      <c r="AH647" s="221"/>
      <c r="AI647" s="221"/>
      <c r="AJ647" s="221"/>
      <c r="AK647" s="221"/>
      <c r="AL647" s="221">
        <v>5</v>
      </c>
      <c r="AM647" s="221">
        <v>525</v>
      </c>
      <c r="AN647" s="219">
        <f t="shared" si="109"/>
        <v>131.25</v>
      </c>
      <c r="AO647" s="219">
        <v>7</v>
      </c>
      <c r="AP647" s="219">
        <v>550</v>
      </c>
      <c r="AQ647" s="219">
        <f t="shared" si="110"/>
        <v>137.5</v>
      </c>
      <c r="AR647" s="222">
        <v>11</v>
      </c>
      <c r="AS647" s="222">
        <v>1295</v>
      </c>
      <c r="AT647" s="219">
        <f t="shared" si="111"/>
        <v>323.75</v>
      </c>
      <c r="AU647" s="222">
        <v>5</v>
      </c>
      <c r="AV647" s="222">
        <v>445</v>
      </c>
      <c r="AW647" s="222">
        <f t="shared" si="112"/>
        <v>111.25</v>
      </c>
    </row>
    <row r="648" spans="2:49">
      <c r="B648" s="41" t="s">
        <v>2585</v>
      </c>
      <c r="C648" s="298" t="s">
        <v>2707</v>
      </c>
      <c r="D648" s="227" t="s">
        <v>38</v>
      </c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221"/>
      <c r="AA648" s="221"/>
      <c r="AB648" s="221"/>
      <c r="AC648" s="221"/>
      <c r="AD648" s="221"/>
      <c r="AE648" s="221"/>
      <c r="AF648" s="221"/>
      <c r="AG648" s="221"/>
      <c r="AH648" s="221"/>
      <c r="AI648" s="221"/>
      <c r="AJ648" s="221"/>
      <c r="AK648" s="221"/>
      <c r="AL648" s="221">
        <v>0</v>
      </c>
      <c r="AM648" s="221"/>
      <c r="AN648" s="219">
        <f t="shared" si="109"/>
        <v>0</v>
      </c>
      <c r="AO648" s="219">
        <v>6</v>
      </c>
      <c r="AP648" s="219">
        <v>445</v>
      </c>
      <c r="AQ648" s="219">
        <f t="shared" si="110"/>
        <v>111.25</v>
      </c>
      <c r="AR648" s="222">
        <v>8</v>
      </c>
      <c r="AS648" s="222">
        <v>1220</v>
      </c>
      <c r="AT648" s="219">
        <f t="shared" si="111"/>
        <v>305</v>
      </c>
      <c r="AU648" s="222">
        <v>18</v>
      </c>
      <c r="AV648" s="222">
        <v>1635</v>
      </c>
      <c r="AW648" s="222">
        <f t="shared" si="112"/>
        <v>408.75</v>
      </c>
    </row>
    <row r="649" spans="2:49">
      <c r="B649" s="41" t="s">
        <v>2586</v>
      </c>
      <c r="C649" s="298" t="s">
        <v>2708</v>
      </c>
      <c r="D649" s="44" t="s">
        <v>307</v>
      </c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221"/>
      <c r="AA649" s="221"/>
      <c r="AB649" s="221"/>
      <c r="AC649" s="221"/>
      <c r="AD649" s="221"/>
      <c r="AE649" s="221"/>
      <c r="AF649" s="221"/>
      <c r="AG649" s="221"/>
      <c r="AH649" s="221"/>
      <c r="AI649" s="221"/>
      <c r="AJ649" s="221"/>
      <c r="AK649" s="221"/>
      <c r="AL649" s="221">
        <v>61</v>
      </c>
      <c r="AM649" s="221">
        <v>5065</v>
      </c>
      <c r="AN649" s="219">
        <f t="shared" si="109"/>
        <v>1266.25</v>
      </c>
      <c r="AO649" s="219">
        <v>225</v>
      </c>
      <c r="AP649" s="219">
        <v>22150</v>
      </c>
      <c r="AQ649" s="219">
        <f t="shared" si="110"/>
        <v>5537.5</v>
      </c>
      <c r="AR649" s="222">
        <v>315</v>
      </c>
      <c r="AS649" s="222">
        <v>28630</v>
      </c>
      <c r="AT649" s="219">
        <f t="shared" si="111"/>
        <v>7157.5</v>
      </c>
      <c r="AU649" s="222">
        <v>9</v>
      </c>
      <c r="AV649" s="222">
        <v>680</v>
      </c>
      <c r="AW649" s="222">
        <f t="shared" si="112"/>
        <v>170</v>
      </c>
    </row>
    <row r="650" spans="2:49">
      <c r="B650" s="41" t="s">
        <v>2587</v>
      </c>
      <c r="C650" s="298" t="s">
        <v>2709</v>
      </c>
      <c r="D650" s="44" t="s">
        <v>5</v>
      </c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221"/>
      <c r="AA650" s="221"/>
      <c r="AB650" s="221"/>
      <c r="AC650" s="221"/>
      <c r="AD650" s="221"/>
      <c r="AE650" s="221"/>
      <c r="AF650" s="221"/>
      <c r="AG650" s="221"/>
      <c r="AH650" s="221"/>
      <c r="AI650" s="221"/>
      <c r="AJ650" s="221"/>
      <c r="AK650" s="221"/>
      <c r="AL650" s="221">
        <v>14</v>
      </c>
      <c r="AM650" s="221">
        <v>1495</v>
      </c>
      <c r="AN650" s="219">
        <f t="shared" si="109"/>
        <v>373.75</v>
      </c>
      <c r="AO650" s="219">
        <v>7</v>
      </c>
      <c r="AP650" s="219">
        <v>565</v>
      </c>
      <c r="AQ650" s="219">
        <f t="shared" si="110"/>
        <v>141.25</v>
      </c>
      <c r="AR650" s="222">
        <v>30</v>
      </c>
      <c r="AS650" s="222">
        <v>3075</v>
      </c>
      <c r="AT650" s="219">
        <f t="shared" si="111"/>
        <v>768.75</v>
      </c>
      <c r="AU650" s="222">
        <v>327</v>
      </c>
      <c r="AV650" s="222">
        <v>33525</v>
      </c>
      <c r="AW650" s="222">
        <f t="shared" si="112"/>
        <v>8381.25</v>
      </c>
    </row>
    <row r="651" spans="2:49">
      <c r="B651" s="41" t="s">
        <v>2588</v>
      </c>
      <c r="C651" s="298" t="s">
        <v>2710</v>
      </c>
      <c r="D651" s="227" t="s">
        <v>23</v>
      </c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221"/>
      <c r="AA651" s="221"/>
      <c r="AB651" s="221"/>
      <c r="AC651" s="221"/>
      <c r="AD651" s="221"/>
      <c r="AE651" s="221"/>
      <c r="AF651" s="221"/>
      <c r="AG651" s="221"/>
      <c r="AH651" s="221"/>
      <c r="AI651" s="221"/>
      <c r="AJ651" s="221"/>
      <c r="AK651" s="221"/>
      <c r="AL651" s="221">
        <v>1</v>
      </c>
      <c r="AM651" s="221">
        <v>100</v>
      </c>
      <c r="AN651" s="219">
        <f t="shared" si="109"/>
        <v>25</v>
      </c>
      <c r="AO651" s="219">
        <v>22</v>
      </c>
      <c r="AP651" s="219">
        <v>1910</v>
      </c>
      <c r="AQ651" s="219">
        <f t="shared" si="110"/>
        <v>477.5</v>
      </c>
      <c r="AR651" s="222">
        <v>34</v>
      </c>
      <c r="AS651" s="222">
        <v>2860</v>
      </c>
      <c r="AT651" s="219">
        <f t="shared" si="111"/>
        <v>715</v>
      </c>
      <c r="AU651" s="222">
        <v>16</v>
      </c>
      <c r="AV651" s="222">
        <v>1585</v>
      </c>
      <c r="AW651" s="222">
        <f t="shared" si="112"/>
        <v>396.25</v>
      </c>
    </row>
    <row r="652" spans="2:49">
      <c r="B652" s="41" t="s">
        <v>2589</v>
      </c>
      <c r="C652" s="298" t="s">
        <v>2711</v>
      </c>
      <c r="D652" s="227" t="s">
        <v>23</v>
      </c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221"/>
      <c r="AA652" s="221"/>
      <c r="AB652" s="221"/>
      <c r="AC652" s="221"/>
      <c r="AD652" s="221"/>
      <c r="AE652" s="221"/>
      <c r="AF652" s="221"/>
      <c r="AG652" s="221"/>
      <c r="AH652" s="221"/>
      <c r="AI652" s="221"/>
      <c r="AJ652" s="221"/>
      <c r="AK652" s="221"/>
      <c r="AL652" s="221">
        <v>5</v>
      </c>
      <c r="AM652" s="221">
        <v>310</v>
      </c>
      <c r="AN652" s="219">
        <f t="shared" si="109"/>
        <v>77.5</v>
      </c>
      <c r="AO652" s="219">
        <v>11</v>
      </c>
      <c r="AP652" s="219">
        <v>870</v>
      </c>
      <c r="AQ652" s="219">
        <f t="shared" si="110"/>
        <v>217.5</v>
      </c>
      <c r="AR652" s="222">
        <v>45</v>
      </c>
      <c r="AS652" s="222">
        <v>3845</v>
      </c>
      <c r="AT652" s="219">
        <f t="shared" si="111"/>
        <v>961.25</v>
      </c>
      <c r="AU652" s="222">
        <v>42</v>
      </c>
      <c r="AV652" s="222">
        <v>5120</v>
      </c>
      <c r="AW652" s="222">
        <f t="shared" si="112"/>
        <v>1280</v>
      </c>
    </row>
    <row r="653" spans="2:49">
      <c r="B653" s="41" t="s">
        <v>2590</v>
      </c>
      <c r="C653" s="298" t="s">
        <v>2712</v>
      </c>
      <c r="D653" s="227" t="s">
        <v>204</v>
      </c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221"/>
      <c r="AA653" s="221"/>
      <c r="AB653" s="221"/>
      <c r="AC653" s="221"/>
      <c r="AD653" s="221"/>
      <c r="AE653" s="221"/>
      <c r="AF653" s="221"/>
      <c r="AG653" s="221"/>
      <c r="AH653" s="221"/>
      <c r="AI653" s="221"/>
      <c r="AJ653" s="221"/>
      <c r="AK653" s="221"/>
      <c r="AL653" s="221">
        <v>8</v>
      </c>
      <c r="AM653" s="221">
        <v>530</v>
      </c>
      <c r="AN653" s="219">
        <f t="shared" si="109"/>
        <v>132.5</v>
      </c>
      <c r="AO653" s="219">
        <v>5</v>
      </c>
      <c r="AP653" s="219">
        <v>555</v>
      </c>
      <c r="AQ653" s="219">
        <f t="shared" si="110"/>
        <v>138.75</v>
      </c>
      <c r="AR653" s="222">
        <v>30</v>
      </c>
      <c r="AS653" s="222">
        <v>2570</v>
      </c>
      <c r="AT653" s="219">
        <f t="shared" si="111"/>
        <v>642.5</v>
      </c>
      <c r="AU653" s="222">
        <v>47</v>
      </c>
      <c r="AV653" s="222">
        <v>4550</v>
      </c>
      <c r="AW653" s="222">
        <f t="shared" si="112"/>
        <v>1137.5</v>
      </c>
    </row>
    <row r="654" spans="2:49">
      <c r="B654" s="41" t="s">
        <v>2591</v>
      </c>
      <c r="C654" s="298" t="s">
        <v>2713</v>
      </c>
      <c r="D654" s="227" t="s">
        <v>204</v>
      </c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221"/>
      <c r="AA654" s="221"/>
      <c r="AB654" s="221"/>
      <c r="AC654" s="221"/>
      <c r="AD654" s="221"/>
      <c r="AE654" s="221"/>
      <c r="AF654" s="221"/>
      <c r="AG654" s="221"/>
      <c r="AH654" s="221"/>
      <c r="AI654" s="221"/>
      <c r="AJ654" s="221"/>
      <c r="AK654" s="221"/>
      <c r="AL654" s="221">
        <v>2</v>
      </c>
      <c r="AM654" s="221">
        <v>350</v>
      </c>
      <c r="AN654" s="219">
        <f t="shared" si="109"/>
        <v>87.5</v>
      </c>
      <c r="AO654" s="219">
        <v>11</v>
      </c>
      <c r="AP654" s="219">
        <v>850</v>
      </c>
      <c r="AQ654" s="219">
        <f t="shared" si="110"/>
        <v>212.5</v>
      </c>
      <c r="AR654" s="222">
        <v>65</v>
      </c>
      <c r="AS654" s="222">
        <v>6525</v>
      </c>
      <c r="AT654" s="219">
        <f t="shared" si="111"/>
        <v>1631.25</v>
      </c>
      <c r="AU654" s="222">
        <v>15</v>
      </c>
      <c r="AV654" s="222">
        <v>1665</v>
      </c>
      <c r="AW654" s="222">
        <f t="shared" si="112"/>
        <v>416.25</v>
      </c>
    </row>
    <row r="655" spans="2:49">
      <c r="B655" s="41" t="s">
        <v>2592</v>
      </c>
      <c r="C655" s="298" t="s">
        <v>2714</v>
      </c>
      <c r="D655" s="227" t="s">
        <v>34</v>
      </c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221"/>
      <c r="AA655" s="221"/>
      <c r="AB655" s="221"/>
      <c r="AC655" s="221"/>
      <c r="AD655" s="221"/>
      <c r="AE655" s="221"/>
      <c r="AF655" s="221"/>
      <c r="AG655" s="221"/>
      <c r="AH655" s="221"/>
      <c r="AI655" s="221"/>
      <c r="AJ655" s="221"/>
      <c r="AK655" s="221"/>
      <c r="AL655" s="221">
        <v>38</v>
      </c>
      <c r="AM655" s="221">
        <v>3730</v>
      </c>
      <c r="AN655" s="219">
        <f t="shared" si="109"/>
        <v>932.5</v>
      </c>
      <c r="AO655" s="219">
        <v>29</v>
      </c>
      <c r="AP655" s="219">
        <v>2120</v>
      </c>
      <c r="AQ655" s="219">
        <f t="shared" si="110"/>
        <v>530</v>
      </c>
      <c r="AR655" s="222">
        <v>74</v>
      </c>
      <c r="AS655" s="222">
        <v>5900</v>
      </c>
      <c r="AT655" s="219">
        <f t="shared" si="111"/>
        <v>1475</v>
      </c>
      <c r="AU655" s="222">
        <v>27</v>
      </c>
      <c r="AV655" s="222">
        <v>2875</v>
      </c>
      <c r="AW655" s="222">
        <f t="shared" si="112"/>
        <v>718.75</v>
      </c>
    </row>
    <row r="656" spans="2:49">
      <c r="B656" s="41" t="s">
        <v>2593</v>
      </c>
      <c r="C656" s="298" t="s">
        <v>2715</v>
      </c>
      <c r="D656" s="44" t="s">
        <v>34</v>
      </c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221"/>
      <c r="AA656" s="221"/>
      <c r="AB656" s="221"/>
      <c r="AC656" s="221"/>
      <c r="AD656" s="221"/>
      <c r="AE656" s="221"/>
      <c r="AF656" s="221"/>
      <c r="AG656" s="221"/>
      <c r="AH656" s="221"/>
      <c r="AI656" s="221"/>
      <c r="AJ656" s="221"/>
      <c r="AK656" s="221"/>
      <c r="AL656" s="221">
        <v>35</v>
      </c>
      <c r="AM656" s="221">
        <v>3960</v>
      </c>
      <c r="AN656" s="219">
        <f t="shared" si="109"/>
        <v>990</v>
      </c>
      <c r="AO656" s="219">
        <v>5</v>
      </c>
      <c r="AP656" s="219">
        <v>860</v>
      </c>
      <c r="AQ656" s="219">
        <f t="shared" si="110"/>
        <v>215</v>
      </c>
      <c r="AR656" s="222">
        <v>27</v>
      </c>
      <c r="AS656" s="222">
        <v>3010</v>
      </c>
      <c r="AT656" s="219">
        <f t="shared" si="111"/>
        <v>752.5</v>
      </c>
      <c r="AU656" s="222">
        <v>81</v>
      </c>
      <c r="AV656" s="222">
        <v>7410</v>
      </c>
      <c r="AW656" s="222">
        <f t="shared" si="112"/>
        <v>1852.5</v>
      </c>
    </row>
    <row r="657" spans="2:49">
      <c r="B657" s="41" t="s">
        <v>2594</v>
      </c>
      <c r="C657" s="298" t="s">
        <v>2716</v>
      </c>
      <c r="D657" s="44" t="s">
        <v>5</v>
      </c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221"/>
      <c r="AA657" s="221"/>
      <c r="AB657" s="221"/>
      <c r="AC657" s="221"/>
      <c r="AD657" s="221"/>
      <c r="AE657" s="221"/>
      <c r="AF657" s="221"/>
      <c r="AG657" s="221"/>
      <c r="AH657" s="221"/>
      <c r="AI657" s="221"/>
      <c r="AJ657" s="221"/>
      <c r="AK657" s="221"/>
      <c r="AL657" s="221">
        <v>39</v>
      </c>
      <c r="AM657" s="221">
        <v>3920</v>
      </c>
      <c r="AN657" s="219">
        <f t="shared" si="109"/>
        <v>980</v>
      </c>
      <c r="AO657" s="219">
        <v>75</v>
      </c>
      <c r="AP657" s="219">
        <v>7575</v>
      </c>
      <c r="AQ657" s="219">
        <f t="shared" si="110"/>
        <v>1893.75</v>
      </c>
      <c r="AR657" s="222">
        <v>130</v>
      </c>
      <c r="AS657" s="222">
        <v>13790</v>
      </c>
      <c r="AT657" s="219">
        <f t="shared" si="111"/>
        <v>3447.5</v>
      </c>
      <c r="AU657" s="222">
        <v>30</v>
      </c>
      <c r="AV657" s="222">
        <v>2960</v>
      </c>
      <c r="AW657" s="222">
        <f t="shared" si="112"/>
        <v>740</v>
      </c>
    </row>
    <row r="658" spans="2:49">
      <c r="B658" s="41" t="s">
        <v>2595</v>
      </c>
      <c r="C658" s="298" t="s">
        <v>2717</v>
      </c>
      <c r="D658" s="44" t="s">
        <v>148</v>
      </c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221"/>
      <c r="AA658" s="221"/>
      <c r="AB658" s="221"/>
      <c r="AC658" s="221"/>
      <c r="AD658" s="221"/>
      <c r="AE658" s="221"/>
      <c r="AF658" s="221"/>
      <c r="AG658" s="221"/>
      <c r="AH658" s="221"/>
      <c r="AI658" s="221"/>
      <c r="AJ658" s="221"/>
      <c r="AK658" s="221"/>
      <c r="AL658" s="221">
        <v>30</v>
      </c>
      <c r="AM658" s="221">
        <v>2595</v>
      </c>
      <c r="AN658" s="219">
        <f t="shared" si="109"/>
        <v>648.75</v>
      </c>
      <c r="AO658" s="219">
        <v>11</v>
      </c>
      <c r="AP658" s="219">
        <v>1225</v>
      </c>
      <c r="AQ658" s="219">
        <f t="shared" si="110"/>
        <v>306.25</v>
      </c>
      <c r="AR658" s="222">
        <v>33</v>
      </c>
      <c r="AS658" s="222">
        <v>2360</v>
      </c>
      <c r="AT658" s="219">
        <f t="shared" si="111"/>
        <v>590</v>
      </c>
      <c r="AU658" s="222">
        <v>157</v>
      </c>
      <c r="AV658" s="222">
        <v>15145</v>
      </c>
      <c r="AW658" s="222">
        <f t="shared" si="112"/>
        <v>3786.25</v>
      </c>
    </row>
    <row r="659" spans="2:49">
      <c r="B659" s="41" t="s">
        <v>2596</v>
      </c>
      <c r="C659" s="298" t="s">
        <v>2718</v>
      </c>
      <c r="D659" s="44" t="s">
        <v>5</v>
      </c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221"/>
      <c r="AA659" s="221"/>
      <c r="AB659" s="221"/>
      <c r="AC659" s="221"/>
      <c r="AD659" s="221"/>
      <c r="AE659" s="221"/>
      <c r="AF659" s="221"/>
      <c r="AG659" s="221"/>
      <c r="AH659" s="221"/>
      <c r="AI659" s="221"/>
      <c r="AJ659" s="221"/>
      <c r="AK659" s="221"/>
      <c r="AL659" s="221">
        <v>126</v>
      </c>
      <c r="AM659" s="221">
        <v>16180</v>
      </c>
      <c r="AN659" s="219">
        <f t="shared" si="109"/>
        <v>4045</v>
      </c>
      <c r="AO659" s="219">
        <v>230</v>
      </c>
      <c r="AP659" s="219">
        <v>25170</v>
      </c>
      <c r="AQ659" s="219">
        <f t="shared" si="110"/>
        <v>6292.5</v>
      </c>
      <c r="AR659" s="222">
        <v>258</v>
      </c>
      <c r="AS659" s="222">
        <v>24195</v>
      </c>
      <c r="AT659" s="219">
        <f t="shared" si="111"/>
        <v>6048.75</v>
      </c>
      <c r="AU659" s="222">
        <v>29</v>
      </c>
      <c r="AV659" s="222">
        <v>4740</v>
      </c>
      <c r="AW659" s="222">
        <f t="shared" si="112"/>
        <v>1185</v>
      </c>
    </row>
    <row r="660" spans="2:49">
      <c r="B660" s="41" t="s">
        <v>2597</v>
      </c>
      <c r="C660" s="298" t="s">
        <v>2719</v>
      </c>
      <c r="D660" s="44" t="s">
        <v>5</v>
      </c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221"/>
      <c r="AA660" s="221"/>
      <c r="AB660" s="221"/>
      <c r="AC660" s="221"/>
      <c r="AD660" s="221"/>
      <c r="AE660" s="221"/>
      <c r="AF660" s="221"/>
      <c r="AG660" s="221"/>
      <c r="AH660" s="221"/>
      <c r="AI660" s="221"/>
      <c r="AJ660" s="221"/>
      <c r="AK660" s="221"/>
      <c r="AL660" s="221">
        <v>493</v>
      </c>
      <c r="AM660" s="221">
        <v>46125</v>
      </c>
      <c r="AN660" s="219">
        <f t="shared" si="109"/>
        <v>11531.25</v>
      </c>
      <c r="AO660" s="219">
        <v>5</v>
      </c>
      <c r="AP660" s="219">
        <v>540</v>
      </c>
      <c r="AQ660" s="219">
        <f t="shared" si="110"/>
        <v>135</v>
      </c>
      <c r="AR660" s="222">
        <v>6</v>
      </c>
      <c r="AS660" s="222">
        <v>525</v>
      </c>
      <c r="AT660" s="219">
        <f t="shared" si="111"/>
        <v>131.25</v>
      </c>
      <c r="AU660" s="222">
        <v>218</v>
      </c>
      <c r="AV660" s="222">
        <v>23780</v>
      </c>
      <c r="AW660" s="222">
        <f t="shared" si="112"/>
        <v>5945</v>
      </c>
    </row>
    <row r="661" spans="2:49">
      <c r="B661" s="41" t="s">
        <v>2598</v>
      </c>
      <c r="C661" s="298" t="s">
        <v>2720</v>
      </c>
      <c r="D661" s="44" t="s">
        <v>5</v>
      </c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221"/>
      <c r="AA661" s="221"/>
      <c r="AB661" s="221"/>
      <c r="AC661" s="221"/>
      <c r="AD661" s="221"/>
      <c r="AE661" s="221"/>
      <c r="AF661" s="221"/>
      <c r="AG661" s="221"/>
      <c r="AH661" s="221"/>
      <c r="AI661" s="221"/>
      <c r="AJ661" s="221"/>
      <c r="AK661" s="221"/>
      <c r="AL661" s="221">
        <v>40</v>
      </c>
      <c r="AM661" s="221">
        <v>5085</v>
      </c>
      <c r="AN661" s="219">
        <f t="shared" si="109"/>
        <v>1271.25</v>
      </c>
      <c r="AO661" s="219">
        <v>30</v>
      </c>
      <c r="AP661" s="219">
        <v>3575</v>
      </c>
      <c r="AQ661" s="219">
        <f t="shared" si="110"/>
        <v>893.75</v>
      </c>
      <c r="AR661" s="222">
        <v>68</v>
      </c>
      <c r="AS661" s="222">
        <v>9515</v>
      </c>
      <c r="AT661" s="219">
        <f t="shared" si="111"/>
        <v>2378.75</v>
      </c>
      <c r="AU661" s="222">
        <v>0</v>
      </c>
      <c r="AV661" s="222">
        <v>0</v>
      </c>
      <c r="AW661" s="222">
        <f t="shared" si="112"/>
        <v>0</v>
      </c>
    </row>
    <row r="662" spans="2:49">
      <c r="B662" s="41" t="s">
        <v>2599</v>
      </c>
      <c r="C662" s="298" t="s">
        <v>2721</v>
      </c>
      <c r="D662" s="44" t="s">
        <v>5</v>
      </c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221"/>
      <c r="AA662" s="221"/>
      <c r="AB662" s="221"/>
      <c r="AC662" s="221"/>
      <c r="AD662" s="221"/>
      <c r="AE662" s="221"/>
      <c r="AF662" s="221"/>
      <c r="AG662" s="221"/>
      <c r="AH662" s="221"/>
      <c r="AI662" s="221"/>
      <c r="AJ662" s="221"/>
      <c r="AK662" s="221"/>
      <c r="AL662" s="221">
        <v>4</v>
      </c>
      <c r="AM662" s="221">
        <v>630</v>
      </c>
      <c r="AN662" s="219">
        <f t="shared" si="109"/>
        <v>157.5</v>
      </c>
      <c r="AO662" s="219">
        <v>28</v>
      </c>
      <c r="AP662" s="219">
        <v>1770</v>
      </c>
      <c r="AQ662" s="219">
        <f t="shared" si="110"/>
        <v>442.5</v>
      </c>
      <c r="AR662" s="222">
        <v>13</v>
      </c>
      <c r="AS662" s="222">
        <v>1020</v>
      </c>
      <c r="AT662" s="219">
        <f t="shared" si="111"/>
        <v>255</v>
      </c>
      <c r="AU662" s="222">
        <v>64</v>
      </c>
      <c r="AV662" s="222">
        <v>8325</v>
      </c>
      <c r="AW662" s="222">
        <f t="shared" si="112"/>
        <v>2081.25</v>
      </c>
    </row>
    <row r="663" spans="2:49">
      <c r="B663" s="41" t="s">
        <v>2600</v>
      </c>
      <c r="C663" s="298" t="s">
        <v>2722</v>
      </c>
      <c r="D663" s="44" t="s">
        <v>5</v>
      </c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221"/>
      <c r="AA663" s="221"/>
      <c r="AB663" s="221"/>
      <c r="AC663" s="221"/>
      <c r="AD663" s="221"/>
      <c r="AE663" s="221"/>
      <c r="AF663" s="221"/>
      <c r="AG663" s="221"/>
      <c r="AH663" s="221"/>
      <c r="AI663" s="221"/>
      <c r="AJ663" s="221"/>
      <c r="AK663" s="221"/>
      <c r="AL663" s="221">
        <v>9</v>
      </c>
      <c r="AM663" s="221">
        <v>815</v>
      </c>
      <c r="AN663" s="219">
        <f t="shared" si="109"/>
        <v>203.75</v>
      </c>
      <c r="AO663" s="219">
        <v>8</v>
      </c>
      <c r="AP663" s="219">
        <v>970</v>
      </c>
      <c r="AQ663" s="219">
        <f t="shared" si="110"/>
        <v>242.5</v>
      </c>
      <c r="AR663" s="222">
        <v>17</v>
      </c>
      <c r="AS663" s="222">
        <v>1295</v>
      </c>
      <c r="AT663" s="219">
        <f t="shared" si="111"/>
        <v>323.75</v>
      </c>
      <c r="AU663" s="222">
        <v>11</v>
      </c>
      <c r="AV663" s="222">
        <v>570</v>
      </c>
      <c r="AW663" s="222">
        <f t="shared" si="112"/>
        <v>142.5</v>
      </c>
    </row>
    <row r="664" spans="2:49">
      <c r="B664" s="41" t="s">
        <v>2601</v>
      </c>
      <c r="C664" s="298" t="s">
        <v>2723</v>
      </c>
      <c r="D664" s="227" t="s">
        <v>480</v>
      </c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221"/>
      <c r="AA664" s="221"/>
      <c r="AB664" s="221"/>
      <c r="AC664" s="221"/>
      <c r="AD664" s="221"/>
      <c r="AE664" s="221"/>
      <c r="AF664" s="221"/>
      <c r="AG664" s="221"/>
      <c r="AH664" s="221"/>
      <c r="AI664" s="221"/>
      <c r="AJ664" s="221"/>
      <c r="AK664" s="221"/>
      <c r="AL664" s="221">
        <v>14</v>
      </c>
      <c r="AM664" s="221">
        <v>820</v>
      </c>
      <c r="AN664" s="219">
        <f t="shared" si="109"/>
        <v>205</v>
      </c>
      <c r="AO664" s="219">
        <v>31</v>
      </c>
      <c r="AP664" s="219">
        <v>2715</v>
      </c>
      <c r="AQ664" s="219">
        <f t="shared" si="110"/>
        <v>678.75</v>
      </c>
      <c r="AR664" s="222">
        <v>77</v>
      </c>
      <c r="AS664" s="222">
        <v>7190</v>
      </c>
      <c r="AT664" s="219">
        <f t="shared" si="111"/>
        <v>1797.5</v>
      </c>
      <c r="AU664" s="222">
        <v>9</v>
      </c>
      <c r="AV664" s="222">
        <v>750</v>
      </c>
      <c r="AW664" s="222">
        <f t="shared" si="112"/>
        <v>187.5</v>
      </c>
    </row>
    <row r="665" spans="2:49">
      <c r="B665" s="41" t="s">
        <v>2602</v>
      </c>
      <c r="C665" s="298" t="s">
        <v>2724</v>
      </c>
      <c r="D665" s="44" t="s">
        <v>3</v>
      </c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221"/>
      <c r="AA665" s="221"/>
      <c r="AB665" s="221"/>
      <c r="AC665" s="221"/>
      <c r="AD665" s="221"/>
      <c r="AE665" s="221"/>
      <c r="AF665" s="221"/>
      <c r="AG665" s="221"/>
      <c r="AH665" s="221"/>
      <c r="AI665" s="221"/>
      <c r="AJ665" s="221"/>
      <c r="AK665" s="221"/>
      <c r="AL665" s="221">
        <v>25</v>
      </c>
      <c r="AM665" s="221">
        <v>1550</v>
      </c>
      <c r="AN665" s="219">
        <f t="shared" si="109"/>
        <v>387.5</v>
      </c>
      <c r="AO665" s="219">
        <v>60</v>
      </c>
      <c r="AP665" s="219">
        <v>6085</v>
      </c>
      <c r="AQ665" s="219">
        <f t="shared" si="110"/>
        <v>1521.25</v>
      </c>
      <c r="AR665" s="222">
        <v>63</v>
      </c>
      <c r="AS665" s="222">
        <v>6270</v>
      </c>
      <c r="AT665" s="219">
        <f t="shared" si="111"/>
        <v>1567.5</v>
      </c>
      <c r="AU665" s="222">
        <v>117</v>
      </c>
      <c r="AV665" s="222">
        <v>10830</v>
      </c>
      <c r="AW665" s="222">
        <f t="shared" si="112"/>
        <v>2707.5</v>
      </c>
    </row>
    <row r="666" spans="2:49">
      <c r="B666" s="41" t="s">
        <v>2603</v>
      </c>
      <c r="C666" s="298" t="s">
        <v>2725</v>
      </c>
      <c r="D666" s="44" t="s">
        <v>5</v>
      </c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221"/>
      <c r="AA666" s="221"/>
      <c r="AB666" s="221"/>
      <c r="AC666" s="221"/>
      <c r="AD666" s="221"/>
      <c r="AE666" s="221"/>
      <c r="AF666" s="221"/>
      <c r="AG666" s="221"/>
      <c r="AH666" s="221"/>
      <c r="AI666" s="221"/>
      <c r="AJ666" s="221"/>
      <c r="AK666" s="221"/>
      <c r="AL666" s="221">
        <v>13</v>
      </c>
      <c r="AM666" s="221">
        <v>1035</v>
      </c>
      <c r="AN666" s="219">
        <f t="shared" si="109"/>
        <v>258.75</v>
      </c>
      <c r="AO666" s="219">
        <v>57</v>
      </c>
      <c r="AP666" s="219">
        <v>4740</v>
      </c>
      <c r="AQ666" s="219">
        <f t="shared" si="110"/>
        <v>1185</v>
      </c>
      <c r="AR666" s="222">
        <v>69</v>
      </c>
      <c r="AS666" s="222">
        <v>5235</v>
      </c>
      <c r="AT666" s="219">
        <f t="shared" si="111"/>
        <v>1308.75</v>
      </c>
      <c r="AU666" s="222">
        <v>90</v>
      </c>
      <c r="AV666" s="222">
        <v>10775</v>
      </c>
      <c r="AW666" s="222">
        <f t="shared" si="112"/>
        <v>2693.75</v>
      </c>
    </row>
    <row r="667" spans="2:49">
      <c r="B667" s="41" t="s">
        <v>2604</v>
      </c>
      <c r="C667" s="298" t="s">
        <v>2726</v>
      </c>
      <c r="D667" s="227" t="s">
        <v>16</v>
      </c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221"/>
      <c r="AA667" s="221"/>
      <c r="AB667" s="221"/>
      <c r="AC667" s="221"/>
      <c r="AD667" s="221"/>
      <c r="AE667" s="221"/>
      <c r="AF667" s="221"/>
      <c r="AG667" s="221"/>
      <c r="AH667" s="221"/>
      <c r="AI667" s="221"/>
      <c r="AJ667" s="221"/>
      <c r="AK667" s="221"/>
      <c r="AL667" s="221">
        <v>1</v>
      </c>
      <c r="AM667" s="221">
        <v>60</v>
      </c>
      <c r="AN667" s="219">
        <f t="shared" si="109"/>
        <v>15</v>
      </c>
      <c r="AO667" s="219">
        <v>0</v>
      </c>
      <c r="AP667" s="219">
        <v>0</v>
      </c>
      <c r="AQ667" s="219">
        <f t="shared" si="110"/>
        <v>0</v>
      </c>
      <c r="AR667" s="222">
        <v>0</v>
      </c>
      <c r="AS667" s="222">
        <v>0</v>
      </c>
      <c r="AT667" s="219">
        <f t="shared" si="111"/>
        <v>0</v>
      </c>
      <c r="AU667" s="222">
        <v>51</v>
      </c>
      <c r="AV667" s="222">
        <v>4365</v>
      </c>
      <c r="AW667" s="222">
        <f t="shared" si="112"/>
        <v>1091.25</v>
      </c>
    </row>
    <row r="668" spans="2:49">
      <c r="B668" s="41" t="s">
        <v>2605</v>
      </c>
      <c r="C668" s="298" t="s">
        <v>5544</v>
      </c>
      <c r="D668" s="227" t="s">
        <v>23</v>
      </c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221"/>
      <c r="AA668" s="221"/>
      <c r="AB668" s="221"/>
      <c r="AC668" s="221"/>
      <c r="AD668" s="221"/>
      <c r="AE668" s="221"/>
      <c r="AF668" s="221"/>
      <c r="AG668" s="221"/>
      <c r="AH668" s="221"/>
      <c r="AI668" s="221"/>
      <c r="AJ668" s="221"/>
      <c r="AK668" s="221"/>
      <c r="AL668" s="221">
        <v>46</v>
      </c>
      <c r="AM668" s="221">
        <v>3835</v>
      </c>
      <c r="AN668" s="219">
        <f t="shared" si="109"/>
        <v>958.75</v>
      </c>
      <c r="AO668" s="219">
        <v>80</v>
      </c>
      <c r="AP668" s="219">
        <v>6625</v>
      </c>
      <c r="AQ668" s="219">
        <f t="shared" si="110"/>
        <v>1656.25</v>
      </c>
      <c r="AR668" s="222">
        <v>138</v>
      </c>
      <c r="AS668" s="222">
        <v>9765</v>
      </c>
      <c r="AT668" s="219">
        <f t="shared" si="111"/>
        <v>2441.25</v>
      </c>
      <c r="AU668" s="222">
        <v>0</v>
      </c>
      <c r="AV668" s="222">
        <v>0</v>
      </c>
      <c r="AW668" s="222">
        <f t="shared" si="112"/>
        <v>0</v>
      </c>
    </row>
    <row r="669" spans="2:49">
      <c r="B669" s="41" t="s">
        <v>2606</v>
      </c>
      <c r="C669" s="298" t="s">
        <v>2727</v>
      </c>
      <c r="D669" s="227" t="s">
        <v>207</v>
      </c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221"/>
      <c r="AA669" s="221"/>
      <c r="AB669" s="221"/>
      <c r="AC669" s="221"/>
      <c r="AD669" s="221"/>
      <c r="AE669" s="221"/>
      <c r="AF669" s="221"/>
      <c r="AG669" s="221"/>
      <c r="AH669" s="221"/>
      <c r="AI669" s="221"/>
      <c r="AJ669" s="221"/>
      <c r="AK669" s="221"/>
      <c r="AL669" s="221">
        <v>19</v>
      </c>
      <c r="AM669" s="221">
        <v>1850</v>
      </c>
      <c r="AN669" s="219">
        <f t="shared" si="109"/>
        <v>462.5</v>
      </c>
      <c r="AO669" s="219">
        <v>15</v>
      </c>
      <c r="AP669" s="219">
        <v>1335</v>
      </c>
      <c r="AQ669" s="219">
        <f t="shared" si="110"/>
        <v>333.75</v>
      </c>
      <c r="AR669" s="222">
        <v>59</v>
      </c>
      <c r="AS669" s="222">
        <v>4975</v>
      </c>
      <c r="AT669" s="219">
        <f t="shared" si="111"/>
        <v>1243.75</v>
      </c>
      <c r="AU669" s="222">
        <v>150</v>
      </c>
      <c r="AV669" s="222">
        <v>11335</v>
      </c>
      <c r="AW669" s="222">
        <f t="shared" si="112"/>
        <v>2833.75</v>
      </c>
    </row>
    <row r="670" spans="2:49">
      <c r="B670" s="41" t="s">
        <v>2607</v>
      </c>
      <c r="C670" s="298" t="s">
        <v>2728</v>
      </c>
      <c r="D670" s="227" t="s">
        <v>207</v>
      </c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221"/>
      <c r="AA670" s="221"/>
      <c r="AB670" s="221"/>
      <c r="AC670" s="221"/>
      <c r="AD670" s="221"/>
      <c r="AE670" s="221"/>
      <c r="AF670" s="221"/>
      <c r="AG670" s="221"/>
      <c r="AH670" s="221"/>
      <c r="AI670" s="221"/>
      <c r="AJ670" s="221"/>
      <c r="AK670" s="221"/>
      <c r="AL670" s="221">
        <v>1</v>
      </c>
      <c r="AM670" s="221">
        <v>80</v>
      </c>
      <c r="AN670" s="219">
        <f t="shared" si="109"/>
        <v>20</v>
      </c>
      <c r="AO670" s="219">
        <v>13</v>
      </c>
      <c r="AP670" s="219">
        <v>1130</v>
      </c>
      <c r="AQ670" s="219">
        <f t="shared" si="110"/>
        <v>282.5</v>
      </c>
      <c r="AR670" s="222">
        <v>109</v>
      </c>
      <c r="AS670" s="222">
        <v>8050</v>
      </c>
      <c r="AT670" s="219">
        <f t="shared" si="111"/>
        <v>2012.5</v>
      </c>
      <c r="AU670" s="222">
        <v>36</v>
      </c>
      <c r="AV670" s="222">
        <v>2480</v>
      </c>
      <c r="AW670" s="222">
        <f t="shared" si="112"/>
        <v>620</v>
      </c>
    </row>
    <row r="671" spans="2:49">
      <c r="B671" s="41" t="s">
        <v>2608</v>
      </c>
      <c r="C671" s="298" t="s">
        <v>2729</v>
      </c>
      <c r="D671" s="227" t="s">
        <v>322</v>
      </c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221"/>
      <c r="AA671" s="221"/>
      <c r="AB671" s="221"/>
      <c r="AC671" s="221"/>
      <c r="AD671" s="221"/>
      <c r="AE671" s="221"/>
      <c r="AF671" s="221"/>
      <c r="AG671" s="221"/>
      <c r="AH671" s="221"/>
      <c r="AI671" s="221"/>
      <c r="AJ671" s="221"/>
      <c r="AK671" s="221"/>
      <c r="AL671" s="222">
        <v>0</v>
      </c>
      <c r="AM671" s="222">
        <v>0</v>
      </c>
      <c r="AN671" s="222">
        <f t="shared" si="109"/>
        <v>0</v>
      </c>
      <c r="AO671" s="300">
        <v>5</v>
      </c>
      <c r="AP671" s="300">
        <v>275</v>
      </c>
      <c r="AQ671" s="300">
        <f t="shared" si="110"/>
        <v>68.75</v>
      </c>
      <c r="AR671" s="222">
        <v>16</v>
      </c>
      <c r="AS671" s="222">
        <v>1545</v>
      </c>
      <c r="AT671" s="300">
        <f t="shared" si="111"/>
        <v>386.25</v>
      </c>
      <c r="AU671" s="222">
        <v>105</v>
      </c>
      <c r="AV671" s="222">
        <v>8180</v>
      </c>
      <c r="AW671" s="222">
        <f t="shared" si="112"/>
        <v>2045</v>
      </c>
    </row>
    <row r="672" spans="2:49">
      <c r="B672" s="41" t="s">
        <v>2609</v>
      </c>
      <c r="C672" s="298" t="s">
        <v>2730</v>
      </c>
      <c r="D672" s="227" t="s">
        <v>19</v>
      </c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221"/>
      <c r="AA672" s="221"/>
      <c r="AB672" s="221"/>
      <c r="AC672" s="221"/>
      <c r="AD672" s="221"/>
      <c r="AE672" s="221"/>
      <c r="AF672" s="221"/>
      <c r="AG672" s="221"/>
      <c r="AH672" s="221"/>
      <c r="AI672" s="221"/>
      <c r="AJ672" s="221"/>
      <c r="AK672" s="221"/>
      <c r="AL672" s="222">
        <v>0</v>
      </c>
      <c r="AM672" s="222">
        <v>0</v>
      </c>
      <c r="AN672" s="222">
        <f t="shared" si="109"/>
        <v>0</v>
      </c>
      <c r="AO672" s="300">
        <v>0</v>
      </c>
      <c r="AP672" s="300">
        <v>0</v>
      </c>
      <c r="AQ672" s="300">
        <f t="shared" si="110"/>
        <v>0</v>
      </c>
      <c r="AR672" s="222">
        <v>0</v>
      </c>
      <c r="AS672" s="222">
        <v>0</v>
      </c>
      <c r="AT672" s="300">
        <f t="shared" si="111"/>
        <v>0</v>
      </c>
      <c r="AU672" s="222">
        <v>22</v>
      </c>
      <c r="AV672" s="222">
        <v>1880</v>
      </c>
      <c r="AW672" s="222">
        <f t="shared" si="112"/>
        <v>470</v>
      </c>
    </row>
    <row r="673" spans="2:49">
      <c r="B673" s="41" t="s">
        <v>2610</v>
      </c>
      <c r="C673" s="298" t="s">
        <v>2731</v>
      </c>
      <c r="D673" s="227" t="s">
        <v>19</v>
      </c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221"/>
      <c r="AA673" s="221"/>
      <c r="AB673" s="221"/>
      <c r="AC673" s="221"/>
      <c r="AD673" s="221"/>
      <c r="AE673" s="221"/>
      <c r="AF673" s="221"/>
      <c r="AG673" s="221"/>
      <c r="AH673" s="221"/>
      <c r="AI673" s="221"/>
      <c r="AJ673" s="221"/>
      <c r="AK673" s="221"/>
      <c r="AL673" s="221">
        <v>1</v>
      </c>
      <c r="AM673" s="221">
        <v>60</v>
      </c>
      <c r="AN673" s="219">
        <f t="shared" si="109"/>
        <v>15</v>
      </c>
      <c r="AO673" s="219">
        <v>3</v>
      </c>
      <c r="AP673" s="219">
        <v>255</v>
      </c>
      <c r="AQ673" s="219">
        <f t="shared" si="110"/>
        <v>63.75</v>
      </c>
      <c r="AR673" s="222">
        <v>30</v>
      </c>
      <c r="AS673" s="222">
        <v>3385</v>
      </c>
      <c r="AT673" s="219">
        <f t="shared" si="111"/>
        <v>846.25</v>
      </c>
      <c r="AU673" s="222">
        <v>0</v>
      </c>
      <c r="AV673" s="222">
        <v>0</v>
      </c>
      <c r="AW673" s="222">
        <f t="shared" si="112"/>
        <v>0</v>
      </c>
    </row>
    <row r="674" spans="2:49">
      <c r="B674" s="41" t="s">
        <v>2611</v>
      </c>
      <c r="C674" s="298" t="s">
        <v>2732</v>
      </c>
      <c r="D674" s="227" t="s">
        <v>19</v>
      </c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221"/>
      <c r="AA674" s="221"/>
      <c r="AB674" s="221"/>
      <c r="AC674" s="221"/>
      <c r="AD674" s="221"/>
      <c r="AE674" s="221"/>
      <c r="AF674" s="221"/>
      <c r="AG674" s="221"/>
      <c r="AH674" s="221"/>
      <c r="AI674" s="221"/>
      <c r="AJ674" s="221"/>
      <c r="AK674" s="221"/>
      <c r="AL674" s="221">
        <v>6</v>
      </c>
      <c r="AM674" s="221">
        <v>620</v>
      </c>
      <c r="AN674" s="219">
        <f t="shared" si="109"/>
        <v>155</v>
      </c>
      <c r="AO674" s="219">
        <v>5</v>
      </c>
      <c r="AP674" s="219">
        <v>960</v>
      </c>
      <c r="AQ674" s="219">
        <f t="shared" si="110"/>
        <v>240</v>
      </c>
      <c r="AR674" s="222">
        <v>17</v>
      </c>
      <c r="AS674" s="222">
        <v>1385</v>
      </c>
      <c r="AT674" s="219">
        <f t="shared" si="111"/>
        <v>346.25</v>
      </c>
      <c r="AU674" s="222">
        <v>17</v>
      </c>
      <c r="AV674" s="222">
        <v>2245</v>
      </c>
      <c r="AW674" s="222">
        <f t="shared" si="112"/>
        <v>561.25</v>
      </c>
    </row>
    <row r="675" spans="2:49">
      <c r="B675" s="41" t="s">
        <v>2612</v>
      </c>
      <c r="C675" s="298" t="s">
        <v>2733</v>
      </c>
      <c r="D675" s="227" t="s">
        <v>259</v>
      </c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221"/>
      <c r="AA675" s="221"/>
      <c r="AB675" s="221"/>
      <c r="AC675" s="221"/>
      <c r="AD675" s="221"/>
      <c r="AE675" s="221"/>
      <c r="AF675" s="221"/>
      <c r="AG675" s="221"/>
      <c r="AH675" s="221"/>
      <c r="AI675" s="221"/>
      <c r="AJ675" s="221"/>
      <c r="AK675" s="221"/>
      <c r="AL675" s="221">
        <v>83</v>
      </c>
      <c r="AM675" s="221">
        <v>10600</v>
      </c>
      <c r="AN675" s="219">
        <f t="shared" si="109"/>
        <v>2650</v>
      </c>
      <c r="AO675" s="219">
        <v>112</v>
      </c>
      <c r="AP675" s="219">
        <v>16000</v>
      </c>
      <c r="AQ675" s="219">
        <f t="shared" si="110"/>
        <v>4000</v>
      </c>
      <c r="AR675" s="222">
        <v>315</v>
      </c>
      <c r="AS675" s="222">
        <v>36150</v>
      </c>
      <c r="AT675" s="219">
        <f t="shared" si="111"/>
        <v>9037.5</v>
      </c>
      <c r="AU675" s="222">
        <v>20</v>
      </c>
      <c r="AV675" s="222">
        <v>1260</v>
      </c>
      <c r="AW675" s="222">
        <f t="shared" si="112"/>
        <v>315</v>
      </c>
    </row>
    <row r="676" spans="2:49">
      <c r="B676" s="41" t="s">
        <v>2613</v>
      </c>
      <c r="C676" s="298" t="s">
        <v>2734</v>
      </c>
      <c r="D676" s="44" t="s">
        <v>23</v>
      </c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221"/>
      <c r="AA676" s="221"/>
      <c r="AB676" s="221"/>
      <c r="AC676" s="221"/>
      <c r="AD676" s="221"/>
      <c r="AE676" s="221"/>
      <c r="AF676" s="221"/>
      <c r="AG676" s="221"/>
      <c r="AH676" s="221"/>
      <c r="AI676" s="221"/>
      <c r="AJ676" s="221"/>
      <c r="AK676" s="221"/>
      <c r="AL676" s="221">
        <v>2</v>
      </c>
      <c r="AM676" s="221">
        <v>295</v>
      </c>
      <c r="AN676" s="219">
        <f t="shared" ref="AN676:AN738" si="113">AM676*25%</f>
        <v>73.75</v>
      </c>
      <c r="AO676" s="219">
        <v>0</v>
      </c>
      <c r="AP676" s="219">
        <v>0</v>
      </c>
      <c r="AQ676" s="219">
        <f t="shared" ref="AQ676:AQ738" si="114">AP676*25%</f>
        <v>0</v>
      </c>
      <c r="AR676" s="222">
        <v>0</v>
      </c>
      <c r="AS676" s="222">
        <v>0</v>
      </c>
      <c r="AT676" s="219">
        <f t="shared" ref="AT676:AT738" si="115">AS676*25%</f>
        <v>0</v>
      </c>
      <c r="AU676" s="222">
        <v>292</v>
      </c>
      <c r="AV676" s="222">
        <v>33090</v>
      </c>
      <c r="AW676" s="222">
        <f t="shared" ref="AW676:AW739" si="116">AV676*25%</f>
        <v>8272.5</v>
      </c>
    </row>
    <row r="677" spans="2:49">
      <c r="B677" s="41" t="s">
        <v>2614</v>
      </c>
      <c r="C677" s="298" t="s">
        <v>5545</v>
      </c>
      <c r="D677" s="44" t="s">
        <v>5</v>
      </c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221"/>
      <c r="AA677" s="221"/>
      <c r="AB677" s="221"/>
      <c r="AC677" s="221"/>
      <c r="AD677" s="221"/>
      <c r="AE677" s="221"/>
      <c r="AF677" s="221"/>
      <c r="AG677" s="221"/>
      <c r="AH677" s="221"/>
      <c r="AI677" s="221"/>
      <c r="AJ677" s="221"/>
      <c r="AK677" s="221"/>
      <c r="AL677" s="221">
        <v>3</v>
      </c>
      <c r="AM677" s="221">
        <v>270</v>
      </c>
      <c r="AN677" s="219">
        <f t="shared" si="113"/>
        <v>67.5</v>
      </c>
      <c r="AO677" s="219">
        <v>7</v>
      </c>
      <c r="AP677" s="219">
        <v>690</v>
      </c>
      <c r="AQ677" s="219">
        <f t="shared" si="114"/>
        <v>172.5</v>
      </c>
      <c r="AR677" s="222">
        <v>106</v>
      </c>
      <c r="AS677" s="222">
        <v>11105</v>
      </c>
      <c r="AT677" s="219">
        <f t="shared" si="115"/>
        <v>2776.25</v>
      </c>
      <c r="AU677" s="222">
        <v>0</v>
      </c>
      <c r="AV677" s="222">
        <v>0</v>
      </c>
      <c r="AW677" s="222">
        <f t="shared" si="116"/>
        <v>0</v>
      </c>
    </row>
    <row r="678" spans="2:49">
      <c r="B678" s="41" t="s">
        <v>2615</v>
      </c>
      <c r="C678" s="298" t="s">
        <v>2735</v>
      </c>
      <c r="D678" s="44" t="s">
        <v>5</v>
      </c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221"/>
      <c r="AA678" s="221"/>
      <c r="AB678" s="221"/>
      <c r="AC678" s="221"/>
      <c r="AD678" s="221"/>
      <c r="AE678" s="221"/>
      <c r="AF678" s="221"/>
      <c r="AG678" s="221"/>
      <c r="AH678" s="221"/>
      <c r="AI678" s="221"/>
      <c r="AJ678" s="221"/>
      <c r="AK678" s="221"/>
      <c r="AL678" s="221">
        <v>18</v>
      </c>
      <c r="AM678" s="221">
        <v>3175</v>
      </c>
      <c r="AN678" s="219">
        <f t="shared" si="113"/>
        <v>793.75</v>
      </c>
      <c r="AO678" s="219">
        <v>16</v>
      </c>
      <c r="AP678" s="219">
        <v>1505</v>
      </c>
      <c r="AQ678" s="219">
        <f t="shared" si="114"/>
        <v>376.25</v>
      </c>
      <c r="AR678" s="222">
        <v>38</v>
      </c>
      <c r="AS678" s="222">
        <v>4395</v>
      </c>
      <c r="AT678" s="219">
        <f t="shared" si="115"/>
        <v>1098.75</v>
      </c>
      <c r="AU678" s="222">
        <v>84</v>
      </c>
      <c r="AV678" s="222">
        <v>8985</v>
      </c>
      <c r="AW678" s="222">
        <f t="shared" si="116"/>
        <v>2246.25</v>
      </c>
    </row>
    <row r="679" spans="2:49">
      <c r="B679" s="41" t="s">
        <v>2616</v>
      </c>
      <c r="C679" s="298" t="s">
        <v>5546</v>
      </c>
      <c r="D679" s="44" t="s">
        <v>5</v>
      </c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221"/>
      <c r="AA679" s="221"/>
      <c r="AB679" s="221"/>
      <c r="AC679" s="221"/>
      <c r="AD679" s="221"/>
      <c r="AE679" s="221"/>
      <c r="AF679" s="221"/>
      <c r="AG679" s="221"/>
      <c r="AH679" s="221"/>
      <c r="AI679" s="221"/>
      <c r="AJ679" s="221"/>
      <c r="AK679" s="221"/>
      <c r="AL679" s="221">
        <v>38</v>
      </c>
      <c r="AM679" s="221">
        <v>3425</v>
      </c>
      <c r="AN679" s="219">
        <f t="shared" si="113"/>
        <v>856.25</v>
      </c>
      <c r="AO679" s="219">
        <v>37</v>
      </c>
      <c r="AP679" s="219">
        <v>3435</v>
      </c>
      <c r="AQ679" s="219">
        <f t="shared" si="114"/>
        <v>858.75</v>
      </c>
      <c r="AR679" s="222">
        <v>43</v>
      </c>
      <c r="AS679" s="222">
        <v>3240</v>
      </c>
      <c r="AT679" s="219">
        <f t="shared" si="115"/>
        <v>810</v>
      </c>
      <c r="AU679" s="222">
        <v>30</v>
      </c>
      <c r="AV679" s="222">
        <v>3225</v>
      </c>
      <c r="AW679" s="222">
        <f t="shared" si="116"/>
        <v>806.25</v>
      </c>
    </row>
    <row r="680" spans="2:49">
      <c r="B680" s="41" t="s">
        <v>2617</v>
      </c>
      <c r="C680" s="298" t="s">
        <v>5547</v>
      </c>
      <c r="D680" s="227" t="s">
        <v>341</v>
      </c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221"/>
      <c r="AA680" s="221"/>
      <c r="AB680" s="221"/>
      <c r="AC680" s="221"/>
      <c r="AD680" s="221"/>
      <c r="AE680" s="221"/>
      <c r="AF680" s="221"/>
      <c r="AG680" s="221"/>
      <c r="AH680" s="221"/>
      <c r="AI680" s="221"/>
      <c r="AJ680" s="221"/>
      <c r="AK680" s="221"/>
      <c r="AL680" s="221">
        <v>14</v>
      </c>
      <c r="AM680" s="221">
        <v>705</v>
      </c>
      <c r="AN680" s="219">
        <f t="shared" si="113"/>
        <v>176.25</v>
      </c>
      <c r="AO680" s="219">
        <v>34</v>
      </c>
      <c r="AP680" s="219">
        <v>3315</v>
      </c>
      <c r="AQ680" s="219">
        <f t="shared" si="114"/>
        <v>828.75</v>
      </c>
      <c r="AR680" s="222">
        <v>19</v>
      </c>
      <c r="AS680" s="222">
        <v>1140</v>
      </c>
      <c r="AT680" s="219">
        <f t="shared" si="115"/>
        <v>285</v>
      </c>
      <c r="AU680" s="222">
        <v>30</v>
      </c>
      <c r="AV680" s="222">
        <v>2860</v>
      </c>
      <c r="AW680" s="222">
        <f t="shared" si="116"/>
        <v>715</v>
      </c>
    </row>
    <row r="681" spans="2:49">
      <c r="B681" s="41" t="s">
        <v>2618</v>
      </c>
      <c r="C681" s="298" t="s">
        <v>2736</v>
      </c>
      <c r="D681" s="227" t="s">
        <v>259</v>
      </c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221"/>
      <c r="AA681" s="221"/>
      <c r="AB681" s="221"/>
      <c r="AC681" s="221"/>
      <c r="AD681" s="221"/>
      <c r="AE681" s="221"/>
      <c r="AF681" s="221"/>
      <c r="AG681" s="221"/>
      <c r="AH681" s="221"/>
      <c r="AI681" s="221"/>
      <c r="AJ681" s="221"/>
      <c r="AK681" s="221"/>
      <c r="AL681" s="221">
        <v>2</v>
      </c>
      <c r="AM681" s="221">
        <v>265</v>
      </c>
      <c r="AN681" s="219">
        <f t="shared" si="113"/>
        <v>66.25</v>
      </c>
      <c r="AO681" s="219">
        <v>13</v>
      </c>
      <c r="AP681" s="219">
        <v>1425</v>
      </c>
      <c r="AQ681" s="219">
        <f t="shared" si="114"/>
        <v>356.25</v>
      </c>
      <c r="AR681" s="222">
        <v>18</v>
      </c>
      <c r="AS681" s="222">
        <v>1825</v>
      </c>
      <c r="AT681" s="219">
        <f t="shared" si="115"/>
        <v>456.25</v>
      </c>
      <c r="AU681" s="222">
        <v>13</v>
      </c>
      <c r="AV681" s="222">
        <v>735</v>
      </c>
      <c r="AW681" s="222">
        <f t="shared" si="116"/>
        <v>183.75</v>
      </c>
    </row>
    <row r="682" spans="2:49">
      <c r="B682" s="41" t="s">
        <v>2619</v>
      </c>
      <c r="C682" s="298" t="s">
        <v>2737</v>
      </c>
      <c r="D682" s="227" t="s">
        <v>259</v>
      </c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221"/>
      <c r="AA682" s="221"/>
      <c r="AB682" s="221"/>
      <c r="AC682" s="221"/>
      <c r="AD682" s="221"/>
      <c r="AE682" s="221"/>
      <c r="AF682" s="221"/>
      <c r="AG682" s="221"/>
      <c r="AH682" s="221"/>
      <c r="AI682" s="221"/>
      <c r="AJ682" s="221"/>
      <c r="AK682" s="221"/>
      <c r="AL682" s="221">
        <v>10</v>
      </c>
      <c r="AM682" s="221">
        <v>595</v>
      </c>
      <c r="AN682" s="219">
        <f t="shared" si="113"/>
        <v>148.75</v>
      </c>
      <c r="AO682" s="219">
        <v>20</v>
      </c>
      <c r="AP682" s="219">
        <v>1340</v>
      </c>
      <c r="AQ682" s="219">
        <f t="shared" si="114"/>
        <v>335</v>
      </c>
      <c r="AR682" s="222">
        <v>33</v>
      </c>
      <c r="AS682" s="222">
        <v>3035</v>
      </c>
      <c r="AT682" s="219">
        <f t="shared" si="115"/>
        <v>758.75</v>
      </c>
      <c r="AU682" s="222">
        <v>24</v>
      </c>
      <c r="AV682" s="222">
        <v>3805</v>
      </c>
      <c r="AW682" s="222">
        <f t="shared" si="116"/>
        <v>951.25</v>
      </c>
    </row>
    <row r="683" spans="2:49">
      <c r="B683" s="41" t="s">
        <v>2620</v>
      </c>
      <c r="C683" s="298" t="s">
        <v>2738</v>
      </c>
      <c r="D683" s="44" t="s">
        <v>284</v>
      </c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221"/>
      <c r="AA683" s="221"/>
      <c r="AB683" s="221"/>
      <c r="AC683" s="221"/>
      <c r="AD683" s="221"/>
      <c r="AE683" s="221"/>
      <c r="AF683" s="221"/>
      <c r="AG683" s="221"/>
      <c r="AH683" s="221"/>
      <c r="AI683" s="221"/>
      <c r="AJ683" s="221"/>
      <c r="AK683" s="221"/>
      <c r="AL683" s="221">
        <v>4</v>
      </c>
      <c r="AM683" s="221">
        <v>400</v>
      </c>
      <c r="AN683" s="219">
        <f t="shared" si="113"/>
        <v>100</v>
      </c>
      <c r="AO683" s="219">
        <v>6</v>
      </c>
      <c r="AP683" s="219">
        <v>445</v>
      </c>
      <c r="AQ683" s="219">
        <f t="shared" si="114"/>
        <v>111.25</v>
      </c>
      <c r="AR683" s="222">
        <v>20</v>
      </c>
      <c r="AS683" s="222">
        <v>2485</v>
      </c>
      <c r="AT683" s="219">
        <f t="shared" si="115"/>
        <v>621.25</v>
      </c>
      <c r="AU683" s="222">
        <v>42</v>
      </c>
      <c r="AV683" s="222">
        <v>3515</v>
      </c>
      <c r="AW683" s="222">
        <f t="shared" si="116"/>
        <v>878.75</v>
      </c>
    </row>
    <row r="684" spans="2:49">
      <c r="B684" s="41" t="s">
        <v>2621</v>
      </c>
      <c r="C684" s="298" t="s">
        <v>2739</v>
      </c>
      <c r="D684" s="227" t="s">
        <v>390</v>
      </c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221"/>
      <c r="AA684" s="221"/>
      <c r="AB684" s="221"/>
      <c r="AC684" s="221"/>
      <c r="AD684" s="221"/>
      <c r="AE684" s="221"/>
      <c r="AF684" s="221"/>
      <c r="AG684" s="221"/>
      <c r="AH684" s="221"/>
      <c r="AI684" s="221"/>
      <c r="AJ684" s="221"/>
      <c r="AK684" s="221"/>
      <c r="AL684" s="221">
        <v>8</v>
      </c>
      <c r="AM684" s="221">
        <v>790</v>
      </c>
      <c r="AN684" s="219">
        <f t="shared" si="113"/>
        <v>197.5</v>
      </c>
      <c r="AO684" s="219">
        <v>45</v>
      </c>
      <c r="AP684" s="219">
        <v>3605</v>
      </c>
      <c r="AQ684" s="219">
        <f t="shared" si="114"/>
        <v>901.25</v>
      </c>
      <c r="AR684" s="222">
        <v>82</v>
      </c>
      <c r="AS684" s="222">
        <v>8250</v>
      </c>
      <c r="AT684" s="219">
        <f t="shared" si="115"/>
        <v>2062.5</v>
      </c>
      <c r="AU684" s="222">
        <v>12</v>
      </c>
      <c r="AV684" s="222">
        <v>1085</v>
      </c>
      <c r="AW684" s="222">
        <f t="shared" si="116"/>
        <v>271.25</v>
      </c>
    </row>
    <row r="685" spans="2:49">
      <c r="B685" s="41" t="s">
        <v>2622</v>
      </c>
      <c r="C685" s="298" t="s">
        <v>2740</v>
      </c>
      <c r="D685" s="44" t="s">
        <v>284</v>
      </c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221"/>
      <c r="AA685" s="221"/>
      <c r="AB685" s="221"/>
      <c r="AC685" s="221"/>
      <c r="AD685" s="221"/>
      <c r="AE685" s="221"/>
      <c r="AF685" s="221"/>
      <c r="AG685" s="221"/>
      <c r="AH685" s="221"/>
      <c r="AI685" s="221"/>
      <c r="AJ685" s="221"/>
      <c r="AK685" s="221"/>
      <c r="AL685" s="221">
        <v>29</v>
      </c>
      <c r="AM685" s="221">
        <v>2315</v>
      </c>
      <c r="AN685" s="219">
        <f t="shared" si="113"/>
        <v>578.75</v>
      </c>
      <c r="AO685" s="219">
        <v>47</v>
      </c>
      <c r="AP685" s="219">
        <v>4270</v>
      </c>
      <c r="AQ685" s="219">
        <f t="shared" si="114"/>
        <v>1067.5</v>
      </c>
      <c r="AR685" s="222">
        <v>33</v>
      </c>
      <c r="AS685" s="222">
        <v>3770</v>
      </c>
      <c r="AT685" s="219">
        <f t="shared" si="115"/>
        <v>942.5</v>
      </c>
      <c r="AU685" s="222">
        <v>128</v>
      </c>
      <c r="AV685" s="222">
        <v>13505</v>
      </c>
      <c r="AW685" s="222">
        <f t="shared" si="116"/>
        <v>3376.25</v>
      </c>
    </row>
    <row r="686" spans="2:49">
      <c r="B686" s="41" t="s">
        <v>2623</v>
      </c>
      <c r="C686" s="298" t="s">
        <v>2741</v>
      </c>
      <c r="D686" s="44" t="s">
        <v>5</v>
      </c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221"/>
      <c r="AA686" s="221"/>
      <c r="AB686" s="221"/>
      <c r="AC686" s="221"/>
      <c r="AD686" s="221"/>
      <c r="AE686" s="221"/>
      <c r="AF686" s="221"/>
      <c r="AG686" s="221"/>
      <c r="AH686" s="221"/>
      <c r="AI686" s="221"/>
      <c r="AJ686" s="221"/>
      <c r="AK686" s="221"/>
      <c r="AL686" s="222">
        <v>0</v>
      </c>
      <c r="AM686" s="222">
        <v>0</v>
      </c>
      <c r="AN686" s="222">
        <f t="shared" si="113"/>
        <v>0</v>
      </c>
      <c r="AO686" s="300">
        <v>10</v>
      </c>
      <c r="AP686" s="300">
        <v>1155</v>
      </c>
      <c r="AQ686" s="300">
        <f t="shared" si="114"/>
        <v>288.75</v>
      </c>
      <c r="AR686" s="222">
        <v>52</v>
      </c>
      <c r="AS686" s="222">
        <v>4825</v>
      </c>
      <c r="AT686" s="300">
        <f t="shared" si="115"/>
        <v>1206.25</v>
      </c>
      <c r="AU686" s="222">
        <v>55</v>
      </c>
      <c r="AV686" s="222">
        <v>5340</v>
      </c>
      <c r="AW686" s="222">
        <f t="shared" si="116"/>
        <v>1335</v>
      </c>
    </row>
    <row r="687" spans="2:49">
      <c r="B687" s="41" t="s">
        <v>2624</v>
      </c>
      <c r="C687" s="298" t="s">
        <v>2742</v>
      </c>
      <c r="D687" s="44" t="s">
        <v>5</v>
      </c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221"/>
      <c r="AA687" s="221"/>
      <c r="AB687" s="221"/>
      <c r="AC687" s="221"/>
      <c r="AD687" s="221"/>
      <c r="AE687" s="221"/>
      <c r="AF687" s="221"/>
      <c r="AG687" s="221"/>
      <c r="AH687" s="221"/>
      <c r="AI687" s="221"/>
      <c r="AJ687" s="221"/>
      <c r="AK687" s="221"/>
      <c r="AL687" s="222">
        <v>0</v>
      </c>
      <c r="AM687" s="222">
        <v>0</v>
      </c>
      <c r="AN687" s="222">
        <f t="shared" si="113"/>
        <v>0</v>
      </c>
      <c r="AO687" s="300">
        <v>14</v>
      </c>
      <c r="AP687" s="300">
        <v>1265</v>
      </c>
      <c r="AQ687" s="300">
        <f t="shared" si="114"/>
        <v>316.25</v>
      </c>
      <c r="AR687" s="222">
        <v>100</v>
      </c>
      <c r="AS687" s="222">
        <v>11035</v>
      </c>
      <c r="AT687" s="300">
        <f t="shared" si="115"/>
        <v>2758.75</v>
      </c>
      <c r="AU687" s="222">
        <v>29</v>
      </c>
      <c r="AV687" s="222">
        <v>3045</v>
      </c>
      <c r="AW687" s="222">
        <f t="shared" si="116"/>
        <v>761.25</v>
      </c>
    </row>
    <row r="688" spans="2:49">
      <c r="B688" s="41" t="s">
        <v>2625</v>
      </c>
      <c r="C688" s="298" t="s">
        <v>2743</v>
      </c>
      <c r="D688" s="227" t="s">
        <v>16</v>
      </c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221"/>
      <c r="AA688" s="221"/>
      <c r="AB688" s="221"/>
      <c r="AC688" s="221"/>
      <c r="AD688" s="221"/>
      <c r="AE688" s="221"/>
      <c r="AF688" s="221"/>
      <c r="AG688" s="221"/>
      <c r="AH688" s="221"/>
      <c r="AI688" s="221"/>
      <c r="AJ688" s="221"/>
      <c r="AK688" s="221"/>
      <c r="AL688" s="222">
        <v>0</v>
      </c>
      <c r="AM688" s="222">
        <v>0</v>
      </c>
      <c r="AN688" s="222">
        <f t="shared" si="113"/>
        <v>0</v>
      </c>
      <c r="AO688" s="300">
        <v>24</v>
      </c>
      <c r="AP688" s="300">
        <v>3475</v>
      </c>
      <c r="AQ688" s="300">
        <f t="shared" si="114"/>
        <v>868.75</v>
      </c>
      <c r="AR688" s="222">
        <v>0</v>
      </c>
      <c r="AS688" s="222">
        <v>0</v>
      </c>
      <c r="AT688" s="300">
        <f t="shared" si="115"/>
        <v>0</v>
      </c>
      <c r="AU688" s="222">
        <v>39</v>
      </c>
      <c r="AV688" s="222">
        <v>4495</v>
      </c>
      <c r="AW688" s="222">
        <f t="shared" si="116"/>
        <v>1123.75</v>
      </c>
    </row>
    <row r="689" spans="2:49">
      <c r="B689" s="41" t="s">
        <v>2626</v>
      </c>
      <c r="C689" s="298" t="s">
        <v>5515</v>
      </c>
      <c r="D689" s="227" t="s">
        <v>23</v>
      </c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221"/>
      <c r="AA689" s="221"/>
      <c r="AB689" s="221"/>
      <c r="AC689" s="221"/>
      <c r="AD689" s="221"/>
      <c r="AE689" s="221"/>
      <c r="AF689" s="221"/>
      <c r="AG689" s="221"/>
      <c r="AH689" s="221"/>
      <c r="AI689" s="221"/>
      <c r="AJ689" s="221"/>
      <c r="AK689" s="221"/>
      <c r="AL689" s="222">
        <v>0</v>
      </c>
      <c r="AM689" s="222">
        <v>0</v>
      </c>
      <c r="AN689" s="222">
        <f t="shared" si="113"/>
        <v>0</v>
      </c>
      <c r="AO689" s="300">
        <v>3</v>
      </c>
      <c r="AP689" s="300">
        <v>480</v>
      </c>
      <c r="AQ689" s="300">
        <f t="shared" si="114"/>
        <v>120</v>
      </c>
      <c r="AR689" s="222">
        <v>66</v>
      </c>
      <c r="AS689" s="222">
        <v>5860</v>
      </c>
      <c r="AT689" s="300">
        <f t="shared" si="115"/>
        <v>1465</v>
      </c>
      <c r="AU689" s="222">
        <v>0</v>
      </c>
      <c r="AV689" s="222">
        <v>0</v>
      </c>
      <c r="AW689" s="222">
        <f t="shared" si="116"/>
        <v>0</v>
      </c>
    </row>
    <row r="690" spans="2:49">
      <c r="B690" s="41" t="s">
        <v>2627</v>
      </c>
      <c r="C690" s="298" t="s">
        <v>5548</v>
      </c>
      <c r="D690" s="44" t="s">
        <v>19</v>
      </c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221"/>
      <c r="AA690" s="221"/>
      <c r="AB690" s="221"/>
      <c r="AC690" s="221"/>
      <c r="AD690" s="221"/>
      <c r="AE690" s="221"/>
      <c r="AF690" s="221"/>
      <c r="AG690" s="221"/>
      <c r="AH690" s="221"/>
      <c r="AI690" s="221"/>
      <c r="AJ690" s="221"/>
      <c r="AK690" s="221"/>
      <c r="AL690" s="221">
        <v>20</v>
      </c>
      <c r="AM690" s="221">
        <v>4150</v>
      </c>
      <c r="AN690" s="219">
        <f t="shared" si="113"/>
        <v>1037.5</v>
      </c>
      <c r="AO690" s="219">
        <v>39</v>
      </c>
      <c r="AP690" s="219">
        <v>4975</v>
      </c>
      <c r="AQ690" s="219">
        <f t="shared" si="114"/>
        <v>1243.75</v>
      </c>
      <c r="AR690" s="222">
        <v>144</v>
      </c>
      <c r="AS690" s="222">
        <v>17080</v>
      </c>
      <c r="AT690" s="219">
        <f t="shared" si="115"/>
        <v>4270</v>
      </c>
      <c r="AU690" s="222">
        <v>20</v>
      </c>
      <c r="AV690" s="222">
        <v>2185</v>
      </c>
      <c r="AW690" s="222">
        <f t="shared" si="116"/>
        <v>546.25</v>
      </c>
    </row>
    <row r="691" spans="2:49">
      <c r="B691" s="41" t="s">
        <v>2628</v>
      </c>
      <c r="C691" s="298" t="s">
        <v>5549</v>
      </c>
      <c r="D691" s="44" t="s">
        <v>5</v>
      </c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221"/>
      <c r="AA691" s="221"/>
      <c r="AB691" s="221"/>
      <c r="AC691" s="221"/>
      <c r="AD691" s="221"/>
      <c r="AE691" s="221"/>
      <c r="AF691" s="221"/>
      <c r="AG691" s="221"/>
      <c r="AH691" s="221"/>
      <c r="AI691" s="221"/>
      <c r="AJ691" s="221"/>
      <c r="AK691" s="221"/>
      <c r="AL691" s="221">
        <v>5</v>
      </c>
      <c r="AM691" s="221">
        <v>790</v>
      </c>
      <c r="AN691" s="219">
        <f t="shared" si="113"/>
        <v>197.5</v>
      </c>
      <c r="AO691" s="219">
        <v>15</v>
      </c>
      <c r="AP691" s="219">
        <v>1580</v>
      </c>
      <c r="AQ691" s="219">
        <f t="shared" si="114"/>
        <v>395</v>
      </c>
      <c r="AR691" s="222">
        <v>12</v>
      </c>
      <c r="AS691" s="222">
        <v>1510</v>
      </c>
      <c r="AT691" s="219">
        <f t="shared" si="115"/>
        <v>377.5</v>
      </c>
      <c r="AU691" s="222">
        <v>155</v>
      </c>
      <c r="AV691" s="222">
        <v>18545</v>
      </c>
      <c r="AW691" s="222">
        <f t="shared" si="116"/>
        <v>4636.25</v>
      </c>
    </row>
    <row r="692" spans="2:49">
      <c r="B692" s="41" t="s">
        <v>2629</v>
      </c>
      <c r="C692" s="298" t="s">
        <v>5550</v>
      </c>
      <c r="D692" s="227" t="s">
        <v>3</v>
      </c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221"/>
      <c r="AA692" s="221"/>
      <c r="AB692" s="221"/>
      <c r="AC692" s="221"/>
      <c r="AD692" s="221"/>
      <c r="AE692" s="221"/>
      <c r="AF692" s="221"/>
      <c r="AG692" s="221"/>
      <c r="AH692" s="221"/>
      <c r="AI692" s="221"/>
      <c r="AJ692" s="221"/>
      <c r="AK692" s="221"/>
      <c r="AL692" s="221">
        <v>0</v>
      </c>
      <c r="AM692" s="221"/>
      <c r="AN692" s="219">
        <f t="shared" si="113"/>
        <v>0</v>
      </c>
      <c r="AO692" s="219">
        <v>8</v>
      </c>
      <c r="AP692" s="219">
        <v>490</v>
      </c>
      <c r="AQ692" s="219">
        <f t="shared" si="114"/>
        <v>122.5</v>
      </c>
      <c r="AR692" s="222">
        <v>10</v>
      </c>
      <c r="AS692" s="222">
        <v>810</v>
      </c>
      <c r="AT692" s="219">
        <f t="shared" si="115"/>
        <v>202.5</v>
      </c>
      <c r="AU692" s="222">
        <v>24</v>
      </c>
      <c r="AV692" s="222">
        <v>2275</v>
      </c>
      <c r="AW692" s="222">
        <f t="shared" si="116"/>
        <v>568.75</v>
      </c>
    </row>
    <row r="693" spans="2:49">
      <c r="B693" s="41" t="s">
        <v>2630</v>
      </c>
      <c r="C693" s="298" t="s">
        <v>5551</v>
      </c>
      <c r="D693" s="227" t="s">
        <v>3</v>
      </c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221"/>
      <c r="AA693" s="221"/>
      <c r="AB693" s="221"/>
      <c r="AC693" s="221"/>
      <c r="AD693" s="221"/>
      <c r="AE693" s="221"/>
      <c r="AF693" s="221"/>
      <c r="AG693" s="221"/>
      <c r="AH693" s="221"/>
      <c r="AI693" s="221"/>
      <c r="AJ693" s="221"/>
      <c r="AK693" s="221"/>
      <c r="AL693" s="221">
        <v>0</v>
      </c>
      <c r="AM693" s="221"/>
      <c r="AN693" s="219">
        <f t="shared" si="113"/>
        <v>0</v>
      </c>
      <c r="AO693" s="219">
        <v>4</v>
      </c>
      <c r="AP693" s="219">
        <v>550</v>
      </c>
      <c r="AQ693" s="219">
        <f t="shared" si="114"/>
        <v>137.5</v>
      </c>
      <c r="AR693" s="222">
        <v>12</v>
      </c>
      <c r="AS693" s="222">
        <v>1030</v>
      </c>
      <c r="AT693" s="219">
        <f t="shared" si="115"/>
        <v>257.5</v>
      </c>
      <c r="AU693" s="222">
        <v>10</v>
      </c>
      <c r="AV693" s="222">
        <v>885</v>
      </c>
      <c r="AW693" s="222">
        <f t="shared" si="116"/>
        <v>221.25</v>
      </c>
    </row>
    <row r="694" spans="2:49">
      <c r="B694" s="41" t="s">
        <v>2631</v>
      </c>
      <c r="C694" s="298" t="s">
        <v>5552</v>
      </c>
      <c r="D694" s="227" t="s">
        <v>38</v>
      </c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221"/>
      <c r="AA694" s="221"/>
      <c r="AB694" s="221"/>
      <c r="AC694" s="221"/>
      <c r="AD694" s="221"/>
      <c r="AE694" s="221"/>
      <c r="AF694" s="221"/>
      <c r="AG694" s="221"/>
      <c r="AH694" s="221"/>
      <c r="AI694" s="221"/>
      <c r="AJ694" s="221"/>
      <c r="AK694" s="221"/>
      <c r="AL694" s="221">
        <v>0</v>
      </c>
      <c r="AM694" s="221"/>
      <c r="AN694" s="219">
        <f t="shared" si="113"/>
        <v>0</v>
      </c>
      <c r="AO694" s="219">
        <v>7</v>
      </c>
      <c r="AP694" s="219">
        <v>430</v>
      </c>
      <c r="AQ694" s="219">
        <f t="shared" si="114"/>
        <v>107.5</v>
      </c>
      <c r="AR694" s="222">
        <v>26</v>
      </c>
      <c r="AS694" s="222">
        <v>2925</v>
      </c>
      <c r="AT694" s="219">
        <f t="shared" si="115"/>
        <v>731.25</v>
      </c>
      <c r="AU694" s="222">
        <v>3</v>
      </c>
      <c r="AV694" s="222">
        <v>400</v>
      </c>
      <c r="AW694" s="222">
        <f t="shared" si="116"/>
        <v>100</v>
      </c>
    </row>
    <row r="695" spans="2:49">
      <c r="B695" s="41" t="s">
        <v>2632</v>
      </c>
      <c r="C695" s="298" t="s">
        <v>5553</v>
      </c>
      <c r="D695" s="227" t="s">
        <v>43</v>
      </c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221"/>
      <c r="AA695" s="221"/>
      <c r="AB695" s="221"/>
      <c r="AC695" s="221"/>
      <c r="AD695" s="221"/>
      <c r="AE695" s="221"/>
      <c r="AF695" s="221"/>
      <c r="AG695" s="221"/>
      <c r="AH695" s="221"/>
      <c r="AI695" s="221"/>
      <c r="AJ695" s="221"/>
      <c r="AK695" s="221"/>
      <c r="AL695" s="221">
        <v>0</v>
      </c>
      <c r="AM695" s="221"/>
      <c r="AN695" s="219">
        <f t="shared" si="113"/>
        <v>0</v>
      </c>
      <c r="AO695" s="219">
        <v>20</v>
      </c>
      <c r="AP695" s="219">
        <v>1665</v>
      </c>
      <c r="AQ695" s="219">
        <f t="shared" si="114"/>
        <v>416.25</v>
      </c>
      <c r="AR695" s="222">
        <v>78</v>
      </c>
      <c r="AS695" s="222">
        <v>6065</v>
      </c>
      <c r="AT695" s="219">
        <f t="shared" si="115"/>
        <v>1516.25</v>
      </c>
      <c r="AU695" s="222">
        <v>26</v>
      </c>
      <c r="AV695" s="222">
        <v>2770</v>
      </c>
      <c r="AW695" s="222">
        <f t="shared" si="116"/>
        <v>692.5</v>
      </c>
    </row>
    <row r="696" spans="2:49">
      <c r="B696" s="41" t="s">
        <v>2633</v>
      </c>
      <c r="C696" s="298" t="s">
        <v>5554</v>
      </c>
      <c r="D696" s="227" t="s">
        <v>284</v>
      </c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221"/>
      <c r="AA696" s="221"/>
      <c r="AB696" s="221"/>
      <c r="AC696" s="221"/>
      <c r="AD696" s="221"/>
      <c r="AE696" s="221"/>
      <c r="AF696" s="221"/>
      <c r="AG696" s="221"/>
      <c r="AH696" s="221"/>
      <c r="AI696" s="221"/>
      <c r="AJ696" s="221"/>
      <c r="AK696" s="221"/>
      <c r="AL696" s="221">
        <v>8</v>
      </c>
      <c r="AM696" s="221">
        <v>735</v>
      </c>
      <c r="AN696" s="219">
        <f t="shared" si="113"/>
        <v>183.75</v>
      </c>
      <c r="AO696" s="219">
        <v>13</v>
      </c>
      <c r="AP696" s="219">
        <v>1670</v>
      </c>
      <c r="AQ696" s="219">
        <f t="shared" si="114"/>
        <v>417.5</v>
      </c>
      <c r="AR696" s="222">
        <v>70</v>
      </c>
      <c r="AS696" s="222">
        <v>8450</v>
      </c>
      <c r="AT696" s="219">
        <f t="shared" si="115"/>
        <v>2112.5</v>
      </c>
      <c r="AU696" s="222">
        <v>95</v>
      </c>
      <c r="AV696" s="222">
        <v>8795</v>
      </c>
      <c r="AW696" s="222">
        <f t="shared" si="116"/>
        <v>2198.75</v>
      </c>
    </row>
    <row r="697" spans="2:49">
      <c r="B697" s="41" t="s">
        <v>2634</v>
      </c>
      <c r="C697" s="298" t="s">
        <v>5555</v>
      </c>
      <c r="D697" s="227" t="s">
        <v>501</v>
      </c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221"/>
      <c r="AA697" s="221"/>
      <c r="AB697" s="221"/>
      <c r="AC697" s="221"/>
      <c r="AD697" s="221"/>
      <c r="AE697" s="221"/>
      <c r="AF697" s="221"/>
      <c r="AG697" s="221"/>
      <c r="AH697" s="221"/>
      <c r="AI697" s="221"/>
      <c r="AJ697" s="221"/>
      <c r="AK697" s="221"/>
      <c r="AL697" s="221">
        <v>14</v>
      </c>
      <c r="AM697" s="221">
        <v>1865</v>
      </c>
      <c r="AN697" s="219">
        <f t="shared" si="113"/>
        <v>466.25</v>
      </c>
      <c r="AO697" s="219">
        <v>38</v>
      </c>
      <c r="AP697" s="219">
        <v>2160</v>
      </c>
      <c r="AQ697" s="219">
        <f t="shared" si="114"/>
        <v>540</v>
      </c>
      <c r="AR697" s="222">
        <v>42</v>
      </c>
      <c r="AS697" s="222">
        <v>3480</v>
      </c>
      <c r="AT697" s="219">
        <f t="shared" si="115"/>
        <v>870</v>
      </c>
      <c r="AU697" s="222">
        <v>71</v>
      </c>
      <c r="AV697" s="222">
        <v>8965</v>
      </c>
      <c r="AW697" s="222">
        <f t="shared" si="116"/>
        <v>2241.25</v>
      </c>
    </row>
    <row r="698" spans="2:49">
      <c r="B698" s="41" t="s">
        <v>2635</v>
      </c>
      <c r="C698" s="298" t="s">
        <v>5556</v>
      </c>
      <c r="D698" s="227" t="s">
        <v>501</v>
      </c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221"/>
      <c r="AA698" s="221"/>
      <c r="AB698" s="221"/>
      <c r="AC698" s="221"/>
      <c r="AD698" s="221"/>
      <c r="AE698" s="221"/>
      <c r="AF698" s="221"/>
      <c r="AG698" s="221"/>
      <c r="AH698" s="221"/>
      <c r="AI698" s="221"/>
      <c r="AJ698" s="221"/>
      <c r="AK698" s="221"/>
      <c r="AL698" s="221">
        <v>20</v>
      </c>
      <c r="AM698" s="221">
        <v>1570</v>
      </c>
      <c r="AN698" s="219">
        <f t="shared" si="113"/>
        <v>392.5</v>
      </c>
      <c r="AO698" s="219">
        <v>82</v>
      </c>
      <c r="AP698" s="219">
        <v>9645</v>
      </c>
      <c r="AQ698" s="219">
        <f t="shared" si="114"/>
        <v>2411.25</v>
      </c>
      <c r="AR698" s="222">
        <v>72</v>
      </c>
      <c r="AS698" s="222">
        <v>6440</v>
      </c>
      <c r="AT698" s="219">
        <f t="shared" si="115"/>
        <v>1610</v>
      </c>
      <c r="AU698" s="222">
        <v>42</v>
      </c>
      <c r="AV698" s="222">
        <v>3045</v>
      </c>
      <c r="AW698" s="222">
        <f t="shared" si="116"/>
        <v>761.25</v>
      </c>
    </row>
    <row r="699" spans="2:49">
      <c r="B699" s="41" t="s">
        <v>2636</v>
      </c>
      <c r="C699" s="298" t="s">
        <v>5557</v>
      </c>
      <c r="D699" s="227" t="s">
        <v>501</v>
      </c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221"/>
      <c r="AA699" s="221"/>
      <c r="AB699" s="221"/>
      <c r="AC699" s="221"/>
      <c r="AD699" s="221"/>
      <c r="AE699" s="221"/>
      <c r="AF699" s="221"/>
      <c r="AG699" s="221"/>
      <c r="AH699" s="221"/>
      <c r="AI699" s="221"/>
      <c r="AJ699" s="221"/>
      <c r="AK699" s="221"/>
      <c r="AL699" s="221">
        <v>1</v>
      </c>
      <c r="AM699" s="221">
        <v>45</v>
      </c>
      <c r="AN699" s="219">
        <f t="shared" si="113"/>
        <v>11.25</v>
      </c>
      <c r="AO699" s="219">
        <v>13</v>
      </c>
      <c r="AP699" s="219">
        <v>1410</v>
      </c>
      <c r="AQ699" s="219">
        <f t="shared" si="114"/>
        <v>352.5</v>
      </c>
      <c r="AR699" s="222">
        <v>23</v>
      </c>
      <c r="AS699" s="222">
        <v>1935</v>
      </c>
      <c r="AT699" s="219">
        <f t="shared" si="115"/>
        <v>483.75</v>
      </c>
      <c r="AU699" s="222">
        <v>84</v>
      </c>
      <c r="AV699" s="222">
        <v>8850</v>
      </c>
      <c r="AW699" s="222">
        <f t="shared" si="116"/>
        <v>2212.5</v>
      </c>
    </row>
    <row r="700" spans="2:49">
      <c r="B700" s="41" t="s">
        <v>2637</v>
      </c>
      <c r="C700" s="298" t="s">
        <v>5558</v>
      </c>
      <c r="D700" s="227" t="s">
        <v>23</v>
      </c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221"/>
      <c r="AA700" s="221"/>
      <c r="AB700" s="221"/>
      <c r="AC700" s="221"/>
      <c r="AD700" s="221"/>
      <c r="AE700" s="221"/>
      <c r="AF700" s="221"/>
      <c r="AG700" s="221"/>
      <c r="AH700" s="221"/>
      <c r="AI700" s="221"/>
      <c r="AJ700" s="221"/>
      <c r="AK700" s="221"/>
      <c r="AL700" s="222">
        <v>0</v>
      </c>
      <c r="AM700" s="222">
        <v>0</v>
      </c>
      <c r="AN700" s="222">
        <f t="shared" si="113"/>
        <v>0</v>
      </c>
      <c r="AO700" s="300">
        <v>27</v>
      </c>
      <c r="AP700" s="300">
        <v>1980</v>
      </c>
      <c r="AQ700" s="300">
        <f t="shared" si="114"/>
        <v>495</v>
      </c>
      <c r="AR700" s="222">
        <v>13</v>
      </c>
      <c r="AS700" s="222">
        <v>1180</v>
      </c>
      <c r="AT700" s="300">
        <f t="shared" si="115"/>
        <v>295</v>
      </c>
      <c r="AU700" s="222">
        <v>0</v>
      </c>
      <c r="AV700" s="222">
        <v>0</v>
      </c>
      <c r="AW700" s="222">
        <f t="shared" si="116"/>
        <v>0</v>
      </c>
    </row>
    <row r="701" spans="2:49">
      <c r="B701" s="41" t="s">
        <v>2638</v>
      </c>
      <c r="C701" s="298" t="s">
        <v>5559</v>
      </c>
      <c r="D701" s="227" t="s">
        <v>23</v>
      </c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221"/>
      <c r="AA701" s="221"/>
      <c r="AB701" s="221"/>
      <c r="AC701" s="221"/>
      <c r="AD701" s="221"/>
      <c r="AE701" s="221"/>
      <c r="AF701" s="221"/>
      <c r="AG701" s="221"/>
      <c r="AH701" s="221"/>
      <c r="AI701" s="221"/>
      <c r="AJ701" s="221"/>
      <c r="AK701" s="221"/>
      <c r="AL701" s="222">
        <v>0</v>
      </c>
      <c r="AM701" s="222">
        <v>0</v>
      </c>
      <c r="AN701" s="222">
        <f t="shared" si="113"/>
        <v>0</v>
      </c>
      <c r="AO701" s="300">
        <v>0</v>
      </c>
      <c r="AP701" s="300">
        <v>0</v>
      </c>
      <c r="AQ701" s="300">
        <f t="shared" si="114"/>
        <v>0</v>
      </c>
      <c r="AR701" s="222">
        <v>0</v>
      </c>
      <c r="AS701" s="222">
        <v>0</v>
      </c>
      <c r="AT701" s="300">
        <f t="shared" si="115"/>
        <v>0</v>
      </c>
      <c r="AU701" s="222">
        <v>0</v>
      </c>
      <c r="AV701" s="222">
        <v>0</v>
      </c>
      <c r="AW701" s="222">
        <f t="shared" si="116"/>
        <v>0</v>
      </c>
    </row>
    <row r="702" spans="2:49">
      <c r="B702" s="41" t="s">
        <v>2639</v>
      </c>
      <c r="C702" s="298" t="s">
        <v>5560</v>
      </c>
      <c r="D702" s="227" t="s">
        <v>222</v>
      </c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221"/>
      <c r="AA702" s="221"/>
      <c r="AB702" s="221"/>
      <c r="AC702" s="221"/>
      <c r="AD702" s="221"/>
      <c r="AE702" s="221"/>
      <c r="AF702" s="221"/>
      <c r="AG702" s="221"/>
      <c r="AH702" s="221"/>
      <c r="AI702" s="221"/>
      <c r="AJ702" s="221"/>
      <c r="AK702" s="221"/>
      <c r="AL702" s="221">
        <v>4</v>
      </c>
      <c r="AM702" s="221">
        <v>340</v>
      </c>
      <c r="AN702" s="219">
        <f t="shared" si="113"/>
        <v>85</v>
      </c>
      <c r="AO702" s="219">
        <v>8</v>
      </c>
      <c r="AP702" s="219">
        <v>490</v>
      </c>
      <c r="AQ702" s="219">
        <f t="shared" si="114"/>
        <v>122.5</v>
      </c>
      <c r="AR702" s="222">
        <v>1</v>
      </c>
      <c r="AS702" s="222">
        <v>60</v>
      </c>
      <c r="AT702" s="219">
        <f t="shared" si="115"/>
        <v>15</v>
      </c>
      <c r="AU702" s="222">
        <v>0</v>
      </c>
      <c r="AV702" s="222">
        <v>0</v>
      </c>
      <c r="AW702" s="222">
        <f t="shared" si="116"/>
        <v>0</v>
      </c>
    </row>
    <row r="703" spans="2:49">
      <c r="B703" s="41" t="s">
        <v>2640</v>
      </c>
      <c r="C703" s="298" t="s">
        <v>5561</v>
      </c>
      <c r="D703" s="44" t="s">
        <v>222</v>
      </c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221"/>
      <c r="AA703" s="221"/>
      <c r="AB703" s="221"/>
      <c r="AC703" s="221"/>
      <c r="AD703" s="221"/>
      <c r="AE703" s="221"/>
      <c r="AF703" s="221"/>
      <c r="AG703" s="221"/>
      <c r="AH703" s="221"/>
      <c r="AI703" s="221"/>
      <c r="AJ703" s="221"/>
      <c r="AK703" s="221"/>
      <c r="AL703" s="221">
        <v>1</v>
      </c>
      <c r="AM703" s="221">
        <v>150</v>
      </c>
      <c r="AN703" s="219">
        <f t="shared" si="113"/>
        <v>37.5</v>
      </c>
      <c r="AO703" s="219">
        <v>21</v>
      </c>
      <c r="AP703" s="219">
        <v>2240</v>
      </c>
      <c r="AQ703" s="219">
        <f t="shared" si="114"/>
        <v>560</v>
      </c>
      <c r="AR703" s="222">
        <v>39</v>
      </c>
      <c r="AS703" s="222">
        <v>4485</v>
      </c>
      <c r="AT703" s="219">
        <f t="shared" si="115"/>
        <v>1121.25</v>
      </c>
      <c r="AU703" s="222">
        <v>0</v>
      </c>
      <c r="AV703" s="222">
        <v>0</v>
      </c>
      <c r="AW703" s="222">
        <f t="shared" si="116"/>
        <v>0</v>
      </c>
    </row>
    <row r="704" spans="2:49">
      <c r="B704" s="41" t="s">
        <v>2641</v>
      </c>
      <c r="C704" s="298" t="s">
        <v>5562</v>
      </c>
      <c r="D704" s="227" t="s">
        <v>191</v>
      </c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221"/>
      <c r="AA704" s="221"/>
      <c r="AB704" s="221"/>
      <c r="AC704" s="221"/>
      <c r="AD704" s="221"/>
      <c r="AE704" s="221"/>
      <c r="AF704" s="221"/>
      <c r="AG704" s="221"/>
      <c r="AH704" s="221"/>
      <c r="AI704" s="221"/>
      <c r="AJ704" s="221"/>
      <c r="AK704" s="221"/>
      <c r="AL704" s="221">
        <v>0</v>
      </c>
      <c r="AM704" s="221"/>
      <c r="AN704" s="219">
        <f t="shared" si="113"/>
        <v>0</v>
      </c>
      <c r="AO704" s="219">
        <v>0</v>
      </c>
      <c r="AP704" s="219">
        <v>0</v>
      </c>
      <c r="AQ704" s="219">
        <f t="shared" si="114"/>
        <v>0</v>
      </c>
      <c r="AR704" s="222">
        <v>7</v>
      </c>
      <c r="AS704" s="222">
        <v>730</v>
      </c>
      <c r="AT704" s="219">
        <f t="shared" si="115"/>
        <v>182.5</v>
      </c>
      <c r="AU704" s="222">
        <v>39</v>
      </c>
      <c r="AV704" s="222">
        <v>4105</v>
      </c>
      <c r="AW704" s="222">
        <f t="shared" si="116"/>
        <v>1026.25</v>
      </c>
    </row>
    <row r="705" spans="2:49">
      <c r="B705" s="41" t="s">
        <v>2642</v>
      </c>
      <c r="C705" s="298" t="s">
        <v>5563</v>
      </c>
      <c r="D705" s="44" t="s">
        <v>84</v>
      </c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221"/>
      <c r="AA705" s="221"/>
      <c r="AB705" s="221"/>
      <c r="AC705" s="221"/>
      <c r="AD705" s="221"/>
      <c r="AE705" s="221"/>
      <c r="AF705" s="221"/>
      <c r="AG705" s="221"/>
      <c r="AH705" s="221"/>
      <c r="AI705" s="221"/>
      <c r="AJ705" s="221"/>
      <c r="AK705" s="221"/>
      <c r="AL705" s="221">
        <v>5</v>
      </c>
      <c r="AM705" s="221">
        <v>590</v>
      </c>
      <c r="AN705" s="219">
        <f t="shared" si="113"/>
        <v>147.5</v>
      </c>
      <c r="AO705" s="219">
        <v>27</v>
      </c>
      <c r="AP705" s="219">
        <v>3965</v>
      </c>
      <c r="AQ705" s="219">
        <f t="shared" si="114"/>
        <v>991.25</v>
      </c>
      <c r="AR705" s="222">
        <v>55</v>
      </c>
      <c r="AS705" s="222">
        <v>7235</v>
      </c>
      <c r="AT705" s="219">
        <f t="shared" si="115"/>
        <v>1808.75</v>
      </c>
      <c r="AU705" s="222">
        <v>9</v>
      </c>
      <c r="AV705" s="222">
        <v>750</v>
      </c>
      <c r="AW705" s="222">
        <f t="shared" si="116"/>
        <v>187.5</v>
      </c>
    </row>
    <row r="706" spans="2:49">
      <c r="B706" s="41" t="s">
        <v>2643</v>
      </c>
      <c r="C706" s="298" t="s">
        <v>5564</v>
      </c>
      <c r="D706" s="44" t="s">
        <v>5</v>
      </c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221"/>
      <c r="AA706" s="221"/>
      <c r="AB706" s="221"/>
      <c r="AC706" s="221"/>
      <c r="AD706" s="221"/>
      <c r="AE706" s="221"/>
      <c r="AF706" s="221"/>
      <c r="AG706" s="221"/>
      <c r="AH706" s="221"/>
      <c r="AI706" s="221"/>
      <c r="AJ706" s="221"/>
      <c r="AK706" s="221"/>
      <c r="AL706" s="221">
        <v>3</v>
      </c>
      <c r="AM706" s="221">
        <v>240</v>
      </c>
      <c r="AN706" s="219">
        <f t="shared" si="113"/>
        <v>60</v>
      </c>
      <c r="AO706" s="219">
        <v>37</v>
      </c>
      <c r="AP706" s="219">
        <v>3360</v>
      </c>
      <c r="AQ706" s="219">
        <f t="shared" si="114"/>
        <v>840</v>
      </c>
      <c r="AR706" s="222">
        <v>58</v>
      </c>
      <c r="AS706" s="222">
        <v>4375</v>
      </c>
      <c r="AT706" s="219">
        <f t="shared" si="115"/>
        <v>1093.75</v>
      </c>
      <c r="AU706" s="222">
        <v>77</v>
      </c>
      <c r="AV706" s="222">
        <v>10425</v>
      </c>
      <c r="AW706" s="222">
        <f t="shared" si="116"/>
        <v>2606.25</v>
      </c>
    </row>
    <row r="707" spans="2:49">
      <c r="B707" s="41" t="s">
        <v>2644</v>
      </c>
      <c r="C707" s="298" t="s">
        <v>5565</v>
      </c>
      <c r="D707" s="44" t="s">
        <v>12</v>
      </c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221"/>
      <c r="AA707" s="221"/>
      <c r="AB707" s="221"/>
      <c r="AC707" s="221"/>
      <c r="AD707" s="221"/>
      <c r="AE707" s="221"/>
      <c r="AF707" s="221"/>
      <c r="AG707" s="221"/>
      <c r="AH707" s="221"/>
      <c r="AI707" s="221"/>
      <c r="AJ707" s="221"/>
      <c r="AK707" s="221"/>
      <c r="AL707" s="222">
        <v>0</v>
      </c>
      <c r="AM707" s="222">
        <v>0</v>
      </c>
      <c r="AN707" s="222">
        <f t="shared" si="113"/>
        <v>0</v>
      </c>
      <c r="AO707" s="300">
        <v>19</v>
      </c>
      <c r="AP707" s="300">
        <v>3135</v>
      </c>
      <c r="AQ707" s="300">
        <f t="shared" si="114"/>
        <v>783.75</v>
      </c>
      <c r="AR707" s="222">
        <v>58</v>
      </c>
      <c r="AS707" s="222">
        <v>6230</v>
      </c>
      <c r="AT707" s="300">
        <f t="shared" si="115"/>
        <v>1557.5</v>
      </c>
      <c r="AU707" s="222">
        <v>22</v>
      </c>
      <c r="AV707" s="222">
        <v>2070</v>
      </c>
      <c r="AW707" s="222">
        <f t="shared" si="116"/>
        <v>517.5</v>
      </c>
    </row>
    <row r="708" spans="2:49">
      <c r="B708" s="41" t="s">
        <v>2645</v>
      </c>
      <c r="C708" s="298" t="s">
        <v>2744</v>
      </c>
      <c r="D708" s="44" t="s">
        <v>5</v>
      </c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221"/>
      <c r="AA708" s="221"/>
      <c r="AB708" s="221"/>
      <c r="AC708" s="221"/>
      <c r="AD708" s="221"/>
      <c r="AE708" s="221"/>
      <c r="AF708" s="221"/>
      <c r="AG708" s="221"/>
      <c r="AH708" s="221"/>
      <c r="AI708" s="221"/>
      <c r="AJ708" s="221"/>
      <c r="AK708" s="221"/>
      <c r="AL708" s="221">
        <v>5</v>
      </c>
      <c r="AM708" s="221">
        <v>415</v>
      </c>
      <c r="AN708" s="219">
        <f t="shared" si="113"/>
        <v>103.75</v>
      </c>
      <c r="AO708" s="219">
        <v>66</v>
      </c>
      <c r="AP708" s="219">
        <v>5825</v>
      </c>
      <c r="AQ708" s="219">
        <f t="shared" si="114"/>
        <v>1456.25</v>
      </c>
      <c r="AR708" s="222">
        <v>68</v>
      </c>
      <c r="AS708" s="222">
        <v>5445</v>
      </c>
      <c r="AT708" s="219">
        <f t="shared" si="115"/>
        <v>1361.25</v>
      </c>
      <c r="AU708" s="222">
        <v>56</v>
      </c>
      <c r="AV708" s="222">
        <v>5650</v>
      </c>
      <c r="AW708" s="222">
        <f t="shared" si="116"/>
        <v>1412.5</v>
      </c>
    </row>
    <row r="709" spans="2:49">
      <c r="B709" s="41" t="s">
        <v>2646</v>
      </c>
      <c r="C709" s="298" t="s">
        <v>5566</v>
      </c>
      <c r="D709" s="44" t="s">
        <v>5</v>
      </c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221"/>
      <c r="AA709" s="221"/>
      <c r="AB709" s="221"/>
      <c r="AC709" s="221"/>
      <c r="AD709" s="221"/>
      <c r="AE709" s="221"/>
      <c r="AF709" s="221"/>
      <c r="AG709" s="221"/>
      <c r="AH709" s="221"/>
      <c r="AI709" s="221"/>
      <c r="AJ709" s="221"/>
      <c r="AK709" s="221"/>
      <c r="AL709" s="221">
        <v>77</v>
      </c>
      <c r="AM709" s="221">
        <v>6900</v>
      </c>
      <c r="AN709" s="219">
        <f t="shared" si="113"/>
        <v>1725</v>
      </c>
      <c r="AO709" s="219">
        <v>47</v>
      </c>
      <c r="AP709" s="219">
        <v>5925</v>
      </c>
      <c r="AQ709" s="219">
        <f t="shared" si="114"/>
        <v>1481.25</v>
      </c>
      <c r="AR709" s="222">
        <v>0</v>
      </c>
      <c r="AS709" s="222">
        <v>0</v>
      </c>
      <c r="AT709" s="219">
        <f t="shared" si="115"/>
        <v>0</v>
      </c>
      <c r="AU709" s="222">
        <v>99</v>
      </c>
      <c r="AV709" s="222">
        <v>8800</v>
      </c>
      <c r="AW709" s="222">
        <f t="shared" si="116"/>
        <v>2200</v>
      </c>
    </row>
    <row r="710" spans="2:49">
      <c r="B710" s="41" t="s">
        <v>2647</v>
      </c>
      <c r="C710" s="298" t="s">
        <v>5567</v>
      </c>
      <c r="D710" s="227" t="s">
        <v>125</v>
      </c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221"/>
      <c r="AA710" s="221"/>
      <c r="AB710" s="221"/>
      <c r="AC710" s="221"/>
      <c r="AD710" s="221"/>
      <c r="AE710" s="221"/>
      <c r="AF710" s="221"/>
      <c r="AG710" s="221"/>
      <c r="AH710" s="221"/>
      <c r="AI710" s="221"/>
      <c r="AJ710" s="221"/>
      <c r="AK710" s="221"/>
      <c r="AL710" s="221">
        <v>2</v>
      </c>
      <c r="AM710" s="221">
        <v>310</v>
      </c>
      <c r="AN710" s="219">
        <f t="shared" si="113"/>
        <v>77.5</v>
      </c>
      <c r="AO710" s="219">
        <v>15</v>
      </c>
      <c r="AP710" s="219">
        <v>1590</v>
      </c>
      <c r="AQ710" s="219">
        <f t="shared" si="114"/>
        <v>397.5</v>
      </c>
      <c r="AR710" s="222">
        <v>35</v>
      </c>
      <c r="AS710" s="222">
        <v>2975</v>
      </c>
      <c r="AT710" s="219">
        <f t="shared" si="115"/>
        <v>743.75</v>
      </c>
      <c r="AU710" s="222">
        <v>6</v>
      </c>
      <c r="AV710" s="222">
        <v>410</v>
      </c>
      <c r="AW710" s="222">
        <f t="shared" si="116"/>
        <v>102.5</v>
      </c>
    </row>
    <row r="711" spans="2:49">
      <c r="B711" s="41" t="s">
        <v>2648</v>
      </c>
      <c r="C711" s="298" t="s">
        <v>5568</v>
      </c>
      <c r="D711" s="227" t="s">
        <v>58</v>
      </c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221"/>
      <c r="AA711" s="221"/>
      <c r="AB711" s="221"/>
      <c r="AC711" s="221"/>
      <c r="AD711" s="221"/>
      <c r="AE711" s="221"/>
      <c r="AF711" s="221"/>
      <c r="AG711" s="221"/>
      <c r="AH711" s="221"/>
      <c r="AI711" s="221"/>
      <c r="AJ711" s="221"/>
      <c r="AK711" s="221"/>
      <c r="AL711" s="221">
        <v>3</v>
      </c>
      <c r="AM711" s="221">
        <v>240</v>
      </c>
      <c r="AN711" s="219">
        <f t="shared" si="113"/>
        <v>60</v>
      </c>
      <c r="AO711" s="219">
        <v>8</v>
      </c>
      <c r="AP711" s="219">
        <v>880</v>
      </c>
      <c r="AQ711" s="219">
        <f t="shared" si="114"/>
        <v>220</v>
      </c>
      <c r="AR711" s="222">
        <v>15</v>
      </c>
      <c r="AS711" s="222">
        <v>1225</v>
      </c>
      <c r="AT711" s="219">
        <f t="shared" si="115"/>
        <v>306.25</v>
      </c>
      <c r="AU711" s="222">
        <v>28</v>
      </c>
      <c r="AV711" s="222">
        <v>2690</v>
      </c>
      <c r="AW711" s="222">
        <f t="shared" si="116"/>
        <v>672.5</v>
      </c>
    </row>
    <row r="712" spans="2:49">
      <c r="B712" s="41" t="s">
        <v>2649</v>
      </c>
      <c r="C712" s="298" t="s">
        <v>5569</v>
      </c>
      <c r="D712" s="44" t="s">
        <v>29</v>
      </c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221"/>
      <c r="AA712" s="221"/>
      <c r="AB712" s="221"/>
      <c r="AC712" s="221"/>
      <c r="AD712" s="221"/>
      <c r="AE712" s="221"/>
      <c r="AF712" s="221"/>
      <c r="AG712" s="221"/>
      <c r="AH712" s="221"/>
      <c r="AI712" s="221"/>
      <c r="AJ712" s="221"/>
      <c r="AK712" s="221"/>
      <c r="AL712" s="222">
        <v>0</v>
      </c>
      <c r="AM712" s="222">
        <v>0</v>
      </c>
      <c r="AN712" s="222">
        <f t="shared" si="113"/>
        <v>0</v>
      </c>
      <c r="AO712" s="300">
        <v>8</v>
      </c>
      <c r="AP712" s="300">
        <v>735</v>
      </c>
      <c r="AQ712" s="300">
        <f t="shared" si="114"/>
        <v>183.75</v>
      </c>
      <c r="AR712" s="222">
        <v>10</v>
      </c>
      <c r="AS712" s="222">
        <v>800</v>
      </c>
      <c r="AT712" s="300">
        <f t="shared" si="115"/>
        <v>200</v>
      </c>
      <c r="AU712" s="222">
        <v>76</v>
      </c>
      <c r="AV712" s="222">
        <v>5805</v>
      </c>
      <c r="AW712" s="222">
        <f t="shared" si="116"/>
        <v>1451.25</v>
      </c>
    </row>
    <row r="713" spans="2:49">
      <c r="B713" s="41" t="s">
        <v>2650</v>
      </c>
      <c r="C713" s="298" t="s">
        <v>731</v>
      </c>
      <c r="D713" s="44" t="s">
        <v>5</v>
      </c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221"/>
      <c r="AA713" s="221"/>
      <c r="AB713" s="221"/>
      <c r="AC713" s="221"/>
      <c r="AD713" s="221"/>
      <c r="AE713" s="221"/>
      <c r="AF713" s="221"/>
      <c r="AG713" s="221"/>
      <c r="AH713" s="221"/>
      <c r="AI713" s="221"/>
      <c r="AJ713" s="221"/>
      <c r="AK713" s="221"/>
      <c r="AL713" s="221">
        <v>1</v>
      </c>
      <c r="AM713" s="221">
        <v>60</v>
      </c>
      <c r="AN713" s="219">
        <f t="shared" si="113"/>
        <v>15</v>
      </c>
      <c r="AO713" s="219">
        <v>6</v>
      </c>
      <c r="AP713" s="219">
        <v>540</v>
      </c>
      <c r="AQ713" s="219">
        <f t="shared" si="114"/>
        <v>135</v>
      </c>
      <c r="AR713" s="222">
        <v>27</v>
      </c>
      <c r="AS713" s="222">
        <v>2705</v>
      </c>
      <c r="AT713" s="219">
        <f t="shared" si="115"/>
        <v>676.25</v>
      </c>
      <c r="AU713" s="222">
        <v>19</v>
      </c>
      <c r="AV713" s="222">
        <v>2555</v>
      </c>
      <c r="AW713" s="222">
        <f t="shared" si="116"/>
        <v>638.75</v>
      </c>
    </row>
    <row r="714" spans="2:49">
      <c r="B714" s="41" t="s">
        <v>2651</v>
      </c>
      <c r="C714" s="298" t="s">
        <v>5570</v>
      </c>
      <c r="D714" s="44" t="s">
        <v>58</v>
      </c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221"/>
      <c r="AA714" s="221"/>
      <c r="AB714" s="221"/>
      <c r="AC714" s="221"/>
      <c r="AD714" s="221"/>
      <c r="AE714" s="221"/>
      <c r="AF714" s="221"/>
      <c r="AG714" s="221"/>
      <c r="AH714" s="221"/>
      <c r="AI714" s="221"/>
      <c r="AJ714" s="221"/>
      <c r="AK714" s="221"/>
      <c r="AL714" s="221">
        <v>3</v>
      </c>
      <c r="AM714" s="221">
        <v>200</v>
      </c>
      <c r="AN714" s="219">
        <f t="shared" si="113"/>
        <v>50</v>
      </c>
      <c r="AO714" s="219">
        <v>15</v>
      </c>
      <c r="AP714" s="219">
        <v>1580</v>
      </c>
      <c r="AQ714" s="219">
        <f t="shared" si="114"/>
        <v>395</v>
      </c>
      <c r="AR714" s="222">
        <v>30</v>
      </c>
      <c r="AS714" s="222">
        <v>2350</v>
      </c>
      <c r="AT714" s="219">
        <f t="shared" si="115"/>
        <v>587.5</v>
      </c>
      <c r="AU714" s="222">
        <v>52</v>
      </c>
      <c r="AV714" s="222">
        <v>6140</v>
      </c>
      <c r="AW714" s="222">
        <f t="shared" si="116"/>
        <v>1535</v>
      </c>
    </row>
    <row r="715" spans="2:49">
      <c r="B715" s="41" t="s">
        <v>2652</v>
      </c>
      <c r="C715" s="298" t="s">
        <v>5571</v>
      </c>
      <c r="D715" s="44" t="s">
        <v>5</v>
      </c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221"/>
      <c r="AA715" s="221"/>
      <c r="AB715" s="221"/>
      <c r="AC715" s="221"/>
      <c r="AD715" s="221"/>
      <c r="AE715" s="221"/>
      <c r="AF715" s="221"/>
      <c r="AG715" s="221"/>
      <c r="AH715" s="221"/>
      <c r="AI715" s="221"/>
      <c r="AJ715" s="221"/>
      <c r="AK715" s="221"/>
      <c r="AL715" s="221">
        <v>2</v>
      </c>
      <c r="AM715" s="221">
        <v>90</v>
      </c>
      <c r="AN715" s="219">
        <f t="shared" si="113"/>
        <v>22.5</v>
      </c>
      <c r="AO715" s="219">
        <v>48</v>
      </c>
      <c r="AP715" s="219">
        <v>5435</v>
      </c>
      <c r="AQ715" s="219">
        <f t="shared" si="114"/>
        <v>1358.75</v>
      </c>
      <c r="AR715" s="222">
        <v>56</v>
      </c>
      <c r="AS715" s="222">
        <v>4715</v>
      </c>
      <c r="AT715" s="219">
        <f t="shared" si="115"/>
        <v>1178.75</v>
      </c>
      <c r="AU715" s="222">
        <v>12</v>
      </c>
      <c r="AV715" s="222">
        <v>1080</v>
      </c>
      <c r="AW715" s="222">
        <f t="shared" si="116"/>
        <v>270</v>
      </c>
    </row>
    <row r="716" spans="2:49">
      <c r="B716" s="41" t="s">
        <v>2653</v>
      </c>
      <c r="C716" s="298" t="s">
        <v>5572</v>
      </c>
      <c r="D716" s="227" t="s">
        <v>302</v>
      </c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221"/>
      <c r="AA716" s="221"/>
      <c r="AB716" s="221"/>
      <c r="AC716" s="221"/>
      <c r="AD716" s="221"/>
      <c r="AE716" s="221"/>
      <c r="AF716" s="221"/>
      <c r="AG716" s="221"/>
      <c r="AH716" s="221"/>
      <c r="AI716" s="221"/>
      <c r="AJ716" s="221"/>
      <c r="AK716" s="221"/>
      <c r="AL716" s="221">
        <v>3</v>
      </c>
      <c r="AM716" s="221">
        <v>295</v>
      </c>
      <c r="AN716" s="219">
        <f t="shared" si="113"/>
        <v>73.75</v>
      </c>
      <c r="AO716" s="219">
        <v>15</v>
      </c>
      <c r="AP716" s="219">
        <v>1680</v>
      </c>
      <c r="AQ716" s="219">
        <f t="shared" si="114"/>
        <v>420</v>
      </c>
      <c r="AR716" s="222">
        <v>50</v>
      </c>
      <c r="AS716" s="222">
        <v>5840</v>
      </c>
      <c r="AT716" s="219">
        <f t="shared" si="115"/>
        <v>1460</v>
      </c>
      <c r="AU716" s="222">
        <v>43</v>
      </c>
      <c r="AV716" s="222">
        <v>3730</v>
      </c>
      <c r="AW716" s="222">
        <f t="shared" si="116"/>
        <v>932.5</v>
      </c>
    </row>
    <row r="717" spans="2:49">
      <c r="B717" s="41" t="s">
        <v>2654</v>
      </c>
      <c r="C717" s="298" t="s">
        <v>5573</v>
      </c>
      <c r="D717" s="44" t="s">
        <v>302</v>
      </c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221"/>
      <c r="AA717" s="221"/>
      <c r="AB717" s="221"/>
      <c r="AC717" s="221"/>
      <c r="AD717" s="221"/>
      <c r="AE717" s="221"/>
      <c r="AF717" s="221"/>
      <c r="AG717" s="221"/>
      <c r="AH717" s="221"/>
      <c r="AI717" s="221"/>
      <c r="AJ717" s="221"/>
      <c r="AK717" s="221"/>
      <c r="AL717" s="221">
        <v>7</v>
      </c>
      <c r="AM717" s="221">
        <v>520</v>
      </c>
      <c r="AN717" s="219">
        <f t="shared" si="113"/>
        <v>130</v>
      </c>
      <c r="AO717" s="219">
        <v>36</v>
      </c>
      <c r="AP717" s="219">
        <v>2780</v>
      </c>
      <c r="AQ717" s="219">
        <f t="shared" si="114"/>
        <v>695</v>
      </c>
      <c r="AR717" s="222">
        <v>112</v>
      </c>
      <c r="AS717" s="222">
        <v>10385</v>
      </c>
      <c r="AT717" s="219">
        <f t="shared" si="115"/>
        <v>2596.25</v>
      </c>
      <c r="AU717" s="222">
        <v>44</v>
      </c>
      <c r="AV717" s="222">
        <v>3835</v>
      </c>
      <c r="AW717" s="222">
        <f t="shared" si="116"/>
        <v>958.75</v>
      </c>
    </row>
    <row r="718" spans="2:49">
      <c r="B718" s="41" t="s">
        <v>2655</v>
      </c>
      <c r="C718" s="298" t="s">
        <v>5574</v>
      </c>
      <c r="D718" s="44" t="s">
        <v>5</v>
      </c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221"/>
      <c r="AA718" s="221"/>
      <c r="AB718" s="221"/>
      <c r="AC718" s="221"/>
      <c r="AD718" s="221"/>
      <c r="AE718" s="221"/>
      <c r="AF718" s="221"/>
      <c r="AG718" s="221"/>
      <c r="AH718" s="221"/>
      <c r="AI718" s="221"/>
      <c r="AJ718" s="221"/>
      <c r="AK718" s="221"/>
      <c r="AL718" s="222">
        <v>0</v>
      </c>
      <c r="AM718" s="222">
        <v>0</v>
      </c>
      <c r="AN718" s="222">
        <f t="shared" si="113"/>
        <v>0</v>
      </c>
      <c r="AO718" s="300">
        <v>13</v>
      </c>
      <c r="AP718" s="300">
        <v>965</v>
      </c>
      <c r="AQ718" s="300">
        <f t="shared" si="114"/>
        <v>241.25</v>
      </c>
      <c r="AR718" s="222">
        <v>48</v>
      </c>
      <c r="AS718" s="222">
        <v>5715</v>
      </c>
      <c r="AT718" s="300">
        <f t="shared" si="115"/>
        <v>1428.75</v>
      </c>
      <c r="AU718" s="222">
        <v>97</v>
      </c>
      <c r="AV718" s="222">
        <v>8425</v>
      </c>
      <c r="AW718" s="222">
        <f t="shared" si="116"/>
        <v>2106.25</v>
      </c>
    </row>
    <row r="719" spans="2:49">
      <c r="B719" s="41" t="s">
        <v>2656</v>
      </c>
      <c r="C719" s="298" t="s">
        <v>5575</v>
      </c>
      <c r="D719" s="227" t="s">
        <v>341</v>
      </c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221"/>
      <c r="AA719" s="221"/>
      <c r="AB719" s="221"/>
      <c r="AC719" s="221"/>
      <c r="AD719" s="221"/>
      <c r="AE719" s="221"/>
      <c r="AF719" s="221"/>
      <c r="AG719" s="221"/>
      <c r="AH719" s="221"/>
      <c r="AI719" s="221"/>
      <c r="AJ719" s="221"/>
      <c r="AK719" s="221"/>
      <c r="AL719" s="221">
        <v>3</v>
      </c>
      <c r="AM719" s="221">
        <v>400</v>
      </c>
      <c r="AN719" s="219">
        <f t="shared" si="113"/>
        <v>100</v>
      </c>
      <c r="AO719" s="219">
        <v>17</v>
      </c>
      <c r="AP719" s="219">
        <v>1315</v>
      </c>
      <c r="AQ719" s="219">
        <f t="shared" si="114"/>
        <v>328.75</v>
      </c>
      <c r="AR719" s="222">
        <v>20</v>
      </c>
      <c r="AS719" s="222">
        <v>1990</v>
      </c>
      <c r="AT719" s="219">
        <f t="shared" si="115"/>
        <v>497.5</v>
      </c>
      <c r="AU719" s="222">
        <v>43</v>
      </c>
      <c r="AV719" s="222">
        <v>4265</v>
      </c>
      <c r="AW719" s="222">
        <f t="shared" si="116"/>
        <v>1066.25</v>
      </c>
    </row>
    <row r="720" spans="2:49">
      <c r="B720" s="41" t="s">
        <v>2657</v>
      </c>
      <c r="C720" s="298" t="s">
        <v>5576</v>
      </c>
      <c r="D720" s="227" t="s">
        <v>259</v>
      </c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221"/>
      <c r="AA720" s="221"/>
      <c r="AB720" s="221"/>
      <c r="AC720" s="221"/>
      <c r="AD720" s="221"/>
      <c r="AE720" s="221"/>
      <c r="AF720" s="221"/>
      <c r="AG720" s="221"/>
      <c r="AH720" s="221"/>
      <c r="AI720" s="221"/>
      <c r="AJ720" s="221"/>
      <c r="AK720" s="221"/>
      <c r="AL720" s="221">
        <v>5</v>
      </c>
      <c r="AM720" s="221">
        <v>465</v>
      </c>
      <c r="AN720" s="219">
        <f t="shared" si="113"/>
        <v>116.25</v>
      </c>
      <c r="AO720" s="219">
        <v>26</v>
      </c>
      <c r="AP720" s="219">
        <v>1525</v>
      </c>
      <c r="AQ720" s="219">
        <f t="shared" si="114"/>
        <v>381.25</v>
      </c>
      <c r="AR720" s="222">
        <v>57</v>
      </c>
      <c r="AS720" s="222">
        <v>4550</v>
      </c>
      <c r="AT720" s="219">
        <f t="shared" si="115"/>
        <v>1137.5</v>
      </c>
      <c r="AU720" s="222">
        <v>35</v>
      </c>
      <c r="AV720" s="222">
        <v>3955</v>
      </c>
      <c r="AW720" s="222">
        <f t="shared" si="116"/>
        <v>988.75</v>
      </c>
    </row>
    <row r="721" spans="2:49">
      <c r="B721" s="41" t="s">
        <v>2658</v>
      </c>
      <c r="C721" s="298" t="s">
        <v>5577</v>
      </c>
      <c r="D721" s="44" t="s">
        <v>14</v>
      </c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221"/>
      <c r="AA721" s="221"/>
      <c r="AB721" s="221"/>
      <c r="AC721" s="221"/>
      <c r="AD721" s="221"/>
      <c r="AE721" s="221"/>
      <c r="AF721" s="221"/>
      <c r="AG721" s="221"/>
      <c r="AH721" s="221"/>
      <c r="AI721" s="221"/>
      <c r="AJ721" s="221"/>
      <c r="AK721" s="221"/>
      <c r="AL721" s="221">
        <v>11</v>
      </c>
      <c r="AM721" s="221">
        <v>1040</v>
      </c>
      <c r="AN721" s="219">
        <f t="shared" si="113"/>
        <v>260</v>
      </c>
      <c r="AO721" s="219">
        <v>38</v>
      </c>
      <c r="AP721" s="219">
        <v>3310</v>
      </c>
      <c r="AQ721" s="219">
        <f t="shared" si="114"/>
        <v>827.5</v>
      </c>
      <c r="AR721" s="222">
        <v>130</v>
      </c>
      <c r="AS721" s="222">
        <v>10930</v>
      </c>
      <c r="AT721" s="219">
        <f t="shared" si="115"/>
        <v>2732.5</v>
      </c>
      <c r="AU721" s="222">
        <v>34</v>
      </c>
      <c r="AV721" s="222">
        <v>3240</v>
      </c>
      <c r="AW721" s="222">
        <f t="shared" si="116"/>
        <v>810</v>
      </c>
    </row>
    <row r="722" spans="2:49">
      <c r="B722" s="41" t="s">
        <v>2659</v>
      </c>
      <c r="C722" s="298" t="s">
        <v>5578</v>
      </c>
      <c r="D722" s="44" t="s">
        <v>5</v>
      </c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221"/>
      <c r="AA722" s="221"/>
      <c r="AB722" s="221"/>
      <c r="AC722" s="221"/>
      <c r="AD722" s="221"/>
      <c r="AE722" s="221"/>
      <c r="AF722" s="221"/>
      <c r="AG722" s="221"/>
      <c r="AH722" s="221"/>
      <c r="AI722" s="221"/>
      <c r="AJ722" s="221"/>
      <c r="AK722" s="221"/>
      <c r="AL722" s="221">
        <v>14</v>
      </c>
      <c r="AM722" s="221">
        <v>1130</v>
      </c>
      <c r="AN722" s="219">
        <f t="shared" si="113"/>
        <v>282.5</v>
      </c>
      <c r="AO722" s="219">
        <v>6</v>
      </c>
      <c r="AP722" s="219">
        <v>330</v>
      </c>
      <c r="AQ722" s="219">
        <f t="shared" si="114"/>
        <v>82.5</v>
      </c>
      <c r="AR722" s="222">
        <v>133</v>
      </c>
      <c r="AS722" s="222">
        <v>11155</v>
      </c>
      <c r="AT722" s="219">
        <f t="shared" si="115"/>
        <v>2788.75</v>
      </c>
      <c r="AU722" s="222">
        <v>173</v>
      </c>
      <c r="AV722" s="222">
        <v>13220</v>
      </c>
      <c r="AW722" s="222">
        <f t="shared" si="116"/>
        <v>3305</v>
      </c>
    </row>
    <row r="723" spans="2:49">
      <c r="B723" s="41" t="s">
        <v>2660</v>
      </c>
      <c r="C723" s="298" t="s">
        <v>5579</v>
      </c>
      <c r="D723" s="227" t="s">
        <v>932</v>
      </c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221"/>
      <c r="AA723" s="221"/>
      <c r="AB723" s="221"/>
      <c r="AC723" s="221"/>
      <c r="AD723" s="221"/>
      <c r="AE723" s="221"/>
      <c r="AF723" s="221"/>
      <c r="AG723" s="221"/>
      <c r="AH723" s="221"/>
      <c r="AI723" s="221"/>
      <c r="AJ723" s="221"/>
      <c r="AK723" s="221"/>
      <c r="AL723" s="221">
        <v>2</v>
      </c>
      <c r="AM723" s="221">
        <v>145</v>
      </c>
      <c r="AN723" s="219">
        <f t="shared" si="113"/>
        <v>36.25</v>
      </c>
      <c r="AO723" s="219">
        <v>2</v>
      </c>
      <c r="AP723" s="219">
        <v>160</v>
      </c>
      <c r="AQ723" s="219">
        <f t="shared" si="114"/>
        <v>40</v>
      </c>
      <c r="AR723" s="222">
        <v>2</v>
      </c>
      <c r="AS723" s="222">
        <v>105</v>
      </c>
      <c r="AT723" s="219">
        <f t="shared" si="115"/>
        <v>26.25</v>
      </c>
      <c r="AU723" s="222">
        <v>191</v>
      </c>
      <c r="AV723" s="222">
        <v>17725</v>
      </c>
      <c r="AW723" s="222">
        <f t="shared" si="116"/>
        <v>4431.25</v>
      </c>
    </row>
    <row r="724" spans="2:49">
      <c r="B724" s="41" t="s">
        <v>2661</v>
      </c>
      <c r="C724" s="298" t="s">
        <v>5580</v>
      </c>
      <c r="D724" s="227" t="s">
        <v>123</v>
      </c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221"/>
      <c r="AA724" s="221"/>
      <c r="AB724" s="221"/>
      <c r="AC724" s="221"/>
      <c r="AD724" s="221"/>
      <c r="AE724" s="221"/>
      <c r="AF724" s="221"/>
      <c r="AG724" s="221"/>
      <c r="AH724" s="221"/>
      <c r="AI724" s="221"/>
      <c r="AJ724" s="221"/>
      <c r="AK724" s="221"/>
      <c r="AL724" s="221">
        <v>0</v>
      </c>
      <c r="AM724" s="221"/>
      <c r="AN724" s="219">
        <f t="shared" si="113"/>
        <v>0</v>
      </c>
      <c r="AO724" s="219">
        <v>67</v>
      </c>
      <c r="AP724" s="219">
        <v>6355</v>
      </c>
      <c r="AQ724" s="219">
        <f t="shared" si="114"/>
        <v>1588.75</v>
      </c>
      <c r="AR724" s="222">
        <v>186</v>
      </c>
      <c r="AS724" s="222">
        <v>16295</v>
      </c>
      <c r="AT724" s="219">
        <f t="shared" si="115"/>
        <v>4073.75</v>
      </c>
      <c r="AU724" s="222">
        <v>0</v>
      </c>
      <c r="AV724" s="222">
        <v>0</v>
      </c>
      <c r="AW724" s="222">
        <f t="shared" si="116"/>
        <v>0</v>
      </c>
    </row>
    <row r="725" spans="2:49">
      <c r="B725" s="41" t="s">
        <v>2662</v>
      </c>
      <c r="C725" s="298" t="s">
        <v>2745</v>
      </c>
      <c r="D725" s="227" t="s">
        <v>123</v>
      </c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221"/>
      <c r="AA725" s="221"/>
      <c r="AB725" s="221"/>
      <c r="AC725" s="221"/>
      <c r="AD725" s="221"/>
      <c r="AE725" s="221"/>
      <c r="AF725" s="221"/>
      <c r="AG725" s="221"/>
      <c r="AH725" s="221"/>
      <c r="AI725" s="221"/>
      <c r="AJ725" s="221"/>
      <c r="AK725" s="221"/>
      <c r="AL725" s="221">
        <v>14</v>
      </c>
      <c r="AM725" s="221">
        <v>1090</v>
      </c>
      <c r="AN725" s="219">
        <f t="shared" si="113"/>
        <v>272.5</v>
      </c>
      <c r="AO725" s="219">
        <v>33</v>
      </c>
      <c r="AP725" s="219">
        <v>2980</v>
      </c>
      <c r="AQ725" s="219">
        <f t="shared" si="114"/>
        <v>745</v>
      </c>
      <c r="AR725" s="222">
        <v>37</v>
      </c>
      <c r="AS725" s="222">
        <v>2545</v>
      </c>
      <c r="AT725" s="219">
        <f t="shared" si="115"/>
        <v>636.25</v>
      </c>
      <c r="AU725" s="222">
        <v>191</v>
      </c>
      <c r="AV725" s="222">
        <v>15020</v>
      </c>
      <c r="AW725" s="222">
        <f t="shared" si="116"/>
        <v>3755</v>
      </c>
    </row>
    <row r="726" spans="2:49">
      <c r="B726" s="41" t="s">
        <v>2663</v>
      </c>
      <c r="C726" s="298" t="s">
        <v>5581</v>
      </c>
      <c r="D726" s="44" t="s">
        <v>341</v>
      </c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221"/>
      <c r="AA726" s="221"/>
      <c r="AB726" s="221"/>
      <c r="AC726" s="221"/>
      <c r="AD726" s="221"/>
      <c r="AE726" s="221"/>
      <c r="AF726" s="221"/>
      <c r="AG726" s="221"/>
      <c r="AH726" s="221"/>
      <c r="AI726" s="221"/>
      <c r="AJ726" s="221"/>
      <c r="AK726" s="221"/>
      <c r="AL726" s="221">
        <v>14</v>
      </c>
      <c r="AM726" s="221">
        <v>1290</v>
      </c>
      <c r="AN726" s="219">
        <f t="shared" si="113"/>
        <v>322.5</v>
      </c>
      <c r="AO726" s="219">
        <v>67</v>
      </c>
      <c r="AP726" s="219">
        <v>6140</v>
      </c>
      <c r="AQ726" s="219">
        <f t="shared" si="114"/>
        <v>1535</v>
      </c>
      <c r="AR726" s="222">
        <v>121</v>
      </c>
      <c r="AS726" s="222">
        <v>11390</v>
      </c>
      <c r="AT726" s="219">
        <f t="shared" si="115"/>
        <v>2847.5</v>
      </c>
      <c r="AU726" s="222">
        <v>38</v>
      </c>
      <c r="AV726" s="222">
        <v>2890</v>
      </c>
      <c r="AW726" s="222">
        <f t="shared" si="116"/>
        <v>722.5</v>
      </c>
    </row>
    <row r="727" spans="2:49">
      <c r="B727" s="41" t="s">
        <v>2664</v>
      </c>
      <c r="C727" s="298" t="s">
        <v>5582</v>
      </c>
      <c r="D727" s="44" t="s">
        <v>5</v>
      </c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221"/>
      <c r="AA727" s="221"/>
      <c r="AB727" s="221"/>
      <c r="AC727" s="221"/>
      <c r="AD727" s="221"/>
      <c r="AE727" s="221"/>
      <c r="AF727" s="221"/>
      <c r="AG727" s="221"/>
      <c r="AH727" s="221"/>
      <c r="AI727" s="221"/>
      <c r="AJ727" s="221"/>
      <c r="AK727" s="221"/>
      <c r="AL727" s="221">
        <v>0</v>
      </c>
      <c r="AM727" s="221"/>
      <c r="AN727" s="219">
        <f t="shared" si="113"/>
        <v>0</v>
      </c>
      <c r="AO727" s="219">
        <v>109</v>
      </c>
      <c r="AP727" s="219">
        <v>10655</v>
      </c>
      <c r="AQ727" s="219">
        <f t="shared" si="114"/>
        <v>2663.75</v>
      </c>
      <c r="AR727" s="222">
        <v>133</v>
      </c>
      <c r="AS727" s="222">
        <v>13955</v>
      </c>
      <c r="AT727" s="219">
        <f t="shared" si="115"/>
        <v>3488.75</v>
      </c>
      <c r="AU727" s="222">
        <v>145</v>
      </c>
      <c r="AV727" s="222">
        <v>15420</v>
      </c>
      <c r="AW727" s="222">
        <f t="shared" si="116"/>
        <v>3855</v>
      </c>
    </row>
    <row r="728" spans="2:49">
      <c r="B728" s="41" t="s">
        <v>2665</v>
      </c>
      <c r="C728" s="298" t="s">
        <v>2746</v>
      </c>
      <c r="D728" s="44" t="s">
        <v>123</v>
      </c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221"/>
      <c r="AA728" s="221"/>
      <c r="AB728" s="221"/>
      <c r="AC728" s="221"/>
      <c r="AD728" s="221"/>
      <c r="AE728" s="221"/>
      <c r="AF728" s="221"/>
      <c r="AG728" s="221"/>
      <c r="AH728" s="221"/>
      <c r="AI728" s="221"/>
      <c r="AJ728" s="221"/>
      <c r="AK728" s="221"/>
      <c r="AL728" s="221">
        <v>9</v>
      </c>
      <c r="AM728" s="221">
        <v>1300</v>
      </c>
      <c r="AN728" s="219">
        <f t="shared" si="113"/>
        <v>325</v>
      </c>
      <c r="AO728" s="219">
        <v>33</v>
      </c>
      <c r="AP728" s="219">
        <v>3090</v>
      </c>
      <c r="AQ728" s="219">
        <f t="shared" si="114"/>
        <v>772.5</v>
      </c>
      <c r="AR728" s="222">
        <v>87</v>
      </c>
      <c r="AS728" s="222">
        <v>9260</v>
      </c>
      <c r="AT728" s="219">
        <f t="shared" si="115"/>
        <v>2315</v>
      </c>
      <c r="AU728" s="222">
        <v>172</v>
      </c>
      <c r="AV728" s="222">
        <v>19110</v>
      </c>
      <c r="AW728" s="222">
        <f t="shared" si="116"/>
        <v>4777.5</v>
      </c>
    </row>
    <row r="729" spans="2:49">
      <c r="B729" s="41" t="s">
        <v>2666</v>
      </c>
      <c r="C729" s="298" t="s">
        <v>5583</v>
      </c>
      <c r="D729" s="44" t="s">
        <v>5</v>
      </c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221"/>
      <c r="AA729" s="221"/>
      <c r="AB729" s="221"/>
      <c r="AC729" s="221"/>
      <c r="AD729" s="221"/>
      <c r="AE729" s="221"/>
      <c r="AF729" s="221"/>
      <c r="AG729" s="221"/>
      <c r="AH729" s="221"/>
      <c r="AI729" s="221"/>
      <c r="AJ729" s="221"/>
      <c r="AK729" s="221"/>
      <c r="AL729" s="221">
        <v>1</v>
      </c>
      <c r="AM729" s="221">
        <v>45</v>
      </c>
      <c r="AN729" s="219">
        <f t="shared" si="113"/>
        <v>11.25</v>
      </c>
      <c r="AO729" s="219">
        <v>4</v>
      </c>
      <c r="AP729" s="219">
        <v>610</v>
      </c>
      <c r="AQ729" s="219">
        <f t="shared" si="114"/>
        <v>152.5</v>
      </c>
      <c r="AR729" s="222">
        <v>0</v>
      </c>
      <c r="AS729" s="222">
        <v>0</v>
      </c>
      <c r="AT729" s="219">
        <f t="shared" si="115"/>
        <v>0</v>
      </c>
      <c r="AU729" s="222">
        <v>69</v>
      </c>
      <c r="AV729" s="222">
        <v>6275</v>
      </c>
      <c r="AW729" s="222">
        <f t="shared" si="116"/>
        <v>1568.75</v>
      </c>
    </row>
    <row r="730" spans="2:49">
      <c r="B730" s="41" t="s">
        <v>2667</v>
      </c>
      <c r="C730" s="298" t="s">
        <v>5584</v>
      </c>
      <c r="D730" s="44" t="s">
        <v>5</v>
      </c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221"/>
      <c r="AA730" s="221"/>
      <c r="AB730" s="221"/>
      <c r="AC730" s="221"/>
      <c r="AD730" s="221"/>
      <c r="AE730" s="221"/>
      <c r="AF730" s="221"/>
      <c r="AG730" s="221"/>
      <c r="AH730" s="221"/>
      <c r="AI730" s="221"/>
      <c r="AJ730" s="221"/>
      <c r="AK730" s="221"/>
      <c r="AL730" s="222">
        <v>0</v>
      </c>
      <c r="AM730" s="222">
        <v>0</v>
      </c>
      <c r="AN730" s="219">
        <f t="shared" si="113"/>
        <v>0</v>
      </c>
      <c r="AO730" s="300">
        <v>9</v>
      </c>
      <c r="AP730" s="300">
        <v>490</v>
      </c>
      <c r="AQ730" s="219">
        <f t="shared" si="114"/>
        <v>122.5</v>
      </c>
      <c r="AR730" s="222">
        <v>3</v>
      </c>
      <c r="AS730" s="222">
        <v>220</v>
      </c>
      <c r="AT730" s="219">
        <f t="shared" si="115"/>
        <v>55</v>
      </c>
      <c r="AU730" s="222">
        <v>0</v>
      </c>
      <c r="AV730" s="222">
        <v>0</v>
      </c>
      <c r="AW730" s="222">
        <f t="shared" si="116"/>
        <v>0</v>
      </c>
    </row>
    <row r="731" spans="2:49">
      <c r="B731" s="41" t="s">
        <v>2668</v>
      </c>
      <c r="C731" s="298" t="s">
        <v>5585</v>
      </c>
      <c r="D731" s="44" t="s">
        <v>14</v>
      </c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221"/>
      <c r="AA731" s="221"/>
      <c r="AB731" s="221"/>
      <c r="AC731" s="221"/>
      <c r="AD731" s="221"/>
      <c r="AE731" s="221"/>
      <c r="AF731" s="221"/>
      <c r="AG731" s="221"/>
      <c r="AH731" s="221"/>
      <c r="AI731" s="221"/>
      <c r="AJ731" s="221"/>
      <c r="AK731" s="221"/>
      <c r="AL731" s="222">
        <v>0</v>
      </c>
      <c r="AM731" s="222">
        <v>0</v>
      </c>
      <c r="AN731" s="219">
        <f t="shared" si="113"/>
        <v>0</v>
      </c>
      <c r="AO731" s="300">
        <v>2</v>
      </c>
      <c r="AP731" s="300">
        <v>350</v>
      </c>
      <c r="AQ731" s="219">
        <f t="shared" si="114"/>
        <v>87.5</v>
      </c>
      <c r="AR731" s="222">
        <v>9</v>
      </c>
      <c r="AS731" s="222">
        <v>1155</v>
      </c>
      <c r="AT731" s="219">
        <f t="shared" si="115"/>
        <v>288.75</v>
      </c>
      <c r="AU731" s="222">
        <v>3</v>
      </c>
      <c r="AV731" s="222">
        <v>165</v>
      </c>
      <c r="AW731" s="222">
        <f t="shared" si="116"/>
        <v>41.25</v>
      </c>
    </row>
    <row r="732" spans="2:49">
      <c r="B732" s="41" t="s">
        <v>2669</v>
      </c>
      <c r="C732" s="298" t="s">
        <v>2747</v>
      </c>
      <c r="D732" s="44" t="s">
        <v>5</v>
      </c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221"/>
      <c r="AA732" s="221"/>
      <c r="AB732" s="221"/>
      <c r="AC732" s="221"/>
      <c r="AD732" s="221"/>
      <c r="AE732" s="221"/>
      <c r="AF732" s="221"/>
      <c r="AG732" s="221"/>
      <c r="AH732" s="221"/>
      <c r="AI732" s="221"/>
      <c r="AJ732" s="221"/>
      <c r="AK732" s="221"/>
      <c r="AL732" s="222">
        <v>0</v>
      </c>
      <c r="AM732" s="222">
        <v>0</v>
      </c>
      <c r="AN732" s="219">
        <f t="shared" si="113"/>
        <v>0</v>
      </c>
      <c r="AO732" s="300">
        <v>5</v>
      </c>
      <c r="AP732" s="300">
        <v>360</v>
      </c>
      <c r="AQ732" s="219">
        <f t="shared" si="114"/>
        <v>90</v>
      </c>
      <c r="AR732" s="222">
        <v>16</v>
      </c>
      <c r="AS732" s="222">
        <v>980</v>
      </c>
      <c r="AT732" s="219">
        <f t="shared" si="115"/>
        <v>245</v>
      </c>
      <c r="AU732" s="222">
        <v>8</v>
      </c>
      <c r="AV732" s="222">
        <v>1440</v>
      </c>
      <c r="AW732" s="222">
        <f t="shared" si="116"/>
        <v>360</v>
      </c>
    </row>
    <row r="733" spans="2:49">
      <c r="B733" s="41" t="s">
        <v>2670</v>
      </c>
      <c r="C733" s="298" t="s">
        <v>5586</v>
      </c>
      <c r="D733" s="227" t="s">
        <v>12</v>
      </c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221"/>
      <c r="AA733" s="221"/>
      <c r="AB733" s="221"/>
      <c r="AC733" s="221"/>
      <c r="AD733" s="221"/>
      <c r="AE733" s="221"/>
      <c r="AF733" s="221"/>
      <c r="AG733" s="221"/>
      <c r="AH733" s="221"/>
      <c r="AI733" s="221"/>
      <c r="AJ733" s="221"/>
      <c r="AK733" s="221"/>
      <c r="AL733" s="222">
        <v>0</v>
      </c>
      <c r="AM733" s="222">
        <v>0</v>
      </c>
      <c r="AN733" s="219">
        <f t="shared" si="113"/>
        <v>0</v>
      </c>
      <c r="AO733" s="300">
        <v>26</v>
      </c>
      <c r="AP733" s="300">
        <v>2170</v>
      </c>
      <c r="AQ733" s="219">
        <f t="shared" si="114"/>
        <v>542.5</v>
      </c>
      <c r="AR733" s="222">
        <v>50</v>
      </c>
      <c r="AS733" s="222">
        <v>4600</v>
      </c>
      <c r="AT733" s="219">
        <f t="shared" si="115"/>
        <v>1150</v>
      </c>
      <c r="AU733" s="222">
        <v>3</v>
      </c>
      <c r="AV733" s="222">
        <v>260</v>
      </c>
      <c r="AW733" s="222">
        <f t="shared" si="116"/>
        <v>65</v>
      </c>
    </row>
    <row r="734" spans="2:49">
      <c r="B734" s="41" t="s">
        <v>2671</v>
      </c>
      <c r="C734" s="298" t="s">
        <v>5587</v>
      </c>
      <c r="D734" s="227" t="s">
        <v>12</v>
      </c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221"/>
      <c r="AA734" s="221"/>
      <c r="AB734" s="221"/>
      <c r="AC734" s="221"/>
      <c r="AD734" s="221"/>
      <c r="AE734" s="221"/>
      <c r="AF734" s="221"/>
      <c r="AG734" s="221"/>
      <c r="AH734" s="221"/>
      <c r="AI734" s="221"/>
      <c r="AJ734" s="221"/>
      <c r="AK734" s="221"/>
      <c r="AL734" s="221">
        <v>3</v>
      </c>
      <c r="AM734" s="221">
        <v>340</v>
      </c>
      <c r="AN734" s="219">
        <f t="shared" si="113"/>
        <v>85</v>
      </c>
      <c r="AO734" s="219">
        <v>37</v>
      </c>
      <c r="AP734" s="219">
        <v>3605</v>
      </c>
      <c r="AQ734" s="219">
        <f t="shared" si="114"/>
        <v>901.25</v>
      </c>
      <c r="AR734" s="222">
        <v>68</v>
      </c>
      <c r="AS734" s="222">
        <v>6870</v>
      </c>
      <c r="AT734" s="219">
        <f t="shared" si="115"/>
        <v>1717.5</v>
      </c>
      <c r="AU734" s="222">
        <v>33</v>
      </c>
      <c r="AV734" s="222">
        <v>3075</v>
      </c>
      <c r="AW734" s="222">
        <f t="shared" si="116"/>
        <v>768.75</v>
      </c>
    </row>
    <row r="735" spans="2:49">
      <c r="B735" s="41" t="s">
        <v>2672</v>
      </c>
      <c r="C735" s="298" t="s">
        <v>5588</v>
      </c>
      <c r="D735" s="227" t="s">
        <v>29</v>
      </c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221"/>
      <c r="AA735" s="221"/>
      <c r="AB735" s="221"/>
      <c r="AC735" s="221"/>
      <c r="AD735" s="221"/>
      <c r="AE735" s="221"/>
      <c r="AF735" s="221"/>
      <c r="AG735" s="221"/>
      <c r="AH735" s="221"/>
      <c r="AI735" s="221"/>
      <c r="AJ735" s="221"/>
      <c r="AK735" s="221"/>
      <c r="AL735" s="221">
        <v>3</v>
      </c>
      <c r="AM735" s="221">
        <v>545</v>
      </c>
      <c r="AN735" s="219">
        <f t="shared" si="113"/>
        <v>136.25</v>
      </c>
      <c r="AO735" s="219">
        <v>5</v>
      </c>
      <c r="AP735" s="219">
        <v>485</v>
      </c>
      <c r="AQ735" s="219">
        <f t="shared" si="114"/>
        <v>121.25</v>
      </c>
      <c r="AR735" s="222">
        <v>44</v>
      </c>
      <c r="AS735" s="222">
        <v>4515</v>
      </c>
      <c r="AT735" s="219">
        <f t="shared" si="115"/>
        <v>1128.75</v>
      </c>
      <c r="AU735" s="222">
        <v>147</v>
      </c>
      <c r="AV735" s="222">
        <v>13095</v>
      </c>
      <c r="AW735" s="222">
        <f t="shared" si="116"/>
        <v>3273.75</v>
      </c>
    </row>
    <row r="736" spans="2:49">
      <c r="B736" s="41" t="s">
        <v>2673</v>
      </c>
      <c r="C736" s="298" t="s">
        <v>5589</v>
      </c>
      <c r="D736" s="227" t="s">
        <v>29</v>
      </c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221"/>
      <c r="AA736" s="221"/>
      <c r="AB736" s="221"/>
      <c r="AC736" s="221"/>
      <c r="AD736" s="221"/>
      <c r="AE736" s="221"/>
      <c r="AF736" s="221"/>
      <c r="AG736" s="221"/>
      <c r="AH736" s="221"/>
      <c r="AI736" s="221"/>
      <c r="AJ736" s="221"/>
      <c r="AK736" s="221"/>
      <c r="AL736" s="221">
        <v>4</v>
      </c>
      <c r="AM736" s="221">
        <v>320</v>
      </c>
      <c r="AN736" s="219">
        <f t="shared" si="113"/>
        <v>80</v>
      </c>
      <c r="AO736" s="219">
        <v>0</v>
      </c>
      <c r="AP736" s="219">
        <v>0</v>
      </c>
      <c r="AQ736" s="219">
        <f t="shared" si="114"/>
        <v>0</v>
      </c>
      <c r="AR736" s="222">
        <v>0</v>
      </c>
      <c r="AS736" s="222">
        <v>0</v>
      </c>
      <c r="AT736" s="219">
        <f t="shared" si="115"/>
        <v>0</v>
      </c>
      <c r="AU736" s="222">
        <v>56</v>
      </c>
      <c r="AV736" s="222">
        <v>6255</v>
      </c>
      <c r="AW736" s="222">
        <f t="shared" si="116"/>
        <v>1563.75</v>
      </c>
    </row>
    <row r="737" spans="2:49">
      <c r="B737" s="41" t="s">
        <v>2674</v>
      </c>
      <c r="C737" s="298" t="s">
        <v>5590</v>
      </c>
      <c r="D737" s="227" t="s">
        <v>16</v>
      </c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221"/>
      <c r="AA737" s="221"/>
      <c r="AB737" s="221"/>
      <c r="AC737" s="221"/>
      <c r="AD737" s="221"/>
      <c r="AE737" s="221"/>
      <c r="AF737" s="221"/>
      <c r="AG737" s="221"/>
      <c r="AH737" s="221"/>
      <c r="AI737" s="221"/>
      <c r="AJ737" s="221"/>
      <c r="AK737" s="221"/>
      <c r="AL737" s="221">
        <v>4</v>
      </c>
      <c r="AM737" s="221">
        <v>340</v>
      </c>
      <c r="AN737" s="219">
        <f t="shared" si="113"/>
        <v>85</v>
      </c>
      <c r="AO737" s="219">
        <v>35</v>
      </c>
      <c r="AP737" s="219">
        <v>3555</v>
      </c>
      <c r="AQ737" s="219">
        <f t="shared" si="114"/>
        <v>888.75</v>
      </c>
      <c r="AR737" s="222">
        <v>35</v>
      </c>
      <c r="AS737" s="222">
        <v>2540</v>
      </c>
      <c r="AT737" s="219">
        <f t="shared" si="115"/>
        <v>635</v>
      </c>
      <c r="AU737" s="222">
        <v>0</v>
      </c>
      <c r="AV737" s="222">
        <v>0</v>
      </c>
      <c r="AW737" s="222">
        <f t="shared" si="116"/>
        <v>0</v>
      </c>
    </row>
    <row r="738" spans="2:49">
      <c r="B738" s="41" t="s">
        <v>5042</v>
      </c>
      <c r="C738" s="298" t="s">
        <v>5515</v>
      </c>
      <c r="D738" s="227" t="s">
        <v>5</v>
      </c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221"/>
      <c r="AA738" s="221"/>
      <c r="AB738" s="221"/>
      <c r="AC738" s="221"/>
      <c r="AD738" s="221"/>
      <c r="AE738" s="221"/>
      <c r="AF738" s="221"/>
      <c r="AG738" s="221"/>
      <c r="AH738" s="221"/>
      <c r="AI738" s="221"/>
      <c r="AJ738" s="221"/>
      <c r="AK738" s="221"/>
      <c r="AL738" s="221">
        <v>1</v>
      </c>
      <c r="AM738" s="221">
        <v>45</v>
      </c>
      <c r="AN738" s="219">
        <f t="shared" si="113"/>
        <v>11.25</v>
      </c>
      <c r="AO738" s="219">
        <v>12</v>
      </c>
      <c r="AP738" s="219">
        <v>1245</v>
      </c>
      <c r="AQ738" s="219">
        <f t="shared" si="114"/>
        <v>311.25</v>
      </c>
      <c r="AR738" s="222">
        <v>95</v>
      </c>
      <c r="AS738" s="222">
        <v>7980</v>
      </c>
      <c r="AT738" s="219">
        <f t="shared" si="115"/>
        <v>1995</v>
      </c>
      <c r="AU738" s="222">
        <v>0</v>
      </c>
      <c r="AV738" s="222">
        <v>0</v>
      </c>
      <c r="AW738" s="222">
        <f t="shared" si="116"/>
        <v>0</v>
      </c>
    </row>
    <row r="739" spans="2:49">
      <c r="B739" s="41" t="s">
        <v>2675</v>
      </c>
      <c r="C739" s="298" t="s">
        <v>5591</v>
      </c>
      <c r="D739" s="227" t="s">
        <v>36</v>
      </c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221"/>
      <c r="AA739" s="221"/>
      <c r="AB739" s="221"/>
      <c r="AC739" s="221"/>
      <c r="AD739" s="221"/>
      <c r="AE739" s="221"/>
      <c r="AF739" s="221"/>
      <c r="AG739" s="221"/>
      <c r="AH739" s="221"/>
      <c r="AI739" s="221"/>
      <c r="AJ739" s="221"/>
      <c r="AK739" s="221"/>
      <c r="AL739" s="221">
        <v>3</v>
      </c>
      <c r="AM739" s="221">
        <v>310</v>
      </c>
      <c r="AN739" s="219">
        <f t="shared" ref="AN739:AN742" si="117">AM739*25%</f>
        <v>77.5</v>
      </c>
      <c r="AO739" s="219">
        <v>27</v>
      </c>
      <c r="AP739" s="219">
        <v>3610</v>
      </c>
      <c r="AQ739" s="219">
        <f t="shared" ref="AQ739:AQ798" si="118">AP739*25%</f>
        <v>902.5</v>
      </c>
      <c r="AR739" s="222">
        <v>60</v>
      </c>
      <c r="AS739" s="222">
        <v>7670</v>
      </c>
      <c r="AT739" s="219">
        <f t="shared" ref="AT739:AT798" si="119">AS739*25%</f>
        <v>1917.5</v>
      </c>
      <c r="AU739" s="222">
        <v>42</v>
      </c>
      <c r="AV739" s="222">
        <v>3810</v>
      </c>
      <c r="AW739" s="222">
        <f t="shared" si="116"/>
        <v>952.5</v>
      </c>
    </row>
    <row r="740" spans="2:49">
      <c r="B740" s="41" t="s">
        <v>2676</v>
      </c>
      <c r="C740" s="298" t="s">
        <v>5592</v>
      </c>
      <c r="D740" s="227" t="s">
        <v>84</v>
      </c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221"/>
      <c r="AA740" s="221"/>
      <c r="AB740" s="221"/>
      <c r="AC740" s="221"/>
      <c r="AD740" s="221"/>
      <c r="AE740" s="221"/>
      <c r="AF740" s="221"/>
      <c r="AG740" s="221"/>
      <c r="AH740" s="221"/>
      <c r="AI740" s="221"/>
      <c r="AJ740" s="221"/>
      <c r="AK740" s="221"/>
      <c r="AL740" s="222">
        <v>0</v>
      </c>
      <c r="AM740" s="222">
        <v>0</v>
      </c>
      <c r="AN740" s="219">
        <f t="shared" si="117"/>
        <v>0</v>
      </c>
      <c r="AO740" s="300">
        <v>31</v>
      </c>
      <c r="AP740" s="300">
        <v>2780</v>
      </c>
      <c r="AQ740" s="219">
        <f t="shared" si="118"/>
        <v>695</v>
      </c>
      <c r="AR740" s="222">
        <v>66</v>
      </c>
      <c r="AS740" s="222">
        <v>5370</v>
      </c>
      <c r="AT740" s="219">
        <f t="shared" si="119"/>
        <v>1342.5</v>
      </c>
      <c r="AU740" s="222">
        <v>76</v>
      </c>
      <c r="AV740" s="222">
        <v>10940</v>
      </c>
      <c r="AW740" s="222">
        <f t="shared" ref="AW740:AW801" si="120">AV740*25%</f>
        <v>2735</v>
      </c>
    </row>
    <row r="741" spans="2:49">
      <c r="B741" s="41" t="s">
        <v>2677</v>
      </c>
      <c r="C741" s="298" t="s">
        <v>5593</v>
      </c>
      <c r="D741" s="44" t="s">
        <v>552</v>
      </c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221"/>
      <c r="AA741" s="221"/>
      <c r="AB741" s="221"/>
      <c r="AC741" s="221"/>
      <c r="AD741" s="221"/>
      <c r="AE741" s="221"/>
      <c r="AF741" s="221"/>
      <c r="AG741" s="221"/>
      <c r="AH741" s="221"/>
      <c r="AI741" s="221"/>
      <c r="AJ741" s="221"/>
      <c r="AK741" s="221"/>
      <c r="AL741" s="221">
        <v>12</v>
      </c>
      <c r="AM741" s="221">
        <v>1045</v>
      </c>
      <c r="AN741" s="219">
        <f t="shared" si="117"/>
        <v>261.25</v>
      </c>
      <c r="AO741" s="219">
        <v>12</v>
      </c>
      <c r="AP741" s="219">
        <v>1005</v>
      </c>
      <c r="AQ741" s="219">
        <f t="shared" si="118"/>
        <v>251.25</v>
      </c>
      <c r="AR741" s="222">
        <v>21</v>
      </c>
      <c r="AS741" s="222">
        <v>2025</v>
      </c>
      <c r="AT741" s="219">
        <f t="shared" si="119"/>
        <v>506.25</v>
      </c>
      <c r="AU741" s="222">
        <v>70</v>
      </c>
      <c r="AV741" s="222">
        <v>9600</v>
      </c>
      <c r="AW741" s="222">
        <f t="shared" si="120"/>
        <v>2400</v>
      </c>
    </row>
    <row r="742" spans="2:49">
      <c r="B742" s="41" t="s">
        <v>2678</v>
      </c>
      <c r="C742" s="298" t="s">
        <v>2748</v>
      </c>
      <c r="D742" s="227" t="s">
        <v>66</v>
      </c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221"/>
      <c r="AA742" s="221"/>
      <c r="AB742" s="221"/>
      <c r="AC742" s="221"/>
      <c r="AD742" s="221"/>
      <c r="AE742" s="221"/>
      <c r="AF742" s="221"/>
      <c r="AG742" s="221"/>
      <c r="AH742" s="221"/>
      <c r="AI742" s="221"/>
      <c r="AJ742" s="221"/>
      <c r="AK742" s="221"/>
      <c r="AL742" s="221">
        <v>1</v>
      </c>
      <c r="AM742" s="221">
        <v>45</v>
      </c>
      <c r="AN742" s="219">
        <f t="shared" si="117"/>
        <v>11.25</v>
      </c>
      <c r="AO742" s="219">
        <v>16</v>
      </c>
      <c r="AP742" s="219">
        <v>930</v>
      </c>
      <c r="AQ742" s="219">
        <f t="shared" si="118"/>
        <v>232.5</v>
      </c>
      <c r="AR742" s="222">
        <v>20</v>
      </c>
      <c r="AS742" s="222">
        <v>1965</v>
      </c>
      <c r="AT742" s="219">
        <f t="shared" si="119"/>
        <v>491.25</v>
      </c>
      <c r="AU742" s="222">
        <v>68</v>
      </c>
      <c r="AV742" s="222">
        <v>4405</v>
      </c>
      <c r="AW742" s="222">
        <f t="shared" si="120"/>
        <v>1101.25</v>
      </c>
    </row>
    <row r="743" spans="2:49">
      <c r="B743" s="41" t="s">
        <v>2679</v>
      </c>
      <c r="C743" s="310" t="s">
        <v>5594</v>
      </c>
      <c r="D743" s="44" t="s">
        <v>5</v>
      </c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221"/>
      <c r="AA743" s="221"/>
      <c r="AB743" s="221"/>
      <c r="AC743" s="221"/>
      <c r="AD743" s="221"/>
      <c r="AE743" s="221"/>
      <c r="AF743" s="221"/>
      <c r="AG743" s="221"/>
      <c r="AH743" s="221"/>
      <c r="AI743" s="221"/>
      <c r="AJ743" s="221"/>
      <c r="AK743" s="221"/>
      <c r="AL743" s="221"/>
      <c r="AM743" s="221"/>
      <c r="AN743" s="221"/>
      <c r="AO743" s="219">
        <v>2</v>
      </c>
      <c r="AP743" s="219">
        <v>210</v>
      </c>
      <c r="AQ743" s="219">
        <f t="shared" si="118"/>
        <v>52.5</v>
      </c>
      <c r="AR743" s="222">
        <v>163</v>
      </c>
      <c r="AS743" s="222">
        <v>13645</v>
      </c>
      <c r="AT743" s="219">
        <f t="shared" si="119"/>
        <v>3411.25</v>
      </c>
      <c r="AU743" s="222">
        <v>21</v>
      </c>
      <c r="AV743" s="222">
        <v>2105</v>
      </c>
      <c r="AW743" s="222">
        <f t="shared" si="120"/>
        <v>526.25</v>
      </c>
    </row>
    <row r="744" spans="2:49">
      <c r="B744" s="41" t="s">
        <v>2680</v>
      </c>
      <c r="C744" s="298" t="s">
        <v>5595</v>
      </c>
      <c r="D744" s="227" t="s">
        <v>125</v>
      </c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221"/>
      <c r="AA744" s="221"/>
      <c r="AB744" s="221"/>
      <c r="AC744" s="221"/>
      <c r="AD744" s="221"/>
      <c r="AE744" s="221"/>
      <c r="AF744" s="221"/>
      <c r="AG744" s="221"/>
      <c r="AH744" s="221"/>
      <c r="AI744" s="221"/>
      <c r="AJ744" s="221"/>
      <c r="AK744" s="221"/>
      <c r="AL744" s="221"/>
      <c r="AM744" s="221"/>
      <c r="AN744" s="221"/>
      <c r="AO744" s="219">
        <v>19</v>
      </c>
      <c r="AP744" s="219">
        <v>1890</v>
      </c>
      <c r="AQ744" s="219">
        <f t="shared" si="118"/>
        <v>472.5</v>
      </c>
      <c r="AR744" s="222">
        <v>46</v>
      </c>
      <c r="AS744" s="222">
        <v>4595</v>
      </c>
      <c r="AT744" s="219">
        <f t="shared" si="119"/>
        <v>1148.75</v>
      </c>
      <c r="AU744" s="222">
        <v>20</v>
      </c>
      <c r="AV744" s="222">
        <v>1655</v>
      </c>
      <c r="AW744" s="222">
        <f t="shared" si="120"/>
        <v>413.75</v>
      </c>
    </row>
    <row r="745" spans="2:49">
      <c r="B745" s="41" t="s">
        <v>2988</v>
      </c>
      <c r="C745" s="298" t="s">
        <v>3151</v>
      </c>
      <c r="D745" s="227" t="s">
        <v>21</v>
      </c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221"/>
      <c r="AA745" s="221"/>
      <c r="AB745" s="221"/>
      <c r="AC745" s="221"/>
      <c r="AD745" s="221"/>
      <c r="AE745" s="221"/>
      <c r="AF745" s="221"/>
      <c r="AG745" s="221"/>
      <c r="AH745" s="221"/>
      <c r="AI745" s="221"/>
      <c r="AJ745" s="221"/>
      <c r="AK745" s="221"/>
      <c r="AL745" s="221"/>
      <c r="AM745" s="221"/>
      <c r="AN745" s="221"/>
      <c r="AO745" s="219">
        <v>7</v>
      </c>
      <c r="AP745" s="219">
        <v>495</v>
      </c>
      <c r="AQ745" s="219">
        <f t="shared" si="118"/>
        <v>123.75</v>
      </c>
      <c r="AR745" s="222">
        <v>19</v>
      </c>
      <c r="AS745" s="222">
        <v>2270</v>
      </c>
      <c r="AT745" s="219">
        <f t="shared" si="119"/>
        <v>567.5</v>
      </c>
      <c r="AU745" s="222">
        <v>183</v>
      </c>
      <c r="AV745" s="222">
        <v>16475</v>
      </c>
      <c r="AW745" s="222">
        <f t="shared" si="120"/>
        <v>4118.75</v>
      </c>
    </row>
    <row r="746" spans="2:49">
      <c r="B746" s="41" t="s">
        <v>2989</v>
      </c>
      <c r="C746" s="298" t="s">
        <v>3152</v>
      </c>
      <c r="D746" s="227" t="s">
        <v>29</v>
      </c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221"/>
      <c r="AA746" s="221"/>
      <c r="AB746" s="221"/>
      <c r="AC746" s="221"/>
      <c r="AD746" s="221"/>
      <c r="AE746" s="221"/>
      <c r="AF746" s="221"/>
      <c r="AG746" s="221"/>
      <c r="AH746" s="221"/>
      <c r="AI746" s="221"/>
      <c r="AJ746" s="221"/>
      <c r="AK746" s="221"/>
      <c r="AL746" s="221"/>
      <c r="AM746" s="221"/>
      <c r="AN746" s="221"/>
      <c r="AO746" s="219">
        <v>4</v>
      </c>
      <c r="AP746" s="219">
        <v>320</v>
      </c>
      <c r="AQ746" s="219">
        <f t="shared" si="118"/>
        <v>80</v>
      </c>
      <c r="AR746" s="222">
        <v>45</v>
      </c>
      <c r="AS746" s="222">
        <v>4325</v>
      </c>
      <c r="AT746" s="219">
        <f t="shared" si="119"/>
        <v>1081.25</v>
      </c>
      <c r="AU746" s="222">
        <v>52</v>
      </c>
      <c r="AV746" s="222">
        <v>6810</v>
      </c>
      <c r="AW746" s="222">
        <f t="shared" si="120"/>
        <v>1702.5</v>
      </c>
    </row>
    <row r="747" spans="2:49">
      <c r="B747" s="41" t="s">
        <v>2990</v>
      </c>
      <c r="C747" s="298" t="s">
        <v>3153</v>
      </c>
      <c r="D747" s="227" t="s">
        <v>84</v>
      </c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221"/>
      <c r="AA747" s="221"/>
      <c r="AB747" s="221"/>
      <c r="AC747" s="221"/>
      <c r="AD747" s="221"/>
      <c r="AE747" s="221"/>
      <c r="AF747" s="221"/>
      <c r="AG747" s="221"/>
      <c r="AH747" s="221"/>
      <c r="AI747" s="221"/>
      <c r="AJ747" s="221"/>
      <c r="AK747" s="221"/>
      <c r="AL747" s="221"/>
      <c r="AM747" s="221"/>
      <c r="AN747" s="221"/>
      <c r="AO747" s="219">
        <v>5</v>
      </c>
      <c r="AP747" s="219">
        <v>610</v>
      </c>
      <c r="AQ747" s="219">
        <f t="shared" si="118"/>
        <v>152.5</v>
      </c>
      <c r="AR747" s="222">
        <v>77</v>
      </c>
      <c r="AS747" s="222">
        <v>7420</v>
      </c>
      <c r="AT747" s="219">
        <f t="shared" si="119"/>
        <v>1855</v>
      </c>
      <c r="AU747" s="222">
        <v>13</v>
      </c>
      <c r="AV747" s="222">
        <v>1765</v>
      </c>
      <c r="AW747" s="222">
        <f t="shared" si="120"/>
        <v>441.25</v>
      </c>
    </row>
    <row r="748" spans="2:49">
      <c r="B748" s="41" t="s">
        <v>2991</v>
      </c>
      <c r="C748" s="298" t="s">
        <v>3154</v>
      </c>
      <c r="D748" s="227" t="s">
        <v>552</v>
      </c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221"/>
      <c r="AA748" s="221"/>
      <c r="AB748" s="221"/>
      <c r="AC748" s="221"/>
      <c r="AD748" s="221"/>
      <c r="AE748" s="221"/>
      <c r="AF748" s="221"/>
      <c r="AG748" s="221"/>
      <c r="AH748" s="221"/>
      <c r="AI748" s="221"/>
      <c r="AJ748" s="221"/>
      <c r="AK748" s="221"/>
      <c r="AL748" s="221"/>
      <c r="AM748" s="221"/>
      <c r="AN748" s="221"/>
      <c r="AO748" s="219">
        <v>64</v>
      </c>
      <c r="AP748" s="219">
        <v>7470</v>
      </c>
      <c r="AQ748" s="219">
        <f t="shared" si="118"/>
        <v>1867.5</v>
      </c>
      <c r="AR748" s="222">
        <v>87</v>
      </c>
      <c r="AS748" s="222">
        <v>9145</v>
      </c>
      <c r="AT748" s="219">
        <f t="shared" si="119"/>
        <v>2286.25</v>
      </c>
      <c r="AU748" s="222">
        <v>68</v>
      </c>
      <c r="AV748" s="222">
        <v>5750</v>
      </c>
      <c r="AW748" s="222">
        <f t="shared" si="120"/>
        <v>1437.5</v>
      </c>
    </row>
    <row r="749" spans="2:49">
      <c r="B749" s="41" t="s">
        <v>2992</v>
      </c>
      <c r="C749" s="298" t="s">
        <v>3155</v>
      </c>
      <c r="D749" s="227" t="s">
        <v>552</v>
      </c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221"/>
      <c r="AA749" s="221"/>
      <c r="AB749" s="221"/>
      <c r="AC749" s="221"/>
      <c r="AD749" s="221"/>
      <c r="AE749" s="221"/>
      <c r="AF749" s="221"/>
      <c r="AG749" s="221"/>
      <c r="AH749" s="221"/>
      <c r="AI749" s="221"/>
      <c r="AJ749" s="221"/>
      <c r="AK749" s="221"/>
      <c r="AL749" s="221"/>
      <c r="AM749" s="221"/>
      <c r="AN749" s="221"/>
      <c r="AO749" s="219">
        <v>21</v>
      </c>
      <c r="AP749" s="219">
        <v>1450</v>
      </c>
      <c r="AQ749" s="219">
        <f t="shared" si="118"/>
        <v>362.5</v>
      </c>
      <c r="AR749" s="222">
        <v>75</v>
      </c>
      <c r="AS749" s="222">
        <v>7795</v>
      </c>
      <c r="AT749" s="219">
        <f t="shared" si="119"/>
        <v>1948.75</v>
      </c>
      <c r="AU749" s="222">
        <v>83</v>
      </c>
      <c r="AV749" s="222">
        <v>8815</v>
      </c>
      <c r="AW749" s="222">
        <f t="shared" si="120"/>
        <v>2203.75</v>
      </c>
    </row>
    <row r="750" spans="2:49">
      <c r="B750" s="41" t="s">
        <v>2993</v>
      </c>
      <c r="C750" s="298" t="s">
        <v>5596</v>
      </c>
      <c r="D750" s="227" t="s">
        <v>552</v>
      </c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221"/>
      <c r="AA750" s="221"/>
      <c r="AB750" s="221"/>
      <c r="AC750" s="221"/>
      <c r="AD750" s="221"/>
      <c r="AE750" s="221"/>
      <c r="AF750" s="221"/>
      <c r="AG750" s="221"/>
      <c r="AH750" s="221"/>
      <c r="AI750" s="221"/>
      <c r="AJ750" s="221"/>
      <c r="AK750" s="221"/>
      <c r="AL750" s="221"/>
      <c r="AM750" s="221"/>
      <c r="AN750" s="221"/>
      <c r="AO750" s="219">
        <v>14</v>
      </c>
      <c r="AP750" s="219">
        <v>960</v>
      </c>
      <c r="AQ750" s="219">
        <f t="shared" si="118"/>
        <v>240</v>
      </c>
      <c r="AR750" s="222">
        <v>4</v>
      </c>
      <c r="AS750" s="222">
        <v>265</v>
      </c>
      <c r="AT750" s="219">
        <f t="shared" si="119"/>
        <v>66.25</v>
      </c>
      <c r="AU750" s="222">
        <v>108</v>
      </c>
      <c r="AV750" s="222">
        <v>12865</v>
      </c>
      <c r="AW750" s="222">
        <f t="shared" si="120"/>
        <v>3216.25</v>
      </c>
    </row>
    <row r="751" spans="2:49">
      <c r="B751" s="41" t="s">
        <v>2994</v>
      </c>
      <c r="C751" s="298" t="s">
        <v>3156</v>
      </c>
      <c r="D751" s="227" t="s">
        <v>23</v>
      </c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221"/>
      <c r="AA751" s="221"/>
      <c r="AB751" s="221"/>
      <c r="AC751" s="221"/>
      <c r="AD751" s="221"/>
      <c r="AE751" s="221"/>
      <c r="AF751" s="221"/>
      <c r="AG751" s="221"/>
      <c r="AH751" s="221"/>
      <c r="AI751" s="221"/>
      <c r="AJ751" s="221"/>
      <c r="AK751" s="221"/>
      <c r="AL751" s="221"/>
      <c r="AM751" s="221"/>
      <c r="AN751" s="221"/>
      <c r="AO751" s="219">
        <v>1</v>
      </c>
      <c r="AP751" s="219">
        <v>45</v>
      </c>
      <c r="AQ751" s="219">
        <f t="shared" si="118"/>
        <v>11.25</v>
      </c>
      <c r="AR751" s="222">
        <v>33</v>
      </c>
      <c r="AS751" s="222">
        <v>4680</v>
      </c>
      <c r="AT751" s="219">
        <f t="shared" si="119"/>
        <v>1170</v>
      </c>
      <c r="AU751" s="222">
        <v>54</v>
      </c>
      <c r="AV751" s="222">
        <v>5500</v>
      </c>
      <c r="AW751" s="222">
        <f t="shared" si="120"/>
        <v>1375</v>
      </c>
    </row>
    <row r="752" spans="2:49">
      <c r="B752" s="41" t="s">
        <v>2995</v>
      </c>
      <c r="C752" s="298" t="s">
        <v>3157</v>
      </c>
      <c r="D752" s="227" t="s">
        <v>16</v>
      </c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221"/>
      <c r="AA752" s="221"/>
      <c r="AB752" s="221"/>
      <c r="AC752" s="221"/>
      <c r="AD752" s="221"/>
      <c r="AE752" s="221"/>
      <c r="AF752" s="221"/>
      <c r="AG752" s="221"/>
      <c r="AH752" s="221"/>
      <c r="AI752" s="221"/>
      <c r="AJ752" s="221"/>
      <c r="AK752" s="221"/>
      <c r="AL752" s="221"/>
      <c r="AM752" s="221"/>
      <c r="AN752" s="221"/>
      <c r="AO752" s="219">
        <v>566</v>
      </c>
      <c r="AP752" s="219">
        <v>33545</v>
      </c>
      <c r="AQ752" s="219">
        <f t="shared" si="118"/>
        <v>8386.25</v>
      </c>
      <c r="AR752" s="222">
        <v>760</v>
      </c>
      <c r="AS752" s="222">
        <v>45570</v>
      </c>
      <c r="AT752" s="219">
        <f t="shared" si="119"/>
        <v>11392.5</v>
      </c>
      <c r="AU752" s="222">
        <v>0</v>
      </c>
      <c r="AV752" s="222">
        <v>0</v>
      </c>
      <c r="AW752" s="222">
        <f t="shared" si="120"/>
        <v>0</v>
      </c>
    </row>
    <row r="753" spans="2:49">
      <c r="B753" s="41" t="s">
        <v>2996</v>
      </c>
      <c r="C753" s="298" t="s">
        <v>3158</v>
      </c>
      <c r="D753" s="227" t="s">
        <v>23</v>
      </c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221"/>
      <c r="AA753" s="221"/>
      <c r="AB753" s="221"/>
      <c r="AC753" s="221"/>
      <c r="AD753" s="221"/>
      <c r="AE753" s="221"/>
      <c r="AF753" s="221"/>
      <c r="AG753" s="221"/>
      <c r="AH753" s="221"/>
      <c r="AI753" s="221"/>
      <c r="AJ753" s="221"/>
      <c r="AK753" s="221"/>
      <c r="AL753" s="221"/>
      <c r="AM753" s="221"/>
      <c r="AN753" s="221"/>
      <c r="AO753" s="219">
        <v>4</v>
      </c>
      <c r="AP753" s="219">
        <v>285</v>
      </c>
      <c r="AQ753" s="219">
        <f t="shared" si="118"/>
        <v>71.25</v>
      </c>
      <c r="AR753" s="222">
        <v>27</v>
      </c>
      <c r="AS753" s="222">
        <v>2415</v>
      </c>
      <c r="AT753" s="219">
        <f t="shared" si="119"/>
        <v>603.75</v>
      </c>
      <c r="AU753" s="222">
        <v>38</v>
      </c>
      <c r="AV753" s="222">
        <v>4245</v>
      </c>
      <c r="AW753" s="222">
        <f t="shared" si="120"/>
        <v>1061.25</v>
      </c>
    </row>
    <row r="754" spans="2:49">
      <c r="B754" s="41" t="s">
        <v>2997</v>
      </c>
      <c r="C754" s="298" t="s">
        <v>3159</v>
      </c>
      <c r="D754" s="227" t="s">
        <v>23</v>
      </c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221"/>
      <c r="AA754" s="221"/>
      <c r="AB754" s="221"/>
      <c r="AC754" s="221"/>
      <c r="AD754" s="221"/>
      <c r="AE754" s="221"/>
      <c r="AF754" s="221"/>
      <c r="AG754" s="221"/>
      <c r="AH754" s="221"/>
      <c r="AI754" s="221"/>
      <c r="AJ754" s="221"/>
      <c r="AK754" s="221"/>
      <c r="AL754" s="221"/>
      <c r="AM754" s="221"/>
      <c r="AN754" s="221"/>
      <c r="AO754" s="219">
        <v>19</v>
      </c>
      <c r="AP754" s="219">
        <v>1815</v>
      </c>
      <c r="AQ754" s="219">
        <f t="shared" si="118"/>
        <v>453.75</v>
      </c>
      <c r="AR754" s="222">
        <v>11</v>
      </c>
      <c r="AS754" s="222">
        <v>1105</v>
      </c>
      <c r="AT754" s="219">
        <f t="shared" si="119"/>
        <v>276.25</v>
      </c>
      <c r="AU754" s="222">
        <v>1254</v>
      </c>
      <c r="AV754" s="222">
        <v>80770</v>
      </c>
      <c r="AW754" s="222">
        <f t="shared" si="120"/>
        <v>20192.5</v>
      </c>
    </row>
    <row r="755" spans="2:49">
      <c r="B755" s="41" t="s">
        <v>2998</v>
      </c>
      <c r="C755" s="298" t="s">
        <v>3160</v>
      </c>
      <c r="D755" s="227" t="s">
        <v>23</v>
      </c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221"/>
      <c r="AA755" s="221"/>
      <c r="AB755" s="221"/>
      <c r="AC755" s="221"/>
      <c r="AD755" s="221"/>
      <c r="AE755" s="221"/>
      <c r="AF755" s="221"/>
      <c r="AG755" s="221"/>
      <c r="AH755" s="221"/>
      <c r="AI755" s="221"/>
      <c r="AJ755" s="221"/>
      <c r="AK755" s="221"/>
      <c r="AL755" s="221"/>
      <c r="AM755" s="221"/>
      <c r="AN755" s="221"/>
      <c r="AO755" s="219">
        <v>18</v>
      </c>
      <c r="AP755" s="219">
        <v>2005</v>
      </c>
      <c r="AQ755" s="219">
        <f t="shared" si="118"/>
        <v>501.25</v>
      </c>
      <c r="AR755" s="222">
        <v>68</v>
      </c>
      <c r="AS755" s="222">
        <v>6000</v>
      </c>
      <c r="AT755" s="219">
        <f t="shared" si="119"/>
        <v>1500</v>
      </c>
      <c r="AU755" s="222">
        <v>24</v>
      </c>
      <c r="AV755" s="222">
        <v>3280</v>
      </c>
      <c r="AW755" s="222">
        <f t="shared" si="120"/>
        <v>820</v>
      </c>
    </row>
    <row r="756" spans="2:49">
      <c r="B756" s="41" t="s">
        <v>2999</v>
      </c>
      <c r="C756" s="298" t="s">
        <v>3161</v>
      </c>
      <c r="D756" s="44" t="s">
        <v>204</v>
      </c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221"/>
      <c r="AA756" s="221"/>
      <c r="AB756" s="221"/>
      <c r="AC756" s="221"/>
      <c r="AD756" s="221"/>
      <c r="AE756" s="221"/>
      <c r="AF756" s="221"/>
      <c r="AG756" s="221"/>
      <c r="AH756" s="221"/>
      <c r="AI756" s="221"/>
      <c r="AJ756" s="221"/>
      <c r="AK756" s="221"/>
      <c r="AL756" s="221"/>
      <c r="AM756" s="221"/>
      <c r="AN756" s="221"/>
      <c r="AO756" s="219">
        <v>12</v>
      </c>
      <c r="AP756" s="219">
        <v>1070</v>
      </c>
      <c r="AQ756" s="219">
        <f t="shared" si="118"/>
        <v>267.5</v>
      </c>
      <c r="AR756" s="222">
        <v>36</v>
      </c>
      <c r="AS756" s="222">
        <v>2405</v>
      </c>
      <c r="AT756" s="219">
        <f t="shared" si="119"/>
        <v>601.25</v>
      </c>
      <c r="AU756" s="222">
        <v>23</v>
      </c>
      <c r="AV756" s="222">
        <v>2220</v>
      </c>
      <c r="AW756" s="222">
        <f t="shared" si="120"/>
        <v>555</v>
      </c>
    </row>
    <row r="757" spans="2:49">
      <c r="B757" s="41" t="s">
        <v>3000</v>
      </c>
      <c r="C757" s="298" t="s">
        <v>3162</v>
      </c>
      <c r="D757" s="44" t="s">
        <v>19</v>
      </c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221"/>
      <c r="AA757" s="221"/>
      <c r="AB757" s="221"/>
      <c r="AC757" s="221"/>
      <c r="AD757" s="221"/>
      <c r="AE757" s="221"/>
      <c r="AF757" s="221"/>
      <c r="AG757" s="221"/>
      <c r="AH757" s="221"/>
      <c r="AI757" s="221"/>
      <c r="AJ757" s="221"/>
      <c r="AK757" s="221"/>
      <c r="AL757" s="221"/>
      <c r="AM757" s="221"/>
      <c r="AN757" s="221"/>
      <c r="AO757" s="219">
        <v>33</v>
      </c>
      <c r="AP757" s="219">
        <v>3130</v>
      </c>
      <c r="AQ757" s="219">
        <f t="shared" si="118"/>
        <v>782.5</v>
      </c>
      <c r="AR757" s="222">
        <v>48</v>
      </c>
      <c r="AS757" s="222">
        <v>4075</v>
      </c>
      <c r="AT757" s="219">
        <f t="shared" si="119"/>
        <v>1018.75</v>
      </c>
      <c r="AU757" s="222">
        <v>65</v>
      </c>
      <c r="AV757" s="222">
        <v>7825</v>
      </c>
      <c r="AW757" s="222">
        <f t="shared" si="120"/>
        <v>1956.25</v>
      </c>
    </row>
    <row r="758" spans="2:49">
      <c r="B758" s="41" t="s">
        <v>3001</v>
      </c>
      <c r="C758" s="298" t="s">
        <v>3163</v>
      </c>
      <c r="D758" s="44" t="s">
        <v>5</v>
      </c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221"/>
      <c r="AA758" s="221"/>
      <c r="AB758" s="221"/>
      <c r="AC758" s="221"/>
      <c r="AD758" s="221"/>
      <c r="AE758" s="221"/>
      <c r="AF758" s="221"/>
      <c r="AG758" s="221"/>
      <c r="AH758" s="221"/>
      <c r="AI758" s="221"/>
      <c r="AJ758" s="221"/>
      <c r="AK758" s="221"/>
      <c r="AL758" s="221"/>
      <c r="AM758" s="221"/>
      <c r="AN758" s="221"/>
      <c r="AO758" s="219">
        <v>291</v>
      </c>
      <c r="AP758" s="219">
        <v>22235</v>
      </c>
      <c r="AQ758" s="219">
        <f t="shared" si="118"/>
        <v>5558.75</v>
      </c>
      <c r="AR758" s="222">
        <v>262</v>
      </c>
      <c r="AS758" s="222">
        <v>24630</v>
      </c>
      <c r="AT758" s="219">
        <f t="shared" si="119"/>
        <v>6157.5</v>
      </c>
      <c r="AU758" s="222">
        <v>37</v>
      </c>
      <c r="AV758" s="222">
        <v>3900</v>
      </c>
      <c r="AW758" s="222">
        <f t="shared" si="120"/>
        <v>975</v>
      </c>
    </row>
    <row r="759" spans="2:49">
      <c r="B759" s="41" t="s">
        <v>3002</v>
      </c>
      <c r="C759" s="298" t="s">
        <v>3164</v>
      </c>
      <c r="D759" s="44" t="s">
        <v>5</v>
      </c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221"/>
      <c r="AA759" s="221"/>
      <c r="AB759" s="221"/>
      <c r="AC759" s="221"/>
      <c r="AD759" s="221"/>
      <c r="AE759" s="221"/>
      <c r="AF759" s="221"/>
      <c r="AG759" s="221"/>
      <c r="AH759" s="221"/>
      <c r="AI759" s="221"/>
      <c r="AJ759" s="221"/>
      <c r="AK759" s="221"/>
      <c r="AL759" s="221"/>
      <c r="AM759" s="221"/>
      <c r="AN759" s="221"/>
      <c r="AO759" s="219">
        <v>5</v>
      </c>
      <c r="AP759" s="219">
        <v>240</v>
      </c>
      <c r="AQ759" s="219">
        <f t="shared" si="118"/>
        <v>60</v>
      </c>
      <c r="AR759" s="222">
        <v>2</v>
      </c>
      <c r="AS759" s="222">
        <v>105</v>
      </c>
      <c r="AT759" s="219">
        <f t="shared" si="119"/>
        <v>26.25</v>
      </c>
      <c r="AU759" s="222">
        <v>103</v>
      </c>
      <c r="AV759" s="222">
        <v>10180</v>
      </c>
      <c r="AW759" s="222">
        <f t="shared" si="120"/>
        <v>2545</v>
      </c>
    </row>
    <row r="760" spans="2:49">
      <c r="B760" s="41" t="s">
        <v>3003</v>
      </c>
      <c r="C760" s="298" t="s">
        <v>3165</v>
      </c>
      <c r="D760" s="227" t="s">
        <v>207</v>
      </c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221"/>
      <c r="AA760" s="221"/>
      <c r="AB760" s="221"/>
      <c r="AC760" s="221"/>
      <c r="AD760" s="221"/>
      <c r="AE760" s="221"/>
      <c r="AF760" s="221"/>
      <c r="AG760" s="221"/>
      <c r="AH760" s="221"/>
      <c r="AI760" s="221"/>
      <c r="AJ760" s="221"/>
      <c r="AK760" s="221"/>
      <c r="AL760" s="221"/>
      <c r="AM760" s="221"/>
      <c r="AN760" s="221"/>
      <c r="AO760" s="219">
        <v>0</v>
      </c>
      <c r="AP760" s="219">
        <v>0</v>
      </c>
      <c r="AQ760" s="219">
        <f t="shared" si="118"/>
        <v>0</v>
      </c>
      <c r="AR760" s="222">
        <v>0</v>
      </c>
      <c r="AS760" s="222">
        <v>0</v>
      </c>
      <c r="AT760" s="219">
        <f t="shared" si="119"/>
        <v>0</v>
      </c>
      <c r="AU760" s="222">
        <v>212</v>
      </c>
      <c r="AV760" s="222">
        <v>20055</v>
      </c>
      <c r="AW760" s="222">
        <f t="shared" si="120"/>
        <v>5013.75</v>
      </c>
    </row>
    <row r="761" spans="2:49">
      <c r="B761" s="41" t="s">
        <v>3004</v>
      </c>
      <c r="C761" s="298" t="s">
        <v>5597</v>
      </c>
      <c r="D761" s="44" t="s">
        <v>222</v>
      </c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221"/>
      <c r="AA761" s="221"/>
      <c r="AB761" s="221"/>
      <c r="AC761" s="221"/>
      <c r="AD761" s="221"/>
      <c r="AE761" s="221"/>
      <c r="AF761" s="221"/>
      <c r="AG761" s="221"/>
      <c r="AH761" s="221"/>
      <c r="AI761" s="221"/>
      <c r="AJ761" s="221"/>
      <c r="AK761" s="221"/>
      <c r="AL761" s="221"/>
      <c r="AM761" s="221"/>
      <c r="AN761" s="221"/>
      <c r="AO761" s="219">
        <v>104</v>
      </c>
      <c r="AP761" s="219">
        <v>10160</v>
      </c>
      <c r="AQ761" s="219">
        <f t="shared" si="118"/>
        <v>2540</v>
      </c>
      <c r="AR761" s="222">
        <v>633</v>
      </c>
      <c r="AS761" s="222">
        <v>54930</v>
      </c>
      <c r="AT761" s="219">
        <f t="shared" si="119"/>
        <v>13732.5</v>
      </c>
      <c r="AU761" s="222">
        <v>10</v>
      </c>
      <c r="AV761" s="222">
        <v>480</v>
      </c>
      <c r="AW761" s="222">
        <f t="shared" si="120"/>
        <v>120</v>
      </c>
    </row>
    <row r="762" spans="2:49">
      <c r="B762" s="41" t="s">
        <v>3005</v>
      </c>
      <c r="C762" s="298" t="s">
        <v>3166</v>
      </c>
      <c r="D762" s="44" t="s">
        <v>12</v>
      </c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221"/>
      <c r="AA762" s="221"/>
      <c r="AB762" s="221"/>
      <c r="AC762" s="221"/>
      <c r="AD762" s="221"/>
      <c r="AE762" s="221"/>
      <c r="AF762" s="221"/>
      <c r="AG762" s="221"/>
      <c r="AH762" s="221"/>
      <c r="AI762" s="221"/>
      <c r="AJ762" s="221"/>
      <c r="AK762" s="221"/>
      <c r="AL762" s="221"/>
      <c r="AM762" s="221"/>
      <c r="AN762" s="221"/>
      <c r="AO762" s="219">
        <v>2</v>
      </c>
      <c r="AP762" s="219">
        <v>105</v>
      </c>
      <c r="AQ762" s="219">
        <f t="shared" si="118"/>
        <v>26.25</v>
      </c>
      <c r="AR762" s="222">
        <v>23</v>
      </c>
      <c r="AS762" s="222">
        <v>2590</v>
      </c>
      <c r="AT762" s="219">
        <f t="shared" si="119"/>
        <v>647.5</v>
      </c>
      <c r="AU762" s="222">
        <v>0</v>
      </c>
      <c r="AV762" s="222">
        <v>0</v>
      </c>
      <c r="AW762" s="222">
        <f t="shared" si="120"/>
        <v>0</v>
      </c>
    </row>
    <row r="763" spans="2:49">
      <c r="B763" s="41" t="s">
        <v>3006</v>
      </c>
      <c r="C763" s="298" t="s">
        <v>3167</v>
      </c>
      <c r="D763" s="44" t="s">
        <v>5</v>
      </c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221"/>
      <c r="AA763" s="221"/>
      <c r="AB763" s="221"/>
      <c r="AC763" s="221"/>
      <c r="AD763" s="221"/>
      <c r="AE763" s="221"/>
      <c r="AF763" s="221"/>
      <c r="AG763" s="221"/>
      <c r="AH763" s="221"/>
      <c r="AI763" s="221"/>
      <c r="AJ763" s="221"/>
      <c r="AK763" s="221"/>
      <c r="AL763" s="221"/>
      <c r="AM763" s="221"/>
      <c r="AN763" s="221"/>
      <c r="AO763" s="219">
        <v>0</v>
      </c>
      <c r="AP763" s="219">
        <v>0</v>
      </c>
      <c r="AQ763" s="219">
        <f t="shared" si="118"/>
        <v>0</v>
      </c>
      <c r="AR763" s="222">
        <v>11</v>
      </c>
      <c r="AS763" s="222">
        <v>955</v>
      </c>
      <c r="AT763" s="219">
        <f t="shared" si="119"/>
        <v>238.75</v>
      </c>
      <c r="AU763" s="222">
        <v>732</v>
      </c>
      <c r="AV763" s="222">
        <v>75395</v>
      </c>
      <c r="AW763" s="222">
        <f t="shared" si="120"/>
        <v>18848.75</v>
      </c>
    </row>
    <row r="764" spans="2:49">
      <c r="B764" s="41" t="s">
        <v>3007</v>
      </c>
      <c r="C764" s="298" t="s">
        <v>3168</v>
      </c>
      <c r="D764" s="44" t="s">
        <v>5</v>
      </c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221"/>
      <c r="AA764" s="221"/>
      <c r="AB764" s="221"/>
      <c r="AC764" s="221"/>
      <c r="AD764" s="221"/>
      <c r="AE764" s="221"/>
      <c r="AF764" s="221"/>
      <c r="AG764" s="221"/>
      <c r="AH764" s="221"/>
      <c r="AI764" s="221"/>
      <c r="AJ764" s="221"/>
      <c r="AK764" s="221"/>
      <c r="AL764" s="221"/>
      <c r="AM764" s="221"/>
      <c r="AN764" s="221"/>
      <c r="AO764" s="219">
        <v>1</v>
      </c>
      <c r="AP764" s="219">
        <v>45</v>
      </c>
      <c r="AQ764" s="219">
        <f t="shared" si="118"/>
        <v>11.25</v>
      </c>
      <c r="AR764" s="222">
        <v>2</v>
      </c>
      <c r="AS764" s="222">
        <v>180</v>
      </c>
      <c r="AT764" s="219">
        <f t="shared" si="119"/>
        <v>45</v>
      </c>
      <c r="AU764" s="222">
        <v>19</v>
      </c>
      <c r="AV764" s="222">
        <v>1795</v>
      </c>
      <c r="AW764" s="222">
        <f t="shared" si="120"/>
        <v>448.75</v>
      </c>
    </row>
    <row r="765" spans="2:49">
      <c r="B765" s="41" t="s">
        <v>3008</v>
      </c>
      <c r="C765" s="298" t="s">
        <v>3169</v>
      </c>
      <c r="D765" s="44" t="s">
        <v>261</v>
      </c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221"/>
      <c r="AA765" s="221"/>
      <c r="AB765" s="221"/>
      <c r="AC765" s="221"/>
      <c r="AD765" s="221"/>
      <c r="AE765" s="221"/>
      <c r="AF765" s="221"/>
      <c r="AG765" s="221"/>
      <c r="AH765" s="221"/>
      <c r="AI765" s="221"/>
      <c r="AJ765" s="221"/>
      <c r="AK765" s="221"/>
      <c r="AL765" s="221"/>
      <c r="AM765" s="221"/>
      <c r="AN765" s="221"/>
      <c r="AO765" s="219">
        <v>55</v>
      </c>
      <c r="AP765" s="219">
        <v>4780</v>
      </c>
      <c r="AQ765" s="219">
        <f t="shared" si="118"/>
        <v>1195</v>
      </c>
      <c r="AR765" s="222">
        <v>306</v>
      </c>
      <c r="AS765" s="222">
        <v>23150</v>
      </c>
      <c r="AT765" s="219">
        <f t="shared" si="119"/>
        <v>5787.5</v>
      </c>
      <c r="AU765" s="222">
        <v>8</v>
      </c>
      <c r="AV765" s="222">
        <v>1165</v>
      </c>
      <c r="AW765" s="222">
        <f t="shared" si="120"/>
        <v>291.25</v>
      </c>
    </row>
    <row r="766" spans="2:49">
      <c r="B766" s="41" t="s">
        <v>3009</v>
      </c>
      <c r="C766" s="298" t="s">
        <v>3170</v>
      </c>
      <c r="D766" s="44" t="s">
        <v>5</v>
      </c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221"/>
      <c r="AA766" s="221"/>
      <c r="AB766" s="221"/>
      <c r="AC766" s="221"/>
      <c r="AD766" s="221"/>
      <c r="AE766" s="221"/>
      <c r="AF766" s="221"/>
      <c r="AG766" s="221"/>
      <c r="AH766" s="221"/>
      <c r="AI766" s="221"/>
      <c r="AJ766" s="221"/>
      <c r="AK766" s="221"/>
      <c r="AL766" s="221"/>
      <c r="AM766" s="221"/>
      <c r="AN766" s="221"/>
      <c r="AO766" s="219">
        <v>4</v>
      </c>
      <c r="AP766" s="219">
        <v>450</v>
      </c>
      <c r="AQ766" s="219">
        <f t="shared" si="118"/>
        <v>112.5</v>
      </c>
      <c r="AR766" s="222">
        <v>50</v>
      </c>
      <c r="AS766" s="222">
        <v>5930</v>
      </c>
      <c r="AT766" s="219">
        <f t="shared" si="119"/>
        <v>1482.5</v>
      </c>
      <c r="AU766" s="222">
        <v>0</v>
      </c>
      <c r="AV766" s="222">
        <v>0</v>
      </c>
      <c r="AW766" s="222">
        <f t="shared" si="120"/>
        <v>0</v>
      </c>
    </row>
    <row r="767" spans="2:49">
      <c r="B767" s="41" t="s">
        <v>3010</v>
      </c>
      <c r="C767" s="298" t="s">
        <v>3171</v>
      </c>
      <c r="D767" s="44" t="s">
        <v>5</v>
      </c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221"/>
      <c r="AA767" s="221"/>
      <c r="AB767" s="221"/>
      <c r="AC767" s="221"/>
      <c r="AD767" s="221"/>
      <c r="AE767" s="221"/>
      <c r="AF767" s="221"/>
      <c r="AG767" s="221"/>
      <c r="AH767" s="221"/>
      <c r="AI767" s="221"/>
      <c r="AJ767" s="221"/>
      <c r="AK767" s="221"/>
      <c r="AL767" s="221"/>
      <c r="AM767" s="221"/>
      <c r="AN767" s="221"/>
      <c r="AO767" s="219">
        <v>17</v>
      </c>
      <c r="AP767" s="219">
        <v>1565</v>
      </c>
      <c r="AQ767" s="219">
        <f t="shared" si="118"/>
        <v>391.25</v>
      </c>
      <c r="AR767" s="222">
        <v>129</v>
      </c>
      <c r="AS767" s="222">
        <v>9875</v>
      </c>
      <c r="AT767" s="219">
        <f t="shared" si="119"/>
        <v>2468.75</v>
      </c>
      <c r="AU767" s="222">
        <v>247</v>
      </c>
      <c r="AV767" s="222">
        <v>20965</v>
      </c>
      <c r="AW767" s="222">
        <f t="shared" si="120"/>
        <v>5241.25</v>
      </c>
    </row>
    <row r="768" spans="2:49">
      <c r="B768" s="41" t="s">
        <v>3011</v>
      </c>
      <c r="C768" s="298" t="s">
        <v>3172</v>
      </c>
      <c r="D768" s="227" t="s">
        <v>19</v>
      </c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221"/>
      <c r="AA768" s="221"/>
      <c r="AB768" s="221"/>
      <c r="AC768" s="221"/>
      <c r="AD768" s="221"/>
      <c r="AE768" s="221"/>
      <c r="AF768" s="221"/>
      <c r="AG768" s="221"/>
      <c r="AH768" s="221"/>
      <c r="AI768" s="221"/>
      <c r="AJ768" s="221"/>
      <c r="AK768" s="221"/>
      <c r="AL768" s="221"/>
      <c r="AM768" s="221"/>
      <c r="AN768" s="221"/>
      <c r="AO768" s="219">
        <v>1</v>
      </c>
      <c r="AP768" s="219">
        <v>160</v>
      </c>
      <c r="AQ768" s="219">
        <f t="shared" si="118"/>
        <v>40</v>
      </c>
      <c r="AR768" s="222">
        <v>0</v>
      </c>
      <c r="AS768" s="222">
        <v>0</v>
      </c>
      <c r="AT768" s="219">
        <f t="shared" si="119"/>
        <v>0</v>
      </c>
      <c r="AU768" s="222">
        <v>40</v>
      </c>
      <c r="AV768" s="222">
        <v>4175</v>
      </c>
      <c r="AW768" s="222">
        <f t="shared" si="120"/>
        <v>1043.75</v>
      </c>
    </row>
    <row r="769" spans="2:49">
      <c r="B769" s="41" t="s">
        <v>3012</v>
      </c>
      <c r="C769" s="298" t="s">
        <v>3173</v>
      </c>
      <c r="D769" s="227" t="s">
        <v>58</v>
      </c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221"/>
      <c r="AA769" s="221"/>
      <c r="AB769" s="221"/>
      <c r="AC769" s="221"/>
      <c r="AD769" s="221"/>
      <c r="AE769" s="221"/>
      <c r="AF769" s="221"/>
      <c r="AG769" s="221"/>
      <c r="AH769" s="221"/>
      <c r="AI769" s="221"/>
      <c r="AJ769" s="221"/>
      <c r="AK769" s="221"/>
      <c r="AL769" s="221"/>
      <c r="AM769" s="221"/>
      <c r="AN769" s="221"/>
      <c r="AO769" s="219">
        <v>13</v>
      </c>
      <c r="AP769" s="219">
        <v>1145</v>
      </c>
      <c r="AQ769" s="219">
        <f t="shared" si="118"/>
        <v>286.25</v>
      </c>
      <c r="AR769" s="222">
        <v>39</v>
      </c>
      <c r="AS769" s="222">
        <v>4415</v>
      </c>
      <c r="AT769" s="219">
        <f t="shared" si="119"/>
        <v>1103.75</v>
      </c>
      <c r="AU769" s="222">
        <v>144</v>
      </c>
      <c r="AV769" s="222">
        <v>13365</v>
      </c>
      <c r="AW769" s="222">
        <f t="shared" si="120"/>
        <v>3341.25</v>
      </c>
    </row>
    <row r="770" spans="2:49">
      <c r="B770" s="41" t="s">
        <v>3013</v>
      </c>
      <c r="C770" s="298" t="s">
        <v>3174</v>
      </c>
      <c r="D770" s="227" t="s">
        <v>383</v>
      </c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221"/>
      <c r="AA770" s="221"/>
      <c r="AB770" s="221"/>
      <c r="AC770" s="221"/>
      <c r="AD770" s="221"/>
      <c r="AE770" s="221"/>
      <c r="AF770" s="221"/>
      <c r="AG770" s="221"/>
      <c r="AH770" s="221"/>
      <c r="AI770" s="221"/>
      <c r="AJ770" s="221"/>
      <c r="AK770" s="221"/>
      <c r="AL770" s="221"/>
      <c r="AM770" s="221"/>
      <c r="AN770" s="221"/>
      <c r="AO770" s="219">
        <v>3</v>
      </c>
      <c r="AP770" s="219">
        <v>325</v>
      </c>
      <c r="AQ770" s="219">
        <f t="shared" si="118"/>
        <v>81.25</v>
      </c>
      <c r="AR770" s="222">
        <v>9</v>
      </c>
      <c r="AS770" s="222">
        <v>605</v>
      </c>
      <c r="AT770" s="219">
        <f t="shared" si="119"/>
        <v>151.25</v>
      </c>
      <c r="AU770" s="222">
        <v>0</v>
      </c>
      <c r="AV770" s="222">
        <v>0</v>
      </c>
      <c r="AW770" s="222">
        <f t="shared" si="120"/>
        <v>0</v>
      </c>
    </row>
    <row r="771" spans="2:49">
      <c r="B771" s="41" t="s">
        <v>3014</v>
      </c>
      <c r="C771" s="298" t="s">
        <v>3175</v>
      </c>
      <c r="D771" s="44" t="s">
        <v>19</v>
      </c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221"/>
      <c r="AA771" s="221"/>
      <c r="AB771" s="221"/>
      <c r="AC771" s="221"/>
      <c r="AD771" s="221"/>
      <c r="AE771" s="221"/>
      <c r="AF771" s="221"/>
      <c r="AG771" s="221"/>
      <c r="AH771" s="221"/>
      <c r="AI771" s="221"/>
      <c r="AJ771" s="221"/>
      <c r="AK771" s="221"/>
      <c r="AL771" s="221"/>
      <c r="AM771" s="221"/>
      <c r="AN771" s="221"/>
      <c r="AO771" s="219">
        <v>230</v>
      </c>
      <c r="AP771" s="219">
        <v>17405</v>
      </c>
      <c r="AQ771" s="219">
        <f t="shared" si="118"/>
        <v>4351.25</v>
      </c>
      <c r="AR771" s="222">
        <v>394</v>
      </c>
      <c r="AS771" s="222">
        <v>32190</v>
      </c>
      <c r="AT771" s="219">
        <f t="shared" si="119"/>
        <v>8047.5</v>
      </c>
      <c r="AU771" s="222">
        <v>46</v>
      </c>
      <c r="AV771" s="222">
        <v>4795</v>
      </c>
      <c r="AW771" s="222">
        <f t="shared" si="120"/>
        <v>1198.75</v>
      </c>
    </row>
    <row r="772" spans="2:49">
      <c r="B772" s="41" t="s">
        <v>3015</v>
      </c>
      <c r="C772" s="298" t="s">
        <v>3176</v>
      </c>
      <c r="D772" s="44" t="s">
        <v>341</v>
      </c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221"/>
      <c r="AA772" s="221"/>
      <c r="AB772" s="221"/>
      <c r="AC772" s="221"/>
      <c r="AD772" s="221"/>
      <c r="AE772" s="221"/>
      <c r="AF772" s="221"/>
      <c r="AG772" s="221"/>
      <c r="AH772" s="221"/>
      <c r="AI772" s="221"/>
      <c r="AJ772" s="221"/>
      <c r="AK772" s="221"/>
      <c r="AL772" s="221"/>
      <c r="AM772" s="221"/>
      <c r="AN772" s="221"/>
      <c r="AO772" s="219">
        <v>4</v>
      </c>
      <c r="AP772" s="219">
        <v>210</v>
      </c>
      <c r="AQ772" s="219">
        <f t="shared" si="118"/>
        <v>52.5</v>
      </c>
      <c r="AR772" s="222">
        <v>9</v>
      </c>
      <c r="AS772" s="222">
        <v>1315</v>
      </c>
      <c r="AT772" s="219">
        <f t="shared" si="119"/>
        <v>328.75</v>
      </c>
      <c r="AU772" s="222">
        <v>7</v>
      </c>
      <c r="AV772" s="222">
        <v>470</v>
      </c>
      <c r="AW772" s="222">
        <f t="shared" si="120"/>
        <v>117.5</v>
      </c>
    </row>
    <row r="773" spans="2:49">
      <c r="B773" s="41" t="s">
        <v>3016</v>
      </c>
      <c r="C773" s="298" t="s">
        <v>3177</v>
      </c>
      <c r="D773" s="44" t="s">
        <v>5</v>
      </c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221"/>
      <c r="AA773" s="221"/>
      <c r="AB773" s="221"/>
      <c r="AC773" s="221"/>
      <c r="AD773" s="221"/>
      <c r="AE773" s="221"/>
      <c r="AF773" s="221"/>
      <c r="AG773" s="221"/>
      <c r="AH773" s="221"/>
      <c r="AI773" s="221"/>
      <c r="AJ773" s="221"/>
      <c r="AK773" s="221"/>
      <c r="AL773" s="221"/>
      <c r="AM773" s="221"/>
      <c r="AN773" s="221"/>
      <c r="AO773" s="219">
        <v>7</v>
      </c>
      <c r="AP773" s="219">
        <v>475</v>
      </c>
      <c r="AQ773" s="219">
        <f t="shared" si="118"/>
        <v>118.75</v>
      </c>
      <c r="AR773" s="222">
        <v>55</v>
      </c>
      <c r="AS773" s="222">
        <v>4460</v>
      </c>
      <c r="AT773" s="219">
        <f t="shared" si="119"/>
        <v>1115</v>
      </c>
      <c r="AU773" s="222">
        <v>409</v>
      </c>
      <c r="AV773" s="222">
        <v>35935</v>
      </c>
      <c r="AW773" s="222">
        <f t="shared" si="120"/>
        <v>8983.75</v>
      </c>
    </row>
    <row r="774" spans="2:49">
      <c r="B774" s="41" t="s">
        <v>3017</v>
      </c>
      <c r="C774" s="298" t="s">
        <v>3178</v>
      </c>
      <c r="D774" s="44" t="s">
        <v>5</v>
      </c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221"/>
      <c r="AA774" s="221"/>
      <c r="AB774" s="221"/>
      <c r="AC774" s="221"/>
      <c r="AD774" s="221"/>
      <c r="AE774" s="221"/>
      <c r="AF774" s="221"/>
      <c r="AG774" s="221"/>
      <c r="AH774" s="221"/>
      <c r="AI774" s="221"/>
      <c r="AJ774" s="221"/>
      <c r="AK774" s="221"/>
      <c r="AL774" s="221"/>
      <c r="AM774" s="221"/>
      <c r="AN774" s="221"/>
      <c r="AO774" s="219">
        <v>39</v>
      </c>
      <c r="AP774" s="219">
        <v>3955</v>
      </c>
      <c r="AQ774" s="219">
        <f t="shared" si="118"/>
        <v>988.75</v>
      </c>
      <c r="AR774" s="222">
        <v>65</v>
      </c>
      <c r="AS774" s="222">
        <v>6215</v>
      </c>
      <c r="AT774" s="219">
        <f t="shared" si="119"/>
        <v>1553.75</v>
      </c>
      <c r="AU774" s="222">
        <v>22</v>
      </c>
      <c r="AV774" s="222">
        <v>1460</v>
      </c>
      <c r="AW774" s="222">
        <f t="shared" si="120"/>
        <v>365</v>
      </c>
    </row>
    <row r="775" spans="2:49">
      <c r="B775" s="41" t="s">
        <v>3018</v>
      </c>
      <c r="C775" s="298" t="s">
        <v>3179</v>
      </c>
      <c r="D775" s="227" t="s">
        <v>284</v>
      </c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221"/>
      <c r="AA775" s="221"/>
      <c r="AB775" s="221"/>
      <c r="AC775" s="221"/>
      <c r="AD775" s="221"/>
      <c r="AE775" s="221"/>
      <c r="AF775" s="221"/>
      <c r="AG775" s="221"/>
      <c r="AH775" s="221"/>
      <c r="AI775" s="221"/>
      <c r="AJ775" s="221"/>
      <c r="AK775" s="221"/>
      <c r="AL775" s="221"/>
      <c r="AM775" s="221"/>
      <c r="AN775" s="221"/>
      <c r="AO775" s="219">
        <v>61</v>
      </c>
      <c r="AP775" s="219">
        <v>6935</v>
      </c>
      <c r="AQ775" s="219">
        <f t="shared" si="118"/>
        <v>1733.75</v>
      </c>
      <c r="AR775" s="222">
        <v>147</v>
      </c>
      <c r="AS775" s="222">
        <v>10890</v>
      </c>
      <c r="AT775" s="219">
        <f t="shared" si="119"/>
        <v>2722.5</v>
      </c>
      <c r="AU775" s="222">
        <v>82</v>
      </c>
      <c r="AV775" s="222">
        <v>8880</v>
      </c>
      <c r="AW775" s="222">
        <f t="shared" si="120"/>
        <v>2220</v>
      </c>
    </row>
    <row r="776" spans="2:49">
      <c r="B776" s="41" t="s">
        <v>3019</v>
      </c>
      <c r="C776" s="298" t="s">
        <v>3180</v>
      </c>
      <c r="D776" s="227" t="s">
        <v>204</v>
      </c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221"/>
      <c r="AA776" s="221"/>
      <c r="AB776" s="221"/>
      <c r="AC776" s="221"/>
      <c r="AD776" s="221"/>
      <c r="AE776" s="221"/>
      <c r="AF776" s="221"/>
      <c r="AG776" s="221"/>
      <c r="AH776" s="221"/>
      <c r="AI776" s="221"/>
      <c r="AJ776" s="221"/>
      <c r="AK776" s="221"/>
      <c r="AL776" s="221"/>
      <c r="AM776" s="221"/>
      <c r="AN776" s="221"/>
      <c r="AO776" s="219">
        <v>8</v>
      </c>
      <c r="AP776" s="219">
        <v>1045</v>
      </c>
      <c r="AQ776" s="219">
        <f t="shared" si="118"/>
        <v>261.25</v>
      </c>
      <c r="AR776" s="222">
        <v>13</v>
      </c>
      <c r="AS776" s="222">
        <v>1140</v>
      </c>
      <c r="AT776" s="219">
        <f t="shared" si="119"/>
        <v>285</v>
      </c>
      <c r="AU776" s="222">
        <v>48</v>
      </c>
      <c r="AV776" s="222">
        <v>6025</v>
      </c>
      <c r="AW776" s="222">
        <f t="shared" si="120"/>
        <v>1506.25</v>
      </c>
    </row>
    <row r="777" spans="2:49">
      <c r="B777" s="41" t="s">
        <v>3020</v>
      </c>
      <c r="C777" s="298" t="s">
        <v>3181</v>
      </c>
      <c r="D777" s="227" t="s">
        <v>204</v>
      </c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221"/>
      <c r="AA777" s="221"/>
      <c r="AB777" s="221"/>
      <c r="AC777" s="221"/>
      <c r="AD777" s="221"/>
      <c r="AE777" s="221"/>
      <c r="AF777" s="221"/>
      <c r="AG777" s="221"/>
      <c r="AH777" s="221"/>
      <c r="AI777" s="221"/>
      <c r="AJ777" s="221"/>
      <c r="AK777" s="221"/>
      <c r="AL777" s="221"/>
      <c r="AM777" s="221"/>
      <c r="AN777" s="221"/>
      <c r="AO777" s="219">
        <v>4</v>
      </c>
      <c r="AP777" s="219">
        <v>430</v>
      </c>
      <c r="AQ777" s="219">
        <f t="shared" si="118"/>
        <v>107.5</v>
      </c>
      <c r="AR777" s="222">
        <v>9</v>
      </c>
      <c r="AS777" s="222">
        <v>965</v>
      </c>
      <c r="AT777" s="219">
        <f t="shared" si="119"/>
        <v>241.25</v>
      </c>
      <c r="AU777" s="222">
        <v>85</v>
      </c>
      <c r="AV777" s="222">
        <v>8790</v>
      </c>
      <c r="AW777" s="222">
        <f t="shared" si="120"/>
        <v>2197.5</v>
      </c>
    </row>
    <row r="778" spans="2:49">
      <c r="B778" s="41" t="s">
        <v>3021</v>
      </c>
      <c r="C778" s="298" t="s">
        <v>3182</v>
      </c>
      <c r="D778" s="227" t="s">
        <v>307</v>
      </c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221"/>
      <c r="AA778" s="221"/>
      <c r="AB778" s="221"/>
      <c r="AC778" s="221"/>
      <c r="AD778" s="221"/>
      <c r="AE778" s="221"/>
      <c r="AF778" s="221"/>
      <c r="AG778" s="221"/>
      <c r="AH778" s="221"/>
      <c r="AI778" s="221"/>
      <c r="AJ778" s="221"/>
      <c r="AK778" s="221"/>
      <c r="AL778" s="221"/>
      <c r="AM778" s="221"/>
      <c r="AN778" s="221"/>
      <c r="AO778" s="219">
        <v>8</v>
      </c>
      <c r="AP778" s="219">
        <v>880</v>
      </c>
      <c r="AQ778" s="219">
        <f t="shared" si="118"/>
        <v>220</v>
      </c>
      <c r="AR778" s="222">
        <v>5</v>
      </c>
      <c r="AS778" s="222">
        <v>910</v>
      </c>
      <c r="AT778" s="219">
        <f t="shared" si="119"/>
        <v>227.5</v>
      </c>
      <c r="AU778" s="222">
        <v>150</v>
      </c>
      <c r="AV778" s="222">
        <v>11040</v>
      </c>
      <c r="AW778" s="222">
        <f t="shared" si="120"/>
        <v>2760</v>
      </c>
    </row>
    <row r="779" spans="2:49">
      <c r="B779" s="41" t="s">
        <v>3022</v>
      </c>
      <c r="C779" s="298" t="s">
        <v>3183</v>
      </c>
      <c r="D779" s="44" t="s">
        <v>43</v>
      </c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221"/>
      <c r="AA779" s="221"/>
      <c r="AB779" s="221"/>
      <c r="AC779" s="221"/>
      <c r="AD779" s="221"/>
      <c r="AE779" s="221"/>
      <c r="AF779" s="221"/>
      <c r="AG779" s="221"/>
      <c r="AH779" s="221"/>
      <c r="AI779" s="221"/>
      <c r="AJ779" s="221"/>
      <c r="AK779" s="221"/>
      <c r="AL779" s="221"/>
      <c r="AM779" s="221"/>
      <c r="AN779" s="221"/>
      <c r="AO779" s="219">
        <v>2</v>
      </c>
      <c r="AP779" s="219">
        <v>260</v>
      </c>
      <c r="AQ779" s="219">
        <f t="shared" si="118"/>
        <v>65</v>
      </c>
      <c r="AR779" s="222">
        <v>26</v>
      </c>
      <c r="AS779" s="222">
        <v>2740</v>
      </c>
      <c r="AT779" s="219">
        <f t="shared" si="119"/>
        <v>685</v>
      </c>
      <c r="AU779" s="222">
        <v>16</v>
      </c>
      <c r="AV779" s="222">
        <v>1675</v>
      </c>
      <c r="AW779" s="222">
        <f t="shared" si="120"/>
        <v>418.75</v>
      </c>
    </row>
    <row r="780" spans="2:49">
      <c r="B780" s="41" t="s">
        <v>3023</v>
      </c>
      <c r="C780" s="298" t="s">
        <v>3184</v>
      </c>
      <c r="D780" s="44" t="s">
        <v>12</v>
      </c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221"/>
      <c r="AA780" s="221"/>
      <c r="AB780" s="221"/>
      <c r="AC780" s="221"/>
      <c r="AD780" s="221"/>
      <c r="AE780" s="221"/>
      <c r="AF780" s="221"/>
      <c r="AG780" s="221"/>
      <c r="AH780" s="221"/>
      <c r="AI780" s="221"/>
      <c r="AJ780" s="221"/>
      <c r="AK780" s="221"/>
      <c r="AL780" s="221"/>
      <c r="AM780" s="221"/>
      <c r="AN780" s="221"/>
      <c r="AO780" s="219">
        <v>18</v>
      </c>
      <c r="AP780" s="219">
        <v>1445</v>
      </c>
      <c r="AQ780" s="219">
        <f t="shared" si="118"/>
        <v>361.25</v>
      </c>
      <c r="AR780" s="222">
        <v>56</v>
      </c>
      <c r="AS780" s="222">
        <v>4400</v>
      </c>
      <c r="AT780" s="219">
        <f t="shared" si="119"/>
        <v>1100</v>
      </c>
      <c r="AU780" s="222">
        <v>5</v>
      </c>
      <c r="AV780" s="222">
        <v>735</v>
      </c>
      <c r="AW780" s="222">
        <f t="shared" si="120"/>
        <v>183.75</v>
      </c>
    </row>
    <row r="781" spans="2:49">
      <c r="B781" s="41" t="s">
        <v>3024</v>
      </c>
      <c r="C781" s="298" t="s">
        <v>5598</v>
      </c>
      <c r="D781" s="227" t="s">
        <v>14</v>
      </c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221"/>
      <c r="AA781" s="221"/>
      <c r="AB781" s="221"/>
      <c r="AC781" s="221"/>
      <c r="AD781" s="221"/>
      <c r="AE781" s="221"/>
      <c r="AF781" s="221"/>
      <c r="AG781" s="221"/>
      <c r="AH781" s="221"/>
      <c r="AI781" s="221"/>
      <c r="AJ781" s="221"/>
      <c r="AK781" s="221"/>
      <c r="AL781" s="221"/>
      <c r="AM781" s="221"/>
      <c r="AN781" s="221"/>
      <c r="AO781" s="219">
        <v>2</v>
      </c>
      <c r="AP781" s="219">
        <v>105</v>
      </c>
      <c r="AQ781" s="219">
        <f t="shared" si="118"/>
        <v>26.25</v>
      </c>
      <c r="AR781" s="222">
        <v>50</v>
      </c>
      <c r="AS781" s="222">
        <v>6225</v>
      </c>
      <c r="AT781" s="219">
        <f t="shared" si="119"/>
        <v>1556.25</v>
      </c>
      <c r="AU781" s="222">
        <v>3</v>
      </c>
      <c r="AV781" s="222">
        <v>440</v>
      </c>
      <c r="AW781" s="222">
        <f t="shared" si="120"/>
        <v>110</v>
      </c>
    </row>
    <row r="782" spans="2:49">
      <c r="B782" s="41" t="s">
        <v>3025</v>
      </c>
      <c r="C782" s="298" t="s">
        <v>5599</v>
      </c>
      <c r="D782" s="44" t="s">
        <v>5</v>
      </c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221"/>
      <c r="AA782" s="221"/>
      <c r="AB782" s="221"/>
      <c r="AC782" s="221"/>
      <c r="AD782" s="221"/>
      <c r="AE782" s="221"/>
      <c r="AF782" s="221"/>
      <c r="AG782" s="221"/>
      <c r="AH782" s="221"/>
      <c r="AI782" s="221"/>
      <c r="AJ782" s="221"/>
      <c r="AK782" s="221"/>
      <c r="AL782" s="221"/>
      <c r="AM782" s="221"/>
      <c r="AN782" s="221"/>
      <c r="AO782" s="219">
        <v>43</v>
      </c>
      <c r="AP782" s="219">
        <v>3910</v>
      </c>
      <c r="AQ782" s="219">
        <f t="shared" si="118"/>
        <v>977.5</v>
      </c>
      <c r="AR782" s="222">
        <v>137</v>
      </c>
      <c r="AS782" s="222">
        <v>13835</v>
      </c>
      <c r="AT782" s="219">
        <f t="shared" si="119"/>
        <v>3458.75</v>
      </c>
      <c r="AU782" s="222">
        <v>28</v>
      </c>
      <c r="AV782" s="222">
        <v>2745</v>
      </c>
      <c r="AW782" s="222">
        <f t="shared" si="120"/>
        <v>686.25</v>
      </c>
    </row>
    <row r="783" spans="2:49">
      <c r="B783" s="41" t="s">
        <v>3026</v>
      </c>
      <c r="C783" s="298" t="s">
        <v>5600</v>
      </c>
      <c r="D783" s="44" t="s">
        <v>259</v>
      </c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221"/>
      <c r="AA783" s="221"/>
      <c r="AB783" s="221"/>
      <c r="AC783" s="221"/>
      <c r="AD783" s="221"/>
      <c r="AE783" s="221"/>
      <c r="AF783" s="221"/>
      <c r="AG783" s="221"/>
      <c r="AH783" s="221"/>
      <c r="AI783" s="221"/>
      <c r="AJ783" s="221"/>
      <c r="AK783" s="221"/>
      <c r="AL783" s="221"/>
      <c r="AM783" s="221"/>
      <c r="AN783" s="221"/>
      <c r="AO783" s="219">
        <v>14</v>
      </c>
      <c r="AP783" s="219">
        <v>1065</v>
      </c>
      <c r="AQ783" s="219">
        <f t="shared" si="118"/>
        <v>266.25</v>
      </c>
      <c r="AR783" s="222">
        <v>42</v>
      </c>
      <c r="AS783" s="222">
        <v>3405</v>
      </c>
      <c r="AT783" s="219">
        <f t="shared" si="119"/>
        <v>851.25</v>
      </c>
      <c r="AU783" s="222">
        <v>0</v>
      </c>
      <c r="AV783" s="222">
        <v>0</v>
      </c>
      <c r="AW783" s="222">
        <f t="shared" si="120"/>
        <v>0</v>
      </c>
    </row>
    <row r="784" spans="2:49">
      <c r="B784" s="41" t="s">
        <v>3027</v>
      </c>
      <c r="C784" s="298" t="s">
        <v>5549</v>
      </c>
      <c r="D784" s="44" t="s">
        <v>5</v>
      </c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221"/>
      <c r="AA784" s="221"/>
      <c r="AB784" s="221"/>
      <c r="AC784" s="221"/>
      <c r="AD784" s="221"/>
      <c r="AE784" s="221"/>
      <c r="AF784" s="221"/>
      <c r="AG784" s="221"/>
      <c r="AH784" s="221"/>
      <c r="AI784" s="221"/>
      <c r="AJ784" s="221"/>
      <c r="AK784" s="221"/>
      <c r="AL784" s="221"/>
      <c r="AM784" s="221"/>
      <c r="AN784" s="221"/>
      <c r="AO784" s="219">
        <v>4</v>
      </c>
      <c r="AP784" s="219">
        <v>355</v>
      </c>
      <c r="AQ784" s="219">
        <f t="shared" si="118"/>
        <v>88.75</v>
      </c>
      <c r="AR784" s="222">
        <v>19</v>
      </c>
      <c r="AS784" s="222">
        <v>1755</v>
      </c>
      <c r="AT784" s="219">
        <f t="shared" si="119"/>
        <v>438.75</v>
      </c>
      <c r="AU784" s="222">
        <v>32</v>
      </c>
      <c r="AV784" s="222">
        <v>2800</v>
      </c>
      <c r="AW784" s="222">
        <f t="shared" si="120"/>
        <v>700</v>
      </c>
    </row>
    <row r="785" spans="2:49">
      <c r="B785" s="41" t="s">
        <v>3028</v>
      </c>
      <c r="C785" s="298" t="s">
        <v>3185</v>
      </c>
      <c r="D785" s="44" t="s">
        <v>84</v>
      </c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221"/>
      <c r="AA785" s="221"/>
      <c r="AB785" s="221"/>
      <c r="AC785" s="221"/>
      <c r="AD785" s="221"/>
      <c r="AE785" s="221"/>
      <c r="AF785" s="221"/>
      <c r="AG785" s="221"/>
      <c r="AH785" s="221"/>
      <c r="AI785" s="221"/>
      <c r="AJ785" s="221"/>
      <c r="AK785" s="221"/>
      <c r="AL785" s="221"/>
      <c r="AM785" s="221"/>
      <c r="AN785" s="221"/>
      <c r="AO785" s="219">
        <v>9</v>
      </c>
      <c r="AP785" s="219">
        <v>745</v>
      </c>
      <c r="AQ785" s="219">
        <f t="shared" si="118"/>
        <v>186.25</v>
      </c>
      <c r="AR785" s="222">
        <v>40</v>
      </c>
      <c r="AS785" s="222">
        <v>3415</v>
      </c>
      <c r="AT785" s="219">
        <f t="shared" si="119"/>
        <v>853.75</v>
      </c>
      <c r="AU785" s="222">
        <v>58</v>
      </c>
      <c r="AV785" s="222">
        <v>6295</v>
      </c>
      <c r="AW785" s="222">
        <f t="shared" si="120"/>
        <v>1573.75</v>
      </c>
    </row>
    <row r="786" spans="2:49">
      <c r="B786" s="41" t="s">
        <v>3029</v>
      </c>
      <c r="C786" s="298" t="s">
        <v>3186</v>
      </c>
      <c r="D786" s="44" t="s">
        <v>5</v>
      </c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221"/>
      <c r="AA786" s="221"/>
      <c r="AB786" s="221"/>
      <c r="AC786" s="221"/>
      <c r="AD786" s="221"/>
      <c r="AE786" s="221"/>
      <c r="AF786" s="221"/>
      <c r="AG786" s="221"/>
      <c r="AH786" s="221"/>
      <c r="AI786" s="221"/>
      <c r="AJ786" s="221"/>
      <c r="AK786" s="221"/>
      <c r="AL786" s="221"/>
      <c r="AM786" s="221"/>
      <c r="AN786" s="221"/>
      <c r="AO786" s="219">
        <v>11</v>
      </c>
      <c r="AP786" s="219">
        <v>1045</v>
      </c>
      <c r="AQ786" s="219">
        <f t="shared" si="118"/>
        <v>261.25</v>
      </c>
      <c r="AR786" s="222">
        <v>162</v>
      </c>
      <c r="AS786" s="222">
        <v>14370</v>
      </c>
      <c r="AT786" s="219">
        <f t="shared" si="119"/>
        <v>3592.5</v>
      </c>
      <c r="AU786" s="222">
        <v>145</v>
      </c>
      <c r="AV786" s="222">
        <v>20310</v>
      </c>
      <c r="AW786" s="222">
        <f t="shared" si="120"/>
        <v>5077.5</v>
      </c>
    </row>
    <row r="787" spans="2:49">
      <c r="B787" s="41" t="s">
        <v>3030</v>
      </c>
      <c r="C787" s="298" t="s">
        <v>3187</v>
      </c>
      <c r="D787" s="44" t="s">
        <v>5</v>
      </c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221"/>
      <c r="AA787" s="221"/>
      <c r="AB787" s="221"/>
      <c r="AC787" s="221"/>
      <c r="AD787" s="221"/>
      <c r="AE787" s="221"/>
      <c r="AF787" s="221"/>
      <c r="AG787" s="221"/>
      <c r="AH787" s="221"/>
      <c r="AI787" s="221"/>
      <c r="AJ787" s="221"/>
      <c r="AK787" s="221"/>
      <c r="AL787" s="221"/>
      <c r="AM787" s="221"/>
      <c r="AN787" s="221"/>
      <c r="AO787" s="219">
        <v>72</v>
      </c>
      <c r="AP787" s="219">
        <v>6285</v>
      </c>
      <c r="AQ787" s="219">
        <f t="shared" si="118"/>
        <v>1571.25</v>
      </c>
      <c r="AR787" s="222">
        <v>202</v>
      </c>
      <c r="AS787" s="222">
        <v>17895</v>
      </c>
      <c r="AT787" s="219">
        <f t="shared" si="119"/>
        <v>4473.75</v>
      </c>
      <c r="AU787" s="222">
        <v>40</v>
      </c>
      <c r="AV787" s="222">
        <v>3410</v>
      </c>
      <c r="AW787" s="222">
        <f t="shared" si="120"/>
        <v>852.5</v>
      </c>
    </row>
    <row r="788" spans="2:49">
      <c r="B788" s="41" t="s">
        <v>3031</v>
      </c>
      <c r="C788" s="298" t="s">
        <v>3188</v>
      </c>
      <c r="D788" s="227" t="s">
        <v>66</v>
      </c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221"/>
      <c r="AA788" s="221"/>
      <c r="AB788" s="221"/>
      <c r="AC788" s="221"/>
      <c r="AD788" s="221"/>
      <c r="AE788" s="221"/>
      <c r="AF788" s="221"/>
      <c r="AG788" s="221"/>
      <c r="AH788" s="221"/>
      <c r="AI788" s="221"/>
      <c r="AJ788" s="221"/>
      <c r="AK788" s="221"/>
      <c r="AL788" s="221"/>
      <c r="AM788" s="221"/>
      <c r="AN788" s="221"/>
      <c r="AO788" s="219">
        <v>0</v>
      </c>
      <c r="AP788" s="219">
        <v>0</v>
      </c>
      <c r="AQ788" s="219">
        <f t="shared" si="118"/>
        <v>0</v>
      </c>
      <c r="AR788" s="222">
        <v>0</v>
      </c>
      <c r="AS788" s="222">
        <v>0</v>
      </c>
      <c r="AT788" s="219">
        <f t="shared" si="119"/>
        <v>0</v>
      </c>
      <c r="AU788" s="222">
        <v>16</v>
      </c>
      <c r="AV788" s="222">
        <v>1010</v>
      </c>
      <c r="AW788" s="222">
        <f t="shared" si="120"/>
        <v>252.5</v>
      </c>
    </row>
    <row r="789" spans="2:49">
      <c r="B789" s="41" t="s">
        <v>3032</v>
      </c>
      <c r="C789" s="298" t="s">
        <v>3189</v>
      </c>
      <c r="D789" s="44" t="s">
        <v>5</v>
      </c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221"/>
      <c r="AA789" s="221"/>
      <c r="AB789" s="221"/>
      <c r="AC789" s="221"/>
      <c r="AD789" s="221"/>
      <c r="AE789" s="221"/>
      <c r="AF789" s="221"/>
      <c r="AG789" s="221"/>
      <c r="AH789" s="221"/>
      <c r="AI789" s="221"/>
      <c r="AJ789" s="221"/>
      <c r="AK789" s="221"/>
      <c r="AL789" s="221"/>
      <c r="AM789" s="221"/>
      <c r="AN789" s="221"/>
      <c r="AO789" s="219">
        <v>0</v>
      </c>
      <c r="AP789" s="219">
        <v>0</v>
      </c>
      <c r="AQ789" s="219">
        <f t="shared" si="118"/>
        <v>0</v>
      </c>
      <c r="AR789" s="222">
        <v>46</v>
      </c>
      <c r="AS789" s="222">
        <v>3940</v>
      </c>
      <c r="AT789" s="219">
        <f t="shared" si="119"/>
        <v>985</v>
      </c>
      <c r="AU789" s="222">
        <v>44</v>
      </c>
      <c r="AV789" s="222">
        <v>4575</v>
      </c>
      <c r="AW789" s="222">
        <f t="shared" si="120"/>
        <v>1143.75</v>
      </c>
    </row>
    <row r="790" spans="2:49">
      <c r="B790" s="41" t="s">
        <v>3033</v>
      </c>
      <c r="C790" s="298" t="s">
        <v>3190</v>
      </c>
      <c r="D790" s="227" t="s">
        <v>284</v>
      </c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221"/>
      <c r="AA790" s="221"/>
      <c r="AB790" s="221"/>
      <c r="AC790" s="221"/>
      <c r="AD790" s="221"/>
      <c r="AE790" s="221"/>
      <c r="AF790" s="221"/>
      <c r="AG790" s="221"/>
      <c r="AH790" s="221"/>
      <c r="AI790" s="221"/>
      <c r="AJ790" s="221"/>
      <c r="AK790" s="221"/>
      <c r="AL790" s="221"/>
      <c r="AM790" s="221"/>
      <c r="AN790" s="221"/>
      <c r="AO790" s="219">
        <v>14</v>
      </c>
      <c r="AP790" s="219">
        <v>1785</v>
      </c>
      <c r="AQ790" s="219">
        <f t="shared" si="118"/>
        <v>446.25</v>
      </c>
      <c r="AR790" s="222">
        <v>94</v>
      </c>
      <c r="AS790" s="222">
        <v>10425</v>
      </c>
      <c r="AT790" s="219">
        <f t="shared" si="119"/>
        <v>2606.25</v>
      </c>
      <c r="AU790" s="222">
        <v>134</v>
      </c>
      <c r="AV790" s="222">
        <v>15805</v>
      </c>
      <c r="AW790" s="222">
        <f t="shared" si="120"/>
        <v>3951.25</v>
      </c>
    </row>
    <row r="791" spans="2:49">
      <c r="B791" s="41" t="s">
        <v>3034</v>
      </c>
      <c r="C791" s="298" t="s">
        <v>5601</v>
      </c>
      <c r="D791" s="44" t="s">
        <v>5</v>
      </c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221"/>
      <c r="AA791" s="221"/>
      <c r="AB791" s="221"/>
      <c r="AC791" s="221"/>
      <c r="AD791" s="221"/>
      <c r="AE791" s="221"/>
      <c r="AF791" s="221"/>
      <c r="AG791" s="221"/>
      <c r="AH791" s="221"/>
      <c r="AI791" s="221"/>
      <c r="AJ791" s="221"/>
      <c r="AK791" s="221"/>
      <c r="AL791" s="221"/>
      <c r="AM791" s="221"/>
      <c r="AN791" s="221"/>
      <c r="AO791" s="219">
        <v>20</v>
      </c>
      <c r="AP791" s="219">
        <v>1310</v>
      </c>
      <c r="AQ791" s="219">
        <f t="shared" si="118"/>
        <v>327.5</v>
      </c>
      <c r="AR791" s="222">
        <v>213</v>
      </c>
      <c r="AS791" s="222">
        <v>18790</v>
      </c>
      <c r="AT791" s="219">
        <f t="shared" si="119"/>
        <v>4697.5</v>
      </c>
      <c r="AU791" s="222">
        <v>173</v>
      </c>
      <c r="AV791" s="222">
        <v>19720</v>
      </c>
      <c r="AW791" s="222">
        <f t="shared" si="120"/>
        <v>4930</v>
      </c>
    </row>
    <row r="792" spans="2:49">
      <c r="B792" s="41" t="s">
        <v>3035</v>
      </c>
      <c r="C792" s="298" t="s">
        <v>3191</v>
      </c>
      <c r="D792" s="227" t="s">
        <v>552</v>
      </c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221"/>
      <c r="AA792" s="221"/>
      <c r="AB792" s="221"/>
      <c r="AC792" s="221"/>
      <c r="AD792" s="221"/>
      <c r="AE792" s="221"/>
      <c r="AF792" s="221"/>
      <c r="AG792" s="221"/>
      <c r="AH792" s="221"/>
      <c r="AI792" s="221"/>
      <c r="AJ792" s="221"/>
      <c r="AK792" s="221"/>
      <c r="AL792" s="221"/>
      <c r="AM792" s="221"/>
      <c r="AN792" s="221"/>
      <c r="AO792" s="219">
        <v>30</v>
      </c>
      <c r="AP792" s="219">
        <v>3370</v>
      </c>
      <c r="AQ792" s="219">
        <f t="shared" si="118"/>
        <v>842.5</v>
      </c>
      <c r="AR792" s="222">
        <v>91</v>
      </c>
      <c r="AS792" s="222">
        <v>10225</v>
      </c>
      <c r="AT792" s="219">
        <f t="shared" si="119"/>
        <v>2556.25</v>
      </c>
      <c r="AU792" s="222">
        <v>0</v>
      </c>
      <c r="AV792" s="222">
        <v>0</v>
      </c>
      <c r="AW792" s="222">
        <f t="shared" si="120"/>
        <v>0</v>
      </c>
    </row>
    <row r="793" spans="2:49">
      <c r="B793" s="41" t="s">
        <v>3036</v>
      </c>
      <c r="C793" s="298" t="s">
        <v>3192</v>
      </c>
      <c r="D793" s="227" t="s">
        <v>297</v>
      </c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221"/>
      <c r="AA793" s="221"/>
      <c r="AB793" s="221"/>
      <c r="AC793" s="221"/>
      <c r="AD793" s="221"/>
      <c r="AE793" s="221"/>
      <c r="AF793" s="221"/>
      <c r="AG793" s="221"/>
      <c r="AH793" s="221"/>
      <c r="AI793" s="221"/>
      <c r="AJ793" s="221"/>
      <c r="AK793" s="221"/>
      <c r="AL793" s="221"/>
      <c r="AM793" s="221"/>
      <c r="AN793" s="221"/>
      <c r="AO793" s="219">
        <v>5</v>
      </c>
      <c r="AP793" s="219">
        <v>590</v>
      </c>
      <c r="AQ793" s="219">
        <f t="shared" si="118"/>
        <v>147.5</v>
      </c>
      <c r="AR793" s="222">
        <v>18</v>
      </c>
      <c r="AS793" s="222">
        <v>2060</v>
      </c>
      <c r="AT793" s="219">
        <f t="shared" si="119"/>
        <v>515</v>
      </c>
      <c r="AU793" s="222">
        <v>89</v>
      </c>
      <c r="AV793" s="222">
        <v>8215</v>
      </c>
      <c r="AW793" s="222">
        <f t="shared" si="120"/>
        <v>2053.75</v>
      </c>
    </row>
    <row r="794" spans="2:49">
      <c r="B794" s="41" t="s">
        <v>3037</v>
      </c>
      <c r="C794" s="298" t="s">
        <v>3193</v>
      </c>
      <c r="D794" s="44" t="s">
        <v>297</v>
      </c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221"/>
      <c r="AA794" s="221"/>
      <c r="AB794" s="221"/>
      <c r="AC794" s="221"/>
      <c r="AD794" s="221"/>
      <c r="AE794" s="221"/>
      <c r="AF794" s="221"/>
      <c r="AG794" s="221"/>
      <c r="AH794" s="221"/>
      <c r="AI794" s="221"/>
      <c r="AJ794" s="221"/>
      <c r="AK794" s="221"/>
      <c r="AL794" s="221"/>
      <c r="AM794" s="221"/>
      <c r="AN794" s="221"/>
      <c r="AO794" s="219">
        <v>3</v>
      </c>
      <c r="AP794" s="219">
        <v>265</v>
      </c>
      <c r="AQ794" s="219">
        <f t="shared" si="118"/>
        <v>66.25</v>
      </c>
      <c r="AR794" s="222">
        <v>4</v>
      </c>
      <c r="AS794" s="222">
        <v>430</v>
      </c>
      <c r="AT794" s="219">
        <f t="shared" si="119"/>
        <v>107.5</v>
      </c>
      <c r="AU794" s="222">
        <v>105</v>
      </c>
      <c r="AV794" s="222">
        <v>12180</v>
      </c>
      <c r="AW794" s="222">
        <f t="shared" si="120"/>
        <v>3045</v>
      </c>
    </row>
    <row r="795" spans="2:49">
      <c r="B795" s="41" t="s">
        <v>3038</v>
      </c>
      <c r="C795" s="298" t="s">
        <v>3194</v>
      </c>
      <c r="D795" s="44" t="s">
        <v>5</v>
      </c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221"/>
      <c r="AA795" s="221"/>
      <c r="AB795" s="221"/>
      <c r="AC795" s="221"/>
      <c r="AD795" s="221"/>
      <c r="AE795" s="221"/>
      <c r="AF795" s="221"/>
      <c r="AG795" s="221"/>
      <c r="AH795" s="221"/>
      <c r="AI795" s="221"/>
      <c r="AJ795" s="221"/>
      <c r="AK795" s="221"/>
      <c r="AL795" s="221"/>
      <c r="AM795" s="221"/>
      <c r="AN795" s="221"/>
      <c r="AO795" s="219">
        <v>1</v>
      </c>
      <c r="AP795" s="219">
        <v>45</v>
      </c>
      <c r="AQ795" s="219">
        <f t="shared" si="118"/>
        <v>11.25</v>
      </c>
      <c r="AR795" s="222">
        <v>9</v>
      </c>
      <c r="AS795" s="222">
        <v>570</v>
      </c>
      <c r="AT795" s="219">
        <f t="shared" si="119"/>
        <v>142.5</v>
      </c>
      <c r="AU795" s="222">
        <v>268</v>
      </c>
      <c r="AV795" s="222">
        <v>28520</v>
      </c>
      <c r="AW795" s="222">
        <f t="shared" si="120"/>
        <v>7130</v>
      </c>
    </row>
    <row r="796" spans="2:49">
      <c r="B796" s="41" t="s">
        <v>3039</v>
      </c>
      <c r="C796" s="298" t="s">
        <v>3195</v>
      </c>
      <c r="D796" s="227" t="s">
        <v>932</v>
      </c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221"/>
      <c r="AA796" s="221"/>
      <c r="AB796" s="221"/>
      <c r="AC796" s="221"/>
      <c r="AD796" s="221"/>
      <c r="AE796" s="221"/>
      <c r="AF796" s="221"/>
      <c r="AG796" s="221"/>
      <c r="AH796" s="221"/>
      <c r="AI796" s="221"/>
      <c r="AJ796" s="221"/>
      <c r="AK796" s="221"/>
      <c r="AL796" s="221"/>
      <c r="AM796" s="221"/>
      <c r="AN796" s="221"/>
      <c r="AO796" s="219">
        <v>0</v>
      </c>
      <c r="AP796" s="219">
        <v>0</v>
      </c>
      <c r="AQ796" s="219">
        <f t="shared" si="118"/>
        <v>0</v>
      </c>
      <c r="AR796" s="222">
        <v>83</v>
      </c>
      <c r="AS796" s="222">
        <v>8005</v>
      </c>
      <c r="AT796" s="219">
        <f t="shared" si="119"/>
        <v>2001.25</v>
      </c>
      <c r="AU796" s="222">
        <v>57</v>
      </c>
      <c r="AV796" s="222">
        <v>4560</v>
      </c>
      <c r="AW796" s="222">
        <f t="shared" si="120"/>
        <v>1140</v>
      </c>
    </row>
    <row r="797" spans="2:49">
      <c r="B797" s="41" t="s">
        <v>3040</v>
      </c>
      <c r="C797" s="298" t="s">
        <v>3196</v>
      </c>
      <c r="D797" s="44" t="s">
        <v>932</v>
      </c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221"/>
      <c r="AA797" s="221"/>
      <c r="AB797" s="221"/>
      <c r="AC797" s="221"/>
      <c r="AD797" s="221"/>
      <c r="AE797" s="221"/>
      <c r="AF797" s="221"/>
      <c r="AG797" s="221"/>
      <c r="AH797" s="221"/>
      <c r="AI797" s="221"/>
      <c r="AJ797" s="221"/>
      <c r="AK797" s="221"/>
      <c r="AL797" s="221"/>
      <c r="AM797" s="221"/>
      <c r="AN797" s="221"/>
      <c r="AO797" s="219">
        <v>3</v>
      </c>
      <c r="AP797" s="219">
        <v>260</v>
      </c>
      <c r="AQ797" s="219">
        <f t="shared" si="118"/>
        <v>65</v>
      </c>
      <c r="AR797" s="222">
        <v>59</v>
      </c>
      <c r="AS797" s="222">
        <v>6635</v>
      </c>
      <c r="AT797" s="219">
        <f t="shared" si="119"/>
        <v>1658.75</v>
      </c>
      <c r="AU797" s="222">
        <v>37</v>
      </c>
      <c r="AV797" s="222">
        <v>4805</v>
      </c>
      <c r="AW797" s="222">
        <f t="shared" si="120"/>
        <v>1201.25</v>
      </c>
    </row>
    <row r="798" spans="2:49">
      <c r="B798" s="41" t="s">
        <v>3041</v>
      </c>
      <c r="C798" s="298" t="s">
        <v>3197</v>
      </c>
      <c r="D798" s="44" t="s">
        <v>5</v>
      </c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221"/>
      <c r="AA798" s="221"/>
      <c r="AB798" s="221"/>
      <c r="AC798" s="221"/>
      <c r="AD798" s="221"/>
      <c r="AE798" s="221"/>
      <c r="AF798" s="221"/>
      <c r="AG798" s="221"/>
      <c r="AH798" s="221"/>
      <c r="AI798" s="221"/>
      <c r="AJ798" s="221"/>
      <c r="AK798" s="221"/>
      <c r="AL798" s="221"/>
      <c r="AM798" s="221"/>
      <c r="AN798" s="221"/>
      <c r="AO798" s="219">
        <v>20</v>
      </c>
      <c r="AP798" s="219">
        <v>1585</v>
      </c>
      <c r="AQ798" s="219">
        <f t="shared" si="118"/>
        <v>396.25</v>
      </c>
      <c r="AR798" s="222">
        <v>51</v>
      </c>
      <c r="AS798" s="222">
        <v>4500</v>
      </c>
      <c r="AT798" s="219">
        <f t="shared" si="119"/>
        <v>1125</v>
      </c>
      <c r="AU798" s="222">
        <v>26</v>
      </c>
      <c r="AV798" s="222">
        <v>2270</v>
      </c>
      <c r="AW798" s="222">
        <f t="shared" si="120"/>
        <v>567.5</v>
      </c>
    </row>
    <row r="799" spans="2:49">
      <c r="B799" s="41" t="s">
        <v>3042</v>
      </c>
      <c r="C799" s="298" t="s">
        <v>3198</v>
      </c>
      <c r="D799" s="44" t="s">
        <v>602</v>
      </c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221"/>
      <c r="AA799" s="221"/>
      <c r="AB799" s="221"/>
      <c r="AC799" s="221"/>
      <c r="AD799" s="221"/>
      <c r="AE799" s="221"/>
      <c r="AF799" s="221"/>
      <c r="AG799" s="221"/>
      <c r="AH799" s="221"/>
      <c r="AI799" s="221"/>
      <c r="AJ799" s="221"/>
      <c r="AK799" s="221"/>
      <c r="AL799" s="221"/>
      <c r="AM799" s="221"/>
      <c r="AN799" s="221"/>
      <c r="AO799" s="219">
        <v>8</v>
      </c>
      <c r="AP799" s="219">
        <v>1380</v>
      </c>
      <c r="AQ799" s="219">
        <f t="shared" ref="AQ799:AQ861" si="121">AP799*25%</f>
        <v>345</v>
      </c>
      <c r="AR799" s="222">
        <v>53</v>
      </c>
      <c r="AS799" s="222">
        <v>5755</v>
      </c>
      <c r="AT799" s="219">
        <f t="shared" ref="AT799:AT861" si="122">AS799*25%</f>
        <v>1438.75</v>
      </c>
      <c r="AU799" s="222">
        <v>18</v>
      </c>
      <c r="AV799" s="222">
        <v>1730</v>
      </c>
      <c r="AW799" s="222">
        <f t="shared" si="120"/>
        <v>432.5</v>
      </c>
    </row>
    <row r="800" spans="2:49">
      <c r="B800" s="41" t="s">
        <v>3043</v>
      </c>
      <c r="C800" s="298" t="s">
        <v>3199</v>
      </c>
      <c r="D800" s="44" t="s">
        <v>130</v>
      </c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221"/>
      <c r="AA800" s="221"/>
      <c r="AB800" s="221"/>
      <c r="AC800" s="221"/>
      <c r="AD800" s="221"/>
      <c r="AE800" s="221"/>
      <c r="AF800" s="221"/>
      <c r="AG800" s="221"/>
      <c r="AH800" s="221"/>
      <c r="AI800" s="221"/>
      <c r="AJ800" s="221"/>
      <c r="AK800" s="221"/>
      <c r="AL800" s="221"/>
      <c r="AM800" s="221"/>
      <c r="AN800" s="221"/>
      <c r="AO800" s="219">
        <v>6</v>
      </c>
      <c r="AP800" s="219">
        <v>1500</v>
      </c>
      <c r="AQ800" s="219">
        <f t="shared" si="121"/>
        <v>375</v>
      </c>
      <c r="AR800" s="222">
        <v>30</v>
      </c>
      <c r="AS800" s="222">
        <v>3775</v>
      </c>
      <c r="AT800" s="219">
        <f t="shared" si="122"/>
        <v>943.75</v>
      </c>
      <c r="AU800" s="222">
        <v>81</v>
      </c>
      <c r="AV800" s="222">
        <v>7125</v>
      </c>
      <c r="AW800" s="222">
        <f t="shared" si="120"/>
        <v>1781.25</v>
      </c>
    </row>
    <row r="801" spans="2:49">
      <c r="B801" s="41" t="s">
        <v>3044</v>
      </c>
      <c r="C801" s="298" t="s">
        <v>3200</v>
      </c>
      <c r="D801" s="44" t="s">
        <v>5</v>
      </c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221"/>
      <c r="AA801" s="221"/>
      <c r="AB801" s="221"/>
      <c r="AC801" s="221"/>
      <c r="AD801" s="221"/>
      <c r="AE801" s="221"/>
      <c r="AF801" s="221"/>
      <c r="AG801" s="221"/>
      <c r="AH801" s="221"/>
      <c r="AI801" s="221"/>
      <c r="AJ801" s="221"/>
      <c r="AK801" s="221"/>
      <c r="AL801" s="221"/>
      <c r="AM801" s="221"/>
      <c r="AN801" s="221"/>
      <c r="AO801" s="219">
        <v>19</v>
      </c>
      <c r="AP801" s="219">
        <v>915</v>
      </c>
      <c r="AQ801" s="219">
        <f t="shared" si="121"/>
        <v>228.75</v>
      </c>
      <c r="AR801" s="222">
        <v>29</v>
      </c>
      <c r="AS801" s="222">
        <v>2150</v>
      </c>
      <c r="AT801" s="219">
        <f t="shared" si="122"/>
        <v>537.5</v>
      </c>
      <c r="AU801" s="222">
        <v>74</v>
      </c>
      <c r="AV801" s="222">
        <v>7085</v>
      </c>
      <c r="AW801" s="222">
        <f t="shared" si="120"/>
        <v>1771.25</v>
      </c>
    </row>
    <row r="802" spans="2:49">
      <c r="B802" s="41" t="s">
        <v>3045</v>
      </c>
      <c r="C802" s="298" t="s">
        <v>3201</v>
      </c>
      <c r="D802" s="227" t="s">
        <v>23</v>
      </c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221"/>
      <c r="AA802" s="221"/>
      <c r="AB802" s="221"/>
      <c r="AC802" s="221"/>
      <c r="AD802" s="221"/>
      <c r="AE802" s="221"/>
      <c r="AF802" s="221"/>
      <c r="AG802" s="221"/>
      <c r="AH802" s="221"/>
      <c r="AI802" s="221"/>
      <c r="AJ802" s="221"/>
      <c r="AK802" s="221"/>
      <c r="AL802" s="221"/>
      <c r="AM802" s="221"/>
      <c r="AN802" s="221"/>
      <c r="AO802" s="219">
        <v>0</v>
      </c>
      <c r="AP802" s="219">
        <v>0</v>
      </c>
      <c r="AQ802" s="219">
        <f t="shared" si="121"/>
        <v>0</v>
      </c>
      <c r="AR802" s="222">
        <v>50</v>
      </c>
      <c r="AS802" s="222">
        <v>4690</v>
      </c>
      <c r="AT802" s="219">
        <f t="shared" si="122"/>
        <v>1172.5</v>
      </c>
      <c r="AU802" s="222">
        <v>44</v>
      </c>
      <c r="AV802" s="222">
        <v>3560</v>
      </c>
      <c r="AW802" s="222">
        <f t="shared" ref="AW802:AW865" si="123">AV802*25%</f>
        <v>890</v>
      </c>
    </row>
    <row r="803" spans="2:49">
      <c r="B803" s="41" t="s">
        <v>3046</v>
      </c>
      <c r="C803" s="298" t="s">
        <v>3202</v>
      </c>
      <c r="D803" s="44" t="s">
        <v>5</v>
      </c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221"/>
      <c r="AA803" s="221"/>
      <c r="AB803" s="221"/>
      <c r="AC803" s="221"/>
      <c r="AD803" s="221"/>
      <c r="AE803" s="221"/>
      <c r="AF803" s="221"/>
      <c r="AG803" s="221"/>
      <c r="AH803" s="221"/>
      <c r="AI803" s="221"/>
      <c r="AJ803" s="221"/>
      <c r="AK803" s="221"/>
      <c r="AL803" s="221"/>
      <c r="AM803" s="221"/>
      <c r="AN803" s="221"/>
      <c r="AO803" s="219">
        <v>0</v>
      </c>
      <c r="AP803" s="219">
        <v>0</v>
      </c>
      <c r="AQ803" s="219">
        <f t="shared" si="121"/>
        <v>0</v>
      </c>
      <c r="AR803" s="222">
        <v>0</v>
      </c>
      <c r="AS803" s="222">
        <v>0</v>
      </c>
      <c r="AT803" s="219">
        <f t="shared" si="122"/>
        <v>0</v>
      </c>
      <c r="AU803" s="222">
        <v>43</v>
      </c>
      <c r="AV803" s="222">
        <v>5090</v>
      </c>
      <c r="AW803" s="222">
        <f t="shared" si="123"/>
        <v>1272.5</v>
      </c>
    </row>
    <row r="804" spans="2:49">
      <c r="B804" s="41" t="s">
        <v>3047</v>
      </c>
      <c r="C804" s="298" t="s">
        <v>3203</v>
      </c>
      <c r="D804" s="44" t="s">
        <v>5</v>
      </c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221"/>
      <c r="AA804" s="221"/>
      <c r="AB804" s="221"/>
      <c r="AC804" s="221"/>
      <c r="AD804" s="221"/>
      <c r="AE804" s="221"/>
      <c r="AF804" s="221"/>
      <c r="AG804" s="221"/>
      <c r="AH804" s="221"/>
      <c r="AI804" s="221"/>
      <c r="AJ804" s="221"/>
      <c r="AK804" s="221"/>
      <c r="AL804" s="221"/>
      <c r="AM804" s="221"/>
      <c r="AN804" s="221"/>
      <c r="AO804" s="219">
        <v>0</v>
      </c>
      <c r="AP804" s="219">
        <v>0</v>
      </c>
      <c r="AQ804" s="219">
        <f t="shared" si="121"/>
        <v>0</v>
      </c>
      <c r="AR804" s="222">
        <v>0</v>
      </c>
      <c r="AS804" s="222">
        <v>0</v>
      </c>
      <c r="AT804" s="219">
        <f t="shared" si="122"/>
        <v>0</v>
      </c>
      <c r="AU804" s="222">
        <v>50</v>
      </c>
      <c r="AV804" s="222">
        <v>4640</v>
      </c>
      <c r="AW804" s="222">
        <f t="shared" si="123"/>
        <v>1160</v>
      </c>
    </row>
    <row r="805" spans="2:49">
      <c r="B805" s="41" t="s">
        <v>3048</v>
      </c>
      <c r="C805" s="298" t="s">
        <v>3204</v>
      </c>
      <c r="D805" s="227" t="s">
        <v>16</v>
      </c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221"/>
      <c r="AA805" s="221"/>
      <c r="AB805" s="221"/>
      <c r="AC805" s="221"/>
      <c r="AD805" s="221"/>
      <c r="AE805" s="221"/>
      <c r="AF805" s="221"/>
      <c r="AG805" s="221"/>
      <c r="AH805" s="221"/>
      <c r="AI805" s="221"/>
      <c r="AJ805" s="221"/>
      <c r="AK805" s="221"/>
      <c r="AL805" s="221"/>
      <c r="AM805" s="221"/>
      <c r="AN805" s="221"/>
      <c r="AO805" s="219">
        <v>2</v>
      </c>
      <c r="AP805" s="219">
        <v>340</v>
      </c>
      <c r="AQ805" s="219">
        <f t="shared" si="121"/>
        <v>85</v>
      </c>
      <c r="AR805" s="222">
        <v>33</v>
      </c>
      <c r="AS805" s="222">
        <v>2945</v>
      </c>
      <c r="AT805" s="219">
        <f t="shared" si="122"/>
        <v>736.25</v>
      </c>
      <c r="AU805" s="222">
        <v>42</v>
      </c>
      <c r="AV805" s="222">
        <v>3875</v>
      </c>
      <c r="AW805" s="222">
        <f t="shared" si="123"/>
        <v>968.75</v>
      </c>
    </row>
    <row r="806" spans="2:49">
      <c r="B806" s="41" t="s">
        <v>3049</v>
      </c>
      <c r="C806" s="298" t="s">
        <v>3205</v>
      </c>
      <c r="D806" s="227" t="s">
        <v>16</v>
      </c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221"/>
      <c r="AA806" s="221"/>
      <c r="AB806" s="221"/>
      <c r="AC806" s="221"/>
      <c r="AD806" s="221"/>
      <c r="AE806" s="221"/>
      <c r="AF806" s="221"/>
      <c r="AG806" s="221"/>
      <c r="AH806" s="221"/>
      <c r="AI806" s="221"/>
      <c r="AJ806" s="221"/>
      <c r="AK806" s="221"/>
      <c r="AL806" s="221"/>
      <c r="AM806" s="221"/>
      <c r="AN806" s="221"/>
      <c r="AO806" s="219">
        <v>15</v>
      </c>
      <c r="AP806" s="219">
        <v>1760</v>
      </c>
      <c r="AQ806" s="219">
        <f t="shared" si="121"/>
        <v>440</v>
      </c>
      <c r="AR806" s="222">
        <v>116</v>
      </c>
      <c r="AS806" s="222">
        <v>9495</v>
      </c>
      <c r="AT806" s="219">
        <f t="shared" si="122"/>
        <v>2373.75</v>
      </c>
      <c r="AU806" s="222">
        <v>38</v>
      </c>
      <c r="AV806" s="222">
        <v>4330</v>
      </c>
      <c r="AW806" s="222">
        <f t="shared" si="123"/>
        <v>1082.5</v>
      </c>
    </row>
    <row r="807" spans="2:49">
      <c r="B807" s="41" t="s">
        <v>3050</v>
      </c>
      <c r="C807" s="298" t="s">
        <v>3206</v>
      </c>
      <c r="D807" s="44" t="s">
        <v>5</v>
      </c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221"/>
      <c r="AA807" s="221"/>
      <c r="AB807" s="221"/>
      <c r="AC807" s="221"/>
      <c r="AD807" s="221"/>
      <c r="AE807" s="221"/>
      <c r="AF807" s="221"/>
      <c r="AG807" s="221"/>
      <c r="AH807" s="221"/>
      <c r="AI807" s="221"/>
      <c r="AJ807" s="221"/>
      <c r="AK807" s="221"/>
      <c r="AL807" s="221"/>
      <c r="AM807" s="221"/>
      <c r="AN807" s="221"/>
      <c r="AO807" s="219">
        <v>7</v>
      </c>
      <c r="AP807" s="219">
        <v>505</v>
      </c>
      <c r="AQ807" s="219">
        <f t="shared" si="121"/>
        <v>126.25</v>
      </c>
      <c r="AR807" s="222">
        <v>89</v>
      </c>
      <c r="AS807" s="222">
        <v>9950</v>
      </c>
      <c r="AT807" s="219">
        <f t="shared" si="122"/>
        <v>2487.5</v>
      </c>
      <c r="AU807" s="222">
        <v>27</v>
      </c>
      <c r="AV807" s="222">
        <v>2905</v>
      </c>
      <c r="AW807" s="222">
        <f t="shared" si="123"/>
        <v>726.25</v>
      </c>
    </row>
    <row r="808" spans="2:49">
      <c r="B808" s="41" t="s">
        <v>3051</v>
      </c>
      <c r="C808" s="298" t="s">
        <v>3207</v>
      </c>
      <c r="D808" s="44" t="s">
        <v>5</v>
      </c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221"/>
      <c r="AA808" s="221"/>
      <c r="AB808" s="221"/>
      <c r="AC808" s="221"/>
      <c r="AD808" s="221"/>
      <c r="AE808" s="221"/>
      <c r="AF808" s="221"/>
      <c r="AG808" s="221"/>
      <c r="AH808" s="221"/>
      <c r="AI808" s="221"/>
      <c r="AJ808" s="221"/>
      <c r="AK808" s="221"/>
      <c r="AL808" s="221"/>
      <c r="AM808" s="221"/>
      <c r="AN808" s="221"/>
      <c r="AO808" s="219">
        <v>7</v>
      </c>
      <c r="AP808" s="219">
        <v>830</v>
      </c>
      <c r="AQ808" s="219">
        <f t="shared" si="121"/>
        <v>207.5</v>
      </c>
      <c r="AR808" s="222">
        <v>20</v>
      </c>
      <c r="AS808" s="222">
        <v>2045</v>
      </c>
      <c r="AT808" s="219">
        <f t="shared" si="122"/>
        <v>511.25</v>
      </c>
      <c r="AU808" s="222">
        <v>0</v>
      </c>
      <c r="AV808" s="222">
        <v>0</v>
      </c>
      <c r="AW808" s="222">
        <f t="shared" si="123"/>
        <v>0</v>
      </c>
    </row>
    <row r="809" spans="2:49">
      <c r="B809" s="41" t="s">
        <v>3052</v>
      </c>
      <c r="C809" s="298" t="s">
        <v>3208</v>
      </c>
      <c r="D809" s="44" t="s">
        <v>204</v>
      </c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221"/>
      <c r="AA809" s="221"/>
      <c r="AB809" s="221"/>
      <c r="AC809" s="221"/>
      <c r="AD809" s="221"/>
      <c r="AE809" s="221"/>
      <c r="AF809" s="221"/>
      <c r="AG809" s="221"/>
      <c r="AH809" s="221"/>
      <c r="AI809" s="221"/>
      <c r="AJ809" s="221"/>
      <c r="AK809" s="221"/>
      <c r="AL809" s="221"/>
      <c r="AM809" s="221"/>
      <c r="AN809" s="221"/>
      <c r="AO809" s="219">
        <v>5</v>
      </c>
      <c r="AP809" s="219">
        <v>380</v>
      </c>
      <c r="AQ809" s="219">
        <f t="shared" si="121"/>
        <v>95</v>
      </c>
      <c r="AR809" s="222">
        <v>56</v>
      </c>
      <c r="AS809" s="222">
        <v>5595</v>
      </c>
      <c r="AT809" s="219">
        <f t="shared" si="122"/>
        <v>1398.75</v>
      </c>
      <c r="AU809" s="222">
        <v>69</v>
      </c>
      <c r="AV809" s="222">
        <v>7950</v>
      </c>
      <c r="AW809" s="222">
        <f t="shared" si="123"/>
        <v>1987.5</v>
      </c>
    </row>
    <row r="810" spans="2:49">
      <c r="B810" s="41" t="s">
        <v>3053</v>
      </c>
      <c r="C810" s="298" t="s">
        <v>3209</v>
      </c>
      <c r="D810" s="44" t="s">
        <v>84</v>
      </c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221"/>
      <c r="AA810" s="221"/>
      <c r="AB810" s="221"/>
      <c r="AC810" s="221"/>
      <c r="AD810" s="221"/>
      <c r="AE810" s="221"/>
      <c r="AF810" s="221"/>
      <c r="AG810" s="221"/>
      <c r="AH810" s="221"/>
      <c r="AI810" s="221"/>
      <c r="AJ810" s="221"/>
      <c r="AK810" s="221"/>
      <c r="AL810" s="221"/>
      <c r="AM810" s="221"/>
      <c r="AN810" s="221"/>
      <c r="AO810" s="219">
        <v>10</v>
      </c>
      <c r="AP810" s="219">
        <v>915</v>
      </c>
      <c r="AQ810" s="219">
        <f t="shared" si="121"/>
        <v>228.75</v>
      </c>
      <c r="AR810" s="222">
        <v>101</v>
      </c>
      <c r="AS810" s="222">
        <v>7560</v>
      </c>
      <c r="AT810" s="219">
        <f t="shared" si="122"/>
        <v>1890</v>
      </c>
      <c r="AU810" s="222">
        <v>116</v>
      </c>
      <c r="AV810" s="222">
        <v>10610</v>
      </c>
      <c r="AW810" s="222">
        <f t="shared" si="123"/>
        <v>2652.5</v>
      </c>
    </row>
    <row r="811" spans="2:49">
      <c r="B811" s="41" t="s">
        <v>3054</v>
      </c>
      <c r="C811" s="298" t="s">
        <v>3210</v>
      </c>
      <c r="D811" s="44" t="s">
        <v>5</v>
      </c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221"/>
      <c r="AA811" s="221"/>
      <c r="AB811" s="221"/>
      <c r="AC811" s="221"/>
      <c r="AD811" s="221"/>
      <c r="AE811" s="221"/>
      <c r="AF811" s="221"/>
      <c r="AG811" s="221"/>
      <c r="AH811" s="221"/>
      <c r="AI811" s="221"/>
      <c r="AJ811" s="221"/>
      <c r="AK811" s="221"/>
      <c r="AL811" s="221"/>
      <c r="AM811" s="221"/>
      <c r="AN811" s="221"/>
      <c r="AO811" s="219">
        <v>2</v>
      </c>
      <c r="AP811" s="219">
        <v>105</v>
      </c>
      <c r="AQ811" s="219">
        <f t="shared" si="121"/>
        <v>26.25</v>
      </c>
      <c r="AR811" s="222">
        <v>43</v>
      </c>
      <c r="AS811" s="222">
        <v>3565</v>
      </c>
      <c r="AT811" s="219">
        <f t="shared" si="122"/>
        <v>891.25</v>
      </c>
      <c r="AU811" s="222">
        <v>142</v>
      </c>
      <c r="AV811" s="222">
        <v>15710</v>
      </c>
      <c r="AW811" s="222">
        <f t="shared" si="123"/>
        <v>3927.5</v>
      </c>
    </row>
    <row r="812" spans="2:49">
      <c r="B812" s="41" t="s">
        <v>3055</v>
      </c>
      <c r="C812" s="298" t="s">
        <v>3211</v>
      </c>
      <c r="D812" s="44" t="s">
        <v>5</v>
      </c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221"/>
      <c r="AA812" s="221"/>
      <c r="AB812" s="221"/>
      <c r="AC812" s="221"/>
      <c r="AD812" s="221"/>
      <c r="AE812" s="221"/>
      <c r="AF812" s="221"/>
      <c r="AG812" s="221"/>
      <c r="AH812" s="221"/>
      <c r="AI812" s="221"/>
      <c r="AJ812" s="221"/>
      <c r="AK812" s="221"/>
      <c r="AL812" s="221"/>
      <c r="AM812" s="221"/>
      <c r="AN812" s="221"/>
      <c r="AO812" s="219">
        <v>13</v>
      </c>
      <c r="AP812" s="219">
        <v>1380</v>
      </c>
      <c r="AQ812" s="219">
        <f t="shared" si="121"/>
        <v>345</v>
      </c>
      <c r="AR812" s="222">
        <v>108</v>
      </c>
      <c r="AS812" s="222">
        <v>10805</v>
      </c>
      <c r="AT812" s="219">
        <f t="shared" si="122"/>
        <v>2701.25</v>
      </c>
      <c r="AU812" s="222">
        <v>17</v>
      </c>
      <c r="AV812" s="222">
        <v>1745</v>
      </c>
      <c r="AW812" s="222">
        <f t="shared" si="123"/>
        <v>436.25</v>
      </c>
    </row>
    <row r="813" spans="2:49">
      <c r="B813" s="41" t="s">
        <v>3056</v>
      </c>
      <c r="C813" s="298" t="s">
        <v>3212</v>
      </c>
      <c r="D813" s="44" t="s">
        <v>5</v>
      </c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221"/>
      <c r="AA813" s="221"/>
      <c r="AB813" s="221"/>
      <c r="AC813" s="221"/>
      <c r="AD813" s="221"/>
      <c r="AE813" s="221"/>
      <c r="AF813" s="221"/>
      <c r="AG813" s="221"/>
      <c r="AH813" s="221"/>
      <c r="AI813" s="221"/>
      <c r="AJ813" s="221"/>
      <c r="AK813" s="221"/>
      <c r="AL813" s="221"/>
      <c r="AM813" s="221"/>
      <c r="AN813" s="221"/>
      <c r="AO813" s="219">
        <v>5</v>
      </c>
      <c r="AP813" s="219">
        <v>460</v>
      </c>
      <c r="AQ813" s="219">
        <f t="shared" si="121"/>
        <v>115</v>
      </c>
      <c r="AR813" s="222">
        <v>10</v>
      </c>
      <c r="AS813" s="222">
        <v>925</v>
      </c>
      <c r="AT813" s="219">
        <f t="shared" si="122"/>
        <v>231.25</v>
      </c>
      <c r="AU813" s="222">
        <v>127</v>
      </c>
      <c r="AV813" s="222">
        <v>13575</v>
      </c>
      <c r="AW813" s="222">
        <f t="shared" si="123"/>
        <v>3393.75</v>
      </c>
    </row>
    <row r="814" spans="2:49">
      <c r="B814" s="41" t="s">
        <v>3057</v>
      </c>
      <c r="C814" s="298" t="s">
        <v>3213</v>
      </c>
      <c r="D814" s="44" t="s">
        <v>5</v>
      </c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221"/>
      <c r="AA814" s="221"/>
      <c r="AB814" s="221"/>
      <c r="AC814" s="221"/>
      <c r="AD814" s="221"/>
      <c r="AE814" s="221"/>
      <c r="AF814" s="221"/>
      <c r="AG814" s="221"/>
      <c r="AH814" s="221"/>
      <c r="AI814" s="221"/>
      <c r="AJ814" s="221"/>
      <c r="AK814" s="221"/>
      <c r="AL814" s="221"/>
      <c r="AM814" s="221"/>
      <c r="AN814" s="221"/>
      <c r="AO814" s="219">
        <v>0</v>
      </c>
      <c r="AP814" s="219">
        <v>0</v>
      </c>
      <c r="AQ814" s="219">
        <f t="shared" si="121"/>
        <v>0</v>
      </c>
      <c r="AR814" s="222">
        <v>37</v>
      </c>
      <c r="AS814" s="222">
        <v>4020</v>
      </c>
      <c r="AT814" s="219">
        <f t="shared" si="122"/>
        <v>1005</v>
      </c>
      <c r="AU814" s="222">
        <v>101</v>
      </c>
      <c r="AV814" s="222">
        <v>7525</v>
      </c>
      <c r="AW814" s="222">
        <f t="shared" si="123"/>
        <v>1881.25</v>
      </c>
    </row>
    <row r="815" spans="2:49">
      <c r="B815" s="41" t="s">
        <v>3058</v>
      </c>
      <c r="C815" s="298" t="s">
        <v>3214</v>
      </c>
      <c r="D815" s="44" t="s">
        <v>5</v>
      </c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221"/>
      <c r="AA815" s="221"/>
      <c r="AB815" s="221"/>
      <c r="AC815" s="221"/>
      <c r="AD815" s="221"/>
      <c r="AE815" s="221"/>
      <c r="AF815" s="221"/>
      <c r="AG815" s="221"/>
      <c r="AH815" s="221"/>
      <c r="AI815" s="221"/>
      <c r="AJ815" s="221"/>
      <c r="AK815" s="221"/>
      <c r="AL815" s="221"/>
      <c r="AM815" s="221"/>
      <c r="AN815" s="221"/>
      <c r="AO815" s="219">
        <v>2</v>
      </c>
      <c r="AP815" s="219">
        <v>230</v>
      </c>
      <c r="AQ815" s="219">
        <f t="shared" si="121"/>
        <v>57.5</v>
      </c>
      <c r="AR815" s="222">
        <v>16</v>
      </c>
      <c r="AS815" s="222">
        <v>1345</v>
      </c>
      <c r="AT815" s="219">
        <f t="shared" si="122"/>
        <v>336.25</v>
      </c>
      <c r="AU815" s="222">
        <v>39</v>
      </c>
      <c r="AV815" s="222">
        <v>3460</v>
      </c>
      <c r="AW815" s="222">
        <f t="shared" si="123"/>
        <v>865</v>
      </c>
    </row>
    <row r="816" spans="2:49">
      <c r="B816" s="41" t="s">
        <v>3059</v>
      </c>
      <c r="C816" s="298" t="s">
        <v>3215</v>
      </c>
      <c r="D816" s="227" t="s">
        <v>123</v>
      </c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221"/>
      <c r="AA816" s="221"/>
      <c r="AB816" s="221"/>
      <c r="AC816" s="221"/>
      <c r="AD816" s="221"/>
      <c r="AE816" s="221"/>
      <c r="AF816" s="221"/>
      <c r="AG816" s="221"/>
      <c r="AH816" s="221"/>
      <c r="AI816" s="221"/>
      <c r="AJ816" s="221"/>
      <c r="AK816" s="221"/>
      <c r="AL816" s="221"/>
      <c r="AM816" s="221"/>
      <c r="AN816" s="221"/>
      <c r="AO816" s="219">
        <v>2</v>
      </c>
      <c r="AP816" s="219">
        <v>400</v>
      </c>
      <c r="AQ816" s="219">
        <f t="shared" si="121"/>
        <v>100</v>
      </c>
      <c r="AR816" s="222">
        <v>14</v>
      </c>
      <c r="AS816" s="222">
        <v>2105</v>
      </c>
      <c r="AT816" s="219">
        <f t="shared" si="122"/>
        <v>526.25</v>
      </c>
      <c r="AU816" s="222">
        <v>121</v>
      </c>
      <c r="AV816" s="222">
        <v>12150</v>
      </c>
      <c r="AW816" s="222">
        <f t="shared" si="123"/>
        <v>3037.5</v>
      </c>
    </row>
    <row r="817" spans="2:49">
      <c r="B817" s="41" t="s">
        <v>3060</v>
      </c>
      <c r="C817" s="298" t="s">
        <v>3216</v>
      </c>
      <c r="D817" s="44" t="s">
        <v>5</v>
      </c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221"/>
      <c r="AA817" s="221"/>
      <c r="AB817" s="221"/>
      <c r="AC817" s="221"/>
      <c r="AD817" s="221"/>
      <c r="AE817" s="221"/>
      <c r="AF817" s="221"/>
      <c r="AG817" s="221"/>
      <c r="AH817" s="221"/>
      <c r="AI817" s="221"/>
      <c r="AJ817" s="221"/>
      <c r="AK817" s="221"/>
      <c r="AL817" s="221"/>
      <c r="AM817" s="221"/>
      <c r="AN817" s="221"/>
      <c r="AO817" s="219">
        <v>11</v>
      </c>
      <c r="AP817" s="219">
        <v>1060</v>
      </c>
      <c r="AQ817" s="219">
        <f t="shared" si="121"/>
        <v>265</v>
      </c>
      <c r="AR817" s="222">
        <v>0</v>
      </c>
      <c r="AS817" s="222">
        <v>0</v>
      </c>
      <c r="AT817" s="219">
        <f t="shared" si="122"/>
        <v>0</v>
      </c>
      <c r="AU817" s="222">
        <v>9</v>
      </c>
      <c r="AV817" s="222">
        <v>1055</v>
      </c>
      <c r="AW817" s="222">
        <f t="shared" si="123"/>
        <v>263.75</v>
      </c>
    </row>
    <row r="818" spans="2:49">
      <c r="B818" s="41" t="s">
        <v>3061</v>
      </c>
      <c r="C818" s="298" t="s">
        <v>3217</v>
      </c>
      <c r="D818" s="44" t="s">
        <v>5</v>
      </c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221"/>
      <c r="AA818" s="221"/>
      <c r="AB818" s="221"/>
      <c r="AC818" s="221"/>
      <c r="AD818" s="221"/>
      <c r="AE818" s="221"/>
      <c r="AF818" s="221"/>
      <c r="AG818" s="221"/>
      <c r="AH818" s="221"/>
      <c r="AI818" s="221"/>
      <c r="AJ818" s="221"/>
      <c r="AK818" s="221"/>
      <c r="AL818" s="221"/>
      <c r="AM818" s="221"/>
      <c r="AN818" s="221"/>
      <c r="AO818" s="219">
        <v>0</v>
      </c>
      <c r="AP818" s="219">
        <v>0</v>
      </c>
      <c r="AQ818" s="219">
        <f t="shared" si="121"/>
        <v>0</v>
      </c>
      <c r="AR818" s="222">
        <v>17</v>
      </c>
      <c r="AS818" s="222">
        <v>1245</v>
      </c>
      <c r="AT818" s="219">
        <f t="shared" si="122"/>
        <v>311.25</v>
      </c>
      <c r="AU818" s="222">
        <v>76</v>
      </c>
      <c r="AV818" s="222">
        <v>7375</v>
      </c>
      <c r="AW818" s="222">
        <f t="shared" si="123"/>
        <v>1843.75</v>
      </c>
    </row>
    <row r="819" spans="2:49">
      <c r="B819" s="41" t="s">
        <v>3062</v>
      </c>
      <c r="C819" s="298" t="s">
        <v>3218</v>
      </c>
      <c r="D819" s="44" t="s">
        <v>66</v>
      </c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221"/>
      <c r="AA819" s="221"/>
      <c r="AB819" s="221"/>
      <c r="AC819" s="221"/>
      <c r="AD819" s="221"/>
      <c r="AE819" s="221"/>
      <c r="AF819" s="221"/>
      <c r="AG819" s="221"/>
      <c r="AH819" s="221"/>
      <c r="AI819" s="221"/>
      <c r="AJ819" s="221"/>
      <c r="AK819" s="221"/>
      <c r="AL819" s="221"/>
      <c r="AM819" s="221"/>
      <c r="AN819" s="221"/>
      <c r="AO819" s="219">
        <v>0</v>
      </c>
      <c r="AP819" s="219">
        <v>0</v>
      </c>
      <c r="AQ819" s="219">
        <f t="shared" si="121"/>
        <v>0</v>
      </c>
      <c r="AR819" s="222">
        <v>15</v>
      </c>
      <c r="AS819" s="222">
        <v>2105</v>
      </c>
      <c r="AT819" s="219">
        <f t="shared" si="122"/>
        <v>526.25</v>
      </c>
      <c r="AU819" s="222">
        <v>24</v>
      </c>
      <c r="AV819" s="222">
        <v>1975</v>
      </c>
      <c r="AW819" s="222">
        <f t="shared" si="123"/>
        <v>493.75</v>
      </c>
    </row>
    <row r="820" spans="2:49">
      <c r="B820" s="41" t="s">
        <v>3063</v>
      </c>
      <c r="C820" s="298" t="s">
        <v>3219</v>
      </c>
      <c r="D820" s="227" t="s">
        <v>21</v>
      </c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221"/>
      <c r="AA820" s="221"/>
      <c r="AB820" s="221"/>
      <c r="AC820" s="221"/>
      <c r="AD820" s="221"/>
      <c r="AE820" s="221"/>
      <c r="AF820" s="221"/>
      <c r="AG820" s="221"/>
      <c r="AH820" s="221"/>
      <c r="AI820" s="221"/>
      <c r="AJ820" s="221"/>
      <c r="AK820" s="221"/>
      <c r="AL820" s="221"/>
      <c r="AM820" s="221"/>
      <c r="AN820" s="221"/>
      <c r="AO820" s="219">
        <v>10</v>
      </c>
      <c r="AP820" s="219">
        <v>685</v>
      </c>
      <c r="AQ820" s="219">
        <f t="shared" si="121"/>
        <v>171.25</v>
      </c>
      <c r="AR820" s="222">
        <v>90</v>
      </c>
      <c r="AS820" s="222">
        <v>7885</v>
      </c>
      <c r="AT820" s="219">
        <f t="shared" si="122"/>
        <v>1971.25</v>
      </c>
      <c r="AU820" s="222">
        <v>16</v>
      </c>
      <c r="AV820" s="222">
        <v>2090</v>
      </c>
      <c r="AW820" s="222">
        <f t="shared" si="123"/>
        <v>522.5</v>
      </c>
    </row>
    <row r="821" spans="2:49">
      <c r="B821" s="41" t="s">
        <v>3064</v>
      </c>
      <c r="C821" s="298" t="s">
        <v>3220</v>
      </c>
      <c r="D821" s="44" t="s">
        <v>5</v>
      </c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221"/>
      <c r="AA821" s="221"/>
      <c r="AB821" s="221"/>
      <c r="AC821" s="221"/>
      <c r="AD821" s="221"/>
      <c r="AE821" s="221"/>
      <c r="AF821" s="221"/>
      <c r="AG821" s="221"/>
      <c r="AH821" s="221"/>
      <c r="AI821" s="221"/>
      <c r="AJ821" s="221"/>
      <c r="AK821" s="221"/>
      <c r="AL821" s="221"/>
      <c r="AM821" s="221"/>
      <c r="AN821" s="221"/>
      <c r="AO821" s="219">
        <v>4</v>
      </c>
      <c r="AP821" s="219">
        <v>340</v>
      </c>
      <c r="AQ821" s="219">
        <f t="shared" si="121"/>
        <v>85</v>
      </c>
      <c r="AR821" s="222">
        <v>6</v>
      </c>
      <c r="AS821" s="222">
        <v>550</v>
      </c>
      <c r="AT821" s="219">
        <f t="shared" si="122"/>
        <v>137.5</v>
      </c>
      <c r="AU821" s="222">
        <v>0</v>
      </c>
      <c r="AV821" s="222">
        <v>0</v>
      </c>
      <c r="AW821" s="222">
        <f t="shared" si="123"/>
        <v>0</v>
      </c>
    </row>
    <row r="822" spans="2:49">
      <c r="B822" s="41" t="s">
        <v>3065</v>
      </c>
      <c r="C822" s="298" t="s">
        <v>3221</v>
      </c>
      <c r="D822" s="227" t="s">
        <v>204</v>
      </c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221"/>
      <c r="AA822" s="221"/>
      <c r="AB822" s="221"/>
      <c r="AC822" s="221"/>
      <c r="AD822" s="221"/>
      <c r="AE822" s="221"/>
      <c r="AF822" s="221"/>
      <c r="AG822" s="221"/>
      <c r="AH822" s="221"/>
      <c r="AI822" s="221"/>
      <c r="AJ822" s="221"/>
      <c r="AK822" s="221"/>
      <c r="AL822" s="221"/>
      <c r="AM822" s="221"/>
      <c r="AN822" s="221"/>
      <c r="AO822" s="219">
        <v>6</v>
      </c>
      <c r="AP822" s="219">
        <v>460</v>
      </c>
      <c r="AQ822" s="219">
        <f t="shared" si="121"/>
        <v>115</v>
      </c>
      <c r="AR822" s="222">
        <v>23</v>
      </c>
      <c r="AS822" s="222">
        <v>2310</v>
      </c>
      <c r="AT822" s="219">
        <f t="shared" si="122"/>
        <v>577.5</v>
      </c>
      <c r="AU822" s="222">
        <v>14</v>
      </c>
      <c r="AV822" s="222">
        <v>1450</v>
      </c>
      <c r="AW822" s="222">
        <f t="shared" si="123"/>
        <v>362.5</v>
      </c>
    </row>
    <row r="823" spans="2:49">
      <c r="B823" s="41" t="s">
        <v>3066</v>
      </c>
      <c r="C823" s="298" t="s">
        <v>3222</v>
      </c>
      <c r="D823" s="44" t="s">
        <v>5</v>
      </c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221"/>
      <c r="AA823" s="221"/>
      <c r="AB823" s="221"/>
      <c r="AC823" s="221"/>
      <c r="AD823" s="221"/>
      <c r="AE823" s="221"/>
      <c r="AF823" s="221"/>
      <c r="AG823" s="221"/>
      <c r="AH823" s="221"/>
      <c r="AI823" s="221"/>
      <c r="AJ823" s="221"/>
      <c r="AK823" s="221"/>
      <c r="AL823" s="221"/>
      <c r="AM823" s="221"/>
      <c r="AN823" s="221"/>
      <c r="AO823" s="219">
        <v>2</v>
      </c>
      <c r="AP823" s="219">
        <v>90</v>
      </c>
      <c r="AQ823" s="219">
        <f t="shared" si="121"/>
        <v>22.5</v>
      </c>
      <c r="AR823" s="222">
        <v>8</v>
      </c>
      <c r="AS823" s="222">
        <v>945</v>
      </c>
      <c r="AT823" s="219">
        <f t="shared" si="122"/>
        <v>236.25</v>
      </c>
      <c r="AU823" s="222">
        <v>14</v>
      </c>
      <c r="AV823" s="222">
        <v>1225</v>
      </c>
      <c r="AW823" s="222">
        <f t="shared" si="123"/>
        <v>306.25</v>
      </c>
    </row>
    <row r="824" spans="2:49">
      <c r="B824" s="41" t="s">
        <v>3067</v>
      </c>
      <c r="C824" s="298" t="s">
        <v>3223</v>
      </c>
      <c r="D824" s="227" t="s">
        <v>148</v>
      </c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221"/>
      <c r="AA824" s="221"/>
      <c r="AB824" s="221"/>
      <c r="AC824" s="221"/>
      <c r="AD824" s="221"/>
      <c r="AE824" s="221"/>
      <c r="AF824" s="221"/>
      <c r="AG824" s="221"/>
      <c r="AH824" s="221"/>
      <c r="AI824" s="221"/>
      <c r="AJ824" s="221"/>
      <c r="AK824" s="221"/>
      <c r="AL824" s="221"/>
      <c r="AM824" s="221"/>
      <c r="AN824" s="221"/>
      <c r="AO824" s="219">
        <v>4</v>
      </c>
      <c r="AP824" s="219">
        <v>285</v>
      </c>
      <c r="AQ824" s="219">
        <f t="shared" si="121"/>
        <v>71.25</v>
      </c>
      <c r="AR824" s="222">
        <v>5</v>
      </c>
      <c r="AS824" s="222">
        <v>870</v>
      </c>
      <c r="AT824" s="219">
        <f t="shared" si="122"/>
        <v>217.5</v>
      </c>
      <c r="AU824" s="222">
        <v>60</v>
      </c>
      <c r="AV824" s="222">
        <v>5310</v>
      </c>
      <c r="AW824" s="222">
        <f t="shared" si="123"/>
        <v>1327.5</v>
      </c>
    </row>
    <row r="825" spans="2:49">
      <c r="B825" s="41" t="s">
        <v>3068</v>
      </c>
      <c r="C825" s="298" t="s">
        <v>3224</v>
      </c>
      <c r="D825" s="227" t="s">
        <v>148</v>
      </c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221"/>
      <c r="AA825" s="221"/>
      <c r="AB825" s="221"/>
      <c r="AC825" s="221"/>
      <c r="AD825" s="221"/>
      <c r="AE825" s="221"/>
      <c r="AF825" s="221"/>
      <c r="AG825" s="221"/>
      <c r="AH825" s="221"/>
      <c r="AI825" s="221"/>
      <c r="AJ825" s="221"/>
      <c r="AK825" s="221"/>
      <c r="AL825" s="221"/>
      <c r="AM825" s="221"/>
      <c r="AN825" s="221"/>
      <c r="AO825" s="219">
        <v>4</v>
      </c>
      <c r="AP825" s="219">
        <v>510</v>
      </c>
      <c r="AQ825" s="219">
        <f t="shared" si="121"/>
        <v>127.5</v>
      </c>
      <c r="AR825" s="222">
        <v>68</v>
      </c>
      <c r="AS825" s="222">
        <v>8910</v>
      </c>
      <c r="AT825" s="219">
        <f t="shared" si="122"/>
        <v>2227.5</v>
      </c>
      <c r="AU825" s="222">
        <v>20</v>
      </c>
      <c r="AV825" s="222">
        <v>2270</v>
      </c>
      <c r="AW825" s="222">
        <f t="shared" si="123"/>
        <v>567.5</v>
      </c>
    </row>
    <row r="826" spans="2:49">
      <c r="B826" s="41" t="s">
        <v>3069</v>
      </c>
      <c r="C826" s="298" t="s">
        <v>3225</v>
      </c>
      <c r="D826" s="227" t="s">
        <v>123</v>
      </c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221"/>
      <c r="AA826" s="221"/>
      <c r="AB826" s="221"/>
      <c r="AC826" s="221"/>
      <c r="AD826" s="221"/>
      <c r="AE826" s="221"/>
      <c r="AF826" s="221"/>
      <c r="AG826" s="221"/>
      <c r="AH826" s="221"/>
      <c r="AI826" s="221"/>
      <c r="AJ826" s="221"/>
      <c r="AK826" s="221"/>
      <c r="AL826" s="221"/>
      <c r="AM826" s="221"/>
      <c r="AN826" s="221"/>
      <c r="AO826" s="219">
        <v>0</v>
      </c>
      <c r="AP826" s="219">
        <v>0</v>
      </c>
      <c r="AQ826" s="219">
        <f t="shared" si="121"/>
        <v>0</v>
      </c>
      <c r="AR826" s="222">
        <v>62</v>
      </c>
      <c r="AS826" s="222">
        <v>6770</v>
      </c>
      <c r="AT826" s="219">
        <f t="shared" si="122"/>
        <v>1692.5</v>
      </c>
      <c r="AU826" s="222">
        <v>50</v>
      </c>
      <c r="AV826" s="222">
        <v>5365</v>
      </c>
      <c r="AW826" s="222">
        <f t="shared" si="123"/>
        <v>1341.25</v>
      </c>
    </row>
    <row r="827" spans="2:49">
      <c r="B827" s="41" t="s">
        <v>3070</v>
      </c>
      <c r="C827" s="298" t="s">
        <v>3226</v>
      </c>
      <c r="D827" s="44" t="s">
        <v>5</v>
      </c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221"/>
      <c r="AA827" s="221"/>
      <c r="AB827" s="221"/>
      <c r="AC827" s="221"/>
      <c r="AD827" s="221"/>
      <c r="AE827" s="221"/>
      <c r="AF827" s="221"/>
      <c r="AG827" s="221"/>
      <c r="AH827" s="221"/>
      <c r="AI827" s="221"/>
      <c r="AJ827" s="221"/>
      <c r="AK827" s="221"/>
      <c r="AL827" s="221"/>
      <c r="AM827" s="221"/>
      <c r="AN827" s="221"/>
      <c r="AO827" s="219">
        <v>1</v>
      </c>
      <c r="AP827" s="219">
        <v>45</v>
      </c>
      <c r="AQ827" s="219">
        <f t="shared" si="121"/>
        <v>11.25</v>
      </c>
      <c r="AR827" s="222">
        <v>16</v>
      </c>
      <c r="AS827" s="222">
        <v>1755</v>
      </c>
      <c r="AT827" s="219">
        <f t="shared" si="122"/>
        <v>438.75</v>
      </c>
      <c r="AU827" s="222">
        <v>9</v>
      </c>
      <c r="AV827" s="222">
        <v>735</v>
      </c>
      <c r="AW827" s="222">
        <f t="shared" si="123"/>
        <v>183.75</v>
      </c>
    </row>
    <row r="828" spans="2:49">
      <c r="B828" s="41" t="s">
        <v>3071</v>
      </c>
      <c r="C828" s="298" t="s">
        <v>3227</v>
      </c>
      <c r="D828" s="44" t="s">
        <v>25</v>
      </c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221"/>
      <c r="AA828" s="221"/>
      <c r="AB828" s="221"/>
      <c r="AC828" s="221"/>
      <c r="AD828" s="221"/>
      <c r="AE828" s="221"/>
      <c r="AF828" s="221"/>
      <c r="AG828" s="221"/>
      <c r="AH828" s="221"/>
      <c r="AI828" s="221"/>
      <c r="AJ828" s="221"/>
      <c r="AK828" s="221"/>
      <c r="AL828" s="221"/>
      <c r="AM828" s="221"/>
      <c r="AN828" s="221"/>
      <c r="AO828" s="219">
        <v>11</v>
      </c>
      <c r="AP828" s="219">
        <v>1120</v>
      </c>
      <c r="AQ828" s="219">
        <f t="shared" si="121"/>
        <v>280</v>
      </c>
      <c r="AR828" s="222">
        <v>241</v>
      </c>
      <c r="AS828" s="222">
        <v>24755</v>
      </c>
      <c r="AT828" s="219">
        <f t="shared" si="122"/>
        <v>6188.75</v>
      </c>
      <c r="AU828" s="222">
        <v>11</v>
      </c>
      <c r="AV828" s="222">
        <v>870</v>
      </c>
      <c r="AW828" s="222">
        <f t="shared" si="123"/>
        <v>217.5</v>
      </c>
    </row>
    <row r="829" spans="2:49">
      <c r="B829" s="41" t="s">
        <v>3072</v>
      </c>
      <c r="C829" s="298" t="s">
        <v>3228</v>
      </c>
      <c r="D829" s="44" t="s">
        <v>259</v>
      </c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221"/>
      <c r="AA829" s="221"/>
      <c r="AB829" s="221"/>
      <c r="AC829" s="221"/>
      <c r="AD829" s="221"/>
      <c r="AE829" s="221"/>
      <c r="AF829" s="221"/>
      <c r="AG829" s="221"/>
      <c r="AH829" s="221"/>
      <c r="AI829" s="221"/>
      <c r="AJ829" s="221"/>
      <c r="AK829" s="221"/>
      <c r="AL829" s="221"/>
      <c r="AM829" s="221"/>
      <c r="AN829" s="221"/>
      <c r="AO829" s="219">
        <v>0</v>
      </c>
      <c r="AP829" s="219">
        <v>0</v>
      </c>
      <c r="AQ829" s="219">
        <f t="shared" si="121"/>
        <v>0</v>
      </c>
      <c r="AR829" s="222">
        <v>0</v>
      </c>
      <c r="AS829" s="222">
        <v>0</v>
      </c>
      <c r="AT829" s="219">
        <f t="shared" si="122"/>
        <v>0</v>
      </c>
      <c r="AU829" s="222">
        <v>43</v>
      </c>
      <c r="AV829" s="222">
        <v>4635</v>
      </c>
      <c r="AW829" s="222">
        <f t="shared" si="123"/>
        <v>1158.75</v>
      </c>
    </row>
    <row r="830" spans="2:49">
      <c r="B830" s="41" t="s">
        <v>3073</v>
      </c>
      <c r="C830" s="298" t="s">
        <v>3229</v>
      </c>
      <c r="D830" s="44" t="s">
        <v>935</v>
      </c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221"/>
      <c r="AA830" s="221"/>
      <c r="AB830" s="221"/>
      <c r="AC830" s="221"/>
      <c r="AD830" s="221"/>
      <c r="AE830" s="221"/>
      <c r="AF830" s="221"/>
      <c r="AG830" s="221"/>
      <c r="AH830" s="221"/>
      <c r="AI830" s="221"/>
      <c r="AJ830" s="221"/>
      <c r="AK830" s="221"/>
      <c r="AL830" s="221"/>
      <c r="AM830" s="221"/>
      <c r="AN830" s="221"/>
      <c r="AO830" s="219">
        <v>0</v>
      </c>
      <c r="AP830" s="219">
        <v>0</v>
      </c>
      <c r="AQ830" s="219">
        <f t="shared" si="121"/>
        <v>0</v>
      </c>
      <c r="AR830" s="222">
        <v>31</v>
      </c>
      <c r="AS830" s="222">
        <v>3465</v>
      </c>
      <c r="AT830" s="219">
        <f t="shared" si="122"/>
        <v>866.25</v>
      </c>
      <c r="AU830" s="222">
        <v>55</v>
      </c>
      <c r="AV830" s="222">
        <v>5075</v>
      </c>
      <c r="AW830" s="222">
        <f t="shared" si="123"/>
        <v>1268.75</v>
      </c>
    </row>
    <row r="831" spans="2:49">
      <c r="B831" s="41" t="s">
        <v>3074</v>
      </c>
      <c r="C831" s="298" t="s">
        <v>3230</v>
      </c>
      <c r="D831" s="44" t="s">
        <v>5</v>
      </c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221"/>
      <c r="AA831" s="221"/>
      <c r="AB831" s="221"/>
      <c r="AC831" s="221"/>
      <c r="AD831" s="221"/>
      <c r="AE831" s="221"/>
      <c r="AF831" s="221"/>
      <c r="AG831" s="221"/>
      <c r="AH831" s="221"/>
      <c r="AI831" s="221"/>
      <c r="AJ831" s="221"/>
      <c r="AK831" s="221"/>
      <c r="AL831" s="221"/>
      <c r="AM831" s="221"/>
      <c r="AN831" s="221"/>
      <c r="AO831" s="219">
        <v>0</v>
      </c>
      <c r="AP831" s="219">
        <v>0</v>
      </c>
      <c r="AQ831" s="219">
        <f t="shared" si="121"/>
        <v>0</v>
      </c>
      <c r="AR831" s="222">
        <v>19</v>
      </c>
      <c r="AS831" s="222">
        <v>1835</v>
      </c>
      <c r="AT831" s="219">
        <f t="shared" si="122"/>
        <v>458.75</v>
      </c>
      <c r="AU831" s="222">
        <v>16</v>
      </c>
      <c r="AV831" s="222">
        <v>1715</v>
      </c>
      <c r="AW831" s="222">
        <f t="shared" si="123"/>
        <v>428.75</v>
      </c>
    </row>
    <row r="832" spans="2:49">
      <c r="B832" s="41" t="s">
        <v>3075</v>
      </c>
      <c r="C832" s="298" t="s">
        <v>3231</v>
      </c>
      <c r="D832" s="44" t="s">
        <v>5</v>
      </c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221"/>
      <c r="AA832" s="221"/>
      <c r="AB832" s="221"/>
      <c r="AC832" s="221"/>
      <c r="AD832" s="221"/>
      <c r="AE832" s="221"/>
      <c r="AF832" s="221"/>
      <c r="AG832" s="221"/>
      <c r="AH832" s="221"/>
      <c r="AI832" s="221"/>
      <c r="AJ832" s="221"/>
      <c r="AK832" s="221"/>
      <c r="AL832" s="221"/>
      <c r="AM832" s="221"/>
      <c r="AN832" s="221"/>
      <c r="AO832" s="219">
        <v>0</v>
      </c>
      <c r="AP832" s="219">
        <v>0</v>
      </c>
      <c r="AQ832" s="219">
        <f t="shared" si="121"/>
        <v>0</v>
      </c>
      <c r="AR832" s="222">
        <v>18</v>
      </c>
      <c r="AS832" s="222">
        <v>1980</v>
      </c>
      <c r="AT832" s="219">
        <f t="shared" si="122"/>
        <v>495</v>
      </c>
      <c r="AU832" s="222">
        <v>225</v>
      </c>
      <c r="AV832" s="222">
        <v>25820</v>
      </c>
      <c r="AW832" s="222">
        <f t="shared" si="123"/>
        <v>6455</v>
      </c>
    </row>
    <row r="833" spans="2:49">
      <c r="B833" s="41" t="s">
        <v>3076</v>
      </c>
      <c r="C833" s="298" t="s">
        <v>3370</v>
      </c>
      <c r="D833" s="44" t="s">
        <v>14</v>
      </c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221"/>
      <c r="AA833" s="221"/>
      <c r="AB833" s="221"/>
      <c r="AC833" s="221"/>
      <c r="AD833" s="221"/>
      <c r="AE833" s="221"/>
      <c r="AF833" s="221"/>
      <c r="AG833" s="221"/>
      <c r="AH833" s="221"/>
      <c r="AI833" s="221"/>
      <c r="AJ833" s="221"/>
      <c r="AK833" s="221"/>
      <c r="AL833" s="221"/>
      <c r="AM833" s="221"/>
      <c r="AN833" s="221"/>
      <c r="AO833" s="219">
        <v>3</v>
      </c>
      <c r="AP833" s="219">
        <v>165</v>
      </c>
      <c r="AQ833" s="219">
        <f t="shared" si="121"/>
        <v>41.25</v>
      </c>
      <c r="AR833" s="222">
        <v>35</v>
      </c>
      <c r="AS833" s="222">
        <v>2700</v>
      </c>
      <c r="AT833" s="219">
        <f t="shared" si="122"/>
        <v>675</v>
      </c>
      <c r="AU833" s="222">
        <v>0</v>
      </c>
      <c r="AV833" s="222">
        <v>0</v>
      </c>
      <c r="AW833" s="222">
        <f t="shared" si="123"/>
        <v>0</v>
      </c>
    </row>
    <row r="834" spans="2:49">
      <c r="B834" s="41" t="s">
        <v>3077</v>
      </c>
      <c r="C834" s="298" t="s">
        <v>3232</v>
      </c>
      <c r="D834" s="44" t="s">
        <v>5</v>
      </c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221"/>
      <c r="AA834" s="221"/>
      <c r="AB834" s="221"/>
      <c r="AC834" s="221"/>
      <c r="AD834" s="221"/>
      <c r="AE834" s="221"/>
      <c r="AF834" s="221"/>
      <c r="AG834" s="221"/>
      <c r="AH834" s="221"/>
      <c r="AI834" s="221"/>
      <c r="AJ834" s="221"/>
      <c r="AK834" s="221"/>
      <c r="AL834" s="221"/>
      <c r="AM834" s="221"/>
      <c r="AN834" s="221"/>
      <c r="AO834" s="219">
        <v>3</v>
      </c>
      <c r="AP834" s="219">
        <v>380</v>
      </c>
      <c r="AQ834" s="219">
        <f t="shared" si="121"/>
        <v>95</v>
      </c>
      <c r="AR834" s="222">
        <v>56</v>
      </c>
      <c r="AS834" s="222">
        <v>4790</v>
      </c>
      <c r="AT834" s="219">
        <f t="shared" si="122"/>
        <v>1197.5</v>
      </c>
      <c r="AU834" s="222">
        <v>10</v>
      </c>
      <c r="AV834" s="222">
        <v>1070</v>
      </c>
      <c r="AW834" s="222">
        <f t="shared" si="123"/>
        <v>267.5</v>
      </c>
    </row>
    <row r="835" spans="2:49">
      <c r="B835" s="41" t="s">
        <v>3078</v>
      </c>
      <c r="C835" s="298" t="s">
        <v>3233</v>
      </c>
      <c r="D835" s="227" t="s">
        <v>14</v>
      </c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221"/>
      <c r="AA835" s="221"/>
      <c r="AB835" s="221"/>
      <c r="AC835" s="221"/>
      <c r="AD835" s="221"/>
      <c r="AE835" s="221"/>
      <c r="AF835" s="221"/>
      <c r="AG835" s="221"/>
      <c r="AH835" s="221"/>
      <c r="AI835" s="221"/>
      <c r="AJ835" s="221"/>
      <c r="AK835" s="221"/>
      <c r="AL835" s="221"/>
      <c r="AM835" s="221"/>
      <c r="AN835" s="221"/>
      <c r="AO835" s="219">
        <v>1</v>
      </c>
      <c r="AP835" s="219">
        <v>250</v>
      </c>
      <c r="AQ835" s="219">
        <f t="shared" si="121"/>
        <v>62.5</v>
      </c>
      <c r="AR835" s="222">
        <v>95</v>
      </c>
      <c r="AS835" s="222">
        <v>6900</v>
      </c>
      <c r="AT835" s="219">
        <f t="shared" si="122"/>
        <v>1725</v>
      </c>
      <c r="AU835" s="222">
        <v>11</v>
      </c>
      <c r="AV835" s="222">
        <v>970</v>
      </c>
      <c r="AW835" s="222">
        <f t="shared" si="123"/>
        <v>242.5</v>
      </c>
    </row>
    <row r="836" spans="2:49">
      <c r="B836" s="41" t="s">
        <v>3079</v>
      </c>
      <c r="C836" s="298" t="s">
        <v>5602</v>
      </c>
      <c r="D836" s="227" t="s">
        <v>261</v>
      </c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221"/>
      <c r="AA836" s="221"/>
      <c r="AB836" s="221"/>
      <c r="AC836" s="221"/>
      <c r="AD836" s="221"/>
      <c r="AE836" s="221"/>
      <c r="AF836" s="221"/>
      <c r="AG836" s="221"/>
      <c r="AH836" s="221"/>
      <c r="AI836" s="221"/>
      <c r="AJ836" s="221"/>
      <c r="AK836" s="221"/>
      <c r="AL836" s="221"/>
      <c r="AM836" s="221"/>
      <c r="AN836" s="221"/>
      <c r="AO836" s="219">
        <v>0</v>
      </c>
      <c r="AP836" s="219">
        <v>0</v>
      </c>
      <c r="AQ836" s="219">
        <f t="shared" si="121"/>
        <v>0</v>
      </c>
      <c r="AR836" s="222">
        <v>0</v>
      </c>
      <c r="AS836" s="222">
        <v>0</v>
      </c>
      <c r="AT836" s="219">
        <f t="shared" si="122"/>
        <v>0</v>
      </c>
      <c r="AU836" s="222">
        <v>18</v>
      </c>
      <c r="AV836" s="222">
        <v>1545</v>
      </c>
      <c r="AW836" s="222">
        <f t="shared" si="123"/>
        <v>386.25</v>
      </c>
    </row>
    <row r="837" spans="2:49">
      <c r="B837" s="41" t="s">
        <v>3080</v>
      </c>
      <c r="C837" s="298" t="s">
        <v>3234</v>
      </c>
      <c r="D837" s="44" t="s">
        <v>5</v>
      </c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221"/>
      <c r="AA837" s="221"/>
      <c r="AB837" s="221"/>
      <c r="AC837" s="221"/>
      <c r="AD837" s="221"/>
      <c r="AE837" s="221"/>
      <c r="AF837" s="221"/>
      <c r="AG837" s="221"/>
      <c r="AH837" s="221"/>
      <c r="AI837" s="221"/>
      <c r="AJ837" s="221"/>
      <c r="AK837" s="221"/>
      <c r="AL837" s="221"/>
      <c r="AM837" s="221"/>
      <c r="AN837" s="221"/>
      <c r="AO837" s="219">
        <v>4</v>
      </c>
      <c r="AP837" s="219">
        <v>300</v>
      </c>
      <c r="AQ837" s="219">
        <f t="shared" si="121"/>
        <v>75</v>
      </c>
      <c r="AR837" s="222">
        <v>31</v>
      </c>
      <c r="AS837" s="222">
        <v>3175</v>
      </c>
      <c r="AT837" s="219">
        <f t="shared" si="122"/>
        <v>793.75</v>
      </c>
      <c r="AU837" s="222">
        <v>43</v>
      </c>
      <c r="AV837" s="222">
        <v>3760</v>
      </c>
      <c r="AW837" s="222">
        <f t="shared" si="123"/>
        <v>940</v>
      </c>
    </row>
    <row r="838" spans="2:49">
      <c r="B838" s="41" t="s">
        <v>5043</v>
      </c>
      <c r="C838" s="298" t="s">
        <v>5603</v>
      </c>
      <c r="D838" s="44" t="s">
        <v>5</v>
      </c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221"/>
      <c r="AA838" s="221"/>
      <c r="AB838" s="221"/>
      <c r="AC838" s="221"/>
      <c r="AD838" s="221"/>
      <c r="AE838" s="221"/>
      <c r="AF838" s="221"/>
      <c r="AG838" s="221"/>
      <c r="AH838" s="221"/>
      <c r="AI838" s="221"/>
      <c r="AJ838" s="221"/>
      <c r="AK838" s="221"/>
      <c r="AL838" s="221"/>
      <c r="AM838" s="221"/>
      <c r="AN838" s="221"/>
      <c r="AO838" s="219">
        <v>0</v>
      </c>
      <c r="AP838" s="219">
        <v>0</v>
      </c>
      <c r="AQ838" s="219">
        <f t="shared" si="121"/>
        <v>0</v>
      </c>
      <c r="AR838" s="222">
        <v>11</v>
      </c>
      <c r="AS838" s="222">
        <v>890</v>
      </c>
      <c r="AT838" s="219">
        <f t="shared" si="122"/>
        <v>222.5</v>
      </c>
      <c r="AU838" s="222">
        <v>5</v>
      </c>
      <c r="AV838" s="222">
        <v>650</v>
      </c>
      <c r="AW838" s="222">
        <f t="shared" si="123"/>
        <v>162.5</v>
      </c>
    </row>
    <row r="839" spans="2:49">
      <c r="B839" s="41" t="s">
        <v>3081</v>
      </c>
      <c r="C839" s="298" t="s">
        <v>3235</v>
      </c>
      <c r="D839" s="44" t="s">
        <v>14</v>
      </c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221"/>
      <c r="AA839" s="221"/>
      <c r="AB839" s="221"/>
      <c r="AC839" s="221"/>
      <c r="AD839" s="221"/>
      <c r="AE839" s="221"/>
      <c r="AF839" s="221"/>
      <c r="AG839" s="221"/>
      <c r="AH839" s="221"/>
      <c r="AI839" s="221"/>
      <c r="AJ839" s="221"/>
      <c r="AK839" s="221"/>
      <c r="AL839" s="221"/>
      <c r="AM839" s="221"/>
      <c r="AN839" s="221"/>
      <c r="AO839" s="219">
        <v>5</v>
      </c>
      <c r="AP839" s="219">
        <v>495</v>
      </c>
      <c r="AQ839" s="219">
        <f t="shared" si="121"/>
        <v>123.75</v>
      </c>
      <c r="AR839" s="222">
        <v>35</v>
      </c>
      <c r="AS839" s="222">
        <v>2870</v>
      </c>
      <c r="AT839" s="219">
        <f t="shared" si="122"/>
        <v>717.5</v>
      </c>
      <c r="AU839" s="222">
        <v>71</v>
      </c>
      <c r="AV839" s="222">
        <v>7475</v>
      </c>
      <c r="AW839" s="222">
        <f t="shared" si="123"/>
        <v>1868.75</v>
      </c>
    </row>
    <row r="840" spans="2:49">
      <c r="B840" s="41" t="s">
        <v>3082</v>
      </c>
      <c r="C840" s="298" t="s">
        <v>3236</v>
      </c>
      <c r="D840" s="227" t="s">
        <v>14</v>
      </c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221"/>
      <c r="AA840" s="221"/>
      <c r="AB840" s="221"/>
      <c r="AC840" s="221"/>
      <c r="AD840" s="221"/>
      <c r="AE840" s="221"/>
      <c r="AF840" s="221"/>
      <c r="AG840" s="221"/>
      <c r="AH840" s="221"/>
      <c r="AI840" s="221"/>
      <c r="AJ840" s="221"/>
      <c r="AK840" s="221"/>
      <c r="AL840" s="221"/>
      <c r="AM840" s="221"/>
      <c r="AN840" s="221"/>
      <c r="AO840" s="219">
        <v>0</v>
      </c>
      <c r="AP840" s="219">
        <v>0</v>
      </c>
      <c r="AQ840" s="219">
        <f t="shared" si="121"/>
        <v>0</v>
      </c>
      <c r="AR840" s="222">
        <v>33</v>
      </c>
      <c r="AS840" s="222">
        <v>3805</v>
      </c>
      <c r="AT840" s="219">
        <f t="shared" si="122"/>
        <v>951.25</v>
      </c>
      <c r="AU840" s="222">
        <v>101</v>
      </c>
      <c r="AV840" s="222">
        <v>8345</v>
      </c>
      <c r="AW840" s="222">
        <f t="shared" si="123"/>
        <v>2086.25</v>
      </c>
    </row>
    <row r="841" spans="2:49">
      <c r="B841" s="41" t="s">
        <v>3083</v>
      </c>
      <c r="C841" s="298" t="s">
        <v>3237</v>
      </c>
      <c r="D841" s="227" t="s">
        <v>501</v>
      </c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221"/>
      <c r="AA841" s="221"/>
      <c r="AB841" s="221"/>
      <c r="AC841" s="221"/>
      <c r="AD841" s="221"/>
      <c r="AE841" s="221"/>
      <c r="AF841" s="221"/>
      <c r="AG841" s="221"/>
      <c r="AH841" s="221"/>
      <c r="AI841" s="221"/>
      <c r="AJ841" s="221"/>
      <c r="AK841" s="221"/>
      <c r="AL841" s="221"/>
      <c r="AM841" s="221"/>
      <c r="AN841" s="221"/>
      <c r="AO841" s="219">
        <v>0</v>
      </c>
      <c r="AP841" s="219">
        <v>0</v>
      </c>
      <c r="AQ841" s="219">
        <f t="shared" si="121"/>
        <v>0</v>
      </c>
      <c r="AR841" s="222">
        <v>2</v>
      </c>
      <c r="AS841" s="222">
        <v>380</v>
      </c>
      <c r="AT841" s="219">
        <f t="shared" si="122"/>
        <v>95</v>
      </c>
      <c r="AU841" s="222">
        <v>0</v>
      </c>
      <c r="AV841" s="222">
        <v>0</v>
      </c>
      <c r="AW841" s="222">
        <f t="shared" si="123"/>
        <v>0</v>
      </c>
    </row>
    <row r="842" spans="2:49">
      <c r="B842" s="41" t="s">
        <v>3084</v>
      </c>
      <c r="C842" s="298" t="s">
        <v>3238</v>
      </c>
      <c r="D842" s="227" t="s">
        <v>307</v>
      </c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221"/>
      <c r="AA842" s="221"/>
      <c r="AB842" s="221"/>
      <c r="AC842" s="221"/>
      <c r="AD842" s="221"/>
      <c r="AE842" s="221"/>
      <c r="AF842" s="221"/>
      <c r="AG842" s="221"/>
      <c r="AH842" s="221"/>
      <c r="AI842" s="221"/>
      <c r="AJ842" s="221"/>
      <c r="AK842" s="221"/>
      <c r="AL842" s="221"/>
      <c r="AM842" s="221"/>
      <c r="AN842" s="221"/>
      <c r="AO842" s="219">
        <v>0</v>
      </c>
      <c r="AP842" s="219">
        <v>0</v>
      </c>
      <c r="AQ842" s="219">
        <f t="shared" si="121"/>
        <v>0</v>
      </c>
      <c r="AR842" s="222">
        <v>39</v>
      </c>
      <c r="AS842" s="222">
        <v>2720</v>
      </c>
      <c r="AT842" s="219">
        <f t="shared" si="122"/>
        <v>680</v>
      </c>
      <c r="AU842" s="222">
        <v>50</v>
      </c>
      <c r="AV842" s="222">
        <v>7585</v>
      </c>
      <c r="AW842" s="222">
        <f t="shared" si="123"/>
        <v>1896.25</v>
      </c>
    </row>
    <row r="843" spans="2:49">
      <c r="B843" s="41" t="s">
        <v>3085</v>
      </c>
      <c r="C843" s="298" t="s">
        <v>3239</v>
      </c>
      <c r="D843" s="44" t="s">
        <v>5</v>
      </c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221"/>
      <c r="AA843" s="221"/>
      <c r="AB843" s="221"/>
      <c r="AC843" s="221"/>
      <c r="AD843" s="221"/>
      <c r="AE843" s="221"/>
      <c r="AF843" s="221"/>
      <c r="AG843" s="221"/>
      <c r="AH843" s="221"/>
      <c r="AI843" s="221"/>
      <c r="AJ843" s="221"/>
      <c r="AK843" s="221"/>
      <c r="AL843" s="221"/>
      <c r="AM843" s="221"/>
      <c r="AN843" s="221"/>
      <c r="AO843" s="219">
        <v>66</v>
      </c>
      <c r="AP843" s="219">
        <v>4610</v>
      </c>
      <c r="AQ843" s="219">
        <f t="shared" si="121"/>
        <v>1152.5</v>
      </c>
      <c r="AR843" s="222">
        <v>95</v>
      </c>
      <c r="AS843" s="222">
        <v>8910</v>
      </c>
      <c r="AT843" s="219">
        <f t="shared" si="122"/>
        <v>2227.5</v>
      </c>
      <c r="AU843" s="222">
        <v>11</v>
      </c>
      <c r="AV843" s="222">
        <v>560</v>
      </c>
      <c r="AW843" s="222">
        <f t="shared" si="123"/>
        <v>140</v>
      </c>
    </row>
    <row r="844" spans="2:49">
      <c r="B844" s="41" t="s">
        <v>3086</v>
      </c>
      <c r="C844" s="298" t="s">
        <v>3240</v>
      </c>
      <c r="D844" s="44" t="s">
        <v>5</v>
      </c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221"/>
      <c r="AA844" s="221"/>
      <c r="AB844" s="221"/>
      <c r="AC844" s="221"/>
      <c r="AD844" s="221"/>
      <c r="AE844" s="221"/>
      <c r="AF844" s="221"/>
      <c r="AG844" s="221"/>
      <c r="AH844" s="221"/>
      <c r="AI844" s="221"/>
      <c r="AJ844" s="221"/>
      <c r="AK844" s="221"/>
      <c r="AL844" s="221"/>
      <c r="AM844" s="221"/>
      <c r="AN844" s="221"/>
      <c r="AO844" s="219">
        <v>25</v>
      </c>
      <c r="AP844" s="219">
        <v>1620</v>
      </c>
      <c r="AQ844" s="219">
        <f t="shared" si="121"/>
        <v>405</v>
      </c>
      <c r="AR844" s="222">
        <v>23</v>
      </c>
      <c r="AS844" s="222">
        <v>2930</v>
      </c>
      <c r="AT844" s="219">
        <f t="shared" si="122"/>
        <v>732.5</v>
      </c>
      <c r="AU844" s="222">
        <v>48</v>
      </c>
      <c r="AV844" s="222">
        <v>4185</v>
      </c>
      <c r="AW844" s="222">
        <f t="shared" si="123"/>
        <v>1046.25</v>
      </c>
    </row>
    <row r="845" spans="2:49">
      <c r="B845" s="41" t="s">
        <v>3087</v>
      </c>
      <c r="C845" s="298" t="s">
        <v>3241</v>
      </c>
      <c r="D845" s="227" t="s">
        <v>38</v>
      </c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221"/>
      <c r="AA845" s="221"/>
      <c r="AB845" s="221"/>
      <c r="AC845" s="221"/>
      <c r="AD845" s="221"/>
      <c r="AE845" s="221"/>
      <c r="AF845" s="221"/>
      <c r="AG845" s="221"/>
      <c r="AH845" s="221"/>
      <c r="AI845" s="221"/>
      <c r="AJ845" s="221"/>
      <c r="AK845" s="221"/>
      <c r="AL845" s="221"/>
      <c r="AM845" s="221"/>
      <c r="AN845" s="221"/>
      <c r="AO845" s="219">
        <v>1</v>
      </c>
      <c r="AP845" s="219">
        <v>45</v>
      </c>
      <c r="AQ845" s="219">
        <f t="shared" si="121"/>
        <v>11.25</v>
      </c>
      <c r="AR845" s="222">
        <v>9</v>
      </c>
      <c r="AS845" s="222">
        <v>1365</v>
      </c>
      <c r="AT845" s="219">
        <f t="shared" si="122"/>
        <v>341.25</v>
      </c>
      <c r="AU845" s="222">
        <v>33</v>
      </c>
      <c r="AV845" s="222">
        <v>3790</v>
      </c>
      <c r="AW845" s="222">
        <f t="shared" si="123"/>
        <v>947.5</v>
      </c>
    </row>
    <row r="846" spans="2:49">
      <c r="B846" s="41" t="s">
        <v>3088</v>
      </c>
      <c r="C846" s="298" t="s">
        <v>3242</v>
      </c>
      <c r="D846" s="227" t="s">
        <v>38</v>
      </c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221"/>
      <c r="AA846" s="221"/>
      <c r="AB846" s="221"/>
      <c r="AC846" s="221"/>
      <c r="AD846" s="221"/>
      <c r="AE846" s="221"/>
      <c r="AF846" s="221"/>
      <c r="AG846" s="221"/>
      <c r="AH846" s="221"/>
      <c r="AI846" s="221"/>
      <c r="AJ846" s="221"/>
      <c r="AK846" s="221"/>
      <c r="AL846" s="221"/>
      <c r="AM846" s="221"/>
      <c r="AN846" s="221"/>
      <c r="AO846" s="219">
        <v>12</v>
      </c>
      <c r="AP846" s="219">
        <v>1100</v>
      </c>
      <c r="AQ846" s="219">
        <f t="shared" si="121"/>
        <v>275</v>
      </c>
      <c r="AR846" s="222">
        <v>21</v>
      </c>
      <c r="AS846" s="222">
        <v>2175</v>
      </c>
      <c r="AT846" s="219">
        <f t="shared" si="122"/>
        <v>543.75</v>
      </c>
      <c r="AU846" s="222">
        <v>0</v>
      </c>
      <c r="AV846" s="222">
        <v>0</v>
      </c>
      <c r="AW846" s="222">
        <f t="shared" si="123"/>
        <v>0</v>
      </c>
    </row>
    <row r="847" spans="2:49">
      <c r="B847" s="41" t="s">
        <v>3089</v>
      </c>
      <c r="C847" s="298" t="s">
        <v>3243</v>
      </c>
      <c r="D847" s="227" t="s">
        <v>38</v>
      </c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221"/>
      <c r="AA847" s="221"/>
      <c r="AB847" s="221"/>
      <c r="AC847" s="221"/>
      <c r="AD847" s="221"/>
      <c r="AE847" s="221"/>
      <c r="AF847" s="221"/>
      <c r="AG847" s="221"/>
      <c r="AH847" s="221"/>
      <c r="AI847" s="221"/>
      <c r="AJ847" s="221"/>
      <c r="AK847" s="221"/>
      <c r="AL847" s="221"/>
      <c r="AM847" s="221"/>
      <c r="AN847" s="221"/>
      <c r="AO847" s="219">
        <v>12</v>
      </c>
      <c r="AP847" s="219">
        <v>1580</v>
      </c>
      <c r="AQ847" s="219">
        <f t="shared" si="121"/>
        <v>395</v>
      </c>
      <c r="AR847" s="222">
        <v>48</v>
      </c>
      <c r="AS847" s="222">
        <v>5210</v>
      </c>
      <c r="AT847" s="219">
        <f t="shared" si="122"/>
        <v>1302.5</v>
      </c>
      <c r="AU847" s="222">
        <v>43</v>
      </c>
      <c r="AV847" s="222">
        <v>3095</v>
      </c>
      <c r="AW847" s="222">
        <f t="shared" si="123"/>
        <v>773.75</v>
      </c>
    </row>
    <row r="848" spans="2:49">
      <c r="B848" s="41" t="s">
        <v>3090</v>
      </c>
      <c r="C848" s="298" t="s">
        <v>3244</v>
      </c>
      <c r="D848" s="227" t="s">
        <v>310</v>
      </c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221"/>
      <c r="AA848" s="221"/>
      <c r="AB848" s="221"/>
      <c r="AC848" s="221"/>
      <c r="AD848" s="221"/>
      <c r="AE848" s="221"/>
      <c r="AF848" s="221"/>
      <c r="AG848" s="221"/>
      <c r="AH848" s="221"/>
      <c r="AI848" s="221"/>
      <c r="AJ848" s="221"/>
      <c r="AK848" s="221"/>
      <c r="AL848" s="221"/>
      <c r="AM848" s="221"/>
      <c r="AN848" s="221"/>
      <c r="AO848" s="219">
        <v>3</v>
      </c>
      <c r="AP848" s="219">
        <v>205</v>
      </c>
      <c r="AQ848" s="219">
        <f t="shared" si="121"/>
        <v>51.25</v>
      </c>
      <c r="AR848" s="222">
        <v>22</v>
      </c>
      <c r="AS848" s="222">
        <v>2095</v>
      </c>
      <c r="AT848" s="219">
        <f t="shared" si="122"/>
        <v>523.75</v>
      </c>
      <c r="AU848" s="222">
        <v>152</v>
      </c>
      <c r="AV848" s="222">
        <v>14110</v>
      </c>
      <c r="AW848" s="222">
        <f t="shared" si="123"/>
        <v>3527.5</v>
      </c>
    </row>
    <row r="849" spans="2:49">
      <c r="B849" s="41" t="s">
        <v>3091</v>
      </c>
      <c r="C849" s="298" t="s">
        <v>3245</v>
      </c>
      <c r="D849" s="227" t="s">
        <v>948</v>
      </c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221"/>
      <c r="AA849" s="221"/>
      <c r="AB849" s="221"/>
      <c r="AC849" s="221"/>
      <c r="AD849" s="221"/>
      <c r="AE849" s="221"/>
      <c r="AF849" s="221"/>
      <c r="AG849" s="221"/>
      <c r="AH849" s="221"/>
      <c r="AI849" s="221"/>
      <c r="AJ849" s="221"/>
      <c r="AK849" s="221"/>
      <c r="AL849" s="221"/>
      <c r="AM849" s="221"/>
      <c r="AN849" s="221"/>
      <c r="AO849" s="219">
        <v>6</v>
      </c>
      <c r="AP849" s="219">
        <v>375</v>
      </c>
      <c r="AQ849" s="219">
        <f t="shared" si="121"/>
        <v>93.75</v>
      </c>
      <c r="AR849" s="222">
        <v>57</v>
      </c>
      <c r="AS849" s="222">
        <v>4510</v>
      </c>
      <c r="AT849" s="219">
        <f t="shared" si="122"/>
        <v>1127.5</v>
      </c>
      <c r="AU849" s="222">
        <v>43</v>
      </c>
      <c r="AV849" s="222">
        <v>4955</v>
      </c>
      <c r="AW849" s="222">
        <f t="shared" si="123"/>
        <v>1238.75</v>
      </c>
    </row>
    <row r="850" spans="2:49">
      <c r="B850" s="41" t="s">
        <v>3092</v>
      </c>
      <c r="C850" s="298" t="s">
        <v>3246</v>
      </c>
      <c r="D850" s="227" t="s">
        <v>302</v>
      </c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221"/>
      <c r="AA850" s="221"/>
      <c r="AB850" s="221"/>
      <c r="AC850" s="221"/>
      <c r="AD850" s="221"/>
      <c r="AE850" s="221"/>
      <c r="AF850" s="221"/>
      <c r="AG850" s="221"/>
      <c r="AH850" s="221"/>
      <c r="AI850" s="221"/>
      <c r="AJ850" s="221"/>
      <c r="AK850" s="221"/>
      <c r="AL850" s="221"/>
      <c r="AM850" s="221"/>
      <c r="AN850" s="221"/>
      <c r="AO850" s="219">
        <v>4</v>
      </c>
      <c r="AP850" s="219">
        <v>620</v>
      </c>
      <c r="AQ850" s="219">
        <f t="shared" si="121"/>
        <v>155</v>
      </c>
      <c r="AR850" s="222">
        <v>43</v>
      </c>
      <c r="AS850" s="222">
        <v>4185</v>
      </c>
      <c r="AT850" s="219">
        <f t="shared" si="122"/>
        <v>1046.25</v>
      </c>
      <c r="AU850" s="222">
        <v>41</v>
      </c>
      <c r="AV850" s="222">
        <v>3445</v>
      </c>
      <c r="AW850" s="222">
        <f t="shared" si="123"/>
        <v>861.25</v>
      </c>
    </row>
    <row r="851" spans="2:49">
      <c r="B851" s="41" t="s">
        <v>3093</v>
      </c>
      <c r="C851" s="298" t="s">
        <v>3247</v>
      </c>
      <c r="D851" s="227" t="s">
        <v>14</v>
      </c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221"/>
      <c r="AA851" s="221"/>
      <c r="AB851" s="221"/>
      <c r="AC851" s="221"/>
      <c r="AD851" s="221"/>
      <c r="AE851" s="221"/>
      <c r="AF851" s="221"/>
      <c r="AG851" s="221"/>
      <c r="AH851" s="221"/>
      <c r="AI851" s="221"/>
      <c r="AJ851" s="221"/>
      <c r="AK851" s="221"/>
      <c r="AL851" s="221"/>
      <c r="AM851" s="221"/>
      <c r="AN851" s="221"/>
      <c r="AO851" s="219">
        <v>0</v>
      </c>
      <c r="AP851" s="219">
        <v>0</v>
      </c>
      <c r="AQ851" s="219">
        <f t="shared" si="121"/>
        <v>0</v>
      </c>
      <c r="AR851" s="222">
        <v>11</v>
      </c>
      <c r="AS851" s="222">
        <v>1075</v>
      </c>
      <c r="AT851" s="219">
        <f t="shared" si="122"/>
        <v>268.75</v>
      </c>
      <c r="AU851" s="222">
        <v>23</v>
      </c>
      <c r="AV851" s="222">
        <v>2250</v>
      </c>
      <c r="AW851" s="222">
        <f t="shared" si="123"/>
        <v>562.5</v>
      </c>
    </row>
    <row r="852" spans="2:49">
      <c r="B852" s="41" t="s">
        <v>3094</v>
      </c>
      <c r="C852" s="298" t="s">
        <v>3248</v>
      </c>
      <c r="D852" s="227" t="s">
        <v>29</v>
      </c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221"/>
      <c r="AA852" s="221"/>
      <c r="AB852" s="221"/>
      <c r="AC852" s="221"/>
      <c r="AD852" s="221"/>
      <c r="AE852" s="221"/>
      <c r="AF852" s="221"/>
      <c r="AG852" s="221"/>
      <c r="AH852" s="221"/>
      <c r="AI852" s="221"/>
      <c r="AJ852" s="221"/>
      <c r="AK852" s="221"/>
      <c r="AL852" s="221"/>
      <c r="AM852" s="221"/>
      <c r="AN852" s="221"/>
      <c r="AO852" s="219">
        <v>0</v>
      </c>
      <c r="AP852" s="219">
        <v>0</v>
      </c>
      <c r="AQ852" s="219">
        <f t="shared" si="121"/>
        <v>0</v>
      </c>
      <c r="AR852" s="222">
        <v>32</v>
      </c>
      <c r="AS852" s="222">
        <v>2845</v>
      </c>
      <c r="AT852" s="219">
        <f t="shared" si="122"/>
        <v>711.25</v>
      </c>
      <c r="AU852" s="222">
        <v>75</v>
      </c>
      <c r="AV852" s="222">
        <v>7340</v>
      </c>
      <c r="AW852" s="222">
        <f t="shared" si="123"/>
        <v>1835</v>
      </c>
    </row>
    <row r="853" spans="2:49">
      <c r="B853" s="41" t="s">
        <v>3095</v>
      </c>
      <c r="C853" s="298" t="s">
        <v>3249</v>
      </c>
      <c r="D853" s="227" t="s">
        <v>14</v>
      </c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221"/>
      <c r="AA853" s="221"/>
      <c r="AB853" s="221"/>
      <c r="AC853" s="221"/>
      <c r="AD853" s="221"/>
      <c r="AE853" s="221"/>
      <c r="AF853" s="221"/>
      <c r="AG853" s="221"/>
      <c r="AH853" s="221"/>
      <c r="AI853" s="221"/>
      <c r="AJ853" s="221"/>
      <c r="AK853" s="221"/>
      <c r="AL853" s="221"/>
      <c r="AM853" s="221"/>
      <c r="AN853" s="221"/>
      <c r="AO853" s="219">
        <v>7</v>
      </c>
      <c r="AP853" s="219">
        <v>1090</v>
      </c>
      <c r="AQ853" s="219">
        <f t="shared" si="121"/>
        <v>272.5</v>
      </c>
      <c r="AR853" s="222">
        <v>104</v>
      </c>
      <c r="AS853" s="222">
        <v>11415</v>
      </c>
      <c r="AT853" s="219">
        <f t="shared" si="122"/>
        <v>2853.75</v>
      </c>
      <c r="AU853" s="222">
        <v>50</v>
      </c>
      <c r="AV853" s="222">
        <v>3240</v>
      </c>
      <c r="AW853" s="222">
        <f t="shared" si="123"/>
        <v>810</v>
      </c>
    </row>
    <row r="854" spans="2:49">
      <c r="B854" s="41" t="s">
        <v>3096</v>
      </c>
      <c r="C854" s="298" t="s">
        <v>3250</v>
      </c>
      <c r="D854" s="227" t="s">
        <v>261</v>
      </c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221"/>
      <c r="AA854" s="221"/>
      <c r="AB854" s="221"/>
      <c r="AC854" s="221"/>
      <c r="AD854" s="221"/>
      <c r="AE854" s="221"/>
      <c r="AF854" s="221"/>
      <c r="AG854" s="221"/>
      <c r="AH854" s="221"/>
      <c r="AI854" s="221"/>
      <c r="AJ854" s="221"/>
      <c r="AK854" s="221"/>
      <c r="AL854" s="221"/>
      <c r="AM854" s="221"/>
      <c r="AN854" s="221"/>
      <c r="AO854" s="219">
        <v>29</v>
      </c>
      <c r="AP854" s="219">
        <v>2240</v>
      </c>
      <c r="AQ854" s="219">
        <f t="shared" si="121"/>
        <v>560</v>
      </c>
      <c r="AR854" s="222">
        <v>48</v>
      </c>
      <c r="AS854" s="222">
        <v>4170</v>
      </c>
      <c r="AT854" s="219">
        <f t="shared" si="122"/>
        <v>1042.5</v>
      </c>
      <c r="AU854" s="222">
        <v>165</v>
      </c>
      <c r="AV854" s="222">
        <v>14040</v>
      </c>
      <c r="AW854" s="222">
        <f t="shared" si="123"/>
        <v>3510</v>
      </c>
    </row>
    <row r="855" spans="2:49">
      <c r="B855" s="41" t="s">
        <v>3097</v>
      </c>
      <c r="C855" s="298" t="s">
        <v>3251</v>
      </c>
      <c r="D855" s="227" t="s">
        <v>19</v>
      </c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221"/>
      <c r="AA855" s="221"/>
      <c r="AB855" s="221"/>
      <c r="AC855" s="221"/>
      <c r="AD855" s="221"/>
      <c r="AE855" s="221"/>
      <c r="AF855" s="221"/>
      <c r="AG855" s="221"/>
      <c r="AH855" s="221"/>
      <c r="AI855" s="221"/>
      <c r="AJ855" s="221"/>
      <c r="AK855" s="221"/>
      <c r="AL855" s="221"/>
      <c r="AM855" s="221"/>
      <c r="AN855" s="221"/>
      <c r="AO855" s="219">
        <v>10</v>
      </c>
      <c r="AP855" s="219">
        <v>1090</v>
      </c>
      <c r="AQ855" s="219">
        <f t="shared" si="121"/>
        <v>272.5</v>
      </c>
      <c r="AR855" s="222">
        <v>92</v>
      </c>
      <c r="AS855" s="222">
        <v>6605</v>
      </c>
      <c r="AT855" s="219">
        <f t="shared" si="122"/>
        <v>1651.25</v>
      </c>
      <c r="AU855" s="222">
        <v>46</v>
      </c>
      <c r="AV855" s="222">
        <v>3595</v>
      </c>
      <c r="AW855" s="222">
        <f t="shared" si="123"/>
        <v>898.75</v>
      </c>
    </row>
    <row r="856" spans="2:49">
      <c r="B856" s="41" t="s">
        <v>3098</v>
      </c>
      <c r="C856" s="298" t="s">
        <v>3252</v>
      </c>
      <c r="D856" s="44" t="s">
        <v>463</v>
      </c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221"/>
      <c r="AA856" s="221"/>
      <c r="AB856" s="221"/>
      <c r="AC856" s="221"/>
      <c r="AD856" s="221"/>
      <c r="AE856" s="221"/>
      <c r="AF856" s="221"/>
      <c r="AG856" s="221"/>
      <c r="AH856" s="221"/>
      <c r="AI856" s="221"/>
      <c r="AJ856" s="221"/>
      <c r="AK856" s="221"/>
      <c r="AL856" s="221"/>
      <c r="AM856" s="221"/>
      <c r="AN856" s="221"/>
      <c r="AO856" s="219">
        <v>1</v>
      </c>
      <c r="AP856" s="219">
        <v>80</v>
      </c>
      <c r="AQ856" s="219">
        <f t="shared" si="121"/>
        <v>20</v>
      </c>
      <c r="AR856" s="222">
        <v>0</v>
      </c>
      <c r="AS856" s="222">
        <v>0</v>
      </c>
      <c r="AT856" s="219">
        <f t="shared" si="122"/>
        <v>0</v>
      </c>
      <c r="AU856" s="222">
        <v>31</v>
      </c>
      <c r="AV856" s="222">
        <v>2305</v>
      </c>
      <c r="AW856" s="222">
        <f t="shared" si="123"/>
        <v>576.25</v>
      </c>
    </row>
    <row r="857" spans="2:49">
      <c r="B857" s="41" t="s">
        <v>3099</v>
      </c>
      <c r="C857" s="298" t="s">
        <v>5604</v>
      </c>
      <c r="D857" s="227" t="s">
        <v>19</v>
      </c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221"/>
      <c r="AA857" s="221"/>
      <c r="AB857" s="221"/>
      <c r="AC857" s="221"/>
      <c r="AD857" s="221"/>
      <c r="AE857" s="221"/>
      <c r="AF857" s="221"/>
      <c r="AG857" s="221"/>
      <c r="AH857" s="221"/>
      <c r="AI857" s="221"/>
      <c r="AJ857" s="221"/>
      <c r="AK857" s="221"/>
      <c r="AL857" s="221"/>
      <c r="AM857" s="221"/>
      <c r="AN857" s="221"/>
      <c r="AO857" s="219">
        <v>6</v>
      </c>
      <c r="AP857" s="219">
        <v>475</v>
      </c>
      <c r="AQ857" s="219">
        <f t="shared" si="121"/>
        <v>118.75</v>
      </c>
      <c r="AR857" s="222">
        <v>27</v>
      </c>
      <c r="AS857" s="222">
        <v>2555</v>
      </c>
      <c r="AT857" s="219">
        <f t="shared" si="122"/>
        <v>638.75</v>
      </c>
      <c r="AU857" s="222">
        <v>47</v>
      </c>
      <c r="AV857" s="222">
        <v>4905</v>
      </c>
      <c r="AW857" s="222">
        <f t="shared" si="123"/>
        <v>1226.25</v>
      </c>
    </row>
    <row r="858" spans="2:49">
      <c r="B858" s="41" t="s">
        <v>3100</v>
      </c>
      <c r="C858" s="298" t="s">
        <v>3253</v>
      </c>
      <c r="D858" s="227" t="s">
        <v>29</v>
      </c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221"/>
      <c r="AA858" s="221"/>
      <c r="AB858" s="221"/>
      <c r="AC858" s="221"/>
      <c r="AD858" s="221"/>
      <c r="AE858" s="221"/>
      <c r="AF858" s="221"/>
      <c r="AG858" s="221"/>
      <c r="AH858" s="221"/>
      <c r="AI858" s="221"/>
      <c r="AJ858" s="221"/>
      <c r="AK858" s="221"/>
      <c r="AL858" s="221"/>
      <c r="AM858" s="221"/>
      <c r="AN858" s="221"/>
      <c r="AO858" s="219">
        <v>1</v>
      </c>
      <c r="AP858" s="219">
        <v>190</v>
      </c>
      <c r="AQ858" s="219">
        <f t="shared" si="121"/>
        <v>47.5</v>
      </c>
      <c r="AR858" s="222">
        <v>40</v>
      </c>
      <c r="AS858" s="222">
        <v>5665</v>
      </c>
      <c r="AT858" s="219">
        <f t="shared" si="122"/>
        <v>1416.25</v>
      </c>
      <c r="AU858" s="222">
        <v>141</v>
      </c>
      <c r="AV858" s="222">
        <v>13865</v>
      </c>
      <c r="AW858" s="222">
        <f t="shared" si="123"/>
        <v>3466.25</v>
      </c>
    </row>
    <row r="859" spans="2:49">
      <c r="B859" s="41" t="s">
        <v>3101</v>
      </c>
      <c r="C859" s="298" t="s">
        <v>3254</v>
      </c>
      <c r="D859" s="44" t="s">
        <v>14</v>
      </c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221"/>
      <c r="AA859" s="221"/>
      <c r="AB859" s="221"/>
      <c r="AC859" s="221"/>
      <c r="AD859" s="221"/>
      <c r="AE859" s="221"/>
      <c r="AF859" s="221"/>
      <c r="AG859" s="221"/>
      <c r="AH859" s="221"/>
      <c r="AI859" s="221"/>
      <c r="AJ859" s="221"/>
      <c r="AK859" s="221"/>
      <c r="AL859" s="221"/>
      <c r="AM859" s="221"/>
      <c r="AN859" s="221"/>
      <c r="AO859" s="219">
        <v>0</v>
      </c>
      <c r="AP859" s="219">
        <v>0</v>
      </c>
      <c r="AQ859" s="219">
        <f t="shared" si="121"/>
        <v>0</v>
      </c>
      <c r="AR859" s="222">
        <v>85</v>
      </c>
      <c r="AS859" s="222">
        <v>7530</v>
      </c>
      <c r="AT859" s="219">
        <f t="shared" si="122"/>
        <v>1882.5</v>
      </c>
      <c r="AU859" s="222">
        <v>47</v>
      </c>
      <c r="AV859" s="222">
        <v>3650</v>
      </c>
      <c r="AW859" s="222">
        <f t="shared" si="123"/>
        <v>912.5</v>
      </c>
    </row>
    <row r="860" spans="2:49">
      <c r="B860" s="41" t="s">
        <v>3102</v>
      </c>
      <c r="C860" s="298" t="s">
        <v>3255</v>
      </c>
      <c r="D860" s="44" t="s">
        <v>14</v>
      </c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221"/>
      <c r="AA860" s="221"/>
      <c r="AB860" s="221"/>
      <c r="AC860" s="221"/>
      <c r="AD860" s="221"/>
      <c r="AE860" s="221"/>
      <c r="AF860" s="221"/>
      <c r="AG860" s="221"/>
      <c r="AH860" s="221"/>
      <c r="AI860" s="221"/>
      <c r="AJ860" s="221"/>
      <c r="AK860" s="221"/>
      <c r="AL860" s="221"/>
      <c r="AM860" s="221"/>
      <c r="AN860" s="221"/>
      <c r="AO860" s="219">
        <v>0</v>
      </c>
      <c r="AP860" s="219">
        <v>0</v>
      </c>
      <c r="AQ860" s="219">
        <f t="shared" si="121"/>
        <v>0</v>
      </c>
      <c r="AR860" s="222">
        <v>42</v>
      </c>
      <c r="AS860" s="222">
        <v>3075</v>
      </c>
      <c r="AT860" s="219">
        <f t="shared" si="122"/>
        <v>768.75</v>
      </c>
      <c r="AU860" s="222">
        <v>100</v>
      </c>
      <c r="AV860" s="222">
        <v>9145</v>
      </c>
      <c r="AW860" s="222">
        <f t="shared" si="123"/>
        <v>2286.25</v>
      </c>
    </row>
    <row r="861" spans="2:49">
      <c r="B861" s="41" t="s">
        <v>3103</v>
      </c>
      <c r="C861" s="298" t="s">
        <v>3256</v>
      </c>
      <c r="D861" s="44" t="s">
        <v>5</v>
      </c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221"/>
      <c r="AA861" s="221"/>
      <c r="AB861" s="221"/>
      <c r="AC861" s="221"/>
      <c r="AD861" s="221"/>
      <c r="AE861" s="221"/>
      <c r="AF861" s="221"/>
      <c r="AG861" s="221"/>
      <c r="AH861" s="221"/>
      <c r="AI861" s="221"/>
      <c r="AJ861" s="221"/>
      <c r="AK861" s="221"/>
      <c r="AL861" s="221"/>
      <c r="AM861" s="221"/>
      <c r="AN861" s="221"/>
      <c r="AO861" s="219">
        <v>0</v>
      </c>
      <c r="AP861" s="219">
        <v>0</v>
      </c>
      <c r="AQ861" s="219">
        <f t="shared" si="121"/>
        <v>0</v>
      </c>
      <c r="AR861" s="222">
        <v>10</v>
      </c>
      <c r="AS861" s="222">
        <v>955</v>
      </c>
      <c r="AT861" s="219">
        <f t="shared" si="122"/>
        <v>238.75</v>
      </c>
      <c r="AU861" s="222">
        <v>0</v>
      </c>
      <c r="AV861" s="222">
        <v>0</v>
      </c>
      <c r="AW861" s="222">
        <f t="shared" si="123"/>
        <v>0</v>
      </c>
    </row>
    <row r="862" spans="2:49">
      <c r="B862" s="41" t="s">
        <v>3104</v>
      </c>
      <c r="C862" s="298" t="s">
        <v>3257</v>
      </c>
      <c r="D862" s="44" t="s">
        <v>23</v>
      </c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221"/>
      <c r="AA862" s="221"/>
      <c r="AB862" s="221"/>
      <c r="AC862" s="221"/>
      <c r="AD862" s="221"/>
      <c r="AE862" s="221"/>
      <c r="AF862" s="221"/>
      <c r="AG862" s="221"/>
      <c r="AH862" s="221"/>
      <c r="AI862" s="221"/>
      <c r="AJ862" s="221"/>
      <c r="AK862" s="221"/>
      <c r="AL862" s="221"/>
      <c r="AM862" s="221"/>
      <c r="AN862" s="221"/>
      <c r="AO862" s="219">
        <v>0</v>
      </c>
      <c r="AP862" s="219">
        <v>0</v>
      </c>
      <c r="AQ862" s="219">
        <f t="shared" ref="AQ862:AQ865" si="124">AP862*25%</f>
        <v>0</v>
      </c>
      <c r="AR862" s="222">
        <v>58</v>
      </c>
      <c r="AS862" s="222">
        <v>6360</v>
      </c>
      <c r="AT862" s="219">
        <f t="shared" ref="AT862:AT925" si="125">AS862*25%</f>
        <v>1590</v>
      </c>
      <c r="AU862" s="222">
        <v>78</v>
      </c>
      <c r="AV862" s="222">
        <v>7555</v>
      </c>
      <c r="AW862" s="222">
        <f t="shared" si="123"/>
        <v>1888.75</v>
      </c>
    </row>
    <row r="863" spans="2:49">
      <c r="B863" s="41" t="s">
        <v>3105</v>
      </c>
      <c r="C863" s="298" t="s">
        <v>3258</v>
      </c>
      <c r="D863" s="44" t="s">
        <v>23</v>
      </c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221"/>
      <c r="AA863" s="221"/>
      <c r="AB863" s="221"/>
      <c r="AC863" s="221"/>
      <c r="AD863" s="221"/>
      <c r="AE863" s="221"/>
      <c r="AF863" s="221"/>
      <c r="AG863" s="221"/>
      <c r="AH863" s="221"/>
      <c r="AI863" s="221"/>
      <c r="AJ863" s="221"/>
      <c r="AK863" s="221"/>
      <c r="AL863" s="221"/>
      <c r="AM863" s="221"/>
      <c r="AN863" s="221"/>
      <c r="AO863" s="219">
        <v>0</v>
      </c>
      <c r="AP863" s="219">
        <v>0</v>
      </c>
      <c r="AQ863" s="219">
        <f t="shared" si="124"/>
        <v>0</v>
      </c>
      <c r="AR863" s="222">
        <v>67</v>
      </c>
      <c r="AS863" s="222">
        <v>6885</v>
      </c>
      <c r="AT863" s="219">
        <f t="shared" si="125"/>
        <v>1721.25</v>
      </c>
      <c r="AU863" s="222">
        <v>62</v>
      </c>
      <c r="AV863" s="222">
        <v>7170</v>
      </c>
      <c r="AW863" s="222">
        <f t="shared" si="123"/>
        <v>1792.5</v>
      </c>
    </row>
    <row r="864" spans="2:49">
      <c r="B864" s="41" t="s">
        <v>3106</v>
      </c>
      <c r="C864" s="298" t="s">
        <v>3371</v>
      </c>
      <c r="D864" s="44" t="s">
        <v>5</v>
      </c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221"/>
      <c r="AA864" s="221"/>
      <c r="AB864" s="221"/>
      <c r="AC864" s="221"/>
      <c r="AD864" s="221"/>
      <c r="AE864" s="221"/>
      <c r="AF864" s="221"/>
      <c r="AG864" s="221"/>
      <c r="AH864" s="221"/>
      <c r="AI864" s="221"/>
      <c r="AJ864" s="221"/>
      <c r="AK864" s="221"/>
      <c r="AL864" s="221"/>
      <c r="AM864" s="221"/>
      <c r="AN864" s="221"/>
      <c r="AO864" s="219">
        <v>0</v>
      </c>
      <c r="AP864" s="219">
        <v>0</v>
      </c>
      <c r="AQ864" s="219">
        <f t="shared" si="124"/>
        <v>0</v>
      </c>
      <c r="AR864" s="222">
        <v>5</v>
      </c>
      <c r="AS864" s="222">
        <v>390</v>
      </c>
      <c r="AT864" s="219">
        <f t="shared" si="125"/>
        <v>97.5</v>
      </c>
      <c r="AU864" s="222">
        <v>63</v>
      </c>
      <c r="AV864" s="222">
        <v>5325</v>
      </c>
      <c r="AW864" s="222">
        <f t="shared" si="123"/>
        <v>1331.25</v>
      </c>
    </row>
    <row r="865" spans="2:49">
      <c r="B865" s="41" t="s">
        <v>3107</v>
      </c>
      <c r="C865" s="298" t="s">
        <v>3372</v>
      </c>
      <c r="D865" s="227" t="s">
        <v>148</v>
      </c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221"/>
      <c r="AA865" s="221"/>
      <c r="AB865" s="221"/>
      <c r="AC865" s="221"/>
      <c r="AD865" s="221"/>
      <c r="AE865" s="221"/>
      <c r="AF865" s="221"/>
      <c r="AG865" s="221"/>
      <c r="AH865" s="221"/>
      <c r="AI865" s="221"/>
      <c r="AJ865" s="221"/>
      <c r="AK865" s="221"/>
      <c r="AL865" s="221"/>
      <c r="AM865" s="221"/>
      <c r="AN865" s="221"/>
      <c r="AO865" s="219">
        <v>5</v>
      </c>
      <c r="AP865" s="219">
        <v>300</v>
      </c>
      <c r="AQ865" s="219">
        <f t="shared" si="124"/>
        <v>75</v>
      </c>
      <c r="AR865" s="222">
        <v>19</v>
      </c>
      <c r="AS865" s="222">
        <v>1340</v>
      </c>
      <c r="AT865" s="219">
        <f t="shared" si="125"/>
        <v>335</v>
      </c>
      <c r="AU865" s="222">
        <v>28</v>
      </c>
      <c r="AV865" s="222">
        <v>2370</v>
      </c>
      <c r="AW865" s="222">
        <f t="shared" si="123"/>
        <v>592.5</v>
      </c>
    </row>
    <row r="866" spans="2:49">
      <c r="B866" s="41" t="s">
        <v>3108</v>
      </c>
      <c r="C866" s="298" t="s">
        <v>3373</v>
      </c>
      <c r="D866" s="227" t="s">
        <v>16</v>
      </c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221"/>
      <c r="AA866" s="221"/>
      <c r="AB866" s="221"/>
      <c r="AC866" s="221"/>
      <c r="AD866" s="221"/>
      <c r="AE866" s="221"/>
      <c r="AF866" s="221"/>
      <c r="AG866" s="221"/>
      <c r="AH866" s="221"/>
      <c r="AI866" s="221"/>
      <c r="AJ866" s="221"/>
      <c r="AK866" s="221"/>
      <c r="AL866" s="221"/>
      <c r="AM866" s="221"/>
      <c r="AN866" s="221"/>
      <c r="AO866" s="219"/>
      <c r="AP866" s="219"/>
      <c r="AQ866" s="219"/>
      <c r="AR866" s="222">
        <v>27</v>
      </c>
      <c r="AS866" s="222">
        <v>2680</v>
      </c>
      <c r="AT866" s="219">
        <f t="shared" si="125"/>
        <v>670</v>
      </c>
      <c r="AU866" s="222">
        <v>23</v>
      </c>
      <c r="AV866" s="222">
        <v>2585</v>
      </c>
      <c r="AW866" s="222">
        <f t="shared" ref="AW866:AW929" si="126">AV866*25%</f>
        <v>646.25</v>
      </c>
    </row>
    <row r="867" spans="2:49">
      <c r="B867" s="41" t="s">
        <v>3109</v>
      </c>
      <c r="C867" s="298" t="s">
        <v>3374</v>
      </c>
      <c r="D867" s="44" t="s">
        <v>5</v>
      </c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221"/>
      <c r="AA867" s="221"/>
      <c r="AB867" s="221"/>
      <c r="AC867" s="221"/>
      <c r="AD867" s="221"/>
      <c r="AE867" s="221"/>
      <c r="AF867" s="221"/>
      <c r="AG867" s="221"/>
      <c r="AH867" s="221"/>
      <c r="AI867" s="221"/>
      <c r="AJ867" s="221"/>
      <c r="AK867" s="221"/>
      <c r="AL867" s="221"/>
      <c r="AM867" s="221"/>
      <c r="AN867" s="221"/>
      <c r="AO867" s="219"/>
      <c r="AP867" s="219"/>
      <c r="AQ867" s="219"/>
      <c r="AR867" s="222">
        <v>25</v>
      </c>
      <c r="AS867" s="222">
        <v>1905</v>
      </c>
      <c r="AT867" s="219">
        <f t="shared" si="125"/>
        <v>476.25</v>
      </c>
      <c r="AU867" s="222">
        <v>57</v>
      </c>
      <c r="AV867" s="222">
        <v>5385</v>
      </c>
      <c r="AW867" s="222">
        <f t="shared" si="126"/>
        <v>1346.25</v>
      </c>
    </row>
    <row r="868" spans="2:49">
      <c r="B868" s="41" t="s">
        <v>3110</v>
      </c>
      <c r="C868" s="298" t="s">
        <v>3375</v>
      </c>
      <c r="D868" s="44" t="s">
        <v>5</v>
      </c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221"/>
      <c r="AA868" s="221"/>
      <c r="AB868" s="221"/>
      <c r="AC868" s="221"/>
      <c r="AD868" s="221"/>
      <c r="AE868" s="221"/>
      <c r="AF868" s="221"/>
      <c r="AG868" s="221"/>
      <c r="AH868" s="221"/>
      <c r="AI868" s="221"/>
      <c r="AJ868" s="221"/>
      <c r="AK868" s="221"/>
      <c r="AL868" s="221"/>
      <c r="AM868" s="221"/>
      <c r="AN868" s="221"/>
      <c r="AO868" s="219"/>
      <c r="AP868" s="219"/>
      <c r="AQ868" s="219"/>
      <c r="AR868" s="222">
        <v>4</v>
      </c>
      <c r="AS868" s="222">
        <v>360</v>
      </c>
      <c r="AT868" s="219">
        <f t="shared" si="125"/>
        <v>90</v>
      </c>
      <c r="AU868" s="222">
        <v>88</v>
      </c>
      <c r="AV868" s="222">
        <v>9265</v>
      </c>
      <c r="AW868" s="222">
        <f t="shared" si="126"/>
        <v>2316.25</v>
      </c>
    </row>
    <row r="869" spans="2:49">
      <c r="B869" s="41" t="s">
        <v>3111</v>
      </c>
      <c r="C869" s="298" t="s">
        <v>3259</v>
      </c>
      <c r="D869" s="44" t="s">
        <v>125</v>
      </c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221"/>
      <c r="AA869" s="221"/>
      <c r="AB869" s="221"/>
      <c r="AC869" s="221"/>
      <c r="AD869" s="221"/>
      <c r="AE869" s="221"/>
      <c r="AF869" s="221"/>
      <c r="AG869" s="221"/>
      <c r="AH869" s="221"/>
      <c r="AI869" s="221"/>
      <c r="AJ869" s="221"/>
      <c r="AK869" s="221"/>
      <c r="AL869" s="221"/>
      <c r="AM869" s="221"/>
      <c r="AN869" s="221"/>
      <c r="AO869" s="219"/>
      <c r="AP869" s="219"/>
      <c r="AQ869" s="219"/>
      <c r="AR869" s="222">
        <v>32</v>
      </c>
      <c r="AS869" s="222">
        <v>3540</v>
      </c>
      <c r="AT869" s="219">
        <f t="shared" si="125"/>
        <v>885</v>
      </c>
      <c r="AU869" s="222">
        <v>8</v>
      </c>
      <c r="AV869" s="222">
        <v>530</v>
      </c>
      <c r="AW869" s="222">
        <f t="shared" si="126"/>
        <v>132.5</v>
      </c>
    </row>
    <row r="870" spans="2:49">
      <c r="B870" s="41" t="s">
        <v>3112</v>
      </c>
      <c r="C870" s="298" t="s">
        <v>3260</v>
      </c>
      <c r="D870" s="44" t="s">
        <v>125</v>
      </c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221"/>
      <c r="AA870" s="221"/>
      <c r="AB870" s="221"/>
      <c r="AC870" s="221"/>
      <c r="AD870" s="221"/>
      <c r="AE870" s="221"/>
      <c r="AF870" s="221"/>
      <c r="AG870" s="221"/>
      <c r="AH870" s="221"/>
      <c r="AI870" s="221"/>
      <c r="AJ870" s="221"/>
      <c r="AK870" s="221"/>
      <c r="AL870" s="221"/>
      <c r="AM870" s="221"/>
      <c r="AN870" s="221"/>
      <c r="AO870" s="219"/>
      <c r="AP870" s="219"/>
      <c r="AQ870" s="219"/>
      <c r="AR870" s="222">
        <v>50</v>
      </c>
      <c r="AS870" s="222">
        <v>5730</v>
      </c>
      <c r="AT870" s="219">
        <f t="shared" si="125"/>
        <v>1432.5</v>
      </c>
      <c r="AU870" s="222">
        <v>42</v>
      </c>
      <c r="AV870" s="222">
        <v>3245</v>
      </c>
      <c r="AW870" s="222">
        <f t="shared" si="126"/>
        <v>811.25</v>
      </c>
    </row>
    <row r="871" spans="2:49">
      <c r="B871" s="41" t="s">
        <v>3261</v>
      </c>
      <c r="C871" s="298" t="s">
        <v>3376</v>
      </c>
      <c r="D871" s="227" t="s">
        <v>307</v>
      </c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221"/>
      <c r="AA871" s="221"/>
      <c r="AB871" s="221"/>
      <c r="AC871" s="221"/>
      <c r="AD871" s="221"/>
      <c r="AE871" s="221"/>
      <c r="AF871" s="221"/>
      <c r="AG871" s="221"/>
      <c r="AH871" s="221"/>
      <c r="AI871" s="221"/>
      <c r="AJ871" s="221"/>
      <c r="AK871" s="221"/>
      <c r="AL871" s="221"/>
      <c r="AM871" s="221"/>
      <c r="AN871" s="221"/>
      <c r="AO871" s="219"/>
      <c r="AP871" s="219"/>
      <c r="AQ871" s="219"/>
      <c r="AR871" s="222">
        <v>24</v>
      </c>
      <c r="AS871" s="222">
        <v>1915</v>
      </c>
      <c r="AT871" s="219">
        <f t="shared" si="125"/>
        <v>478.75</v>
      </c>
      <c r="AU871" s="222">
        <v>21</v>
      </c>
      <c r="AV871" s="222">
        <v>2370</v>
      </c>
      <c r="AW871" s="222">
        <f t="shared" si="126"/>
        <v>592.5</v>
      </c>
    </row>
    <row r="872" spans="2:49">
      <c r="B872" s="41" t="s">
        <v>3262</v>
      </c>
      <c r="C872" s="298" t="s">
        <v>5605</v>
      </c>
      <c r="D872" s="227" t="s">
        <v>6074</v>
      </c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221"/>
      <c r="AA872" s="221"/>
      <c r="AB872" s="221"/>
      <c r="AC872" s="221"/>
      <c r="AD872" s="221"/>
      <c r="AE872" s="221"/>
      <c r="AF872" s="221"/>
      <c r="AG872" s="221"/>
      <c r="AH872" s="221"/>
      <c r="AI872" s="221"/>
      <c r="AJ872" s="221"/>
      <c r="AK872" s="221"/>
      <c r="AL872" s="221"/>
      <c r="AM872" s="221"/>
      <c r="AN872" s="221"/>
      <c r="AO872" s="219"/>
      <c r="AP872" s="219"/>
      <c r="AQ872" s="219"/>
      <c r="AR872" s="222">
        <v>96</v>
      </c>
      <c r="AS872" s="222">
        <v>10970</v>
      </c>
      <c r="AT872" s="219">
        <f t="shared" si="125"/>
        <v>2742.5</v>
      </c>
      <c r="AU872" s="222">
        <v>19</v>
      </c>
      <c r="AV872" s="222">
        <v>1610</v>
      </c>
      <c r="AW872" s="222">
        <f t="shared" si="126"/>
        <v>402.5</v>
      </c>
    </row>
    <row r="873" spans="2:49">
      <c r="B873" s="41" t="s">
        <v>3263</v>
      </c>
      <c r="C873" s="298" t="s">
        <v>3377</v>
      </c>
      <c r="D873" s="227" t="s">
        <v>125</v>
      </c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221"/>
      <c r="AA873" s="221"/>
      <c r="AB873" s="221"/>
      <c r="AC873" s="221"/>
      <c r="AD873" s="221"/>
      <c r="AE873" s="221"/>
      <c r="AF873" s="221"/>
      <c r="AG873" s="221"/>
      <c r="AH873" s="221"/>
      <c r="AI873" s="221"/>
      <c r="AJ873" s="221"/>
      <c r="AK873" s="221"/>
      <c r="AL873" s="221"/>
      <c r="AM873" s="221"/>
      <c r="AN873" s="221"/>
      <c r="AO873" s="219"/>
      <c r="AP873" s="219"/>
      <c r="AQ873" s="219"/>
      <c r="AR873" s="222">
        <v>20</v>
      </c>
      <c r="AS873" s="222">
        <v>1680</v>
      </c>
      <c r="AT873" s="219">
        <f t="shared" si="125"/>
        <v>420</v>
      </c>
      <c r="AU873" s="222">
        <v>5</v>
      </c>
      <c r="AV873" s="222">
        <v>475</v>
      </c>
      <c r="AW873" s="222">
        <f t="shared" si="126"/>
        <v>118.75</v>
      </c>
    </row>
    <row r="874" spans="2:49">
      <c r="B874" s="41" t="s">
        <v>3264</v>
      </c>
      <c r="C874" s="298" t="s">
        <v>3378</v>
      </c>
      <c r="D874" s="44" t="s">
        <v>5</v>
      </c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221"/>
      <c r="AA874" s="221"/>
      <c r="AB874" s="221"/>
      <c r="AC874" s="221"/>
      <c r="AD874" s="221"/>
      <c r="AE874" s="221"/>
      <c r="AF874" s="221"/>
      <c r="AG874" s="221"/>
      <c r="AH874" s="221"/>
      <c r="AI874" s="221"/>
      <c r="AJ874" s="221"/>
      <c r="AK874" s="221"/>
      <c r="AL874" s="221"/>
      <c r="AM874" s="221"/>
      <c r="AN874" s="221"/>
      <c r="AO874" s="219"/>
      <c r="AP874" s="219"/>
      <c r="AQ874" s="219"/>
      <c r="AR874" s="222">
        <v>14</v>
      </c>
      <c r="AS874" s="222">
        <v>1560</v>
      </c>
      <c r="AT874" s="219">
        <f t="shared" si="125"/>
        <v>390</v>
      </c>
      <c r="AU874" s="222">
        <v>29</v>
      </c>
      <c r="AV874" s="222">
        <v>2835</v>
      </c>
      <c r="AW874" s="222">
        <f t="shared" si="126"/>
        <v>708.75</v>
      </c>
    </row>
    <row r="875" spans="2:49">
      <c r="B875" s="41" t="s">
        <v>3265</v>
      </c>
      <c r="C875" s="298" t="s">
        <v>3379</v>
      </c>
      <c r="D875" s="44" t="s">
        <v>5</v>
      </c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221"/>
      <c r="AA875" s="221"/>
      <c r="AB875" s="221"/>
      <c r="AC875" s="221"/>
      <c r="AD875" s="221"/>
      <c r="AE875" s="221"/>
      <c r="AF875" s="221"/>
      <c r="AG875" s="221"/>
      <c r="AH875" s="221"/>
      <c r="AI875" s="221"/>
      <c r="AJ875" s="221"/>
      <c r="AK875" s="221"/>
      <c r="AL875" s="221"/>
      <c r="AM875" s="221"/>
      <c r="AN875" s="221"/>
      <c r="AO875" s="219"/>
      <c r="AP875" s="219"/>
      <c r="AQ875" s="219"/>
      <c r="AR875" s="222">
        <v>13</v>
      </c>
      <c r="AS875" s="222">
        <v>1325</v>
      </c>
      <c r="AT875" s="219">
        <f t="shared" si="125"/>
        <v>331.25</v>
      </c>
      <c r="AU875" s="222">
        <v>26</v>
      </c>
      <c r="AV875" s="222">
        <v>3250</v>
      </c>
      <c r="AW875" s="222">
        <f t="shared" si="126"/>
        <v>812.5</v>
      </c>
    </row>
    <row r="876" spans="2:49">
      <c r="B876" s="41" t="s">
        <v>3266</v>
      </c>
      <c r="C876" s="298" t="s">
        <v>3380</v>
      </c>
      <c r="D876" s="227" t="s">
        <v>16</v>
      </c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221"/>
      <c r="AA876" s="221"/>
      <c r="AB876" s="221"/>
      <c r="AC876" s="221"/>
      <c r="AD876" s="221"/>
      <c r="AE876" s="221"/>
      <c r="AF876" s="221"/>
      <c r="AG876" s="221"/>
      <c r="AH876" s="221"/>
      <c r="AI876" s="221"/>
      <c r="AJ876" s="221"/>
      <c r="AK876" s="221"/>
      <c r="AL876" s="221"/>
      <c r="AM876" s="221"/>
      <c r="AN876" s="221"/>
      <c r="AO876" s="219"/>
      <c r="AP876" s="219"/>
      <c r="AQ876" s="219"/>
      <c r="AR876" s="222">
        <v>4</v>
      </c>
      <c r="AS876" s="222">
        <v>320</v>
      </c>
      <c r="AT876" s="219">
        <f t="shared" si="125"/>
        <v>80</v>
      </c>
      <c r="AU876" s="222">
        <v>50</v>
      </c>
      <c r="AV876" s="222">
        <v>5375</v>
      </c>
      <c r="AW876" s="222">
        <f t="shared" si="126"/>
        <v>1343.75</v>
      </c>
    </row>
    <row r="877" spans="2:49">
      <c r="B877" s="41" t="s">
        <v>3267</v>
      </c>
      <c r="C877" s="298" t="s">
        <v>3381</v>
      </c>
      <c r="D877" s="227" t="s">
        <v>23</v>
      </c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221"/>
      <c r="AA877" s="221"/>
      <c r="AB877" s="221"/>
      <c r="AC877" s="221"/>
      <c r="AD877" s="221"/>
      <c r="AE877" s="221"/>
      <c r="AF877" s="221"/>
      <c r="AG877" s="221"/>
      <c r="AH877" s="221"/>
      <c r="AI877" s="221"/>
      <c r="AJ877" s="221"/>
      <c r="AK877" s="221"/>
      <c r="AL877" s="221"/>
      <c r="AM877" s="221"/>
      <c r="AN877" s="221"/>
      <c r="AO877" s="219"/>
      <c r="AP877" s="219"/>
      <c r="AQ877" s="219"/>
      <c r="AR877" s="222">
        <v>237</v>
      </c>
      <c r="AS877" s="222">
        <v>22275</v>
      </c>
      <c r="AT877" s="219">
        <f t="shared" si="125"/>
        <v>5568.75</v>
      </c>
      <c r="AU877" s="222">
        <v>11</v>
      </c>
      <c r="AV877" s="222">
        <v>1740</v>
      </c>
      <c r="AW877" s="222">
        <f t="shared" si="126"/>
        <v>435</v>
      </c>
    </row>
    <row r="878" spans="2:49">
      <c r="B878" s="41" t="s">
        <v>3268</v>
      </c>
      <c r="C878" s="298" t="s">
        <v>3382</v>
      </c>
      <c r="D878" s="44" t="s">
        <v>23</v>
      </c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221"/>
      <c r="AA878" s="221"/>
      <c r="AB878" s="221"/>
      <c r="AC878" s="221"/>
      <c r="AD878" s="221"/>
      <c r="AE878" s="221"/>
      <c r="AF878" s="221"/>
      <c r="AG878" s="221"/>
      <c r="AH878" s="221"/>
      <c r="AI878" s="221"/>
      <c r="AJ878" s="221"/>
      <c r="AK878" s="221"/>
      <c r="AL878" s="221"/>
      <c r="AM878" s="221"/>
      <c r="AN878" s="221"/>
      <c r="AO878" s="219"/>
      <c r="AP878" s="219"/>
      <c r="AQ878" s="219"/>
      <c r="AR878" s="222">
        <v>34</v>
      </c>
      <c r="AS878" s="222">
        <v>3320</v>
      </c>
      <c r="AT878" s="219">
        <f t="shared" si="125"/>
        <v>830</v>
      </c>
      <c r="AU878" s="222">
        <v>53</v>
      </c>
      <c r="AV878" s="222">
        <v>6135</v>
      </c>
      <c r="AW878" s="222">
        <f t="shared" si="126"/>
        <v>1533.75</v>
      </c>
    </row>
    <row r="879" spans="2:49">
      <c r="B879" s="41" t="s">
        <v>3269</v>
      </c>
      <c r="C879" s="298" t="s">
        <v>3383</v>
      </c>
      <c r="D879" s="227" t="s">
        <v>23</v>
      </c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221"/>
      <c r="AA879" s="221"/>
      <c r="AB879" s="221"/>
      <c r="AC879" s="221"/>
      <c r="AD879" s="221"/>
      <c r="AE879" s="221"/>
      <c r="AF879" s="221"/>
      <c r="AG879" s="221"/>
      <c r="AH879" s="221"/>
      <c r="AI879" s="221"/>
      <c r="AJ879" s="221"/>
      <c r="AK879" s="221"/>
      <c r="AL879" s="221"/>
      <c r="AM879" s="221"/>
      <c r="AN879" s="221"/>
      <c r="AO879" s="219"/>
      <c r="AP879" s="219"/>
      <c r="AQ879" s="219"/>
      <c r="AR879" s="222">
        <v>6</v>
      </c>
      <c r="AS879" s="222">
        <v>640</v>
      </c>
      <c r="AT879" s="219">
        <f t="shared" si="125"/>
        <v>160</v>
      </c>
      <c r="AU879" s="222">
        <v>48</v>
      </c>
      <c r="AV879" s="222">
        <v>5135</v>
      </c>
      <c r="AW879" s="222">
        <f t="shared" si="126"/>
        <v>1283.75</v>
      </c>
    </row>
    <row r="880" spans="2:49">
      <c r="B880" s="41" t="s">
        <v>3270</v>
      </c>
      <c r="C880" s="298" t="s">
        <v>3384</v>
      </c>
      <c r="D880" s="44" t="s">
        <v>23</v>
      </c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221"/>
      <c r="AA880" s="221"/>
      <c r="AB880" s="221"/>
      <c r="AC880" s="221"/>
      <c r="AD880" s="221"/>
      <c r="AE880" s="221"/>
      <c r="AF880" s="221"/>
      <c r="AG880" s="221"/>
      <c r="AH880" s="221"/>
      <c r="AI880" s="221"/>
      <c r="AJ880" s="221"/>
      <c r="AK880" s="221"/>
      <c r="AL880" s="221"/>
      <c r="AM880" s="221"/>
      <c r="AN880" s="221"/>
      <c r="AO880" s="219"/>
      <c r="AP880" s="219"/>
      <c r="AQ880" s="219"/>
      <c r="AR880" s="222">
        <v>0</v>
      </c>
      <c r="AS880" s="222">
        <v>0</v>
      </c>
      <c r="AT880" s="219">
        <f t="shared" si="125"/>
        <v>0</v>
      </c>
      <c r="AU880" s="222">
        <v>10</v>
      </c>
      <c r="AV880" s="222">
        <v>935</v>
      </c>
      <c r="AW880" s="222">
        <f t="shared" si="126"/>
        <v>233.75</v>
      </c>
    </row>
    <row r="881" spans="2:49">
      <c r="B881" s="41" t="s">
        <v>3271</v>
      </c>
      <c r="C881" s="298" t="s">
        <v>3385</v>
      </c>
      <c r="D881" s="44" t="s">
        <v>23</v>
      </c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221"/>
      <c r="AA881" s="221"/>
      <c r="AB881" s="221"/>
      <c r="AC881" s="221"/>
      <c r="AD881" s="221"/>
      <c r="AE881" s="221"/>
      <c r="AF881" s="221"/>
      <c r="AG881" s="221"/>
      <c r="AH881" s="221"/>
      <c r="AI881" s="221"/>
      <c r="AJ881" s="221"/>
      <c r="AK881" s="221"/>
      <c r="AL881" s="221"/>
      <c r="AM881" s="221"/>
      <c r="AN881" s="221"/>
      <c r="AO881" s="219"/>
      <c r="AP881" s="219"/>
      <c r="AQ881" s="219"/>
      <c r="AR881" s="222">
        <v>34</v>
      </c>
      <c r="AS881" s="222">
        <v>2545</v>
      </c>
      <c r="AT881" s="219">
        <f t="shared" si="125"/>
        <v>636.25</v>
      </c>
      <c r="AU881" s="222">
        <v>21</v>
      </c>
      <c r="AV881" s="222">
        <v>2210</v>
      </c>
      <c r="AW881" s="222">
        <f t="shared" si="126"/>
        <v>552.5</v>
      </c>
    </row>
    <row r="882" spans="2:49">
      <c r="B882" s="41" t="s">
        <v>3272</v>
      </c>
      <c r="C882" s="298" t="s">
        <v>3386</v>
      </c>
      <c r="D882" s="44" t="s">
        <v>313</v>
      </c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221"/>
      <c r="AA882" s="221"/>
      <c r="AB882" s="221"/>
      <c r="AC882" s="221"/>
      <c r="AD882" s="221"/>
      <c r="AE882" s="221"/>
      <c r="AF882" s="221"/>
      <c r="AG882" s="221"/>
      <c r="AH882" s="221"/>
      <c r="AI882" s="221"/>
      <c r="AJ882" s="221"/>
      <c r="AK882" s="221"/>
      <c r="AL882" s="221"/>
      <c r="AM882" s="221"/>
      <c r="AN882" s="221"/>
      <c r="AO882" s="219"/>
      <c r="AP882" s="219"/>
      <c r="AQ882" s="219"/>
      <c r="AR882" s="222">
        <v>9</v>
      </c>
      <c r="AS882" s="222">
        <v>650</v>
      </c>
      <c r="AT882" s="219">
        <f t="shared" si="125"/>
        <v>162.5</v>
      </c>
      <c r="AU882" s="222">
        <v>327</v>
      </c>
      <c r="AV882" s="222">
        <v>31995</v>
      </c>
      <c r="AW882" s="222">
        <f t="shared" si="126"/>
        <v>7998.75</v>
      </c>
    </row>
    <row r="883" spans="2:49">
      <c r="B883" s="41" t="s">
        <v>3273</v>
      </c>
      <c r="C883" s="298" t="s">
        <v>3387</v>
      </c>
      <c r="D883" s="44" t="s">
        <v>5</v>
      </c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221"/>
      <c r="AA883" s="221"/>
      <c r="AB883" s="221"/>
      <c r="AC883" s="221"/>
      <c r="AD883" s="221"/>
      <c r="AE883" s="221"/>
      <c r="AF883" s="221"/>
      <c r="AG883" s="221"/>
      <c r="AH883" s="221"/>
      <c r="AI883" s="221"/>
      <c r="AJ883" s="221"/>
      <c r="AK883" s="221"/>
      <c r="AL883" s="221"/>
      <c r="AM883" s="221"/>
      <c r="AN883" s="221"/>
      <c r="AO883" s="219"/>
      <c r="AP883" s="219"/>
      <c r="AQ883" s="219"/>
      <c r="AR883" s="222">
        <v>0</v>
      </c>
      <c r="AS883" s="222">
        <v>0</v>
      </c>
      <c r="AT883" s="219">
        <f t="shared" si="125"/>
        <v>0</v>
      </c>
      <c r="AU883" s="222">
        <v>63</v>
      </c>
      <c r="AV883" s="222">
        <v>7400</v>
      </c>
      <c r="AW883" s="222">
        <f t="shared" si="126"/>
        <v>1850</v>
      </c>
    </row>
    <row r="884" spans="2:49">
      <c r="B884" s="41" t="s">
        <v>3274</v>
      </c>
      <c r="C884" s="298" t="s">
        <v>3388</v>
      </c>
      <c r="D884" s="227" t="s">
        <v>313</v>
      </c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221"/>
      <c r="AA884" s="221"/>
      <c r="AB884" s="221"/>
      <c r="AC884" s="221"/>
      <c r="AD884" s="221"/>
      <c r="AE884" s="221"/>
      <c r="AF884" s="221"/>
      <c r="AG884" s="221"/>
      <c r="AH884" s="221"/>
      <c r="AI884" s="221"/>
      <c r="AJ884" s="221"/>
      <c r="AK884" s="221"/>
      <c r="AL884" s="221"/>
      <c r="AM884" s="221"/>
      <c r="AN884" s="221"/>
      <c r="AO884" s="219"/>
      <c r="AP884" s="219"/>
      <c r="AQ884" s="219"/>
      <c r="AR884" s="222">
        <v>43</v>
      </c>
      <c r="AS884" s="222">
        <v>3060</v>
      </c>
      <c r="AT884" s="219">
        <f t="shared" si="125"/>
        <v>765</v>
      </c>
      <c r="AU884" s="222">
        <v>17</v>
      </c>
      <c r="AV884" s="222">
        <v>1580</v>
      </c>
      <c r="AW884" s="222">
        <f t="shared" si="126"/>
        <v>395</v>
      </c>
    </row>
    <row r="885" spans="2:49">
      <c r="B885" s="41" t="s">
        <v>3275</v>
      </c>
      <c r="C885" s="298" t="s">
        <v>3389</v>
      </c>
      <c r="D885" s="44" t="s">
        <v>5</v>
      </c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221"/>
      <c r="AA885" s="221"/>
      <c r="AB885" s="221"/>
      <c r="AC885" s="221"/>
      <c r="AD885" s="221"/>
      <c r="AE885" s="221"/>
      <c r="AF885" s="221"/>
      <c r="AG885" s="221"/>
      <c r="AH885" s="221"/>
      <c r="AI885" s="221"/>
      <c r="AJ885" s="221"/>
      <c r="AK885" s="221"/>
      <c r="AL885" s="221"/>
      <c r="AM885" s="221"/>
      <c r="AN885" s="221"/>
      <c r="AO885" s="219"/>
      <c r="AP885" s="219"/>
      <c r="AQ885" s="219"/>
      <c r="AR885" s="222">
        <v>22</v>
      </c>
      <c r="AS885" s="222">
        <v>2245</v>
      </c>
      <c r="AT885" s="219">
        <f t="shared" si="125"/>
        <v>561.25</v>
      </c>
      <c r="AU885" s="222">
        <v>1</v>
      </c>
      <c r="AV885" s="222">
        <v>100</v>
      </c>
      <c r="AW885" s="222">
        <f t="shared" si="126"/>
        <v>25</v>
      </c>
    </row>
    <row r="886" spans="2:49">
      <c r="B886" s="41" t="s">
        <v>3276</v>
      </c>
      <c r="C886" s="298" t="s">
        <v>3390</v>
      </c>
      <c r="D886" s="44" t="s">
        <v>5</v>
      </c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221"/>
      <c r="AA886" s="221"/>
      <c r="AB886" s="221"/>
      <c r="AC886" s="221"/>
      <c r="AD886" s="221"/>
      <c r="AE886" s="221"/>
      <c r="AF886" s="221"/>
      <c r="AG886" s="221"/>
      <c r="AH886" s="221"/>
      <c r="AI886" s="221"/>
      <c r="AJ886" s="221"/>
      <c r="AK886" s="221"/>
      <c r="AL886" s="221"/>
      <c r="AM886" s="221"/>
      <c r="AN886" s="221"/>
      <c r="AO886" s="219"/>
      <c r="AP886" s="219"/>
      <c r="AQ886" s="219"/>
      <c r="AR886" s="222">
        <v>3</v>
      </c>
      <c r="AS886" s="222">
        <v>245</v>
      </c>
      <c r="AT886" s="219">
        <f t="shared" si="125"/>
        <v>61.25</v>
      </c>
      <c r="AU886" s="222">
        <v>77</v>
      </c>
      <c r="AV886" s="222">
        <v>7195</v>
      </c>
      <c r="AW886" s="222">
        <f t="shared" si="126"/>
        <v>1798.75</v>
      </c>
    </row>
    <row r="887" spans="2:49">
      <c r="B887" s="41" t="s">
        <v>3277</v>
      </c>
      <c r="C887" s="298" t="s">
        <v>3391</v>
      </c>
      <c r="D887" s="44" t="s">
        <v>5</v>
      </c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221"/>
      <c r="AA887" s="221"/>
      <c r="AB887" s="221"/>
      <c r="AC887" s="221"/>
      <c r="AD887" s="221"/>
      <c r="AE887" s="221"/>
      <c r="AF887" s="221"/>
      <c r="AG887" s="221"/>
      <c r="AH887" s="221"/>
      <c r="AI887" s="221"/>
      <c r="AJ887" s="221"/>
      <c r="AK887" s="221"/>
      <c r="AL887" s="221"/>
      <c r="AM887" s="221"/>
      <c r="AN887" s="221"/>
      <c r="AO887" s="219"/>
      <c r="AP887" s="219"/>
      <c r="AQ887" s="219"/>
      <c r="AR887" s="222">
        <v>3</v>
      </c>
      <c r="AS887" s="222">
        <v>200</v>
      </c>
      <c r="AT887" s="219">
        <f t="shared" si="125"/>
        <v>50</v>
      </c>
      <c r="AU887" s="222">
        <v>8</v>
      </c>
      <c r="AV887" s="222">
        <v>1170</v>
      </c>
      <c r="AW887" s="222">
        <f t="shared" si="126"/>
        <v>292.5</v>
      </c>
    </row>
    <row r="888" spans="2:49">
      <c r="B888" s="41" t="s">
        <v>3278</v>
      </c>
      <c r="C888" s="298" t="s">
        <v>3392</v>
      </c>
      <c r="D888" s="227" t="s">
        <v>284</v>
      </c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221"/>
      <c r="AA888" s="221"/>
      <c r="AB888" s="221"/>
      <c r="AC888" s="221"/>
      <c r="AD888" s="221"/>
      <c r="AE888" s="221"/>
      <c r="AF888" s="221"/>
      <c r="AG888" s="221"/>
      <c r="AH888" s="221"/>
      <c r="AI888" s="221"/>
      <c r="AJ888" s="221"/>
      <c r="AK888" s="221"/>
      <c r="AL888" s="221"/>
      <c r="AM888" s="221"/>
      <c r="AN888" s="221"/>
      <c r="AO888" s="219"/>
      <c r="AP888" s="219"/>
      <c r="AQ888" s="219"/>
      <c r="AR888" s="222">
        <v>95</v>
      </c>
      <c r="AS888" s="222">
        <v>7940</v>
      </c>
      <c r="AT888" s="219">
        <f t="shared" si="125"/>
        <v>1985</v>
      </c>
      <c r="AU888" s="222">
        <v>0</v>
      </c>
      <c r="AV888" s="222">
        <v>0</v>
      </c>
      <c r="AW888" s="222">
        <f t="shared" si="126"/>
        <v>0</v>
      </c>
    </row>
    <row r="889" spans="2:49">
      <c r="B889" s="41" t="s">
        <v>3279</v>
      </c>
      <c r="C889" s="298" t="s">
        <v>3393</v>
      </c>
      <c r="D889" s="227" t="s">
        <v>390</v>
      </c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221"/>
      <c r="AA889" s="221"/>
      <c r="AB889" s="221"/>
      <c r="AC889" s="221"/>
      <c r="AD889" s="221"/>
      <c r="AE889" s="221"/>
      <c r="AF889" s="221"/>
      <c r="AG889" s="221"/>
      <c r="AH889" s="221"/>
      <c r="AI889" s="221"/>
      <c r="AJ889" s="221"/>
      <c r="AK889" s="221"/>
      <c r="AL889" s="221"/>
      <c r="AM889" s="221"/>
      <c r="AN889" s="221"/>
      <c r="AO889" s="219"/>
      <c r="AP889" s="219"/>
      <c r="AQ889" s="219"/>
      <c r="AR889" s="222">
        <v>12</v>
      </c>
      <c r="AS889" s="222">
        <v>695</v>
      </c>
      <c r="AT889" s="219">
        <f t="shared" si="125"/>
        <v>173.75</v>
      </c>
      <c r="AU889" s="222">
        <v>27</v>
      </c>
      <c r="AV889" s="222">
        <v>1920</v>
      </c>
      <c r="AW889" s="222">
        <f t="shared" si="126"/>
        <v>480</v>
      </c>
    </row>
    <row r="890" spans="2:49">
      <c r="B890" s="41" t="s">
        <v>3280</v>
      </c>
      <c r="C890" s="298" t="s">
        <v>3394</v>
      </c>
      <c r="D890" s="227" t="s">
        <v>38</v>
      </c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221"/>
      <c r="AA890" s="221"/>
      <c r="AB890" s="221"/>
      <c r="AC890" s="221"/>
      <c r="AD890" s="221"/>
      <c r="AE890" s="221"/>
      <c r="AF890" s="221"/>
      <c r="AG890" s="221"/>
      <c r="AH890" s="221"/>
      <c r="AI890" s="221"/>
      <c r="AJ890" s="221"/>
      <c r="AK890" s="221"/>
      <c r="AL890" s="221"/>
      <c r="AM890" s="221"/>
      <c r="AN890" s="221"/>
      <c r="AO890" s="219"/>
      <c r="AP890" s="219"/>
      <c r="AQ890" s="219"/>
      <c r="AR890" s="222">
        <v>28</v>
      </c>
      <c r="AS890" s="222">
        <v>1690</v>
      </c>
      <c r="AT890" s="219">
        <f t="shared" si="125"/>
        <v>422.5</v>
      </c>
      <c r="AU890" s="222">
        <v>24</v>
      </c>
      <c r="AV890" s="222">
        <v>2465</v>
      </c>
      <c r="AW890" s="222">
        <f t="shared" si="126"/>
        <v>616.25</v>
      </c>
    </row>
    <row r="891" spans="2:49">
      <c r="B891" s="41" t="s">
        <v>3281</v>
      </c>
      <c r="C891" s="298" t="s">
        <v>3395</v>
      </c>
      <c r="D891" s="227" t="s">
        <v>38</v>
      </c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221"/>
      <c r="AA891" s="221"/>
      <c r="AB891" s="221"/>
      <c r="AC891" s="221"/>
      <c r="AD891" s="221"/>
      <c r="AE891" s="221"/>
      <c r="AF891" s="221"/>
      <c r="AG891" s="221"/>
      <c r="AH891" s="221"/>
      <c r="AI891" s="221"/>
      <c r="AJ891" s="221"/>
      <c r="AK891" s="221"/>
      <c r="AL891" s="221"/>
      <c r="AM891" s="221"/>
      <c r="AN891" s="221"/>
      <c r="AO891" s="219"/>
      <c r="AP891" s="219"/>
      <c r="AQ891" s="219"/>
      <c r="AR891" s="222">
        <v>167</v>
      </c>
      <c r="AS891" s="222">
        <v>9310</v>
      </c>
      <c r="AT891" s="219">
        <f t="shared" si="125"/>
        <v>2327.5</v>
      </c>
      <c r="AU891" s="222">
        <v>17</v>
      </c>
      <c r="AV891" s="222">
        <v>1715</v>
      </c>
      <c r="AW891" s="222">
        <f t="shared" si="126"/>
        <v>428.75</v>
      </c>
    </row>
    <row r="892" spans="2:49">
      <c r="B892" s="41" t="s">
        <v>3282</v>
      </c>
      <c r="C892" s="298" t="s">
        <v>3396</v>
      </c>
      <c r="D892" s="227" t="s">
        <v>38</v>
      </c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221"/>
      <c r="AA892" s="221"/>
      <c r="AB892" s="221"/>
      <c r="AC892" s="221"/>
      <c r="AD892" s="221"/>
      <c r="AE892" s="221"/>
      <c r="AF892" s="221"/>
      <c r="AG892" s="221"/>
      <c r="AH892" s="221"/>
      <c r="AI892" s="221"/>
      <c r="AJ892" s="221"/>
      <c r="AK892" s="221"/>
      <c r="AL892" s="221"/>
      <c r="AM892" s="221"/>
      <c r="AN892" s="221"/>
      <c r="AO892" s="219"/>
      <c r="AP892" s="219"/>
      <c r="AQ892" s="219"/>
      <c r="AR892" s="222">
        <v>4</v>
      </c>
      <c r="AS892" s="222">
        <v>215</v>
      </c>
      <c r="AT892" s="219">
        <f t="shared" si="125"/>
        <v>53.75</v>
      </c>
      <c r="AU892" s="222">
        <v>1</v>
      </c>
      <c r="AV892" s="222">
        <v>45</v>
      </c>
      <c r="AW892" s="222">
        <f t="shared" si="126"/>
        <v>11.25</v>
      </c>
    </row>
    <row r="893" spans="2:49">
      <c r="B893" s="41" t="s">
        <v>3283</v>
      </c>
      <c r="C893" s="298" t="s">
        <v>3397</v>
      </c>
      <c r="D893" s="227" t="s">
        <v>125</v>
      </c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221"/>
      <c r="AA893" s="221"/>
      <c r="AB893" s="221"/>
      <c r="AC893" s="221"/>
      <c r="AD893" s="221"/>
      <c r="AE893" s="221"/>
      <c r="AF893" s="221"/>
      <c r="AG893" s="221"/>
      <c r="AH893" s="221"/>
      <c r="AI893" s="221"/>
      <c r="AJ893" s="221"/>
      <c r="AK893" s="221"/>
      <c r="AL893" s="221"/>
      <c r="AM893" s="221"/>
      <c r="AN893" s="221"/>
      <c r="AO893" s="219"/>
      <c r="AP893" s="219"/>
      <c r="AQ893" s="219"/>
      <c r="AR893" s="222">
        <v>1</v>
      </c>
      <c r="AS893" s="222">
        <v>130</v>
      </c>
      <c r="AT893" s="219">
        <f t="shared" si="125"/>
        <v>32.5</v>
      </c>
      <c r="AU893" s="222">
        <v>112</v>
      </c>
      <c r="AV893" s="222">
        <v>10210</v>
      </c>
      <c r="AW893" s="222">
        <f t="shared" si="126"/>
        <v>2552.5</v>
      </c>
    </row>
    <row r="894" spans="2:49">
      <c r="B894" s="41" t="s">
        <v>3284</v>
      </c>
      <c r="C894" s="298" t="s">
        <v>3398</v>
      </c>
      <c r="D894" s="44" t="s">
        <v>307</v>
      </c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221"/>
      <c r="AA894" s="221"/>
      <c r="AB894" s="221"/>
      <c r="AC894" s="221"/>
      <c r="AD894" s="221"/>
      <c r="AE894" s="221"/>
      <c r="AF894" s="221"/>
      <c r="AG894" s="221"/>
      <c r="AH894" s="221"/>
      <c r="AI894" s="221"/>
      <c r="AJ894" s="221"/>
      <c r="AK894" s="221"/>
      <c r="AL894" s="221"/>
      <c r="AM894" s="221"/>
      <c r="AN894" s="221"/>
      <c r="AO894" s="219"/>
      <c r="AP894" s="219"/>
      <c r="AQ894" s="219"/>
      <c r="AR894" s="222">
        <v>74</v>
      </c>
      <c r="AS894" s="222">
        <v>5790</v>
      </c>
      <c r="AT894" s="219">
        <f t="shared" si="125"/>
        <v>1447.5</v>
      </c>
      <c r="AU894" s="222">
        <v>22</v>
      </c>
      <c r="AV894" s="222">
        <v>1955</v>
      </c>
      <c r="AW894" s="222">
        <f t="shared" si="126"/>
        <v>488.75</v>
      </c>
    </row>
    <row r="895" spans="2:49">
      <c r="B895" s="41" t="s">
        <v>3285</v>
      </c>
      <c r="C895" s="298" t="s">
        <v>3399</v>
      </c>
      <c r="D895" s="44" t="s">
        <v>38</v>
      </c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221"/>
      <c r="AA895" s="221"/>
      <c r="AB895" s="221"/>
      <c r="AC895" s="221"/>
      <c r="AD895" s="221"/>
      <c r="AE895" s="221"/>
      <c r="AF895" s="221"/>
      <c r="AG895" s="221"/>
      <c r="AH895" s="221"/>
      <c r="AI895" s="221"/>
      <c r="AJ895" s="221"/>
      <c r="AK895" s="221"/>
      <c r="AL895" s="221"/>
      <c r="AM895" s="221"/>
      <c r="AN895" s="221"/>
      <c r="AO895" s="219"/>
      <c r="AP895" s="219"/>
      <c r="AQ895" s="219"/>
      <c r="AR895" s="222">
        <v>0</v>
      </c>
      <c r="AS895" s="222">
        <v>0</v>
      </c>
      <c r="AT895" s="219">
        <f t="shared" si="125"/>
        <v>0</v>
      </c>
      <c r="AU895" s="222">
        <v>38</v>
      </c>
      <c r="AV895" s="222">
        <v>2405</v>
      </c>
      <c r="AW895" s="222">
        <f t="shared" si="126"/>
        <v>601.25</v>
      </c>
    </row>
    <row r="896" spans="2:49">
      <c r="B896" s="41" t="s">
        <v>3286</v>
      </c>
      <c r="C896" s="298" t="s">
        <v>3400</v>
      </c>
      <c r="D896" s="44" t="s">
        <v>38</v>
      </c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221"/>
      <c r="AA896" s="221"/>
      <c r="AB896" s="221"/>
      <c r="AC896" s="221"/>
      <c r="AD896" s="221"/>
      <c r="AE896" s="221"/>
      <c r="AF896" s="221"/>
      <c r="AG896" s="221"/>
      <c r="AH896" s="221"/>
      <c r="AI896" s="221"/>
      <c r="AJ896" s="221"/>
      <c r="AK896" s="221"/>
      <c r="AL896" s="221"/>
      <c r="AM896" s="221"/>
      <c r="AN896" s="221"/>
      <c r="AO896" s="219"/>
      <c r="AP896" s="219"/>
      <c r="AQ896" s="219"/>
      <c r="AR896" s="222">
        <v>16</v>
      </c>
      <c r="AS896" s="222">
        <v>1215</v>
      </c>
      <c r="AT896" s="219">
        <f t="shared" si="125"/>
        <v>303.75</v>
      </c>
      <c r="AU896" s="222">
        <v>161</v>
      </c>
      <c r="AV896" s="222">
        <v>10050</v>
      </c>
      <c r="AW896" s="222">
        <f t="shared" si="126"/>
        <v>2512.5</v>
      </c>
    </row>
    <row r="897" spans="2:49">
      <c r="B897" s="41" t="s">
        <v>3287</v>
      </c>
      <c r="C897" s="298" t="s">
        <v>3401</v>
      </c>
      <c r="D897" s="227" t="s">
        <v>38</v>
      </c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221"/>
      <c r="AA897" s="221"/>
      <c r="AB897" s="221"/>
      <c r="AC897" s="221"/>
      <c r="AD897" s="221"/>
      <c r="AE897" s="221"/>
      <c r="AF897" s="221"/>
      <c r="AG897" s="221"/>
      <c r="AH897" s="221"/>
      <c r="AI897" s="221"/>
      <c r="AJ897" s="221"/>
      <c r="AK897" s="221"/>
      <c r="AL897" s="221"/>
      <c r="AM897" s="221"/>
      <c r="AN897" s="221"/>
      <c r="AO897" s="219"/>
      <c r="AP897" s="219"/>
      <c r="AQ897" s="219"/>
      <c r="AR897" s="222">
        <v>29</v>
      </c>
      <c r="AS897" s="222">
        <v>2450</v>
      </c>
      <c r="AT897" s="219">
        <f t="shared" si="125"/>
        <v>612.5</v>
      </c>
      <c r="AU897" s="222">
        <v>16</v>
      </c>
      <c r="AV897" s="222">
        <v>1095</v>
      </c>
      <c r="AW897" s="222">
        <f t="shared" si="126"/>
        <v>273.75</v>
      </c>
    </row>
    <row r="898" spans="2:49">
      <c r="B898" s="41" t="s">
        <v>3288</v>
      </c>
      <c r="C898" s="298" t="s">
        <v>3402</v>
      </c>
      <c r="D898" s="227" t="s">
        <v>307</v>
      </c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221"/>
      <c r="AA898" s="221"/>
      <c r="AB898" s="221"/>
      <c r="AC898" s="221"/>
      <c r="AD898" s="221"/>
      <c r="AE898" s="221"/>
      <c r="AF898" s="221"/>
      <c r="AG898" s="221"/>
      <c r="AH898" s="221"/>
      <c r="AI898" s="221"/>
      <c r="AJ898" s="221"/>
      <c r="AK898" s="221"/>
      <c r="AL898" s="221"/>
      <c r="AM898" s="221"/>
      <c r="AN898" s="221"/>
      <c r="AO898" s="219"/>
      <c r="AP898" s="219"/>
      <c r="AQ898" s="219"/>
      <c r="AR898" s="222">
        <v>6</v>
      </c>
      <c r="AS898" s="222">
        <v>395</v>
      </c>
      <c r="AT898" s="219">
        <f t="shared" si="125"/>
        <v>98.75</v>
      </c>
      <c r="AU898" s="222">
        <v>3</v>
      </c>
      <c r="AV898" s="222">
        <v>500</v>
      </c>
      <c r="AW898" s="222">
        <f t="shared" si="126"/>
        <v>125</v>
      </c>
    </row>
    <row r="899" spans="2:49">
      <c r="B899" s="41" t="s">
        <v>3289</v>
      </c>
      <c r="C899" s="298" t="s">
        <v>3403</v>
      </c>
      <c r="D899" s="44" t="s">
        <v>5</v>
      </c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221"/>
      <c r="AA899" s="221"/>
      <c r="AB899" s="221"/>
      <c r="AC899" s="221"/>
      <c r="AD899" s="221"/>
      <c r="AE899" s="221"/>
      <c r="AF899" s="221"/>
      <c r="AG899" s="221"/>
      <c r="AH899" s="221"/>
      <c r="AI899" s="221"/>
      <c r="AJ899" s="221"/>
      <c r="AK899" s="221"/>
      <c r="AL899" s="221"/>
      <c r="AM899" s="221"/>
      <c r="AN899" s="221"/>
      <c r="AO899" s="219"/>
      <c r="AP899" s="219"/>
      <c r="AQ899" s="219"/>
      <c r="AR899" s="222">
        <v>26</v>
      </c>
      <c r="AS899" s="222">
        <v>1860</v>
      </c>
      <c r="AT899" s="219">
        <f t="shared" si="125"/>
        <v>465</v>
      </c>
      <c r="AU899" s="222">
        <v>108</v>
      </c>
      <c r="AV899" s="222">
        <v>8330</v>
      </c>
      <c r="AW899" s="222">
        <f t="shared" si="126"/>
        <v>2082.5</v>
      </c>
    </row>
    <row r="900" spans="2:49">
      <c r="B900" s="41" t="s">
        <v>3290</v>
      </c>
      <c r="C900" s="298" t="s">
        <v>3404</v>
      </c>
      <c r="D900" s="44" t="s">
        <v>5</v>
      </c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221"/>
      <c r="AA900" s="221"/>
      <c r="AB900" s="221"/>
      <c r="AC900" s="221"/>
      <c r="AD900" s="221"/>
      <c r="AE900" s="221"/>
      <c r="AF900" s="221"/>
      <c r="AG900" s="221"/>
      <c r="AH900" s="221"/>
      <c r="AI900" s="221"/>
      <c r="AJ900" s="221"/>
      <c r="AK900" s="221"/>
      <c r="AL900" s="221"/>
      <c r="AM900" s="221"/>
      <c r="AN900" s="221"/>
      <c r="AO900" s="219"/>
      <c r="AP900" s="219"/>
      <c r="AQ900" s="219"/>
      <c r="AR900" s="222">
        <v>79</v>
      </c>
      <c r="AS900" s="222">
        <v>10055</v>
      </c>
      <c r="AT900" s="219">
        <f t="shared" si="125"/>
        <v>2513.75</v>
      </c>
      <c r="AU900" s="222">
        <v>28</v>
      </c>
      <c r="AV900" s="222">
        <v>2500</v>
      </c>
      <c r="AW900" s="222">
        <f t="shared" si="126"/>
        <v>625</v>
      </c>
    </row>
    <row r="901" spans="2:49">
      <c r="B901" s="41" t="s">
        <v>3291</v>
      </c>
      <c r="C901" s="298" t="s">
        <v>3405</v>
      </c>
      <c r="D901" s="44" t="s">
        <v>5</v>
      </c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221"/>
      <c r="AA901" s="221"/>
      <c r="AB901" s="221"/>
      <c r="AC901" s="221"/>
      <c r="AD901" s="221"/>
      <c r="AE901" s="221"/>
      <c r="AF901" s="221"/>
      <c r="AG901" s="221"/>
      <c r="AH901" s="221"/>
      <c r="AI901" s="221"/>
      <c r="AJ901" s="221"/>
      <c r="AK901" s="221"/>
      <c r="AL901" s="221"/>
      <c r="AM901" s="221"/>
      <c r="AN901" s="221"/>
      <c r="AO901" s="219"/>
      <c r="AP901" s="219"/>
      <c r="AQ901" s="219"/>
      <c r="AR901" s="222">
        <v>74</v>
      </c>
      <c r="AS901" s="222">
        <v>6970</v>
      </c>
      <c r="AT901" s="219">
        <f t="shared" si="125"/>
        <v>1742.5</v>
      </c>
      <c r="AU901" s="222">
        <v>24</v>
      </c>
      <c r="AV901" s="222">
        <v>3855</v>
      </c>
      <c r="AW901" s="222">
        <f t="shared" si="126"/>
        <v>963.75</v>
      </c>
    </row>
    <row r="902" spans="2:49">
      <c r="B902" s="41" t="s">
        <v>3292</v>
      </c>
      <c r="C902" s="298" t="s">
        <v>3406</v>
      </c>
      <c r="D902" s="227" t="s">
        <v>38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221"/>
      <c r="AA902" s="221"/>
      <c r="AB902" s="221"/>
      <c r="AC902" s="221"/>
      <c r="AD902" s="221"/>
      <c r="AE902" s="221"/>
      <c r="AF902" s="221"/>
      <c r="AG902" s="221"/>
      <c r="AH902" s="221"/>
      <c r="AI902" s="221"/>
      <c r="AJ902" s="221"/>
      <c r="AK902" s="221"/>
      <c r="AL902" s="221"/>
      <c r="AM902" s="221"/>
      <c r="AN902" s="221"/>
      <c r="AO902" s="219"/>
      <c r="AP902" s="219"/>
      <c r="AQ902" s="219"/>
      <c r="AR902" s="222">
        <v>78</v>
      </c>
      <c r="AS902" s="222">
        <v>8120</v>
      </c>
      <c r="AT902" s="219">
        <f t="shared" si="125"/>
        <v>2030</v>
      </c>
      <c r="AU902" s="222">
        <v>46</v>
      </c>
      <c r="AV902" s="222">
        <v>4595</v>
      </c>
      <c r="AW902" s="222">
        <f t="shared" si="126"/>
        <v>1148.75</v>
      </c>
    </row>
    <row r="903" spans="2:49">
      <c r="B903" s="41" t="s">
        <v>3293</v>
      </c>
      <c r="C903" s="298" t="s">
        <v>3407</v>
      </c>
      <c r="D903" s="44" t="s">
        <v>38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221"/>
      <c r="AA903" s="221"/>
      <c r="AB903" s="221"/>
      <c r="AC903" s="221"/>
      <c r="AD903" s="221"/>
      <c r="AE903" s="221"/>
      <c r="AF903" s="221"/>
      <c r="AG903" s="221"/>
      <c r="AH903" s="221"/>
      <c r="AI903" s="221"/>
      <c r="AJ903" s="221"/>
      <c r="AK903" s="221"/>
      <c r="AL903" s="221"/>
      <c r="AM903" s="221"/>
      <c r="AN903" s="221"/>
      <c r="AO903" s="219"/>
      <c r="AP903" s="219"/>
      <c r="AQ903" s="219"/>
      <c r="AR903" s="222">
        <v>10</v>
      </c>
      <c r="AS903" s="222">
        <v>905</v>
      </c>
      <c r="AT903" s="219">
        <f t="shared" si="125"/>
        <v>226.25</v>
      </c>
      <c r="AU903" s="222">
        <v>15</v>
      </c>
      <c r="AV903" s="222">
        <v>1900</v>
      </c>
      <c r="AW903" s="222">
        <f t="shared" si="126"/>
        <v>475</v>
      </c>
    </row>
    <row r="904" spans="2:49">
      <c r="B904" s="41" t="s">
        <v>3294</v>
      </c>
      <c r="C904" s="298" t="s">
        <v>3408</v>
      </c>
      <c r="D904" s="227" t="s">
        <v>38</v>
      </c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221"/>
      <c r="AA904" s="221"/>
      <c r="AB904" s="221"/>
      <c r="AC904" s="221"/>
      <c r="AD904" s="221"/>
      <c r="AE904" s="221"/>
      <c r="AF904" s="221"/>
      <c r="AG904" s="221"/>
      <c r="AH904" s="221"/>
      <c r="AI904" s="221"/>
      <c r="AJ904" s="221"/>
      <c r="AK904" s="221"/>
      <c r="AL904" s="221"/>
      <c r="AM904" s="221"/>
      <c r="AN904" s="221"/>
      <c r="AO904" s="219"/>
      <c r="AP904" s="219"/>
      <c r="AQ904" s="219"/>
      <c r="AR904" s="222">
        <v>27</v>
      </c>
      <c r="AS904" s="222">
        <v>2585</v>
      </c>
      <c r="AT904" s="219">
        <f t="shared" si="125"/>
        <v>646.25</v>
      </c>
      <c r="AU904" s="222">
        <v>26</v>
      </c>
      <c r="AV904" s="222">
        <v>1835</v>
      </c>
      <c r="AW904" s="222">
        <f t="shared" si="126"/>
        <v>458.75</v>
      </c>
    </row>
    <row r="905" spans="2:49">
      <c r="B905" s="41" t="s">
        <v>3295</v>
      </c>
      <c r="C905" s="298" t="s">
        <v>3409</v>
      </c>
      <c r="D905" s="44" t="s">
        <v>38</v>
      </c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221"/>
      <c r="AA905" s="221"/>
      <c r="AB905" s="221"/>
      <c r="AC905" s="221"/>
      <c r="AD905" s="221"/>
      <c r="AE905" s="221"/>
      <c r="AF905" s="221"/>
      <c r="AG905" s="221"/>
      <c r="AH905" s="221"/>
      <c r="AI905" s="221"/>
      <c r="AJ905" s="221"/>
      <c r="AK905" s="221"/>
      <c r="AL905" s="221"/>
      <c r="AM905" s="221"/>
      <c r="AN905" s="221"/>
      <c r="AO905" s="219"/>
      <c r="AP905" s="219"/>
      <c r="AQ905" s="219"/>
      <c r="AR905" s="222">
        <v>8</v>
      </c>
      <c r="AS905" s="222">
        <v>675</v>
      </c>
      <c r="AT905" s="219">
        <f t="shared" si="125"/>
        <v>168.75</v>
      </c>
      <c r="AU905" s="222">
        <v>83</v>
      </c>
      <c r="AV905" s="222">
        <v>10440</v>
      </c>
      <c r="AW905" s="222">
        <f t="shared" si="126"/>
        <v>2610</v>
      </c>
    </row>
    <row r="906" spans="2:49">
      <c r="B906" s="41" t="s">
        <v>3296</v>
      </c>
      <c r="C906" s="298" t="s">
        <v>3410</v>
      </c>
      <c r="D906" s="44" t="s">
        <v>341</v>
      </c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221"/>
      <c r="AA906" s="221"/>
      <c r="AB906" s="221"/>
      <c r="AC906" s="221"/>
      <c r="AD906" s="221"/>
      <c r="AE906" s="221"/>
      <c r="AF906" s="221"/>
      <c r="AG906" s="221"/>
      <c r="AH906" s="221"/>
      <c r="AI906" s="221"/>
      <c r="AJ906" s="221"/>
      <c r="AK906" s="221"/>
      <c r="AL906" s="221"/>
      <c r="AM906" s="221"/>
      <c r="AN906" s="221"/>
      <c r="AO906" s="219"/>
      <c r="AP906" s="219"/>
      <c r="AQ906" s="219"/>
      <c r="AR906" s="222">
        <v>100</v>
      </c>
      <c r="AS906" s="222">
        <v>9005</v>
      </c>
      <c r="AT906" s="219">
        <f t="shared" si="125"/>
        <v>2251.25</v>
      </c>
      <c r="AU906" s="222">
        <v>45</v>
      </c>
      <c r="AV906" s="222">
        <v>4350</v>
      </c>
      <c r="AW906" s="222">
        <f t="shared" si="126"/>
        <v>1087.5</v>
      </c>
    </row>
    <row r="907" spans="2:49">
      <c r="B907" s="41" t="s">
        <v>3297</v>
      </c>
      <c r="C907" s="298" t="s">
        <v>3411</v>
      </c>
      <c r="D907" s="227" t="s">
        <v>480</v>
      </c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221"/>
      <c r="AA907" s="221"/>
      <c r="AB907" s="221"/>
      <c r="AC907" s="221"/>
      <c r="AD907" s="221"/>
      <c r="AE907" s="221"/>
      <c r="AF907" s="221"/>
      <c r="AG907" s="221"/>
      <c r="AH907" s="221"/>
      <c r="AI907" s="221"/>
      <c r="AJ907" s="221"/>
      <c r="AK907" s="221"/>
      <c r="AL907" s="221"/>
      <c r="AM907" s="221"/>
      <c r="AN907" s="221"/>
      <c r="AO907" s="219"/>
      <c r="AP907" s="219"/>
      <c r="AQ907" s="219"/>
      <c r="AR907" s="222">
        <v>24</v>
      </c>
      <c r="AS907" s="222">
        <v>2165</v>
      </c>
      <c r="AT907" s="219">
        <f t="shared" si="125"/>
        <v>541.25</v>
      </c>
      <c r="AU907" s="222">
        <v>41</v>
      </c>
      <c r="AV907" s="222">
        <v>3355</v>
      </c>
      <c r="AW907" s="222">
        <f t="shared" si="126"/>
        <v>838.75</v>
      </c>
    </row>
    <row r="908" spans="2:49">
      <c r="B908" s="41" t="s">
        <v>3298</v>
      </c>
      <c r="C908" s="298" t="s">
        <v>3412</v>
      </c>
      <c r="D908" s="44" t="s">
        <v>5</v>
      </c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221"/>
      <c r="AA908" s="221"/>
      <c r="AB908" s="221"/>
      <c r="AC908" s="221"/>
      <c r="AD908" s="221"/>
      <c r="AE908" s="221"/>
      <c r="AF908" s="221"/>
      <c r="AG908" s="221"/>
      <c r="AH908" s="221"/>
      <c r="AI908" s="221"/>
      <c r="AJ908" s="221"/>
      <c r="AK908" s="221"/>
      <c r="AL908" s="221"/>
      <c r="AM908" s="221"/>
      <c r="AN908" s="221"/>
      <c r="AO908" s="219"/>
      <c r="AP908" s="219"/>
      <c r="AQ908" s="219"/>
      <c r="AR908" s="222">
        <v>17</v>
      </c>
      <c r="AS908" s="222">
        <v>1090</v>
      </c>
      <c r="AT908" s="219">
        <f t="shared" si="125"/>
        <v>272.5</v>
      </c>
      <c r="AU908" s="222">
        <v>31</v>
      </c>
      <c r="AV908" s="222">
        <v>3960</v>
      </c>
      <c r="AW908" s="222">
        <f t="shared" si="126"/>
        <v>990</v>
      </c>
    </row>
    <row r="909" spans="2:49">
      <c r="B909" s="41" t="s">
        <v>3299</v>
      </c>
      <c r="C909" s="298" t="s">
        <v>3413</v>
      </c>
      <c r="D909" s="227" t="s">
        <v>36</v>
      </c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221"/>
      <c r="AA909" s="221"/>
      <c r="AB909" s="221"/>
      <c r="AC909" s="221"/>
      <c r="AD909" s="221"/>
      <c r="AE909" s="221"/>
      <c r="AF909" s="221"/>
      <c r="AG909" s="221"/>
      <c r="AH909" s="221"/>
      <c r="AI909" s="221"/>
      <c r="AJ909" s="221"/>
      <c r="AK909" s="221"/>
      <c r="AL909" s="221"/>
      <c r="AM909" s="221"/>
      <c r="AN909" s="221"/>
      <c r="AO909" s="219"/>
      <c r="AP909" s="219"/>
      <c r="AQ909" s="219"/>
      <c r="AR909" s="222">
        <v>25</v>
      </c>
      <c r="AS909" s="222">
        <v>1995</v>
      </c>
      <c r="AT909" s="219">
        <f t="shared" si="125"/>
        <v>498.75</v>
      </c>
      <c r="AU909" s="222">
        <v>25</v>
      </c>
      <c r="AV909" s="222">
        <v>3990</v>
      </c>
      <c r="AW909" s="222">
        <f t="shared" si="126"/>
        <v>997.5</v>
      </c>
    </row>
    <row r="910" spans="2:49">
      <c r="B910" s="41" t="s">
        <v>3300</v>
      </c>
      <c r="C910" s="298" t="s">
        <v>3414</v>
      </c>
      <c r="D910" s="44" t="s">
        <v>5</v>
      </c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221"/>
      <c r="AA910" s="221"/>
      <c r="AB910" s="221"/>
      <c r="AC910" s="221"/>
      <c r="AD910" s="221"/>
      <c r="AE910" s="221"/>
      <c r="AF910" s="221"/>
      <c r="AG910" s="221"/>
      <c r="AH910" s="221"/>
      <c r="AI910" s="221"/>
      <c r="AJ910" s="221"/>
      <c r="AK910" s="221"/>
      <c r="AL910" s="221"/>
      <c r="AM910" s="221"/>
      <c r="AN910" s="221"/>
      <c r="AO910" s="219"/>
      <c r="AP910" s="219"/>
      <c r="AQ910" s="219"/>
      <c r="AR910" s="222">
        <v>27</v>
      </c>
      <c r="AS910" s="222">
        <v>1970</v>
      </c>
      <c r="AT910" s="219">
        <f t="shared" si="125"/>
        <v>492.5</v>
      </c>
      <c r="AU910" s="222">
        <v>6</v>
      </c>
      <c r="AV910" s="222">
        <v>710</v>
      </c>
      <c r="AW910" s="222">
        <f t="shared" si="126"/>
        <v>177.5</v>
      </c>
    </row>
    <row r="911" spans="2:49">
      <c r="B911" s="41" t="s">
        <v>3301</v>
      </c>
      <c r="C911" s="298" t="s">
        <v>3415</v>
      </c>
      <c r="D911" s="44" t="s">
        <v>5</v>
      </c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221"/>
      <c r="AA911" s="221"/>
      <c r="AB911" s="221"/>
      <c r="AC911" s="221"/>
      <c r="AD911" s="221"/>
      <c r="AE911" s="221"/>
      <c r="AF911" s="221"/>
      <c r="AG911" s="221"/>
      <c r="AH911" s="221"/>
      <c r="AI911" s="221"/>
      <c r="AJ911" s="221"/>
      <c r="AK911" s="221"/>
      <c r="AL911" s="221"/>
      <c r="AM911" s="221"/>
      <c r="AN911" s="221"/>
      <c r="AO911" s="219"/>
      <c r="AP911" s="219"/>
      <c r="AQ911" s="219"/>
      <c r="AR911" s="222">
        <v>185</v>
      </c>
      <c r="AS911" s="222">
        <v>22810</v>
      </c>
      <c r="AT911" s="219">
        <f t="shared" si="125"/>
        <v>5702.5</v>
      </c>
      <c r="AU911" s="222">
        <v>146</v>
      </c>
      <c r="AV911" s="222">
        <v>14045</v>
      </c>
      <c r="AW911" s="222">
        <f t="shared" si="126"/>
        <v>3511.25</v>
      </c>
    </row>
    <row r="912" spans="2:49">
      <c r="B912" s="41" t="s">
        <v>3302</v>
      </c>
      <c r="C912" s="298" t="s">
        <v>3416</v>
      </c>
      <c r="D912" s="44" t="s">
        <v>341</v>
      </c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221"/>
      <c r="AA912" s="221"/>
      <c r="AB912" s="221"/>
      <c r="AC912" s="221"/>
      <c r="AD912" s="221"/>
      <c r="AE912" s="221"/>
      <c r="AF912" s="221"/>
      <c r="AG912" s="221"/>
      <c r="AH912" s="221"/>
      <c r="AI912" s="221"/>
      <c r="AJ912" s="221"/>
      <c r="AK912" s="221"/>
      <c r="AL912" s="221"/>
      <c r="AM912" s="221"/>
      <c r="AN912" s="221"/>
      <c r="AO912" s="219"/>
      <c r="AP912" s="219"/>
      <c r="AQ912" s="219"/>
      <c r="AR912" s="222">
        <v>54</v>
      </c>
      <c r="AS912" s="222">
        <v>6045</v>
      </c>
      <c r="AT912" s="219">
        <f t="shared" si="125"/>
        <v>1511.25</v>
      </c>
      <c r="AU912" s="222">
        <v>39</v>
      </c>
      <c r="AV912" s="222">
        <v>3685</v>
      </c>
      <c r="AW912" s="222">
        <f t="shared" si="126"/>
        <v>921.25</v>
      </c>
    </row>
    <row r="913" spans="2:49">
      <c r="B913" s="41" t="s">
        <v>3303</v>
      </c>
      <c r="C913" s="298" t="s">
        <v>3417</v>
      </c>
      <c r="D913" s="227" t="s">
        <v>259</v>
      </c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221"/>
      <c r="AA913" s="221"/>
      <c r="AB913" s="221"/>
      <c r="AC913" s="221"/>
      <c r="AD913" s="221"/>
      <c r="AE913" s="221"/>
      <c r="AF913" s="221"/>
      <c r="AG913" s="221"/>
      <c r="AH913" s="221"/>
      <c r="AI913" s="221"/>
      <c r="AJ913" s="221"/>
      <c r="AK913" s="221"/>
      <c r="AL913" s="221"/>
      <c r="AM913" s="221"/>
      <c r="AN913" s="221"/>
      <c r="AO913" s="219"/>
      <c r="AP913" s="219"/>
      <c r="AQ913" s="219"/>
      <c r="AR913" s="222">
        <v>19</v>
      </c>
      <c r="AS913" s="222">
        <v>1445</v>
      </c>
      <c r="AT913" s="219">
        <f t="shared" si="125"/>
        <v>361.25</v>
      </c>
      <c r="AU913" s="222">
        <v>30</v>
      </c>
      <c r="AV913" s="222">
        <v>2990</v>
      </c>
      <c r="AW913" s="222">
        <f t="shared" si="126"/>
        <v>747.5</v>
      </c>
    </row>
    <row r="914" spans="2:49">
      <c r="B914" s="41" t="s">
        <v>3304</v>
      </c>
      <c r="C914" s="298" t="s">
        <v>3418</v>
      </c>
      <c r="D914" s="44" t="s">
        <v>19</v>
      </c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221"/>
      <c r="AA914" s="221"/>
      <c r="AB914" s="221"/>
      <c r="AC914" s="221"/>
      <c r="AD914" s="221"/>
      <c r="AE914" s="221"/>
      <c r="AF914" s="221"/>
      <c r="AG914" s="221"/>
      <c r="AH914" s="221"/>
      <c r="AI914" s="221"/>
      <c r="AJ914" s="221"/>
      <c r="AK914" s="221"/>
      <c r="AL914" s="221"/>
      <c r="AM914" s="221"/>
      <c r="AN914" s="221"/>
      <c r="AO914" s="219"/>
      <c r="AP914" s="219"/>
      <c r="AQ914" s="219"/>
      <c r="AR914" s="222">
        <v>22</v>
      </c>
      <c r="AS914" s="222">
        <v>1590</v>
      </c>
      <c r="AT914" s="219">
        <f t="shared" si="125"/>
        <v>397.5</v>
      </c>
      <c r="AU914" s="222">
        <v>46</v>
      </c>
      <c r="AV914" s="222">
        <v>4360</v>
      </c>
      <c r="AW914" s="222">
        <f t="shared" si="126"/>
        <v>1090</v>
      </c>
    </row>
    <row r="915" spans="2:49">
      <c r="B915" s="41" t="s">
        <v>3305</v>
      </c>
      <c r="C915" s="298" t="s">
        <v>3419</v>
      </c>
      <c r="D915" s="44" t="s">
        <v>5</v>
      </c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221"/>
      <c r="AA915" s="221"/>
      <c r="AB915" s="221"/>
      <c r="AC915" s="221"/>
      <c r="AD915" s="221"/>
      <c r="AE915" s="221"/>
      <c r="AF915" s="221"/>
      <c r="AG915" s="221"/>
      <c r="AH915" s="221"/>
      <c r="AI915" s="221"/>
      <c r="AJ915" s="221"/>
      <c r="AK915" s="221"/>
      <c r="AL915" s="221"/>
      <c r="AM915" s="221"/>
      <c r="AN915" s="221"/>
      <c r="AO915" s="219"/>
      <c r="AP915" s="219"/>
      <c r="AQ915" s="219"/>
      <c r="AR915" s="222">
        <v>111</v>
      </c>
      <c r="AS915" s="222">
        <v>11185</v>
      </c>
      <c r="AT915" s="219">
        <f t="shared" si="125"/>
        <v>2796.25</v>
      </c>
      <c r="AU915" s="222">
        <v>51</v>
      </c>
      <c r="AV915" s="222">
        <v>4250</v>
      </c>
      <c r="AW915" s="222">
        <f t="shared" si="126"/>
        <v>1062.5</v>
      </c>
    </row>
    <row r="916" spans="2:49">
      <c r="B916" s="41" t="s">
        <v>3306</v>
      </c>
      <c r="C916" s="298" t="s">
        <v>3420</v>
      </c>
      <c r="D916" s="44" t="s">
        <v>5</v>
      </c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221"/>
      <c r="AA916" s="221"/>
      <c r="AB916" s="221"/>
      <c r="AC916" s="221"/>
      <c r="AD916" s="221"/>
      <c r="AE916" s="221"/>
      <c r="AF916" s="221"/>
      <c r="AG916" s="221"/>
      <c r="AH916" s="221"/>
      <c r="AI916" s="221"/>
      <c r="AJ916" s="221"/>
      <c r="AK916" s="221"/>
      <c r="AL916" s="221"/>
      <c r="AM916" s="221"/>
      <c r="AN916" s="221"/>
      <c r="AO916" s="219"/>
      <c r="AP916" s="219"/>
      <c r="AQ916" s="219"/>
      <c r="AR916" s="222">
        <v>16</v>
      </c>
      <c r="AS916" s="222">
        <v>1910</v>
      </c>
      <c r="AT916" s="219">
        <f t="shared" si="125"/>
        <v>477.5</v>
      </c>
      <c r="AU916" s="222">
        <v>204</v>
      </c>
      <c r="AV916" s="222">
        <v>25665</v>
      </c>
      <c r="AW916" s="222">
        <f t="shared" si="126"/>
        <v>6416.25</v>
      </c>
    </row>
    <row r="917" spans="2:49">
      <c r="B917" s="41" t="s">
        <v>3307</v>
      </c>
      <c r="C917" s="298" t="s">
        <v>5606</v>
      </c>
      <c r="D917" s="44" t="s">
        <v>5</v>
      </c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221"/>
      <c r="AA917" s="221"/>
      <c r="AB917" s="221"/>
      <c r="AC917" s="221"/>
      <c r="AD917" s="221"/>
      <c r="AE917" s="221"/>
      <c r="AF917" s="221"/>
      <c r="AG917" s="221"/>
      <c r="AH917" s="221"/>
      <c r="AI917" s="221"/>
      <c r="AJ917" s="221"/>
      <c r="AK917" s="221"/>
      <c r="AL917" s="221"/>
      <c r="AM917" s="221"/>
      <c r="AN917" s="221"/>
      <c r="AO917" s="219"/>
      <c r="AP917" s="219"/>
      <c r="AQ917" s="219"/>
      <c r="AR917" s="222">
        <v>0</v>
      </c>
      <c r="AS917" s="222">
        <v>0</v>
      </c>
      <c r="AT917" s="219">
        <f t="shared" si="125"/>
        <v>0</v>
      </c>
      <c r="AU917" s="222">
        <v>90</v>
      </c>
      <c r="AV917" s="222">
        <v>10690</v>
      </c>
      <c r="AW917" s="222">
        <f t="shared" si="126"/>
        <v>2672.5</v>
      </c>
    </row>
    <row r="918" spans="2:49">
      <c r="B918" s="41" t="s">
        <v>3308</v>
      </c>
      <c r="C918" s="298" t="s">
        <v>3421</v>
      </c>
      <c r="D918" s="227" t="s">
        <v>66</v>
      </c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221"/>
      <c r="AA918" s="221"/>
      <c r="AB918" s="221"/>
      <c r="AC918" s="221"/>
      <c r="AD918" s="221"/>
      <c r="AE918" s="221"/>
      <c r="AF918" s="221"/>
      <c r="AG918" s="221"/>
      <c r="AH918" s="221"/>
      <c r="AI918" s="221"/>
      <c r="AJ918" s="221"/>
      <c r="AK918" s="221"/>
      <c r="AL918" s="221"/>
      <c r="AM918" s="221"/>
      <c r="AN918" s="221"/>
      <c r="AO918" s="219"/>
      <c r="AP918" s="219"/>
      <c r="AQ918" s="219"/>
      <c r="AR918" s="222">
        <v>9</v>
      </c>
      <c r="AS918" s="222">
        <v>1180</v>
      </c>
      <c r="AT918" s="219">
        <f t="shared" si="125"/>
        <v>295</v>
      </c>
      <c r="AU918" s="222">
        <v>23</v>
      </c>
      <c r="AV918" s="222">
        <v>2095</v>
      </c>
      <c r="AW918" s="222">
        <f t="shared" si="126"/>
        <v>523.75</v>
      </c>
    </row>
    <row r="919" spans="2:49">
      <c r="B919" s="41" t="s">
        <v>3309</v>
      </c>
      <c r="C919" s="298" t="s">
        <v>3422</v>
      </c>
      <c r="D919" s="44" t="s">
        <v>5</v>
      </c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221"/>
      <c r="AA919" s="221"/>
      <c r="AB919" s="221"/>
      <c r="AC919" s="221"/>
      <c r="AD919" s="221"/>
      <c r="AE919" s="221"/>
      <c r="AF919" s="221"/>
      <c r="AG919" s="221"/>
      <c r="AH919" s="221"/>
      <c r="AI919" s="221"/>
      <c r="AJ919" s="221"/>
      <c r="AK919" s="221"/>
      <c r="AL919" s="221"/>
      <c r="AM919" s="221"/>
      <c r="AN919" s="221"/>
      <c r="AO919" s="219"/>
      <c r="AP919" s="219"/>
      <c r="AQ919" s="219"/>
      <c r="AR919" s="222">
        <v>0</v>
      </c>
      <c r="AS919" s="222">
        <v>0</v>
      </c>
      <c r="AT919" s="219">
        <f t="shared" si="125"/>
        <v>0</v>
      </c>
      <c r="AU919" s="222">
        <v>7</v>
      </c>
      <c r="AV919" s="222">
        <v>570</v>
      </c>
      <c r="AW919" s="222">
        <f t="shared" si="126"/>
        <v>142.5</v>
      </c>
    </row>
    <row r="920" spans="2:49">
      <c r="B920" s="41" t="s">
        <v>3310</v>
      </c>
      <c r="C920" s="298" t="s">
        <v>3423</v>
      </c>
      <c r="D920" s="227" t="s">
        <v>19</v>
      </c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221"/>
      <c r="AA920" s="221"/>
      <c r="AB920" s="221"/>
      <c r="AC920" s="221"/>
      <c r="AD920" s="221"/>
      <c r="AE920" s="221"/>
      <c r="AF920" s="221"/>
      <c r="AG920" s="221"/>
      <c r="AH920" s="221"/>
      <c r="AI920" s="221"/>
      <c r="AJ920" s="221"/>
      <c r="AK920" s="221"/>
      <c r="AL920" s="221"/>
      <c r="AM920" s="221"/>
      <c r="AN920" s="221"/>
      <c r="AO920" s="219"/>
      <c r="AP920" s="219"/>
      <c r="AQ920" s="219"/>
      <c r="AR920" s="222">
        <v>1</v>
      </c>
      <c r="AS920" s="222">
        <v>150</v>
      </c>
      <c r="AT920" s="219">
        <f t="shared" si="125"/>
        <v>37.5</v>
      </c>
      <c r="AU920" s="222">
        <v>156</v>
      </c>
      <c r="AV920" s="222">
        <v>13520</v>
      </c>
      <c r="AW920" s="222">
        <f t="shared" si="126"/>
        <v>3380</v>
      </c>
    </row>
    <row r="921" spans="2:49">
      <c r="B921" s="41" t="s">
        <v>3311</v>
      </c>
      <c r="C921" s="298" t="s">
        <v>3424</v>
      </c>
      <c r="D921" s="227" t="s">
        <v>307</v>
      </c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221"/>
      <c r="AA921" s="221"/>
      <c r="AB921" s="221"/>
      <c r="AC921" s="221"/>
      <c r="AD921" s="221"/>
      <c r="AE921" s="221"/>
      <c r="AF921" s="221"/>
      <c r="AG921" s="221"/>
      <c r="AH921" s="221"/>
      <c r="AI921" s="221"/>
      <c r="AJ921" s="221"/>
      <c r="AK921" s="221"/>
      <c r="AL921" s="221"/>
      <c r="AM921" s="221"/>
      <c r="AN921" s="221"/>
      <c r="AO921" s="219"/>
      <c r="AP921" s="219"/>
      <c r="AQ921" s="219"/>
      <c r="AR921" s="222">
        <v>5</v>
      </c>
      <c r="AS921" s="222">
        <v>425</v>
      </c>
      <c r="AT921" s="219">
        <f t="shared" si="125"/>
        <v>106.25</v>
      </c>
      <c r="AU921" s="222">
        <v>10</v>
      </c>
      <c r="AV921" s="222">
        <v>960</v>
      </c>
      <c r="AW921" s="222">
        <f t="shared" si="126"/>
        <v>240</v>
      </c>
    </row>
    <row r="922" spans="2:49">
      <c r="B922" s="41" t="s">
        <v>3312</v>
      </c>
      <c r="C922" s="298" t="s">
        <v>3425</v>
      </c>
      <c r="D922" s="227" t="s">
        <v>480</v>
      </c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221"/>
      <c r="AA922" s="221"/>
      <c r="AB922" s="221"/>
      <c r="AC922" s="221"/>
      <c r="AD922" s="221"/>
      <c r="AE922" s="221"/>
      <c r="AF922" s="221"/>
      <c r="AG922" s="221"/>
      <c r="AH922" s="221"/>
      <c r="AI922" s="221"/>
      <c r="AJ922" s="221"/>
      <c r="AK922" s="221"/>
      <c r="AL922" s="221"/>
      <c r="AM922" s="221"/>
      <c r="AN922" s="221"/>
      <c r="AO922" s="219"/>
      <c r="AP922" s="219"/>
      <c r="AQ922" s="219"/>
      <c r="AR922" s="222">
        <v>33</v>
      </c>
      <c r="AS922" s="222">
        <v>2480</v>
      </c>
      <c r="AT922" s="219">
        <f t="shared" si="125"/>
        <v>620</v>
      </c>
      <c r="AU922" s="222">
        <v>0</v>
      </c>
      <c r="AV922" s="222">
        <v>0</v>
      </c>
      <c r="AW922" s="222">
        <f t="shared" si="126"/>
        <v>0</v>
      </c>
    </row>
    <row r="923" spans="2:49">
      <c r="B923" s="41" t="s">
        <v>3313</v>
      </c>
      <c r="C923" s="298" t="s">
        <v>3426</v>
      </c>
      <c r="D923" s="227" t="s">
        <v>3</v>
      </c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221"/>
      <c r="AA923" s="221"/>
      <c r="AB923" s="221"/>
      <c r="AC923" s="221"/>
      <c r="AD923" s="221"/>
      <c r="AE923" s="221"/>
      <c r="AF923" s="221"/>
      <c r="AG923" s="221"/>
      <c r="AH923" s="221"/>
      <c r="AI923" s="221"/>
      <c r="AJ923" s="221"/>
      <c r="AK923" s="221"/>
      <c r="AL923" s="221"/>
      <c r="AM923" s="221"/>
      <c r="AN923" s="221"/>
      <c r="AO923" s="219"/>
      <c r="AP923" s="219"/>
      <c r="AQ923" s="219"/>
      <c r="AR923" s="222">
        <v>153</v>
      </c>
      <c r="AS923" s="222">
        <v>16690</v>
      </c>
      <c r="AT923" s="219">
        <f t="shared" si="125"/>
        <v>4172.5</v>
      </c>
      <c r="AU923" s="222">
        <v>26</v>
      </c>
      <c r="AV923" s="222">
        <v>2230</v>
      </c>
      <c r="AW923" s="222">
        <f t="shared" si="126"/>
        <v>557.5</v>
      </c>
    </row>
    <row r="924" spans="2:49">
      <c r="B924" s="41" t="s">
        <v>3314</v>
      </c>
      <c r="C924" s="298" t="s">
        <v>3427</v>
      </c>
      <c r="D924" s="44" t="s">
        <v>259</v>
      </c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221"/>
      <c r="AA924" s="221"/>
      <c r="AB924" s="221"/>
      <c r="AC924" s="221"/>
      <c r="AD924" s="221"/>
      <c r="AE924" s="221"/>
      <c r="AF924" s="221"/>
      <c r="AG924" s="221"/>
      <c r="AH924" s="221"/>
      <c r="AI924" s="221"/>
      <c r="AJ924" s="221"/>
      <c r="AK924" s="221"/>
      <c r="AL924" s="221"/>
      <c r="AM924" s="221"/>
      <c r="AN924" s="221"/>
      <c r="AO924" s="219"/>
      <c r="AP924" s="219"/>
      <c r="AQ924" s="219"/>
      <c r="AR924" s="222">
        <v>21</v>
      </c>
      <c r="AS924" s="222">
        <v>1805</v>
      </c>
      <c r="AT924" s="219">
        <f t="shared" si="125"/>
        <v>451.25</v>
      </c>
      <c r="AU924" s="222">
        <v>0</v>
      </c>
      <c r="AV924" s="222">
        <v>0</v>
      </c>
      <c r="AW924" s="222">
        <f t="shared" si="126"/>
        <v>0</v>
      </c>
    </row>
    <row r="925" spans="2:49">
      <c r="B925" s="41" t="s">
        <v>3315</v>
      </c>
      <c r="C925" s="298" t="s">
        <v>3428</v>
      </c>
      <c r="D925" s="44" t="s">
        <v>341</v>
      </c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221"/>
      <c r="AA925" s="221"/>
      <c r="AB925" s="221"/>
      <c r="AC925" s="221"/>
      <c r="AD925" s="221"/>
      <c r="AE925" s="221"/>
      <c r="AF925" s="221"/>
      <c r="AG925" s="221"/>
      <c r="AH925" s="221"/>
      <c r="AI925" s="221"/>
      <c r="AJ925" s="221"/>
      <c r="AK925" s="221"/>
      <c r="AL925" s="221"/>
      <c r="AM925" s="221"/>
      <c r="AN925" s="221"/>
      <c r="AO925" s="219"/>
      <c r="AP925" s="219"/>
      <c r="AQ925" s="219"/>
      <c r="AR925" s="222">
        <v>38</v>
      </c>
      <c r="AS925" s="222">
        <v>4875</v>
      </c>
      <c r="AT925" s="219">
        <f t="shared" si="125"/>
        <v>1218.75</v>
      </c>
      <c r="AU925" s="222">
        <v>0</v>
      </c>
      <c r="AV925" s="222">
        <v>0</v>
      </c>
      <c r="AW925" s="222">
        <f t="shared" si="126"/>
        <v>0</v>
      </c>
    </row>
    <row r="926" spans="2:49">
      <c r="B926" s="41" t="s">
        <v>3316</v>
      </c>
      <c r="C926" s="298" t="s">
        <v>3429</v>
      </c>
      <c r="D926" s="44" t="s">
        <v>3</v>
      </c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221"/>
      <c r="AA926" s="221"/>
      <c r="AB926" s="221"/>
      <c r="AC926" s="221"/>
      <c r="AD926" s="221"/>
      <c r="AE926" s="221"/>
      <c r="AF926" s="221"/>
      <c r="AG926" s="221"/>
      <c r="AH926" s="221"/>
      <c r="AI926" s="221"/>
      <c r="AJ926" s="221"/>
      <c r="AK926" s="221"/>
      <c r="AL926" s="221"/>
      <c r="AM926" s="221"/>
      <c r="AN926" s="221"/>
      <c r="AO926" s="219"/>
      <c r="AP926" s="219"/>
      <c r="AQ926" s="219"/>
      <c r="AR926" s="222">
        <v>169</v>
      </c>
      <c r="AS926" s="222">
        <v>16515</v>
      </c>
      <c r="AT926" s="219">
        <f t="shared" ref="AT926:AT988" si="127">AS926*25%</f>
        <v>4128.75</v>
      </c>
      <c r="AU926" s="222">
        <v>5</v>
      </c>
      <c r="AV926" s="222">
        <v>425</v>
      </c>
      <c r="AW926" s="222">
        <f t="shared" si="126"/>
        <v>106.25</v>
      </c>
    </row>
    <row r="927" spans="2:49">
      <c r="B927" s="41" t="s">
        <v>3317</v>
      </c>
      <c r="C927" s="298" t="s">
        <v>3430</v>
      </c>
      <c r="D927" s="44" t="s">
        <v>19</v>
      </c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221"/>
      <c r="AA927" s="221"/>
      <c r="AB927" s="221"/>
      <c r="AC927" s="221"/>
      <c r="AD927" s="221"/>
      <c r="AE927" s="221"/>
      <c r="AF927" s="221"/>
      <c r="AG927" s="221"/>
      <c r="AH927" s="221"/>
      <c r="AI927" s="221"/>
      <c r="AJ927" s="221"/>
      <c r="AK927" s="221"/>
      <c r="AL927" s="221"/>
      <c r="AM927" s="221"/>
      <c r="AN927" s="221"/>
      <c r="AO927" s="219"/>
      <c r="AP927" s="219"/>
      <c r="AQ927" s="219"/>
      <c r="AR927" s="222">
        <v>419</v>
      </c>
      <c r="AS927" s="222">
        <v>42050</v>
      </c>
      <c r="AT927" s="219">
        <f t="shared" si="127"/>
        <v>10512.5</v>
      </c>
      <c r="AU927" s="222">
        <v>18</v>
      </c>
      <c r="AV927" s="222">
        <v>1310</v>
      </c>
      <c r="AW927" s="222">
        <f t="shared" si="126"/>
        <v>327.5</v>
      </c>
    </row>
    <row r="928" spans="2:49">
      <c r="B928" s="41" t="s">
        <v>3318</v>
      </c>
      <c r="C928" s="298" t="s">
        <v>3431</v>
      </c>
      <c r="D928" s="44" t="s">
        <v>3</v>
      </c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221"/>
      <c r="AA928" s="221"/>
      <c r="AB928" s="221"/>
      <c r="AC928" s="221"/>
      <c r="AD928" s="221"/>
      <c r="AE928" s="221"/>
      <c r="AF928" s="221"/>
      <c r="AG928" s="221"/>
      <c r="AH928" s="221"/>
      <c r="AI928" s="221"/>
      <c r="AJ928" s="221"/>
      <c r="AK928" s="221"/>
      <c r="AL928" s="221"/>
      <c r="AM928" s="221"/>
      <c r="AN928" s="221"/>
      <c r="AO928" s="219"/>
      <c r="AP928" s="219"/>
      <c r="AQ928" s="219"/>
      <c r="AR928" s="222">
        <v>60</v>
      </c>
      <c r="AS928" s="222">
        <v>4895</v>
      </c>
      <c r="AT928" s="219">
        <f t="shared" si="127"/>
        <v>1223.75</v>
      </c>
      <c r="AU928" s="222">
        <v>184</v>
      </c>
      <c r="AV928" s="222">
        <v>18545</v>
      </c>
      <c r="AW928" s="222">
        <f t="shared" si="126"/>
        <v>4636.25</v>
      </c>
    </row>
    <row r="929" spans="2:49">
      <c r="B929" s="41" t="s">
        <v>3319</v>
      </c>
      <c r="C929" s="298" t="s">
        <v>3432</v>
      </c>
      <c r="D929" s="44" t="s">
        <v>5</v>
      </c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221"/>
      <c r="AA929" s="221"/>
      <c r="AB929" s="221"/>
      <c r="AC929" s="221"/>
      <c r="AD929" s="221"/>
      <c r="AE929" s="221"/>
      <c r="AF929" s="221"/>
      <c r="AG929" s="221"/>
      <c r="AH929" s="221"/>
      <c r="AI929" s="221"/>
      <c r="AJ929" s="221"/>
      <c r="AK929" s="221"/>
      <c r="AL929" s="221"/>
      <c r="AM929" s="221"/>
      <c r="AN929" s="221"/>
      <c r="AO929" s="219"/>
      <c r="AP929" s="219"/>
      <c r="AQ929" s="219"/>
      <c r="AR929" s="222">
        <v>85</v>
      </c>
      <c r="AS929" s="222">
        <v>11095</v>
      </c>
      <c r="AT929" s="219">
        <f t="shared" si="127"/>
        <v>2773.75</v>
      </c>
      <c r="AU929" s="222">
        <v>31</v>
      </c>
      <c r="AV929" s="222">
        <v>2645</v>
      </c>
      <c r="AW929" s="222">
        <f t="shared" si="126"/>
        <v>661.25</v>
      </c>
    </row>
    <row r="930" spans="2:49">
      <c r="B930" s="41" t="s">
        <v>3320</v>
      </c>
      <c r="C930" s="298" t="s">
        <v>3433</v>
      </c>
      <c r="D930" s="44" t="s">
        <v>5</v>
      </c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221"/>
      <c r="AA930" s="221"/>
      <c r="AB930" s="221"/>
      <c r="AC930" s="221"/>
      <c r="AD930" s="221"/>
      <c r="AE930" s="221"/>
      <c r="AF930" s="221"/>
      <c r="AG930" s="221"/>
      <c r="AH930" s="221"/>
      <c r="AI930" s="221"/>
      <c r="AJ930" s="221"/>
      <c r="AK930" s="221"/>
      <c r="AL930" s="221"/>
      <c r="AM930" s="221"/>
      <c r="AN930" s="221"/>
      <c r="AO930" s="219"/>
      <c r="AP930" s="219"/>
      <c r="AQ930" s="219"/>
      <c r="AR930" s="222">
        <v>37</v>
      </c>
      <c r="AS930" s="222">
        <v>3785</v>
      </c>
      <c r="AT930" s="219">
        <f t="shared" si="127"/>
        <v>946.25</v>
      </c>
      <c r="AU930" s="222">
        <v>93</v>
      </c>
      <c r="AV930" s="222">
        <v>13155</v>
      </c>
      <c r="AW930" s="222">
        <f t="shared" ref="AW930:AW993" si="128">AV930*25%</f>
        <v>3288.75</v>
      </c>
    </row>
    <row r="931" spans="2:49">
      <c r="B931" s="41" t="s">
        <v>3321</v>
      </c>
      <c r="C931" s="298" t="s">
        <v>3434</v>
      </c>
      <c r="D931" s="44" t="s">
        <v>5</v>
      </c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221"/>
      <c r="AA931" s="221"/>
      <c r="AB931" s="221"/>
      <c r="AC931" s="221"/>
      <c r="AD931" s="221"/>
      <c r="AE931" s="221"/>
      <c r="AF931" s="221"/>
      <c r="AG931" s="221"/>
      <c r="AH931" s="221"/>
      <c r="AI931" s="221"/>
      <c r="AJ931" s="221"/>
      <c r="AK931" s="221"/>
      <c r="AL931" s="221"/>
      <c r="AM931" s="221"/>
      <c r="AN931" s="221"/>
      <c r="AO931" s="219"/>
      <c r="AP931" s="219"/>
      <c r="AQ931" s="219"/>
      <c r="AR931" s="222">
        <v>78</v>
      </c>
      <c r="AS931" s="222">
        <v>9710</v>
      </c>
      <c r="AT931" s="219">
        <f t="shared" si="127"/>
        <v>2427.5</v>
      </c>
      <c r="AU931" s="222">
        <v>352</v>
      </c>
      <c r="AV931" s="222">
        <v>31910</v>
      </c>
      <c r="AW931" s="222">
        <f t="shared" si="128"/>
        <v>7977.5</v>
      </c>
    </row>
    <row r="932" spans="2:49">
      <c r="B932" s="41" t="s">
        <v>3322</v>
      </c>
      <c r="C932" s="298" t="s">
        <v>3435</v>
      </c>
      <c r="D932" s="44" t="s">
        <v>5</v>
      </c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221"/>
      <c r="AA932" s="221"/>
      <c r="AB932" s="221"/>
      <c r="AC932" s="221"/>
      <c r="AD932" s="221"/>
      <c r="AE932" s="221"/>
      <c r="AF932" s="221"/>
      <c r="AG932" s="221"/>
      <c r="AH932" s="221"/>
      <c r="AI932" s="221"/>
      <c r="AJ932" s="221"/>
      <c r="AK932" s="221"/>
      <c r="AL932" s="221"/>
      <c r="AM932" s="221"/>
      <c r="AN932" s="221"/>
      <c r="AO932" s="219"/>
      <c r="AP932" s="219"/>
      <c r="AQ932" s="219"/>
      <c r="AR932" s="222">
        <v>144</v>
      </c>
      <c r="AS932" s="222">
        <v>14435</v>
      </c>
      <c r="AT932" s="219">
        <f t="shared" si="127"/>
        <v>3608.75</v>
      </c>
      <c r="AU932" s="222">
        <v>559</v>
      </c>
      <c r="AV932" s="222">
        <v>54070</v>
      </c>
      <c r="AW932" s="222">
        <f t="shared" si="128"/>
        <v>13517.5</v>
      </c>
    </row>
    <row r="933" spans="2:49">
      <c r="B933" s="41" t="s">
        <v>3323</v>
      </c>
      <c r="C933" s="298" t="s">
        <v>3436</v>
      </c>
      <c r="D933" s="44" t="s">
        <v>5</v>
      </c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221"/>
      <c r="AA933" s="221"/>
      <c r="AB933" s="221"/>
      <c r="AC933" s="221"/>
      <c r="AD933" s="221"/>
      <c r="AE933" s="221"/>
      <c r="AF933" s="221"/>
      <c r="AG933" s="221"/>
      <c r="AH933" s="221"/>
      <c r="AI933" s="221"/>
      <c r="AJ933" s="221"/>
      <c r="AK933" s="221"/>
      <c r="AL933" s="221"/>
      <c r="AM933" s="221"/>
      <c r="AN933" s="221"/>
      <c r="AO933" s="219"/>
      <c r="AP933" s="219"/>
      <c r="AQ933" s="219"/>
      <c r="AR933" s="222">
        <v>71</v>
      </c>
      <c r="AS933" s="222">
        <v>6955</v>
      </c>
      <c r="AT933" s="219">
        <f t="shared" si="127"/>
        <v>1738.75</v>
      </c>
      <c r="AU933" s="222">
        <v>50</v>
      </c>
      <c r="AV933" s="222">
        <v>4550</v>
      </c>
      <c r="AW933" s="222">
        <f t="shared" si="128"/>
        <v>1137.5</v>
      </c>
    </row>
    <row r="934" spans="2:49">
      <c r="B934" s="41" t="s">
        <v>3324</v>
      </c>
      <c r="C934" s="298" t="s">
        <v>3437</v>
      </c>
      <c r="D934" s="44" t="s">
        <v>5</v>
      </c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221"/>
      <c r="AA934" s="221"/>
      <c r="AB934" s="221"/>
      <c r="AC934" s="221"/>
      <c r="AD934" s="221"/>
      <c r="AE934" s="221"/>
      <c r="AF934" s="221"/>
      <c r="AG934" s="221"/>
      <c r="AH934" s="221"/>
      <c r="AI934" s="221"/>
      <c r="AJ934" s="221"/>
      <c r="AK934" s="221"/>
      <c r="AL934" s="221"/>
      <c r="AM934" s="221"/>
      <c r="AN934" s="221"/>
      <c r="AO934" s="219"/>
      <c r="AP934" s="219"/>
      <c r="AQ934" s="219"/>
      <c r="AR934" s="222">
        <v>10</v>
      </c>
      <c r="AS934" s="222">
        <v>840</v>
      </c>
      <c r="AT934" s="219">
        <f t="shared" si="127"/>
        <v>210</v>
      </c>
      <c r="AU934" s="222">
        <v>118</v>
      </c>
      <c r="AV934" s="222">
        <v>14505</v>
      </c>
      <c r="AW934" s="222">
        <f t="shared" si="128"/>
        <v>3626.25</v>
      </c>
    </row>
    <row r="935" spans="2:49">
      <c r="B935" s="41" t="s">
        <v>3325</v>
      </c>
      <c r="C935" s="298" t="s">
        <v>3438</v>
      </c>
      <c r="D935" s="44" t="s">
        <v>5</v>
      </c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221"/>
      <c r="AA935" s="221"/>
      <c r="AB935" s="221"/>
      <c r="AC935" s="221"/>
      <c r="AD935" s="221"/>
      <c r="AE935" s="221"/>
      <c r="AF935" s="221"/>
      <c r="AG935" s="221"/>
      <c r="AH935" s="221"/>
      <c r="AI935" s="221"/>
      <c r="AJ935" s="221"/>
      <c r="AK935" s="221"/>
      <c r="AL935" s="221"/>
      <c r="AM935" s="221"/>
      <c r="AN935" s="221"/>
      <c r="AO935" s="219"/>
      <c r="AP935" s="219"/>
      <c r="AQ935" s="219"/>
      <c r="AR935" s="222">
        <v>24</v>
      </c>
      <c r="AS935" s="222">
        <v>2485</v>
      </c>
      <c r="AT935" s="219">
        <f t="shared" si="127"/>
        <v>621.25</v>
      </c>
      <c r="AU935" s="222">
        <v>52</v>
      </c>
      <c r="AV935" s="222">
        <v>6920</v>
      </c>
      <c r="AW935" s="222">
        <f t="shared" si="128"/>
        <v>1730</v>
      </c>
    </row>
    <row r="936" spans="2:49">
      <c r="B936" s="41" t="s">
        <v>3326</v>
      </c>
      <c r="C936" s="298" t="s">
        <v>3439</v>
      </c>
      <c r="D936" s="44" t="s">
        <v>5</v>
      </c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221"/>
      <c r="AA936" s="221"/>
      <c r="AB936" s="221"/>
      <c r="AC936" s="221"/>
      <c r="AD936" s="221"/>
      <c r="AE936" s="221"/>
      <c r="AF936" s="221"/>
      <c r="AG936" s="221"/>
      <c r="AH936" s="221"/>
      <c r="AI936" s="221"/>
      <c r="AJ936" s="221"/>
      <c r="AK936" s="221"/>
      <c r="AL936" s="221"/>
      <c r="AM936" s="221"/>
      <c r="AN936" s="221"/>
      <c r="AO936" s="219"/>
      <c r="AP936" s="219"/>
      <c r="AQ936" s="219"/>
      <c r="AR936" s="222">
        <v>4</v>
      </c>
      <c r="AS936" s="222">
        <v>430</v>
      </c>
      <c r="AT936" s="219">
        <f t="shared" si="127"/>
        <v>107.5</v>
      </c>
      <c r="AU936" s="222">
        <v>65</v>
      </c>
      <c r="AV936" s="222">
        <v>7940</v>
      </c>
      <c r="AW936" s="222">
        <f t="shared" si="128"/>
        <v>1985</v>
      </c>
    </row>
    <row r="937" spans="2:49">
      <c r="B937" s="41" t="s">
        <v>3327</v>
      </c>
      <c r="C937" s="298" t="s">
        <v>3440</v>
      </c>
      <c r="D937" s="44" t="s">
        <v>5</v>
      </c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221"/>
      <c r="AA937" s="221"/>
      <c r="AB937" s="221"/>
      <c r="AC937" s="221"/>
      <c r="AD937" s="221"/>
      <c r="AE937" s="221"/>
      <c r="AF937" s="221"/>
      <c r="AG937" s="221"/>
      <c r="AH937" s="221"/>
      <c r="AI937" s="221"/>
      <c r="AJ937" s="221"/>
      <c r="AK937" s="221"/>
      <c r="AL937" s="221"/>
      <c r="AM937" s="221"/>
      <c r="AN937" s="221"/>
      <c r="AO937" s="219"/>
      <c r="AP937" s="219"/>
      <c r="AQ937" s="219"/>
      <c r="AR937" s="222">
        <v>88</v>
      </c>
      <c r="AS937" s="222">
        <v>7590</v>
      </c>
      <c r="AT937" s="219">
        <f t="shared" si="127"/>
        <v>1897.5</v>
      </c>
      <c r="AU937" s="222">
        <v>228</v>
      </c>
      <c r="AV937" s="222">
        <v>20945</v>
      </c>
      <c r="AW937" s="222">
        <f t="shared" si="128"/>
        <v>5236.25</v>
      </c>
    </row>
    <row r="938" spans="2:49">
      <c r="B938" s="41" t="s">
        <v>3328</v>
      </c>
      <c r="C938" s="298" t="s">
        <v>3441</v>
      </c>
      <c r="D938" s="44" t="s">
        <v>5</v>
      </c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221"/>
      <c r="AA938" s="221"/>
      <c r="AB938" s="221"/>
      <c r="AC938" s="221"/>
      <c r="AD938" s="221"/>
      <c r="AE938" s="221"/>
      <c r="AF938" s="221"/>
      <c r="AG938" s="221"/>
      <c r="AH938" s="221"/>
      <c r="AI938" s="221"/>
      <c r="AJ938" s="221"/>
      <c r="AK938" s="221"/>
      <c r="AL938" s="221"/>
      <c r="AM938" s="221"/>
      <c r="AN938" s="221"/>
      <c r="AO938" s="219"/>
      <c r="AP938" s="219"/>
      <c r="AQ938" s="219"/>
      <c r="AR938" s="222">
        <v>40</v>
      </c>
      <c r="AS938" s="222">
        <v>4545</v>
      </c>
      <c r="AT938" s="219">
        <f t="shared" si="127"/>
        <v>1136.25</v>
      </c>
      <c r="AU938" s="222">
        <v>103</v>
      </c>
      <c r="AV938" s="222">
        <v>9880</v>
      </c>
      <c r="AW938" s="222">
        <f t="shared" si="128"/>
        <v>2470</v>
      </c>
    </row>
    <row r="939" spans="2:49">
      <c r="B939" s="41" t="s">
        <v>3329</v>
      </c>
      <c r="C939" s="298" t="s">
        <v>3442</v>
      </c>
      <c r="D939" s="44" t="s">
        <v>313</v>
      </c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221"/>
      <c r="AA939" s="221"/>
      <c r="AB939" s="221"/>
      <c r="AC939" s="221"/>
      <c r="AD939" s="221"/>
      <c r="AE939" s="221"/>
      <c r="AF939" s="221"/>
      <c r="AG939" s="221"/>
      <c r="AH939" s="221"/>
      <c r="AI939" s="221"/>
      <c r="AJ939" s="221"/>
      <c r="AK939" s="221"/>
      <c r="AL939" s="221"/>
      <c r="AM939" s="221"/>
      <c r="AN939" s="221"/>
      <c r="AO939" s="219"/>
      <c r="AP939" s="219"/>
      <c r="AQ939" s="219"/>
      <c r="AR939" s="222">
        <v>33</v>
      </c>
      <c r="AS939" s="222">
        <v>3640</v>
      </c>
      <c r="AT939" s="219">
        <f t="shared" si="127"/>
        <v>910</v>
      </c>
      <c r="AU939" s="222">
        <v>17</v>
      </c>
      <c r="AV939" s="222">
        <v>960</v>
      </c>
      <c r="AW939" s="222">
        <f t="shared" si="128"/>
        <v>240</v>
      </c>
    </row>
    <row r="940" spans="2:49">
      <c r="B940" s="41" t="s">
        <v>3330</v>
      </c>
      <c r="C940" s="298" t="s">
        <v>3443</v>
      </c>
      <c r="D940" s="44" t="s">
        <v>313</v>
      </c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221"/>
      <c r="AA940" s="221"/>
      <c r="AB940" s="221"/>
      <c r="AC940" s="221"/>
      <c r="AD940" s="221"/>
      <c r="AE940" s="221"/>
      <c r="AF940" s="221"/>
      <c r="AG940" s="221"/>
      <c r="AH940" s="221"/>
      <c r="AI940" s="221"/>
      <c r="AJ940" s="221"/>
      <c r="AK940" s="221"/>
      <c r="AL940" s="221"/>
      <c r="AM940" s="221"/>
      <c r="AN940" s="221"/>
      <c r="AO940" s="219"/>
      <c r="AP940" s="219"/>
      <c r="AQ940" s="219"/>
      <c r="AR940" s="222">
        <v>30</v>
      </c>
      <c r="AS940" s="222">
        <v>3060</v>
      </c>
      <c r="AT940" s="219">
        <f t="shared" si="127"/>
        <v>765</v>
      </c>
      <c r="AU940" s="222">
        <v>35</v>
      </c>
      <c r="AV940" s="222">
        <v>3080</v>
      </c>
      <c r="AW940" s="222">
        <f t="shared" si="128"/>
        <v>770</v>
      </c>
    </row>
    <row r="941" spans="2:49">
      <c r="B941" s="41" t="s">
        <v>3331</v>
      </c>
      <c r="C941" s="298" t="s">
        <v>3444</v>
      </c>
      <c r="D941" s="44" t="s">
        <v>5</v>
      </c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221"/>
      <c r="AA941" s="221"/>
      <c r="AB941" s="221"/>
      <c r="AC941" s="221"/>
      <c r="AD941" s="221"/>
      <c r="AE941" s="221"/>
      <c r="AF941" s="221"/>
      <c r="AG941" s="221"/>
      <c r="AH941" s="221"/>
      <c r="AI941" s="221"/>
      <c r="AJ941" s="221"/>
      <c r="AK941" s="221"/>
      <c r="AL941" s="221"/>
      <c r="AM941" s="221"/>
      <c r="AN941" s="221"/>
      <c r="AO941" s="219"/>
      <c r="AP941" s="219"/>
      <c r="AQ941" s="219"/>
      <c r="AR941" s="222">
        <v>24</v>
      </c>
      <c r="AS941" s="222">
        <v>2395</v>
      </c>
      <c r="AT941" s="219">
        <f t="shared" si="127"/>
        <v>598.75</v>
      </c>
      <c r="AU941" s="222">
        <v>0</v>
      </c>
      <c r="AV941" s="222">
        <v>0</v>
      </c>
      <c r="AW941" s="222">
        <f t="shared" si="128"/>
        <v>0</v>
      </c>
    </row>
    <row r="942" spans="2:49">
      <c r="B942" s="41" t="s">
        <v>3332</v>
      </c>
      <c r="C942" s="298" t="s">
        <v>3445</v>
      </c>
      <c r="D942" s="227" t="s">
        <v>123</v>
      </c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221"/>
      <c r="AA942" s="221"/>
      <c r="AB942" s="221"/>
      <c r="AC942" s="221"/>
      <c r="AD942" s="221"/>
      <c r="AE942" s="221"/>
      <c r="AF942" s="221"/>
      <c r="AG942" s="221"/>
      <c r="AH942" s="221"/>
      <c r="AI942" s="221"/>
      <c r="AJ942" s="221"/>
      <c r="AK942" s="221"/>
      <c r="AL942" s="221"/>
      <c r="AM942" s="221"/>
      <c r="AN942" s="221"/>
      <c r="AO942" s="219"/>
      <c r="AP942" s="219"/>
      <c r="AQ942" s="219"/>
      <c r="AR942" s="222">
        <v>131</v>
      </c>
      <c r="AS942" s="222">
        <v>11495</v>
      </c>
      <c r="AT942" s="219">
        <f t="shared" si="127"/>
        <v>2873.75</v>
      </c>
      <c r="AU942" s="222">
        <v>107</v>
      </c>
      <c r="AV942" s="222">
        <v>9700</v>
      </c>
      <c r="AW942" s="222">
        <f t="shared" si="128"/>
        <v>2425</v>
      </c>
    </row>
    <row r="943" spans="2:49">
      <c r="B943" s="41" t="s">
        <v>3333</v>
      </c>
      <c r="C943" s="298" t="s">
        <v>3446</v>
      </c>
      <c r="D943" s="227" t="s">
        <v>125</v>
      </c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221"/>
      <c r="AA943" s="221"/>
      <c r="AB943" s="221"/>
      <c r="AC943" s="221"/>
      <c r="AD943" s="221"/>
      <c r="AE943" s="221"/>
      <c r="AF943" s="221"/>
      <c r="AG943" s="221"/>
      <c r="AH943" s="221"/>
      <c r="AI943" s="221"/>
      <c r="AJ943" s="221"/>
      <c r="AK943" s="221"/>
      <c r="AL943" s="221"/>
      <c r="AM943" s="221"/>
      <c r="AN943" s="221"/>
      <c r="AO943" s="219"/>
      <c r="AP943" s="219"/>
      <c r="AQ943" s="219"/>
      <c r="AR943" s="222">
        <v>0</v>
      </c>
      <c r="AS943" s="222">
        <v>0</v>
      </c>
      <c r="AT943" s="219">
        <f t="shared" si="127"/>
        <v>0</v>
      </c>
      <c r="AU943" s="222">
        <v>35</v>
      </c>
      <c r="AV943" s="222">
        <v>3545</v>
      </c>
      <c r="AW943" s="222">
        <f t="shared" si="128"/>
        <v>886.25</v>
      </c>
    </row>
    <row r="944" spans="2:49">
      <c r="B944" s="41" t="s">
        <v>3334</v>
      </c>
      <c r="C944" s="298" t="s">
        <v>3447</v>
      </c>
      <c r="D944" s="44" t="s">
        <v>5</v>
      </c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221"/>
      <c r="AA944" s="221"/>
      <c r="AB944" s="221"/>
      <c r="AC944" s="221"/>
      <c r="AD944" s="221"/>
      <c r="AE944" s="221"/>
      <c r="AF944" s="221"/>
      <c r="AG944" s="221"/>
      <c r="AH944" s="221"/>
      <c r="AI944" s="221"/>
      <c r="AJ944" s="221"/>
      <c r="AK944" s="221"/>
      <c r="AL944" s="221"/>
      <c r="AM944" s="221"/>
      <c r="AN944" s="221"/>
      <c r="AO944" s="219"/>
      <c r="AP944" s="219"/>
      <c r="AQ944" s="219"/>
      <c r="AR944" s="222">
        <v>36</v>
      </c>
      <c r="AS944" s="222">
        <v>3460</v>
      </c>
      <c r="AT944" s="219">
        <f t="shared" si="127"/>
        <v>865</v>
      </c>
      <c r="AU944" s="222">
        <v>20</v>
      </c>
      <c r="AV944" s="222">
        <v>1965</v>
      </c>
      <c r="AW944" s="222">
        <f t="shared" si="128"/>
        <v>491.25</v>
      </c>
    </row>
    <row r="945" spans="2:49">
      <c r="B945" s="41" t="s">
        <v>3335</v>
      </c>
      <c r="C945" s="298" t="s">
        <v>3448</v>
      </c>
      <c r="D945" s="44" t="s">
        <v>5</v>
      </c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221"/>
      <c r="AA945" s="221"/>
      <c r="AB945" s="221"/>
      <c r="AC945" s="221"/>
      <c r="AD945" s="221"/>
      <c r="AE945" s="221"/>
      <c r="AF945" s="221"/>
      <c r="AG945" s="221"/>
      <c r="AH945" s="221"/>
      <c r="AI945" s="221"/>
      <c r="AJ945" s="221"/>
      <c r="AK945" s="221"/>
      <c r="AL945" s="221"/>
      <c r="AM945" s="221"/>
      <c r="AN945" s="221"/>
      <c r="AO945" s="219"/>
      <c r="AP945" s="219"/>
      <c r="AQ945" s="219"/>
      <c r="AR945" s="222">
        <v>150</v>
      </c>
      <c r="AS945" s="222">
        <v>21560</v>
      </c>
      <c r="AT945" s="219">
        <f t="shared" si="127"/>
        <v>5390</v>
      </c>
      <c r="AU945" s="222">
        <v>22</v>
      </c>
      <c r="AV945" s="222">
        <v>2285</v>
      </c>
      <c r="AW945" s="222">
        <f t="shared" si="128"/>
        <v>571.25</v>
      </c>
    </row>
    <row r="946" spans="2:49">
      <c r="B946" s="41" t="s">
        <v>3336</v>
      </c>
      <c r="C946" s="298" t="s">
        <v>3449</v>
      </c>
      <c r="D946" s="44" t="s">
        <v>5</v>
      </c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221"/>
      <c r="AA946" s="221"/>
      <c r="AB946" s="221"/>
      <c r="AC946" s="221"/>
      <c r="AD946" s="221"/>
      <c r="AE946" s="221"/>
      <c r="AF946" s="221"/>
      <c r="AG946" s="221"/>
      <c r="AH946" s="221"/>
      <c r="AI946" s="221"/>
      <c r="AJ946" s="221"/>
      <c r="AK946" s="221"/>
      <c r="AL946" s="221"/>
      <c r="AM946" s="221"/>
      <c r="AN946" s="221"/>
      <c r="AO946" s="219"/>
      <c r="AP946" s="219"/>
      <c r="AQ946" s="219"/>
      <c r="AR946" s="222">
        <v>82</v>
      </c>
      <c r="AS946" s="222">
        <v>6195</v>
      </c>
      <c r="AT946" s="219">
        <f t="shared" si="127"/>
        <v>1548.75</v>
      </c>
      <c r="AU946" s="222">
        <v>23</v>
      </c>
      <c r="AV946" s="222">
        <v>2940</v>
      </c>
      <c r="AW946" s="222">
        <f t="shared" si="128"/>
        <v>735</v>
      </c>
    </row>
    <row r="947" spans="2:49">
      <c r="B947" s="41" t="s">
        <v>3337</v>
      </c>
      <c r="C947" s="298" t="s">
        <v>3450</v>
      </c>
      <c r="D947" s="44" t="s">
        <v>125</v>
      </c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221"/>
      <c r="AA947" s="221"/>
      <c r="AB947" s="221"/>
      <c r="AC947" s="221"/>
      <c r="AD947" s="221"/>
      <c r="AE947" s="221"/>
      <c r="AF947" s="221"/>
      <c r="AG947" s="221"/>
      <c r="AH947" s="221"/>
      <c r="AI947" s="221"/>
      <c r="AJ947" s="221"/>
      <c r="AK947" s="221"/>
      <c r="AL947" s="221"/>
      <c r="AM947" s="221"/>
      <c r="AN947" s="221"/>
      <c r="AO947" s="219"/>
      <c r="AP947" s="219"/>
      <c r="AQ947" s="219"/>
      <c r="AR947" s="222">
        <v>16</v>
      </c>
      <c r="AS947" s="222">
        <v>1990</v>
      </c>
      <c r="AT947" s="219">
        <f t="shared" si="127"/>
        <v>497.5</v>
      </c>
      <c r="AU947" s="222">
        <v>214</v>
      </c>
      <c r="AV947" s="222">
        <v>19900</v>
      </c>
      <c r="AW947" s="222">
        <f t="shared" si="128"/>
        <v>4975</v>
      </c>
    </row>
    <row r="948" spans="2:49">
      <c r="B948" s="41" t="s">
        <v>3338</v>
      </c>
      <c r="C948" s="298" t="s">
        <v>3451</v>
      </c>
      <c r="D948" s="44" t="s">
        <v>43</v>
      </c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221"/>
      <c r="AA948" s="221"/>
      <c r="AB948" s="221"/>
      <c r="AC948" s="221"/>
      <c r="AD948" s="221"/>
      <c r="AE948" s="221"/>
      <c r="AF948" s="221"/>
      <c r="AG948" s="221"/>
      <c r="AH948" s="221"/>
      <c r="AI948" s="221"/>
      <c r="AJ948" s="221"/>
      <c r="AK948" s="221"/>
      <c r="AL948" s="221"/>
      <c r="AM948" s="221"/>
      <c r="AN948" s="221"/>
      <c r="AO948" s="219"/>
      <c r="AP948" s="219"/>
      <c r="AQ948" s="219"/>
      <c r="AR948" s="222">
        <v>64</v>
      </c>
      <c r="AS948" s="222">
        <v>7040</v>
      </c>
      <c r="AT948" s="219">
        <f t="shared" si="127"/>
        <v>1760</v>
      </c>
      <c r="AU948" s="222">
        <v>0</v>
      </c>
      <c r="AV948" s="222">
        <v>0</v>
      </c>
      <c r="AW948" s="222">
        <f t="shared" si="128"/>
        <v>0</v>
      </c>
    </row>
    <row r="949" spans="2:49">
      <c r="B949" s="41" t="s">
        <v>3339</v>
      </c>
      <c r="C949" s="298" t="s">
        <v>3452</v>
      </c>
      <c r="D949" s="44" t="s">
        <v>5</v>
      </c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221"/>
      <c r="AA949" s="221"/>
      <c r="AB949" s="221"/>
      <c r="AC949" s="221"/>
      <c r="AD949" s="221"/>
      <c r="AE949" s="221"/>
      <c r="AF949" s="221"/>
      <c r="AG949" s="221"/>
      <c r="AH949" s="221"/>
      <c r="AI949" s="221"/>
      <c r="AJ949" s="221"/>
      <c r="AK949" s="221"/>
      <c r="AL949" s="221"/>
      <c r="AM949" s="221"/>
      <c r="AN949" s="221"/>
      <c r="AO949" s="219"/>
      <c r="AP949" s="219"/>
      <c r="AQ949" s="219"/>
      <c r="AR949" s="222">
        <v>45</v>
      </c>
      <c r="AS949" s="222">
        <v>5905</v>
      </c>
      <c r="AT949" s="219">
        <f t="shared" si="127"/>
        <v>1476.25</v>
      </c>
      <c r="AU949" s="222">
        <v>72</v>
      </c>
      <c r="AV949" s="222">
        <v>10840</v>
      </c>
      <c r="AW949" s="222">
        <f t="shared" si="128"/>
        <v>2710</v>
      </c>
    </row>
    <row r="950" spans="2:49">
      <c r="B950" s="41" t="s">
        <v>3340</v>
      </c>
      <c r="C950" s="298" t="s">
        <v>3453</v>
      </c>
      <c r="D950" s="44" t="s">
        <v>5</v>
      </c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221"/>
      <c r="AA950" s="221"/>
      <c r="AB950" s="221"/>
      <c r="AC950" s="221"/>
      <c r="AD950" s="221"/>
      <c r="AE950" s="221"/>
      <c r="AF950" s="221"/>
      <c r="AG950" s="221"/>
      <c r="AH950" s="221"/>
      <c r="AI950" s="221"/>
      <c r="AJ950" s="221"/>
      <c r="AK950" s="221"/>
      <c r="AL950" s="221"/>
      <c r="AM950" s="221"/>
      <c r="AN950" s="221"/>
      <c r="AO950" s="219"/>
      <c r="AP950" s="219"/>
      <c r="AQ950" s="219"/>
      <c r="AR950" s="222">
        <v>28</v>
      </c>
      <c r="AS950" s="222">
        <v>2420</v>
      </c>
      <c r="AT950" s="219">
        <f t="shared" si="127"/>
        <v>605</v>
      </c>
      <c r="AU950" s="222">
        <v>258</v>
      </c>
      <c r="AV950" s="222">
        <v>30670</v>
      </c>
      <c r="AW950" s="222">
        <f t="shared" si="128"/>
        <v>7667.5</v>
      </c>
    </row>
    <row r="951" spans="2:49">
      <c r="B951" s="41" t="s">
        <v>3341</v>
      </c>
      <c r="C951" s="298" t="s">
        <v>3454</v>
      </c>
      <c r="D951" s="44" t="s">
        <v>5</v>
      </c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221"/>
      <c r="AA951" s="221"/>
      <c r="AB951" s="221"/>
      <c r="AC951" s="221"/>
      <c r="AD951" s="221"/>
      <c r="AE951" s="221"/>
      <c r="AF951" s="221"/>
      <c r="AG951" s="221"/>
      <c r="AH951" s="221"/>
      <c r="AI951" s="221"/>
      <c r="AJ951" s="221"/>
      <c r="AK951" s="221"/>
      <c r="AL951" s="221"/>
      <c r="AM951" s="221"/>
      <c r="AN951" s="221"/>
      <c r="AO951" s="219"/>
      <c r="AP951" s="219"/>
      <c r="AQ951" s="219"/>
      <c r="AR951" s="222">
        <v>12</v>
      </c>
      <c r="AS951" s="222">
        <v>1560</v>
      </c>
      <c r="AT951" s="219">
        <f t="shared" si="127"/>
        <v>390</v>
      </c>
      <c r="AU951" s="222">
        <v>116</v>
      </c>
      <c r="AV951" s="222">
        <v>9555</v>
      </c>
      <c r="AW951" s="222">
        <f t="shared" si="128"/>
        <v>2388.75</v>
      </c>
    </row>
    <row r="952" spans="2:49">
      <c r="B952" s="41" t="s">
        <v>3342</v>
      </c>
      <c r="C952" s="298" t="s">
        <v>3455</v>
      </c>
      <c r="D952" s="44" t="s">
        <v>5</v>
      </c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221"/>
      <c r="AA952" s="221"/>
      <c r="AB952" s="221"/>
      <c r="AC952" s="221"/>
      <c r="AD952" s="221"/>
      <c r="AE952" s="221"/>
      <c r="AF952" s="221"/>
      <c r="AG952" s="221"/>
      <c r="AH952" s="221"/>
      <c r="AI952" s="221"/>
      <c r="AJ952" s="221"/>
      <c r="AK952" s="221"/>
      <c r="AL952" s="221"/>
      <c r="AM952" s="221"/>
      <c r="AN952" s="221"/>
      <c r="AO952" s="219"/>
      <c r="AP952" s="219"/>
      <c r="AQ952" s="219"/>
      <c r="AR952" s="222">
        <v>26</v>
      </c>
      <c r="AS952" s="222">
        <v>4175</v>
      </c>
      <c r="AT952" s="219">
        <f t="shared" si="127"/>
        <v>1043.75</v>
      </c>
      <c r="AU952" s="222">
        <v>81</v>
      </c>
      <c r="AV952" s="222">
        <v>7470</v>
      </c>
      <c r="AW952" s="222">
        <f t="shared" si="128"/>
        <v>1867.5</v>
      </c>
    </row>
    <row r="953" spans="2:49">
      <c r="B953" s="41" t="s">
        <v>3343</v>
      </c>
      <c r="C953" s="298" t="s">
        <v>3456</v>
      </c>
      <c r="D953" s="44" t="s">
        <v>5</v>
      </c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221"/>
      <c r="AA953" s="221"/>
      <c r="AB953" s="221"/>
      <c r="AC953" s="221"/>
      <c r="AD953" s="221"/>
      <c r="AE953" s="221"/>
      <c r="AF953" s="221"/>
      <c r="AG953" s="221"/>
      <c r="AH953" s="221"/>
      <c r="AI953" s="221"/>
      <c r="AJ953" s="221"/>
      <c r="AK953" s="221"/>
      <c r="AL953" s="221"/>
      <c r="AM953" s="221"/>
      <c r="AN953" s="221"/>
      <c r="AO953" s="219"/>
      <c r="AP953" s="219"/>
      <c r="AQ953" s="219"/>
      <c r="AR953" s="222">
        <v>16</v>
      </c>
      <c r="AS953" s="222">
        <v>1760</v>
      </c>
      <c r="AT953" s="219">
        <f t="shared" si="127"/>
        <v>440</v>
      </c>
      <c r="AU953" s="222">
        <v>86</v>
      </c>
      <c r="AV953" s="222">
        <v>8605</v>
      </c>
      <c r="AW953" s="222">
        <f t="shared" si="128"/>
        <v>2151.25</v>
      </c>
    </row>
    <row r="954" spans="2:49">
      <c r="B954" s="41" t="s">
        <v>3344</v>
      </c>
      <c r="C954" s="298" t="s">
        <v>3457</v>
      </c>
      <c r="D954" s="227" t="s">
        <v>23</v>
      </c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221"/>
      <c r="AA954" s="221"/>
      <c r="AB954" s="221"/>
      <c r="AC954" s="221"/>
      <c r="AD954" s="221"/>
      <c r="AE954" s="221"/>
      <c r="AF954" s="221"/>
      <c r="AG954" s="221"/>
      <c r="AH954" s="221"/>
      <c r="AI954" s="221"/>
      <c r="AJ954" s="221"/>
      <c r="AK954" s="221"/>
      <c r="AL954" s="221"/>
      <c r="AM954" s="221"/>
      <c r="AN954" s="221"/>
      <c r="AO954" s="219"/>
      <c r="AP954" s="219"/>
      <c r="AQ954" s="219"/>
      <c r="AR954" s="222">
        <v>22</v>
      </c>
      <c r="AS954" s="222">
        <v>2015</v>
      </c>
      <c r="AT954" s="219">
        <f t="shared" si="127"/>
        <v>503.75</v>
      </c>
      <c r="AU954" s="222">
        <v>48</v>
      </c>
      <c r="AV954" s="222">
        <v>5030</v>
      </c>
      <c r="AW954" s="222">
        <f t="shared" si="128"/>
        <v>1257.5</v>
      </c>
    </row>
    <row r="955" spans="2:49">
      <c r="B955" s="41" t="s">
        <v>3345</v>
      </c>
      <c r="C955" s="298" t="s">
        <v>3458</v>
      </c>
      <c r="D955" s="227" t="s">
        <v>23</v>
      </c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221"/>
      <c r="AA955" s="221"/>
      <c r="AB955" s="221"/>
      <c r="AC955" s="221"/>
      <c r="AD955" s="221"/>
      <c r="AE955" s="221"/>
      <c r="AF955" s="221"/>
      <c r="AG955" s="221"/>
      <c r="AH955" s="221"/>
      <c r="AI955" s="221"/>
      <c r="AJ955" s="221"/>
      <c r="AK955" s="221"/>
      <c r="AL955" s="221"/>
      <c r="AM955" s="221"/>
      <c r="AN955" s="221"/>
      <c r="AO955" s="219"/>
      <c r="AP955" s="219"/>
      <c r="AQ955" s="219"/>
      <c r="AR955" s="222">
        <v>55</v>
      </c>
      <c r="AS955" s="222">
        <v>5300</v>
      </c>
      <c r="AT955" s="219">
        <f t="shared" si="127"/>
        <v>1325</v>
      </c>
      <c r="AU955" s="222">
        <v>45</v>
      </c>
      <c r="AV955" s="222">
        <v>4185</v>
      </c>
      <c r="AW955" s="222">
        <f t="shared" si="128"/>
        <v>1046.25</v>
      </c>
    </row>
    <row r="956" spans="2:49">
      <c r="B956" s="41" t="s">
        <v>3346</v>
      </c>
      <c r="C956" s="298" t="s">
        <v>3459</v>
      </c>
      <c r="D956" s="44" t="s">
        <v>5</v>
      </c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221"/>
      <c r="AA956" s="221"/>
      <c r="AB956" s="221"/>
      <c r="AC956" s="221"/>
      <c r="AD956" s="221"/>
      <c r="AE956" s="221"/>
      <c r="AF956" s="221"/>
      <c r="AG956" s="221"/>
      <c r="AH956" s="221"/>
      <c r="AI956" s="221"/>
      <c r="AJ956" s="221"/>
      <c r="AK956" s="221"/>
      <c r="AL956" s="221"/>
      <c r="AM956" s="221"/>
      <c r="AN956" s="221"/>
      <c r="AO956" s="219"/>
      <c r="AP956" s="219"/>
      <c r="AQ956" s="219"/>
      <c r="AR956" s="222">
        <v>0</v>
      </c>
      <c r="AS956" s="222">
        <v>0</v>
      </c>
      <c r="AT956" s="219">
        <f t="shared" si="127"/>
        <v>0</v>
      </c>
      <c r="AU956" s="222">
        <v>25</v>
      </c>
      <c r="AV956" s="222">
        <v>3440</v>
      </c>
      <c r="AW956" s="222">
        <f t="shared" si="128"/>
        <v>860</v>
      </c>
    </row>
    <row r="957" spans="2:49">
      <c r="B957" s="41" t="s">
        <v>3347</v>
      </c>
      <c r="C957" s="298" t="s">
        <v>3460</v>
      </c>
      <c r="D957" s="44" t="s">
        <v>5</v>
      </c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221"/>
      <c r="AA957" s="221"/>
      <c r="AB957" s="221"/>
      <c r="AC957" s="221"/>
      <c r="AD957" s="221"/>
      <c r="AE957" s="221"/>
      <c r="AF957" s="221"/>
      <c r="AG957" s="221"/>
      <c r="AH957" s="221"/>
      <c r="AI957" s="221"/>
      <c r="AJ957" s="221"/>
      <c r="AK957" s="221"/>
      <c r="AL957" s="221"/>
      <c r="AM957" s="221"/>
      <c r="AN957" s="221"/>
      <c r="AO957" s="219"/>
      <c r="AP957" s="219"/>
      <c r="AQ957" s="219"/>
      <c r="AR957" s="222">
        <v>55</v>
      </c>
      <c r="AS957" s="222">
        <v>4100</v>
      </c>
      <c r="AT957" s="219">
        <f t="shared" si="127"/>
        <v>1025</v>
      </c>
      <c r="AU957" s="222">
        <v>41</v>
      </c>
      <c r="AV957" s="222">
        <v>7625</v>
      </c>
      <c r="AW957" s="222">
        <f t="shared" si="128"/>
        <v>1906.25</v>
      </c>
    </row>
    <row r="958" spans="2:49">
      <c r="B958" s="41" t="s">
        <v>3348</v>
      </c>
      <c r="C958" s="298" t="s">
        <v>3461</v>
      </c>
      <c r="D958" s="227" t="s">
        <v>552</v>
      </c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221"/>
      <c r="AA958" s="221"/>
      <c r="AB958" s="221"/>
      <c r="AC958" s="221"/>
      <c r="AD958" s="221"/>
      <c r="AE958" s="221"/>
      <c r="AF958" s="221"/>
      <c r="AG958" s="221"/>
      <c r="AH958" s="221"/>
      <c r="AI958" s="221"/>
      <c r="AJ958" s="221"/>
      <c r="AK958" s="221"/>
      <c r="AL958" s="221"/>
      <c r="AM958" s="221"/>
      <c r="AN958" s="221"/>
      <c r="AO958" s="219"/>
      <c r="AP958" s="219"/>
      <c r="AQ958" s="219"/>
      <c r="AR958" s="222">
        <v>10</v>
      </c>
      <c r="AS958" s="222">
        <v>880</v>
      </c>
      <c r="AT958" s="219">
        <f t="shared" si="127"/>
        <v>220</v>
      </c>
      <c r="AU958" s="222">
        <v>46</v>
      </c>
      <c r="AV958" s="222">
        <v>6355</v>
      </c>
      <c r="AW958" s="222">
        <f t="shared" si="128"/>
        <v>1588.75</v>
      </c>
    </row>
    <row r="959" spans="2:49">
      <c r="B959" s="41" t="s">
        <v>3349</v>
      </c>
      <c r="C959" s="298" t="s">
        <v>3462</v>
      </c>
      <c r="D959" s="227" t="s">
        <v>222</v>
      </c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221"/>
      <c r="AA959" s="221"/>
      <c r="AB959" s="221"/>
      <c r="AC959" s="221"/>
      <c r="AD959" s="221"/>
      <c r="AE959" s="221"/>
      <c r="AF959" s="221"/>
      <c r="AG959" s="221"/>
      <c r="AH959" s="221"/>
      <c r="AI959" s="221"/>
      <c r="AJ959" s="221"/>
      <c r="AK959" s="221"/>
      <c r="AL959" s="221"/>
      <c r="AM959" s="221"/>
      <c r="AN959" s="221"/>
      <c r="AO959" s="219"/>
      <c r="AP959" s="219"/>
      <c r="AQ959" s="219"/>
      <c r="AR959" s="222">
        <v>0</v>
      </c>
      <c r="AS959" s="222">
        <v>0</v>
      </c>
      <c r="AT959" s="219">
        <f t="shared" si="127"/>
        <v>0</v>
      </c>
      <c r="AU959" s="222">
        <v>19</v>
      </c>
      <c r="AV959" s="222">
        <v>1310</v>
      </c>
      <c r="AW959" s="222">
        <f t="shared" si="128"/>
        <v>327.5</v>
      </c>
    </row>
    <row r="960" spans="2:49">
      <c r="B960" s="41" t="s">
        <v>3350</v>
      </c>
      <c r="C960" s="298" t="s">
        <v>3463</v>
      </c>
      <c r="D960" s="227" t="s">
        <v>222</v>
      </c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221"/>
      <c r="AA960" s="221"/>
      <c r="AB960" s="221"/>
      <c r="AC960" s="221"/>
      <c r="AD960" s="221"/>
      <c r="AE960" s="221"/>
      <c r="AF960" s="221"/>
      <c r="AG960" s="221"/>
      <c r="AH960" s="221"/>
      <c r="AI960" s="221"/>
      <c r="AJ960" s="221"/>
      <c r="AK960" s="221"/>
      <c r="AL960" s="221"/>
      <c r="AM960" s="221"/>
      <c r="AN960" s="221"/>
      <c r="AO960" s="219"/>
      <c r="AP960" s="219"/>
      <c r="AQ960" s="219"/>
      <c r="AR960" s="222">
        <v>19</v>
      </c>
      <c r="AS960" s="222">
        <v>1685</v>
      </c>
      <c r="AT960" s="219">
        <f t="shared" si="127"/>
        <v>421.25</v>
      </c>
      <c r="AU960" s="222">
        <v>44</v>
      </c>
      <c r="AV960" s="222">
        <v>5155</v>
      </c>
      <c r="AW960" s="222">
        <f t="shared" si="128"/>
        <v>1288.75</v>
      </c>
    </row>
    <row r="961" spans="2:49">
      <c r="B961" s="41" t="s">
        <v>3351</v>
      </c>
      <c r="C961" s="298" t="s">
        <v>3464</v>
      </c>
      <c r="D961" s="44" t="s">
        <v>222</v>
      </c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221"/>
      <c r="AA961" s="221"/>
      <c r="AB961" s="221"/>
      <c r="AC961" s="221"/>
      <c r="AD961" s="221"/>
      <c r="AE961" s="221"/>
      <c r="AF961" s="221"/>
      <c r="AG961" s="221"/>
      <c r="AH961" s="221"/>
      <c r="AI961" s="221"/>
      <c r="AJ961" s="221"/>
      <c r="AK961" s="221"/>
      <c r="AL961" s="221"/>
      <c r="AM961" s="221"/>
      <c r="AN961" s="221"/>
      <c r="AO961" s="219"/>
      <c r="AP961" s="219"/>
      <c r="AQ961" s="219"/>
      <c r="AR961" s="222">
        <v>1</v>
      </c>
      <c r="AS961" s="222">
        <v>60</v>
      </c>
      <c r="AT961" s="219">
        <f t="shared" si="127"/>
        <v>15</v>
      </c>
      <c r="AU961" s="222">
        <v>0</v>
      </c>
      <c r="AV961" s="222">
        <v>0</v>
      </c>
      <c r="AW961" s="222">
        <f t="shared" si="128"/>
        <v>0</v>
      </c>
    </row>
    <row r="962" spans="2:49">
      <c r="B962" s="41" t="s">
        <v>3352</v>
      </c>
      <c r="C962" s="298" t="s">
        <v>3465</v>
      </c>
      <c r="D962" s="227" t="s">
        <v>207</v>
      </c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221"/>
      <c r="AA962" s="221"/>
      <c r="AB962" s="221"/>
      <c r="AC962" s="221"/>
      <c r="AD962" s="221"/>
      <c r="AE962" s="221"/>
      <c r="AF962" s="221"/>
      <c r="AG962" s="221"/>
      <c r="AH962" s="221"/>
      <c r="AI962" s="221"/>
      <c r="AJ962" s="221"/>
      <c r="AK962" s="221"/>
      <c r="AL962" s="221"/>
      <c r="AM962" s="221"/>
      <c r="AN962" s="221"/>
      <c r="AO962" s="219"/>
      <c r="AP962" s="219"/>
      <c r="AQ962" s="219"/>
      <c r="AR962" s="222">
        <v>12</v>
      </c>
      <c r="AS962" s="222">
        <v>1405</v>
      </c>
      <c r="AT962" s="219">
        <f t="shared" si="127"/>
        <v>351.25</v>
      </c>
      <c r="AU962" s="222">
        <v>81</v>
      </c>
      <c r="AV962" s="222">
        <v>7500</v>
      </c>
      <c r="AW962" s="222">
        <f t="shared" si="128"/>
        <v>1875</v>
      </c>
    </row>
    <row r="963" spans="2:49">
      <c r="B963" s="41" t="s">
        <v>3353</v>
      </c>
      <c r="C963" s="298" t="s">
        <v>3466</v>
      </c>
      <c r="D963" s="227" t="s">
        <v>207</v>
      </c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221"/>
      <c r="AA963" s="221"/>
      <c r="AB963" s="221"/>
      <c r="AC963" s="221"/>
      <c r="AD963" s="221"/>
      <c r="AE963" s="221"/>
      <c r="AF963" s="221"/>
      <c r="AG963" s="221"/>
      <c r="AH963" s="221"/>
      <c r="AI963" s="221"/>
      <c r="AJ963" s="221"/>
      <c r="AK963" s="221"/>
      <c r="AL963" s="221"/>
      <c r="AM963" s="221"/>
      <c r="AN963" s="221"/>
      <c r="AO963" s="219"/>
      <c r="AP963" s="219"/>
      <c r="AQ963" s="219"/>
      <c r="AR963" s="222">
        <v>0</v>
      </c>
      <c r="AS963" s="222">
        <v>0</v>
      </c>
      <c r="AT963" s="219">
        <f t="shared" si="127"/>
        <v>0</v>
      </c>
      <c r="AU963" s="222">
        <v>42</v>
      </c>
      <c r="AV963" s="222">
        <v>5690</v>
      </c>
      <c r="AW963" s="222">
        <f t="shared" si="128"/>
        <v>1422.5</v>
      </c>
    </row>
    <row r="964" spans="2:49">
      <c r="B964" s="41" t="s">
        <v>3354</v>
      </c>
      <c r="C964" s="298" t="s">
        <v>3467</v>
      </c>
      <c r="D964" s="227" t="s">
        <v>322</v>
      </c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221"/>
      <c r="AA964" s="221"/>
      <c r="AB964" s="221"/>
      <c r="AC964" s="221"/>
      <c r="AD964" s="221"/>
      <c r="AE964" s="221"/>
      <c r="AF964" s="221"/>
      <c r="AG964" s="221"/>
      <c r="AH964" s="221"/>
      <c r="AI964" s="221"/>
      <c r="AJ964" s="221"/>
      <c r="AK964" s="221"/>
      <c r="AL964" s="221"/>
      <c r="AM964" s="221"/>
      <c r="AN964" s="221"/>
      <c r="AO964" s="219"/>
      <c r="AP964" s="219"/>
      <c r="AQ964" s="219"/>
      <c r="AR964" s="222">
        <v>2</v>
      </c>
      <c r="AS964" s="222">
        <v>105</v>
      </c>
      <c r="AT964" s="219">
        <f t="shared" si="127"/>
        <v>26.25</v>
      </c>
      <c r="AU964" s="222">
        <v>0</v>
      </c>
      <c r="AV964" s="222">
        <v>0</v>
      </c>
      <c r="AW964" s="222">
        <f t="shared" si="128"/>
        <v>0</v>
      </c>
    </row>
    <row r="965" spans="2:49">
      <c r="B965" s="41" t="s">
        <v>3355</v>
      </c>
      <c r="C965" s="298" t="s">
        <v>3468</v>
      </c>
      <c r="D965" s="227" t="s">
        <v>38</v>
      </c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221"/>
      <c r="AA965" s="221"/>
      <c r="AB965" s="221"/>
      <c r="AC965" s="221"/>
      <c r="AD965" s="221"/>
      <c r="AE965" s="221"/>
      <c r="AF965" s="221"/>
      <c r="AG965" s="221"/>
      <c r="AH965" s="221"/>
      <c r="AI965" s="221"/>
      <c r="AJ965" s="221"/>
      <c r="AK965" s="221"/>
      <c r="AL965" s="221"/>
      <c r="AM965" s="221"/>
      <c r="AN965" s="221"/>
      <c r="AO965" s="219"/>
      <c r="AP965" s="219"/>
      <c r="AQ965" s="219"/>
      <c r="AR965" s="222">
        <v>18</v>
      </c>
      <c r="AS965" s="222">
        <v>1360</v>
      </c>
      <c r="AT965" s="219">
        <f t="shared" si="127"/>
        <v>340</v>
      </c>
      <c r="AU965" s="222">
        <v>9</v>
      </c>
      <c r="AV965" s="222">
        <v>620</v>
      </c>
      <c r="AW965" s="222">
        <f t="shared" si="128"/>
        <v>155</v>
      </c>
    </row>
    <row r="966" spans="2:49">
      <c r="B966" s="41" t="s">
        <v>3356</v>
      </c>
      <c r="C966" s="298" t="s">
        <v>3469</v>
      </c>
      <c r="D966" s="44" t="s">
        <v>5</v>
      </c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221"/>
      <c r="AA966" s="221"/>
      <c r="AB966" s="221"/>
      <c r="AC966" s="221"/>
      <c r="AD966" s="221"/>
      <c r="AE966" s="221"/>
      <c r="AF966" s="221"/>
      <c r="AG966" s="221"/>
      <c r="AH966" s="221"/>
      <c r="AI966" s="221"/>
      <c r="AJ966" s="221"/>
      <c r="AK966" s="221"/>
      <c r="AL966" s="221"/>
      <c r="AM966" s="221"/>
      <c r="AN966" s="221"/>
      <c r="AO966" s="219"/>
      <c r="AP966" s="219"/>
      <c r="AQ966" s="219"/>
      <c r="AR966" s="222">
        <v>64</v>
      </c>
      <c r="AS966" s="222">
        <v>4485</v>
      </c>
      <c r="AT966" s="219">
        <f t="shared" si="127"/>
        <v>1121.25</v>
      </c>
      <c r="AU966" s="222">
        <v>87</v>
      </c>
      <c r="AV966" s="222">
        <v>6010</v>
      </c>
      <c r="AW966" s="222">
        <f t="shared" si="128"/>
        <v>1502.5</v>
      </c>
    </row>
    <row r="967" spans="2:49">
      <c r="B967" s="41" t="s">
        <v>3357</v>
      </c>
      <c r="C967" s="298" t="s">
        <v>3470</v>
      </c>
      <c r="D967" s="227" t="s">
        <v>3</v>
      </c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221"/>
      <c r="AA967" s="221"/>
      <c r="AB967" s="221"/>
      <c r="AC967" s="221"/>
      <c r="AD967" s="221"/>
      <c r="AE967" s="221"/>
      <c r="AF967" s="221"/>
      <c r="AG967" s="221"/>
      <c r="AH967" s="221"/>
      <c r="AI967" s="221"/>
      <c r="AJ967" s="221"/>
      <c r="AK967" s="221"/>
      <c r="AL967" s="221"/>
      <c r="AM967" s="221"/>
      <c r="AN967" s="221"/>
      <c r="AO967" s="219"/>
      <c r="AP967" s="219"/>
      <c r="AQ967" s="219"/>
      <c r="AR967" s="222">
        <v>26</v>
      </c>
      <c r="AS967" s="222">
        <v>3190</v>
      </c>
      <c r="AT967" s="219">
        <f t="shared" si="127"/>
        <v>797.5</v>
      </c>
      <c r="AU967" s="222">
        <v>21</v>
      </c>
      <c r="AV967" s="222">
        <v>2370</v>
      </c>
      <c r="AW967" s="222">
        <f t="shared" si="128"/>
        <v>592.5</v>
      </c>
    </row>
    <row r="968" spans="2:49">
      <c r="B968" s="41" t="s">
        <v>3358</v>
      </c>
      <c r="C968" s="298" t="s">
        <v>3471</v>
      </c>
      <c r="D968" s="227" t="s">
        <v>3</v>
      </c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221"/>
      <c r="AA968" s="221"/>
      <c r="AB968" s="221"/>
      <c r="AC968" s="221"/>
      <c r="AD968" s="221"/>
      <c r="AE968" s="221"/>
      <c r="AF968" s="221"/>
      <c r="AG968" s="221"/>
      <c r="AH968" s="221"/>
      <c r="AI968" s="221"/>
      <c r="AJ968" s="221"/>
      <c r="AK968" s="221"/>
      <c r="AL968" s="221"/>
      <c r="AM968" s="221"/>
      <c r="AN968" s="221"/>
      <c r="AO968" s="219"/>
      <c r="AP968" s="219"/>
      <c r="AQ968" s="219"/>
      <c r="AR968" s="222">
        <v>11</v>
      </c>
      <c r="AS968" s="222">
        <v>900</v>
      </c>
      <c r="AT968" s="219">
        <f t="shared" si="127"/>
        <v>225</v>
      </c>
      <c r="AU968" s="222">
        <v>0</v>
      </c>
      <c r="AV968" s="222">
        <v>0</v>
      </c>
      <c r="AW968" s="222">
        <f t="shared" si="128"/>
        <v>0</v>
      </c>
    </row>
    <row r="969" spans="2:49">
      <c r="B969" s="41" t="s">
        <v>3359</v>
      </c>
      <c r="C969" s="298" t="s">
        <v>3472</v>
      </c>
      <c r="D969" s="227" t="s">
        <v>3</v>
      </c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221"/>
      <c r="AA969" s="221"/>
      <c r="AB969" s="221"/>
      <c r="AC969" s="221"/>
      <c r="AD969" s="221"/>
      <c r="AE969" s="221"/>
      <c r="AF969" s="221"/>
      <c r="AG969" s="221"/>
      <c r="AH969" s="221"/>
      <c r="AI969" s="221"/>
      <c r="AJ969" s="221"/>
      <c r="AK969" s="221"/>
      <c r="AL969" s="221"/>
      <c r="AM969" s="221"/>
      <c r="AN969" s="221"/>
      <c r="AO969" s="219"/>
      <c r="AP969" s="219"/>
      <c r="AQ969" s="219"/>
      <c r="AR969" s="222">
        <v>8</v>
      </c>
      <c r="AS969" s="222">
        <v>755</v>
      </c>
      <c r="AT969" s="219">
        <f t="shared" si="127"/>
        <v>188.75</v>
      </c>
      <c r="AU969" s="222">
        <v>1</v>
      </c>
      <c r="AV969" s="222">
        <v>45</v>
      </c>
      <c r="AW969" s="222">
        <f t="shared" si="128"/>
        <v>11.25</v>
      </c>
    </row>
    <row r="970" spans="2:49">
      <c r="B970" s="41" t="s">
        <v>3360</v>
      </c>
      <c r="C970" s="298" t="s">
        <v>3473</v>
      </c>
      <c r="D970" s="44" t="s">
        <v>123</v>
      </c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221"/>
      <c r="AA970" s="221"/>
      <c r="AB970" s="221"/>
      <c r="AC970" s="221"/>
      <c r="AD970" s="221"/>
      <c r="AE970" s="221"/>
      <c r="AF970" s="221"/>
      <c r="AG970" s="221"/>
      <c r="AH970" s="221"/>
      <c r="AI970" s="221"/>
      <c r="AJ970" s="221"/>
      <c r="AK970" s="221"/>
      <c r="AL970" s="221"/>
      <c r="AM970" s="221"/>
      <c r="AN970" s="221"/>
      <c r="AO970" s="219"/>
      <c r="AP970" s="219"/>
      <c r="AQ970" s="219"/>
      <c r="AR970" s="222">
        <v>119</v>
      </c>
      <c r="AS970" s="222">
        <v>8730</v>
      </c>
      <c r="AT970" s="219">
        <f t="shared" si="127"/>
        <v>2182.5</v>
      </c>
      <c r="AU970" s="222">
        <v>24</v>
      </c>
      <c r="AV970" s="222">
        <v>2000</v>
      </c>
      <c r="AW970" s="222">
        <f t="shared" si="128"/>
        <v>500</v>
      </c>
    </row>
    <row r="971" spans="2:49">
      <c r="B971" s="41" t="s">
        <v>3361</v>
      </c>
      <c r="C971" s="215" t="s">
        <v>3474</v>
      </c>
      <c r="D971" s="44" t="s">
        <v>5</v>
      </c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221"/>
      <c r="AA971" s="221"/>
      <c r="AB971" s="221"/>
      <c r="AC971" s="221"/>
      <c r="AD971" s="221"/>
      <c r="AE971" s="221"/>
      <c r="AF971" s="221"/>
      <c r="AG971" s="221"/>
      <c r="AH971" s="221"/>
      <c r="AI971" s="221"/>
      <c r="AJ971" s="221"/>
      <c r="AK971" s="221"/>
      <c r="AL971" s="221"/>
      <c r="AM971" s="221"/>
      <c r="AN971" s="221"/>
      <c r="AO971" s="219"/>
      <c r="AP971" s="219"/>
      <c r="AQ971" s="219"/>
      <c r="AR971" s="222">
        <v>30</v>
      </c>
      <c r="AS971" s="222">
        <v>2395</v>
      </c>
      <c r="AT971" s="219">
        <f t="shared" si="127"/>
        <v>598.75</v>
      </c>
      <c r="AU971" s="222">
        <v>11</v>
      </c>
      <c r="AV971" s="222">
        <v>890</v>
      </c>
      <c r="AW971" s="222">
        <f t="shared" si="128"/>
        <v>222.5</v>
      </c>
    </row>
    <row r="972" spans="2:49">
      <c r="B972" s="41" t="s">
        <v>3362</v>
      </c>
      <c r="C972" s="215" t="s">
        <v>3475</v>
      </c>
      <c r="D972" s="227" t="s">
        <v>148</v>
      </c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221"/>
      <c r="AA972" s="221"/>
      <c r="AB972" s="221"/>
      <c r="AC972" s="221"/>
      <c r="AD972" s="221"/>
      <c r="AE972" s="221"/>
      <c r="AF972" s="221"/>
      <c r="AG972" s="221"/>
      <c r="AH972" s="221"/>
      <c r="AI972" s="221"/>
      <c r="AJ972" s="221"/>
      <c r="AK972" s="221"/>
      <c r="AL972" s="221"/>
      <c r="AM972" s="221"/>
      <c r="AN972" s="221"/>
      <c r="AO972" s="219"/>
      <c r="AP972" s="219"/>
      <c r="AQ972" s="219"/>
      <c r="AR972" s="222">
        <v>12</v>
      </c>
      <c r="AS972" s="222">
        <v>1595</v>
      </c>
      <c r="AT972" s="219">
        <f t="shared" si="127"/>
        <v>398.75</v>
      </c>
      <c r="AU972" s="222">
        <v>80</v>
      </c>
      <c r="AV972" s="222">
        <v>7945</v>
      </c>
      <c r="AW972" s="222">
        <f t="shared" si="128"/>
        <v>1986.25</v>
      </c>
    </row>
    <row r="973" spans="2:49">
      <c r="B973" s="41" t="s">
        <v>3363</v>
      </c>
      <c r="C973" s="215" t="s">
        <v>3476</v>
      </c>
      <c r="D973" s="227" t="s">
        <v>552</v>
      </c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221"/>
      <c r="AA973" s="221"/>
      <c r="AB973" s="221"/>
      <c r="AC973" s="221"/>
      <c r="AD973" s="221"/>
      <c r="AE973" s="221"/>
      <c r="AF973" s="221"/>
      <c r="AG973" s="221"/>
      <c r="AH973" s="221"/>
      <c r="AI973" s="221"/>
      <c r="AJ973" s="221"/>
      <c r="AK973" s="221"/>
      <c r="AL973" s="221"/>
      <c r="AM973" s="221"/>
      <c r="AN973" s="221"/>
      <c r="AO973" s="219"/>
      <c r="AP973" s="219"/>
      <c r="AQ973" s="219"/>
      <c r="AR973" s="222">
        <v>31</v>
      </c>
      <c r="AS973" s="222">
        <v>3210</v>
      </c>
      <c r="AT973" s="219">
        <f t="shared" si="127"/>
        <v>802.5</v>
      </c>
      <c r="AU973" s="222">
        <v>9</v>
      </c>
      <c r="AV973" s="222">
        <v>825</v>
      </c>
      <c r="AW973" s="222">
        <f t="shared" si="128"/>
        <v>206.25</v>
      </c>
    </row>
    <row r="974" spans="2:49">
      <c r="B974" s="41" t="s">
        <v>3364</v>
      </c>
      <c r="C974" s="215" t="s">
        <v>3477</v>
      </c>
      <c r="D974" s="227" t="s">
        <v>552</v>
      </c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221"/>
      <c r="AA974" s="221"/>
      <c r="AB974" s="221"/>
      <c r="AC974" s="221"/>
      <c r="AD974" s="221"/>
      <c r="AE974" s="221"/>
      <c r="AF974" s="221"/>
      <c r="AG974" s="221"/>
      <c r="AH974" s="221"/>
      <c r="AI974" s="221"/>
      <c r="AJ974" s="221"/>
      <c r="AK974" s="221"/>
      <c r="AL974" s="221"/>
      <c r="AM974" s="221"/>
      <c r="AN974" s="221"/>
      <c r="AO974" s="219"/>
      <c r="AP974" s="219"/>
      <c r="AQ974" s="219"/>
      <c r="AR974" s="222">
        <v>0</v>
      </c>
      <c r="AS974" s="222">
        <v>0</v>
      </c>
      <c r="AT974" s="219">
        <f t="shared" si="127"/>
        <v>0</v>
      </c>
      <c r="AU974" s="222">
        <v>23</v>
      </c>
      <c r="AV974" s="222">
        <v>2120</v>
      </c>
      <c r="AW974" s="222">
        <f t="shared" si="128"/>
        <v>530</v>
      </c>
    </row>
    <row r="975" spans="2:49">
      <c r="B975" s="41" t="s">
        <v>5044</v>
      </c>
      <c r="C975" s="19" t="s">
        <v>5607</v>
      </c>
      <c r="D975" s="227" t="s">
        <v>5</v>
      </c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221"/>
      <c r="AA975" s="221"/>
      <c r="AB975" s="221"/>
      <c r="AC975" s="221"/>
      <c r="AD975" s="221"/>
      <c r="AE975" s="221"/>
      <c r="AF975" s="221"/>
      <c r="AG975" s="221"/>
      <c r="AH975" s="221"/>
      <c r="AI975" s="221"/>
      <c r="AJ975" s="221"/>
      <c r="AK975" s="221"/>
      <c r="AL975" s="221"/>
      <c r="AM975" s="221"/>
      <c r="AN975" s="221"/>
      <c r="AO975" s="221"/>
      <c r="AP975" s="221"/>
      <c r="AQ975" s="221"/>
      <c r="AR975" s="222">
        <v>15</v>
      </c>
      <c r="AS975" s="222">
        <v>1570</v>
      </c>
      <c r="AT975" s="219">
        <f t="shared" si="127"/>
        <v>392.5</v>
      </c>
      <c r="AU975" s="222">
        <v>0</v>
      </c>
      <c r="AV975" s="222">
        <v>0</v>
      </c>
      <c r="AW975" s="222">
        <f t="shared" si="128"/>
        <v>0</v>
      </c>
    </row>
    <row r="976" spans="2:49">
      <c r="B976" s="41" t="s">
        <v>3365</v>
      </c>
      <c r="C976" s="19" t="s">
        <v>3478</v>
      </c>
      <c r="D976" s="44" t="s">
        <v>5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221"/>
      <c r="AA976" s="221"/>
      <c r="AB976" s="221"/>
      <c r="AC976" s="221"/>
      <c r="AD976" s="221"/>
      <c r="AE976" s="221"/>
      <c r="AF976" s="221"/>
      <c r="AG976" s="221"/>
      <c r="AH976" s="221"/>
      <c r="AI976" s="221"/>
      <c r="AJ976" s="221"/>
      <c r="AK976" s="221"/>
      <c r="AL976" s="221"/>
      <c r="AM976" s="221"/>
      <c r="AN976" s="221"/>
      <c r="AO976" s="221"/>
      <c r="AP976" s="221"/>
      <c r="AQ976" s="221"/>
      <c r="AR976" s="222">
        <v>55</v>
      </c>
      <c r="AS976" s="222">
        <v>4435</v>
      </c>
      <c r="AT976" s="219">
        <f t="shared" si="127"/>
        <v>1108.75</v>
      </c>
      <c r="AU976" s="222">
        <v>115</v>
      </c>
      <c r="AV976" s="222">
        <v>9315</v>
      </c>
      <c r="AW976" s="222">
        <f t="shared" si="128"/>
        <v>2328.75</v>
      </c>
    </row>
    <row r="977" spans="2:49">
      <c r="B977" s="41" t="s">
        <v>3366</v>
      </c>
      <c r="C977" s="19" t="s">
        <v>3479</v>
      </c>
      <c r="D977" s="44" t="s">
        <v>12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221"/>
      <c r="AA977" s="221"/>
      <c r="AB977" s="221"/>
      <c r="AC977" s="221"/>
      <c r="AD977" s="221"/>
      <c r="AE977" s="221"/>
      <c r="AF977" s="221"/>
      <c r="AG977" s="221"/>
      <c r="AH977" s="221"/>
      <c r="AI977" s="221"/>
      <c r="AJ977" s="221"/>
      <c r="AK977" s="221"/>
      <c r="AL977" s="221"/>
      <c r="AM977" s="221"/>
      <c r="AN977" s="221"/>
      <c r="AO977" s="221"/>
      <c r="AP977" s="221"/>
      <c r="AQ977" s="221"/>
      <c r="AR977" s="222">
        <v>69</v>
      </c>
      <c r="AS977" s="222">
        <v>8375</v>
      </c>
      <c r="AT977" s="219">
        <f t="shared" si="127"/>
        <v>2093.75</v>
      </c>
      <c r="AU977" s="222">
        <v>64</v>
      </c>
      <c r="AV977" s="222">
        <v>6445</v>
      </c>
      <c r="AW977" s="222">
        <f t="shared" si="128"/>
        <v>1611.25</v>
      </c>
    </row>
    <row r="978" spans="2:49">
      <c r="B978" s="41" t="s">
        <v>3367</v>
      </c>
      <c r="C978" s="19" t="s">
        <v>3480</v>
      </c>
      <c r="D978" s="227" t="s">
        <v>66</v>
      </c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221"/>
      <c r="AA978" s="221"/>
      <c r="AB978" s="221"/>
      <c r="AC978" s="221"/>
      <c r="AD978" s="221"/>
      <c r="AE978" s="221"/>
      <c r="AF978" s="221"/>
      <c r="AG978" s="221"/>
      <c r="AH978" s="221"/>
      <c r="AI978" s="221"/>
      <c r="AJ978" s="221"/>
      <c r="AK978" s="221"/>
      <c r="AL978" s="221"/>
      <c r="AM978" s="221"/>
      <c r="AN978" s="221"/>
      <c r="AO978" s="221"/>
      <c r="AP978" s="221"/>
      <c r="AQ978" s="221"/>
      <c r="AR978" s="222">
        <v>11</v>
      </c>
      <c r="AS978" s="222">
        <v>1175</v>
      </c>
      <c r="AT978" s="219">
        <f t="shared" si="127"/>
        <v>293.75</v>
      </c>
      <c r="AU978" s="222">
        <v>10</v>
      </c>
      <c r="AV978" s="222">
        <v>1315</v>
      </c>
      <c r="AW978" s="222">
        <f t="shared" si="128"/>
        <v>328.75</v>
      </c>
    </row>
    <row r="979" spans="2:49">
      <c r="B979" s="41" t="s">
        <v>3368</v>
      </c>
      <c r="C979" s="19" t="s">
        <v>3481</v>
      </c>
      <c r="D979" s="44" t="s">
        <v>19</v>
      </c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221"/>
      <c r="AA979" s="221"/>
      <c r="AB979" s="221"/>
      <c r="AC979" s="221"/>
      <c r="AD979" s="221"/>
      <c r="AE979" s="221"/>
      <c r="AF979" s="221"/>
      <c r="AG979" s="221"/>
      <c r="AH979" s="221"/>
      <c r="AI979" s="221"/>
      <c r="AJ979" s="221"/>
      <c r="AK979" s="221"/>
      <c r="AL979" s="221"/>
      <c r="AM979" s="221"/>
      <c r="AN979" s="221"/>
      <c r="AO979" s="221"/>
      <c r="AP979" s="221"/>
      <c r="AQ979" s="221"/>
      <c r="AR979" s="222">
        <v>22</v>
      </c>
      <c r="AS979" s="222">
        <v>2360</v>
      </c>
      <c r="AT979" s="219">
        <f t="shared" si="127"/>
        <v>590</v>
      </c>
      <c r="AU979" s="222">
        <v>42</v>
      </c>
      <c r="AV979" s="222">
        <v>4845</v>
      </c>
      <c r="AW979" s="222">
        <f t="shared" si="128"/>
        <v>1211.25</v>
      </c>
    </row>
    <row r="980" spans="2:49">
      <c r="B980" s="41" t="s">
        <v>3369</v>
      </c>
      <c r="C980" s="19" t="s">
        <v>3482</v>
      </c>
      <c r="D980" s="227" t="s">
        <v>19</v>
      </c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221"/>
      <c r="AA980" s="221"/>
      <c r="AB980" s="221"/>
      <c r="AC980" s="221"/>
      <c r="AD980" s="221"/>
      <c r="AE980" s="221"/>
      <c r="AF980" s="221"/>
      <c r="AG980" s="221"/>
      <c r="AH980" s="221"/>
      <c r="AI980" s="221"/>
      <c r="AJ980" s="221"/>
      <c r="AK980" s="221"/>
      <c r="AL980" s="221"/>
      <c r="AM980" s="221"/>
      <c r="AN980" s="221"/>
      <c r="AO980" s="221"/>
      <c r="AP980" s="221"/>
      <c r="AQ980" s="221"/>
      <c r="AR980" s="222">
        <v>22</v>
      </c>
      <c r="AS980" s="222">
        <v>2525</v>
      </c>
      <c r="AT980" s="219">
        <f t="shared" si="127"/>
        <v>631.25</v>
      </c>
      <c r="AU980" s="222">
        <v>0</v>
      </c>
      <c r="AV980" s="222">
        <v>0</v>
      </c>
      <c r="AW980" s="222">
        <f t="shared" si="128"/>
        <v>0</v>
      </c>
    </row>
    <row r="981" spans="2:49">
      <c r="B981" s="41" t="s">
        <v>3783</v>
      </c>
      <c r="C981" s="19" t="s">
        <v>3893</v>
      </c>
      <c r="D981" s="227" t="s">
        <v>34</v>
      </c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221"/>
      <c r="AA981" s="221"/>
      <c r="AB981" s="221"/>
      <c r="AC981" s="221"/>
      <c r="AD981" s="221"/>
      <c r="AE981" s="221"/>
      <c r="AF981" s="221"/>
      <c r="AG981" s="221"/>
      <c r="AH981" s="221"/>
      <c r="AI981" s="221"/>
      <c r="AJ981" s="221"/>
      <c r="AK981" s="221"/>
      <c r="AL981" s="221"/>
      <c r="AM981" s="221"/>
      <c r="AN981" s="221"/>
      <c r="AO981" s="221"/>
      <c r="AP981" s="221"/>
      <c r="AQ981" s="221"/>
      <c r="AR981" s="222">
        <v>0</v>
      </c>
      <c r="AS981" s="222">
        <v>0</v>
      </c>
      <c r="AT981" s="219">
        <f t="shared" si="127"/>
        <v>0</v>
      </c>
      <c r="AU981" s="222">
        <v>46</v>
      </c>
      <c r="AV981" s="222">
        <v>4980</v>
      </c>
      <c r="AW981" s="222">
        <f t="shared" si="128"/>
        <v>1245</v>
      </c>
    </row>
    <row r="982" spans="2:49">
      <c r="B982" s="41" t="s">
        <v>3784</v>
      </c>
      <c r="C982" s="19" t="s">
        <v>3894</v>
      </c>
      <c r="D982" s="44" t="s">
        <v>5</v>
      </c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221"/>
      <c r="AA982" s="221"/>
      <c r="AB982" s="221"/>
      <c r="AC982" s="221"/>
      <c r="AD982" s="221"/>
      <c r="AE982" s="221"/>
      <c r="AF982" s="221"/>
      <c r="AG982" s="221"/>
      <c r="AH982" s="221"/>
      <c r="AI982" s="221"/>
      <c r="AJ982" s="221"/>
      <c r="AK982" s="221"/>
      <c r="AL982" s="221"/>
      <c r="AM982" s="221"/>
      <c r="AN982" s="221"/>
      <c r="AO982" s="221"/>
      <c r="AP982" s="221"/>
      <c r="AQ982" s="221"/>
      <c r="AR982" s="222">
        <v>4</v>
      </c>
      <c r="AS982" s="222">
        <v>340</v>
      </c>
      <c r="AT982" s="219">
        <f t="shared" si="127"/>
        <v>85</v>
      </c>
      <c r="AU982" s="222">
        <v>86</v>
      </c>
      <c r="AV982" s="222">
        <v>7930</v>
      </c>
      <c r="AW982" s="222">
        <f t="shared" si="128"/>
        <v>1982.5</v>
      </c>
    </row>
    <row r="983" spans="2:49">
      <c r="B983" s="41" t="s">
        <v>3785</v>
      </c>
      <c r="C983" s="19" t="s">
        <v>3895</v>
      </c>
      <c r="D983" s="44" t="s">
        <v>5</v>
      </c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221"/>
      <c r="AA983" s="221"/>
      <c r="AB983" s="221"/>
      <c r="AC983" s="221"/>
      <c r="AD983" s="221"/>
      <c r="AE983" s="221"/>
      <c r="AF983" s="221"/>
      <c r="AG983" s="221"/>
      <c r="AH983" s="221"/>
      <c r="AI983" s="221"/>
      <c r="AJ983" s="221"/>
      <c r="AK983" s="221"/>
      <c r="AL983" s="221"/>
      <c r="AM983" s="221"/>
      <c r="AN983" s="221"/>
      <c r="AO983" s="221"/>
      <c r="AP983" s="221"/>
      <c r="AQ983" s="221"/>
      <c r="AR983" s="222">
        <v>62</v>
      </c>
      <c r="AS983" s="222">
        <v>6440</v>
      </c>
      <c r="AT983" s="219">
        <f t="shared" si="127"/>
        <v>1610</v>
      </c>
      <c r="AU983" s="222">
        <v>63</v>
      </c>
      <c r="AV983" s="222">
        <v>6785</v>
      </c>
      <c r="AW983" s="222">
        <f t="shared" si="128"/>
        <v>1696.25</v>
      </c>
    </row>
    <row r="984" spans="2:49">
      <c r="B984" s="41" t="s">
        <v>3786</v>
      </c>
      <c r="C984" s="19" t="s">
        <v>3896</v>
      </c>
      <c r="D984" s="227" t="s">
        <v>36</v>
      </c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221"/>
      <c r="AA984" s="221"/>
      <c r="AB984" s="221"/>
      <c r="AC984" s="221"/>
      <c r="AD984" s="221"/>
      <c r="AE984" s="221"/>
      <c r="AF984" s="221"/>
      <c r="AG984" s="221"/>
      <c r="AH984" s="221"/>
      <c r="AI984" s="221"/>
      <c r="AJ984" s="221"/>
      <c r="AK984" s="221"/>
      <c r="AL984" s="221"/>
      <c r="AM984" s="221"/>
      <c r="AN984" s="221"/>
      <c r="AO984" s="221"/>
      <c r="AP984" s="221"/>
      <c r="AQ984" s="221"/>
      <c r="AR984" s="222">
        <v>0</v>
      </c>
      <c r="AS984" s="222">
        <v>0</v>
      </c>
      <c r="AT984" s="219">
        <f t="shared" si="127"/>
        <v>0</v>
      </c>
      <c r="AU984" s="222">
        <v>29</v>
      </c>
      <c r="AV984" s="222">
        <v>2375</v>
      </c>
      <c r="AW984" s="222">
        <f t="shared" si="128"/>
        <v>593.75</v>
      </c>
    </row>
    <row r="985" spans="2:49">
      <c r="B985" s="41" t="s">
        <v>3787</v>
      </c>
      <c r="C985" s="19" t="s">
        <v>3897</v>
      </c>
      <c r="D985" s="44" t="s">
        <v>5</v>
      </c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221"/>
      <c r="AA985" s="221"/>
      <c r="AB985" s="221"/>
      <c r="AC985" s="221"/>
      <c r="AD985" s="221"/>
      <c r="AE985" s="221"/>
      <c r="AF985" s="221"/>
      <c r="AG985" s="221"/>
      <c r="AH985" s="221"/>
      <c r="AI985" s="221"/>
      <c r="AJ985" s="221"/>
      <c r="AK985" s="221"/>
      <c r="AL985" s="221"/>
      <c r="AM985" s="221"/>
      <c r="AN985" s="221"/>
      <c r="AO985" s="221"/>
      <c r="AP985" s="221"/>
      <c r="AQ985" s="221"/>
      <c r="AR985" s="222">
        <v>24</v>
      </c>
      <c r="AS985" s="222">
        <v>1795</v>
      </c>
      <c r="AT985" s="219">
        <f t="shared" si="127"/>
        <v>448.75</v>
      </c>
      <c r="AU985" s="222">
        <v>38</v>
      </c>
      <c r="AV985" s="222">
        <v>5495</v>
      </c>
      <c r="AW985" s="222">
        <f t="shared" si="128"/>
        <v>1373.75</v>
      </c>
    </row>
    <row r="986" spans="2:49">
      <c r="B986" s="41" t="s">
        <v>3788</v>
      </c>
      <c r="C986" s="19" t="s">
        <v>3898</v>
      </c>
      <c r="D986" s="44" t="s">
        <v>21</v>
      </c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221"/>
      <c r="AA986" s="221"/>
      <c r="AB986" s="221"/>
      <c r="AC986" s="221"/>
      <c r="AD986" s="221"/>
      <c r="AE986" s="221"/>
      <c r="AF986" s="221"/>
      <c r="AG986" s="221"/>
      <c r="AH986" s="221"/>
      <c r="AI986" s="221"/>
      <c r="AJ986" s="221"/>
      <c r="AK986" s="221"/>
      <c r="AL986" s="221"/>
      <c r="AM986" s="221"/>
      <c r="AN986" s="221"/>
      <c r="AO986" s="221"/>
      <c r="AP986" s="221"/>
      <c r="AQ986" s="221"/>
      <c r="AR986" s="222">
        <v>10</v>
      </c>
      <c r="AS986" s="222">
        <v>740</v>
      </c>
      <c r="AT986" s="219">
        <f t="shared" si="127"/>
        <v>185</v>
      </c>
      <c r="AU986" s="222">
        <v>19</v>
      </c>
      <c r="AV986" s="222">
        <v>2280</v>
      </c>
      <c r="AW986" s="222">
        <f t="shared" si="128"/>
        <v>570</v>
      </c>
    </row>
    <row r="987" spans="2:49">
      <c r="B987" s="41" t="s">
        <v>3789</v>
      </c>
      <c r="C987" s="19" t="s">
        <v>3899</v>
      </c>
      <c r="D987" s="227" t="s">
        <v>21</v>
      </c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221"/>
      <c r="AA987" s="221"/>
      <c r="AB987" s="221"/>
      <c r="AC987" s="221"/>
      <c r="AD987" s="221"/>
      <c r="AE987" s="221"/>
      <c r="AF987" s="221"/>
      <c r="AG987" s="221"/>
      <c r="AH987" s="221"/>
      <c r="AI987" s="221"/>
      <c r="AJ987" s="221"/>
      <c r="AK987" s="221"/>
      <c r="AL987" s="221"/>
      <c r="AM987" s="221"/>
      <c r="AN987" s="221"/>
      <c r="AO987" s="221"/>
      <c r="AP987" s="221"/>
      <c r="AQ987" s="221"/>
      <c r="AR987" s="222">
        <v>90</v>
      </c>
      <c r="AS987" s="222">
        <v>7385</v>
      </c>
      <c r="AT987" s="219">
        <f t="shared" si="127"/>
        <v>1846.25</v>
      </c>
      <c r="AU987" s="222">
        <v>1</v>
      </c>
      <c r="AV987" s="222">
        <v>60</v>
      </c>
      <c r="AW987" s="222">
        <f t="shared" si="128"/>
        <v>15</v>
      </c>
    </row>
    <row r="988" spans="2:49">
      <c r="B988" s="41" t="s">
        <v>3790</v>
      </c>
      <c r="C988" s="19" t="s">
        <v>3900</v>
      </c>
      <c r="D988" s="227" t="s">
        <v>12</v>
      </c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221"/>
      <c r="AA988" s="221"/>
      <c r="AB988" s="221"/>
      <c r="AC988" s="221"/>
      <c r="AD988" s="221"/>
      <c r="AE988" s="221"/>
      <c r="AF988" s="221"/>
      <c r="AG988" s="221"/>
      <c r="AH988" s="221"/>
      <c r="AI988" s="221"/>
      <c r="AJ988" s="221"/>
      <c r="AK988" s="221"/>
      <c r="AL988" s="221"/>
      <c r="AM988" s="221"/>
      <c r="AN988" s="221"/>
      <c r="AO988" s="221"/>
      <c r="AP988" s="221"/>
      <c r="AQ988" s="221"/>
      <c r="AR988" s="222">
        <v>0</v>
      </c>
      <c r="AS988" s="222">
        <v>0</v>
      </c>
      <c r="AT988" s="219">
        <f t="shared" si="127"/>
        <v>0</v>
      </c>
      <c r="AU988" s="222">
        <v>16</v>
      </c>
      <c r="AV988" s="222">
        <v>1495</v>
      </c>
      <c r="AW988" s="222">
        <f t="shared" si="128"/>
        <v>373.75</v>
      </c>
    </row>
    <row r="989" spans="2:49">
      <c r="B989" s="41" t="s">
        <v>3791</v>
      </c>
      <c r="C989" s="19" t="s">
        <v>3901</v>
      </c>
      <c r="D989" s="44" t="s">
        <v>5</v>
      </c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221"/>
      <c r="AA989" s="221"/>
      <c r="AB989" s="221"/>
      <c r="AC989" s="221"/>
      <c r="AD989" s="221"/>
      <c r="AE989" s="221"/>
      <c r="AF989" s="221"/>
      <c r="AG989" s="221"/>
      <c r="AH989" s="221"/>
      <c r="AI989" s="221"/>
      <c r="AJ989" s="221"/>
      <c r="AK989" s="221"/>
      <c r="AL989" s="221"/>
      <c r="AM989" s="221"/>
      <c r="AN989" s="221"/>
      <c r="AO989" s="221"/>
      <c r="AP989" s="221"/>
      <c r="AQ989" s="221"/>
      <c r="AR989" s="222">
        <v>11</v>
      </c>
      <c r="AS989" s="222">
        <v>1215</v>
      </c>
      <c r="AT989" s="219">
        <f t="shared" ref="AT989:AT1038" si="129">AS989*25%</f>
        <v>303.75</v>
      </c>
      <c r="AU989" s="222">
        <v>170</v>
      </c>
      <c r="AV989" s="222">
        <v>16695</v>
      </c>
      <c r="AW989" s="222">
        <f t="shared" si="128"/>
        <v>4173.75</v>
      </c>
    </row>
    <row r="990" spans="2:49">
      <c r="B990" s="41" t="s">
        <v>3792</v>
      </c>
      <c r="C990" s="19" t="s">
        <v>3902</v>
      </c>
      <c r="D990" s="44" t="s">
        <v>3</v>
      </c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221"/>
      <c r="AA990" s="221"/>
      <c r="AB990" s="221"/>
      <c r="AC990" s="221"/>
      <c r="AD990" s="221"/>
      <c r="AE990" s="221"/>
      <c r="AF990" s="221"/>
      <c r="AG990" s="221"/>
      <c r="AH990" s="221"/>
      <c r="AI990" s="221"/>
      <c r="AJ990" s="221"/>
      <c r="AK990" s="221"/>
      <c r="AL990" s="221"/>
      <c r="AM990" s="221"/>
      <c r="AN990" s="221"/>
      <c r="AO990" s="221"/>
      <c r="AP990" s="221"/>
      <c r="AQ990" s="221"/>
      <c r="AR990" s="222">
        <v>0</v>
      </c>
      <c r="AS990" s="222"/>
      <c r="AT990" s="219">
        <f t="shared" si="129"/>
        <v>0</v>
      </c>
      <c r="AU990" s="222">
        <v>15</v>
      </c>
      <c r="AV990" s="222">
        <v>2170</v>
      </c>
      <c r="AW990" s="222">
        <f t="shared" si="128"/>
        <v>542.5</v>
      </c>
    </row>
    <row r="991" spans="2:49">
      <c r="B991" s="41" t="s">
        <v>3793</v>
      </c>
      <c r="C991" s="19" t="s">
        <v>3903</v>
      </c>
      <c r="D991" s="44" t="s">
        <v>501</v>
      </c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221"/>
      <c r="AA991" s="221"/>
      <c r="AB991" s="221"/>
      <c r="AC991" s="221"/>
      <c r="AD991" s="221"/>
      <c r="AE991" s="221"/>
      <c r="AF991" s="221"/>
      <c r="AG991" s="221"/>
      <c r="AH991" s="221"/>
      <c r="AI991" s="221"/>
      <c r="AJ991" s="221"/>
      <c r="AK991" s="221"/>
      <c r="AL991" s="221"/>
      <c r="AM991" s="221"/>
      <c r="AN991" s="221"/>
      <c r="AO991" s="221"/>
      <c r="AP991" s="221"/>
      <c r="AQ991" s="221"/>
      <c r="AR991" s="222">
        <v>14</v>
      </c>
      <c r="AS991" s="222">
        <v>1135</v>
      </c>
      <c r="AT991" s="219">
        <f t="shared" si="129"/>
        <v>283.75</v>
      </c>
      <c r="AU991" s="222">
        <v>35</v>
      </c>
      <c r="AV991" s="222">
        <v>3650</v>
      </c>
      <c r="AW991" s="222">
        <f t="shared" si="128"/>
        <v>912.5</v>
      </c>
    </row>
    <row r="992" spans="2:49">
      <c r="B992" s="41" t="s">
        <v>3794</v>
      </c>
      <c r="C992" s="19" t="s">
        <v>3904</v>
      </c>
      <c r="D992" s="44" t="s">
        <v>5</v>
      </c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221"/>
      <c r="AA992" s="221"/>
      <c r="AB992" s="221"/>
      <c r="AC992" s="221"/>
      <c r="AD992" s="221"/>
      <c r="AE992" s="221"/>
      <c r="AF992" s="221"/>
      <c r="AG992" s="221"/>
      <c r="AH992" s="221"/>
      <c r="AI992" s="221"/>
      <c r="AJ992" s="221"/>
      <c r="AK992" s="221"/>
      <c r="AL992" s="221"/>
      <c r="AM992" s="221"/>
      <c r="AN992" s="221"/>
      <c r="AO992" s="221"/>
      <c r="AP992" s="221"/>
      <c r="AQ992" s="221"/>
      <c r="AR992" s="222">
        <v>1</v>
      </c>
      <c r="AS992" s="222">
        <v>250</v>
      </c>
      <c r="AT992" s="219">
        <f t="shared" si="129"/>
        <v>62.5</v>
      </c>
      <c r="AU992" s="222">
        <v>15</v>
      </c>
      <c r="AV992" s="222">
        <v>1390</v>
      </c>
      <c r="AW992" s="222">
        <f t="shared" si="128"/>
        <v>347.5</v>
      </c>
    </row>
    <row r="993" spans="2:49">
      <c r="B993" s="41" t="s">
        <v>3795</v>
      </c>
      <c r="C993" s="19" t="s">
        <v>3905</v>
      </c>
      <c r="D993" s="227" t="s">
        <v>552</v>
      </c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221"/>
      <c r="AA993" s="221"/>
      <c r="AB993" s="221"/>
      <c r="AC993" s="221"/>
      <c r="AD993" s="221"/>
      <c r="AE993" s="221"/>
      <c r="AF993" s="221"/>
      <c r="AG993" s="221"/>
      <c r="AH993" s="221"/>
      <c r="AI993" s="221"/>
      <c r="AJ993" s="221"/>
      <c r="AK993" s="221"/>
      <c r="AL993" s="221"/>
      <c r="AM993" s="221"/>
      <c r="AN993" s="221"/>
      <c r="AO993" s="221"/>
      <c r="AP993" s="221"/>
      <c r="AQ993" s="221"/>
      <c r="AR993" s="222">
        <v>15</v>
      </c>
      <c r="AS993" s="222">
        <v>1070</v>
      </c>
      <c r="AT993" s="219">
        <f t="shared" si="129"/>
        <v>267.5</v>
      </c>
      <c r="AU993" s="222">
        <v>145</v>
      </c>
      <c r="AV993" s="222">
        <v>13415</v>
      </c>
      <c r="AW993" s="222">
        <f t="shared" si="128"/>
        <v>3353.75</v>
      </c>
    </row>
    <row r="994" spans="2:49">
      <c r="B994" s="41" t="s">
        <v>3796</v>
      </c>
      <c r="C994" s="19" t="s">
        <v>3906</v>
      </c>
      <c r="D994" s="227" t="s">
        <v>322</v>
      </c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221"/>
      <c r="AA994" s="221"/>
      <c r="AB994" s="221"/>
      <c r="AC994" s="221"/>
      <c r="AD994" s="221"/>
      <c r="AE994" s="221"/>
      <c r="AF994" s="221"/>
      <c r="AG994" s="221"/>
      <c r="AH994" s="221"/>
      <c r="AI994" s="221"/>
      <c r="AJ994" s="221"/>
      <c r="AK994" s="221"/>
      <c r="AL994" s="221"/>
      <c r="AM994" s="221"/>
      <c r="AN994" s="221"/>
      <c r="AO994" s="221"/>
      <c r="AP994" s="221"/>
      <c r="AQ994" s="221"/>
      <c r="AR994" s="222">
        <v>15</v>
      </c>
      <c r="AS994" s="222">
        <v>1220</v>
      </c>
      <c r="AT994" s="219">
        <f t="shared" si="129"/>
        <v>305</v>
      </c>
      <c r="AU994" s="222">
        <v>0</v>
      </c>
      <c r="AV994" s="222">
        <v>0</v>
      </c>
      <c r="AW994" s="222">
        <f t="shared" ref="AW994:AW1052" si="130">AV994*25%</f>
        <v>0</v>
      </c>
    </row>
    <row r="995" spans="2:49">
      <c r="B995" s="41" t="s">
        <v>5045</v>
      </c>
      <c r="C995" s="19" t="s">
        <v>5608</v>
      </c>
      <c r="D995" s="44" t="s">
        <v>5</v>
      </c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221"/>
      <c r="AA995" s="221"/>
      <c r="AB995" s="221"/>
      <c r="AC995" s="221"/>
      <c r="AD995" s="221"/>
      <c r="AE995" s="221"/>
      <c r="AF995" s="221"/>
      <c r="AG995" s="221"/>
      <c r="AH995" s="221"/>
      <c r="AI995" s="221"/>
      <c r="AJ995" s="221"/>
      <c r="AK995" s="221"/>
      <c r="AL995" s="221"/>
      <c r="AM995" s="221"/>
      <c r="AN995" s="221"/>
      <c r="AO995" s="221"/>
      <c r="AP995" s="221"/>
      <c r="AQ995" s="221"/>
      <c r="AR995" s="222">
        <v>63</v>
      </c>
      <c r="AS995" s="222">
        <v>5510</v>
      </c>
      <c r="AT995" s="219">
        <f t="shared" si="129"/>
        <v>1377.5</v>
      </c>
      <c r="AU995" s="222">
        <v>13</v>
      </c>
      <c r="AV995" s="222">
        <v>1290</v>
      </c>
      <c r="AW995" s="222">
        <f t="shared" si="130"/>
        <v>322.5</v>
      </c>
    </row>
    <row r="996" spans="2:49">
      <c r="B996" s="41" t="s">
        <v>3797</v>
      </c>
      <c r="C996" s="19" t="s">
        <v>3907</v>
      </c>
      <c r="D996" s="44" t="s">
        <v>307</v>
      </c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221"/>
      <c r="AA996" s="221"/>
      <c r="AB996" s="221"/>
      <c r="AC996" s="221"/>
      <c r="AD996" s="221"/>
      <c r="AE996" s="221"/>
      <c r="AF996" s="221"/>
      <c r="AG996" s="221"/>
      <c r="AH996" s="221"/>
      <c r="AI996" s="221"/>
      <c r="AJ996" s="221"/>
      <c r="AK996" s="221"/>
      <c r="AL996" s="221"/>
      <c r="AM996" s="221"/>
      <c r="AN996" s="221"/>
      <c r="AO996" s="221"/>
      <c r="AP996" s="221"/>
      <c r="AQ996" s="221"/>
      <c r="AR996" s="222">
        <v>7</v>
      </c>
      <c r="AS996" s="222">
        <v>665</v>
      </c>
      <c r="AT996" s="219">
        <f t="shared" si="129"/>
        <v>166.25</v>
      </c>
      <c r="AU996" s="222">
        <v>0</v>
      </c>
      <c r="AV996" s="222">
        <v>0</v>
      </c>
      <c r="AW996" s="222">
        <f t="shared" si="130"/>
        <v>0</v>
      </c>
    </row>
    <row r="997" spans="2:49">
      <c r="B997" s="41" t="s">
        <v>5046</v>
      </c>
      <c r="C997" s="19" t="s">
        <v>5609</v>
      </c>
      <c r="D997" s="227" t="s">
        <v>5</v>
      </c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221"/>
      <c r="AA997" s="221"/>
      <c r="AB997" s="221"/>
      <c r="AC997" s="221"/>
      <c r="AD997" s="221"/>
      <c r="AE997" s="221"/>
      <c r="AF997" s="221"/>
      <c r="AG997" s="221"/>
      <c r="AH997" s="221"/>
      <c r="AI997" s="221"/>
      <c r="AJ997" s="221"/>
      <c r="AK997" s="221"/>
      <c r="AL997" s="221"/>
      <c r="AM997" s="221"/>
      <c r="AN997" s="221"/>
      <c r="AO997" s="221"/>
      <c r="AP997" s="221"/>
      <c r="AQ997" s="221"/>
      <c r="AR997" s="222">
        <v>0</v>
      </c>
      <c r="AS997" s="222">
        <v>0</v>
      </c>
      <c r="AT997" s="219">
        <f t="shared" si="129"/>
        <v>0</v>
      </c>
      <c r="AU997" s="222">
        <v>17</v>
      </c>
      <c r="AV997" s="222">
        <v>1625</v>
      </c>
      <c r="AW997" s="222">
        <f t="shared" si="130"/>
        <v>406.25</v>
      </c>
    </row>
    <row r="998" spans="2:49">
      <c r="B998" s="41" t="s">
        <v>3798</v>
      </c>
      <c r="C998" s="19" t="s">
        <v>3908</v>
      </c>
      <c r="D998" s="44" t="s">
        <v>5</v>
      </c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221"/>
      <c r="AA998" s="221"/>
      <c r="AB998" s="221"/>
      <c r="AC998" s="221"/>
      <c r="AD998" s="221"/>
      <c r="AE998" s="221"/>
      <c r="AF998" s="221"/>
      <c r="AG998" s="221"/>
      <c r="AH998" s="221"/>
      <c r="AI998" s="221"/>
      <c r="AJ998" s="221"/>
      <c r="AK998" s="221"/>
      <c r="AL998" s="221"/>
      <c r="AM998" s="221"/>
      <c r="AN998" s="221"/>
      <c r="AO998" s="221"/>
      <c r="AP998" s="221"/>
      <c r="AQ998" s="221"/>
      <c r="AR998" s="222">
        <v>100</v>
      </c>
      <c r="AS998" s="222">
        <v>6665</v>
      </c>
      <c r="AT998" s="219">
        <f t="shared" si="129"/>
        <v>1666.25</v>
      </c>
      <c r="AU998" s="222">
        <v>0</v>
      </c>
      <c r="AV998" s="222">
        <v>0</v>
      </c>
      <c r="AW998" s="222">
        <f t="shared" si="130"/>
        <v>0</v>
      </c>
    </row>
    <row r="999" spans="2:49">
      <c r="B999" s="41" t="s">
        <v>3799</v>
      </c>
      <c r="C999" s="19" t="s">
        <v>3909</v>
      </c>
      <c r="D999" s="44" t="s">
        <v>5</v>
      </c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221"/>
      <c r="AA999" s="221"/>
      <c r="AB999" s="221"/>
      <c r="AC999" s="221"/>
      <c r="AD999" s="221"/>
      <c r="AE999" s="221"/>
      <c r="AF999" s="221"/>
      <c r="AG999" s="221"/>
      <c r="AH999" s="221"/>
      <c r="AI999" s="221"/>
      <c r="AJ999" s="221"/>
      <c r="AK999" s="221"/>
      <c r="AL999" s="221"/>
      <c r="AM999" s="221"/>
      <c r="AN999" s="221"/>
      <c r="AO999" s="221"/>
      <c r="AP999" s="221"/>
      <c r="AQ999" s="221"/>
      <c r="AR999" s="222">
        <v>48</v>
      </c>
      <c r="AS999" s="222">
        <v>4075</v>
      </c>
      <c r="AT999" s="219">
        <f t="shared" si="129"/>
        <v>1018.75</v>
      </c>
      <c r="AU999" s="222">
        <v>21</v>
      </c>
      <c r="AV999" s="222">
        <v>2200</v>
      </c>
      <c r="AW999" s="222">
        <f t="shared" si="130"/>
        <v>550</v>
      </c>
    </row>
    <row r="1000" spans="2:49">
      <c r="B1000" s="41" t="s">
        <v>3800</v>
      </c>
      <c r="C1000" s="19" t="s">
        <v>3910</v>
      </c>
      <c r="D1000" s="227" t="s">
        <v>935</v>
      </c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221"/>
      <c r="AA1000" s="221"/>
      <c r="AB1000" s="221"/>
      <c r="AC1000" s="221"/>
      <c r="AD1000" s="221"/>
      <c r="AE1000" s="221"/>
      <c r="AF1000" s="221"/>
      <c r="AG1000" s="221"/>
      <c r="AH1000" s="221"/>
      <c r="AI1000" s="221"/>
      <c r="AJ1000" s="221"/>
      <c r="AK1000" s="221"/>
      <c r="AL1000" s="221"/>
      <c r="AM1000" s="221"/>
      <c r="AN1000" s="221"/>
      <c r="AO1000" s="221"/>
      <c r="AP1000" s="221"/>
      <c r="AQ1000" s="221"/>
      <c r="AR1000" s="222">
        <v>4</v>
      </c>
      <c r="AS1000" s="222">
        <v>810</v>
      </c>
      <c r="AT1000" s="219">
        <f t="shared" si="129"/>
        <v>202.5</v>
      </c>
      <c r="AU1000" s="222">
        <v>15</v>
      </c>
      <c r="AV1000" s="222">
        <v>1485</v>
      </c>
      <c r="AW1000" s="222">
        <f t="shared" si="130"/>
        <v>371.25</v>
      </c>
    </row>
    <row r="1001" spans="2:49">
      <c r="B1001" s="41" t="s">
        <v>3801</v>
      </c>
      <c r="C1001" s="19" t="s">
        <v>3911</v>
      </c>
      <c r="D1001" s="227" t="s">
        <v>341</v>
      </c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221"/>
      <c r="AA1001" s="221"/>
      <c r="AB1001" s="221"/>
      <c r="AC1001" s="221"/>
      <c r="AD1001" s="221"/>
      <c r="AE1001" s="221"/>
      <c r="AF1001" s="221"/>
      <c r="AG1001" s="221"/>
      <c r="AH1001" s="221"/>
      <c r="AI1001" s="221"/>
      <c r="AJ1001" s="221"/>
      <c r="AK1001" s="221"/>
      <c r="AL1001" s="221"/>
      <c r="AM1001" s="221"/>
      <c r="AN1001" s="221"/>
      <c r="AO1001" s="221"/>
      <c r="AP1001" s="221"/>
      <c r="AQ1001" s="221"/>
      <c r="AR1001" s="222">
        <v>11</v>
      </c>
      <c r="AS1001" s="222">
        <v>950</v>
      </c>
      <c r="AT1001" s="219">
        <f t="shared" si="129"/>
        <v>237.5</v>
      </c>
      <c r="AU1001" s="222">
        <v>0</v>
      </c>
      <c r="AV1001" s="222">
        <v>0</v>
      </c>
      <c r="AW1001" s="222">
        <f t="shared" si="130"/>
        <v>0</v>
      </c>
    </row>
    <row r="1002" spans="2:49">
      <c r="B1002" s="41" t="s">
        <v>3802</v>
      </c>
      <c r="C1002" s="19" t="s">
        <v>3912</v>
      </c>
      <c r="D1002" s="44" t="s">
        <v>19</v>
      </c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221"/>
      <c r="AA1002" s="221"/>
      <c r="AB1002" s="221"/>
      <c r="AC1002" s="221"/>
      <c r="AD1002" s="221"/>
      <c r="AE1002" s="221"/>
      <c r="AF1002" s="221"/>
      <c r="AG1002" s="221"/>
      <c r="AH1002" s="221"/>
      <c r="AI1002" s="221"/>
      <c r="AJ1002" s="221"/>
      <c r="AK1002" s="221"/>
      <c r="AL1002" s="221"/>
      <c r="AM1002" s="221"/>
      <c r="AN1002" s="221"/>
      <c r="AO1002" s="221"/>
      <c r="AP1002" s="221"/>
      <c r="AQ1002" s="221"/>
      <c r="AR1002" s="222">
        <v>31</v>
      </c>
      <c r="AS1002" s="222">
        <v>1765</v>
      </c>
      <c r="AT1002" s="219">
        <f t="shared" si="129"/>
        <v>441.25</v>
      </c>
      <c r="AU1002" s="222">
        <v>17</v>
      </c>
      <c r="AV1002" s="222">
        <v>1210</v>
      </c>
      <c r="AW1002" s="222">
        <f t="shared" si="130"/>
        <v>302.5</v>
      </c>
    </row>
    <row r="1003" spans="2:49">
      <c r="B1003" s="41" t="s">
        <v>3803</v>
      </c>
      <c r="C1003" s="19" t="s">
        <v>3913</v>
      </c>
      <c r="D1003" s="44" t="s">
        <v>5</v>
      </c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221"/>
      <c r="AA1003" s="221"/>
      <c r="AB1003" s="221"/>
      <c r="AC1003" s="221"/>
      <c r="AD1003" s="221"/>
      <c r="AE1003" s="221"/>
      <c r="AF1003" s="221"/>
      <c r="AG1003" s="221"/>
      <c r="AH1003" s="221"/>
      <c r="AI1003" s="221"/>
      <c r="AJ1003" s="221"/>
      <c r="AK1003" s="221"/>
      <c r="AL1003" s="221"/>
      <c r="AM1003" s="221"/>
      <c r="AN1003" s="221"/>
      <c r="AO1003" s="221"/>
      <c r="AP1003" s="221"/>
      <c r="AQ1003" s="221"/>
      <c r="AR1003" s="222"/>
      <c r="AS1003" s="222"/>
      <c r="AT1003" s="219">
        <f t="shared" si="129"/>
        <v>0</v>
      </c>
      <c r="AU1003" s="222">
        <v>101</v>
      </c>
      <c r="AV1003" s="222">
        <v>9405</v>
      </c>
      <c r="AW1003" s="222">
        <f t="shared" si="130"/>
        <v>2351.25</v>
      </c>
    </row>
    <row r="1004" spans="2:49">
      <c r="B1004" s="41" t="s">
        <v>3804</v>
      </c>
      <c r="C1004" s="19" t="s">
        <v>3914</v>
      </c>
      <c r="D1004" s="44" t="s">
        <v>5</v>
      </c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221"/>
      <c r="AA1004" s="221"/>
      <c r="AB1004" s="221"/>
      <c r="AC1004" s="221"/>
      <c r="AD1004" s="221"/>
      <c r="AE1004" s="221"/>
      <c r="AF1004" s="221"/>
      <c r="AG1004" s="221"/>
      <c r="AH1004" s="221"/>
      <c r="AI1004" s="221"/>
      <c r="AJ1004" s="221"/>
      <c r="AK1004" s="221"/>
      <c r="AL1004" s="221"/>
      <c r="AM1004" s="221"/>
      <c r="AN1004" s="221"/>
      <c r="AO1004" s="221"/>
      <c r="AP1004" s="221"/>
      <c r="AQ1004" s="221"/>
      <c r="AR1004" s="222">
        <v>4</v>
      </c>
      <c r="AS1004" s="222">
        <v>280</v>
      </c>
      <c r="AT1004" s="219">
        <f t="shared" si="129"/>
        <v>70</v>
      </c>
      <c r="AU1004" s="222">
        <v>18</v>
      </c>
      <c r="AV1004" s="222">
        <v>1695</v>
      </c>
      <c r="AW1004" s="222">
        <f t="shared" si="130"/>
        <v>423.75</v>
      </c>
    </row>
    <row r="1005" spans="2:49">
      <c r="B1005" s="41" t="s">
        <v>3805</v>
      </c>
      <c r="C1005" s="19" t="s">
        <v>3915</v>
      </c>
      <c r="D1005" s="227" t="s">
        <v>29</v>
      </c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221"/>
      <c r="AA1005" s="221"/>
      <c r="AB1005" s="221"/>
      <c r="AC1005" s="221"/>
      <c r="AD1005" s="221"/>
      <c r="AE1005" s="221"/>
      <c r="AF1005" s="221"/>
      <c r="AG1005" s="221"/>
      <c r="AH1005" s="221"/>
      <c r="AI1005" s="221"/>
      <c r="AJ1005" s="221"/>
      <c r="AK1005" s="221"/>
      <c r="AL1005" s="221"/>
      <c r="AM1005" s="221"/>
      <c r="AN1005" s="221"/>
      <c r="AO1005" s="221"/>
      <c r="AP1005" s="221"/>
      <c r="AQ1005" s="221"/>
      <c r="AR1005" s="222">
        <v>0</v>
      </c>
      <c r="AS1005" s="222">
        <v>0</v>
      </c>
      <c r="AT1005" s="219">
        <f t="shared" si="129"/>
        <v>0</v>
      </c>
      <c r="AU1005" s="222">
        <v>0</v>
      </c>
      <c r="AV1005" s="222">
        <v>0</v>
      </c>
      <c r="AW1005" s="222">
        <f t="shared" si="130"/>
        <v>0</v>
      </c>
    </row>
    <row r="1006" spans="2:49">
      <c r="B1006" s="41" t="s">
        <v>3806</v>
      </c>
      <c r="C1006" s="19" t="s">
        <v>3916</v>
      </c>
      <c r="D1006" s="227" t="s">
        <v>341</v>
      </c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221"/>
      <c r="AA1006" s="221"/>
      <c r="AB1006" s="221"/>
      <c r="AC1006" s="221"/>
      <c r="AD1006" s="221"/>
      <c r="AE1006" s="221"/>
      <c r="AF1006" s="221"/>
      <c r="AG1006" s="221"/>
      <c r="AH1006" s="221"/>
      <c r="AI1006" s="221"/>
      <c r="AJ1006" s="221"/>
      <c r="AK1006" s="221"/>
      <c r="AL1006" s="221"/>
      <c r="AM1006" s="221"/>
      <c r="AN1006" s="221"/>
      <c r="AO1006" s="221"/>
      <c r="AP1006" s="221"/>
      <c r="AQ1006" s="221"/>
      <c r="AR1006" s="222">
        <v>6</v>
      </c>
      <c r="AS1006" s="222">
        <v>490</v>
      </c>
      <c r="AT1006" s="219">
        <f t="shared" si="129"/>
        <v>122.5</v>
      </c>
      <c r="AU1006" s="222">
        <v>65</v>
      </c>
      <c r="AV1006" s="222">
        <v>3920</v>
      </c>
      <c r="AW1006" s="222">
        <f t="shared" si="130"/>
        <v>980</v>
      </c>
    </row>
    <row r="1007" spans="2:49">
      <c r="B1007" s="41" t="s">
        <v>3807</v>
      </c>
      <c r="C1007" s="19" t="s">
        <v>3917</v>
      </c>
      <c r="D1007" s="227" t="s">
        <v>341</v>
      </c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221"/>
      <c r="AA1007" s="221"/>
      <c r="AB1007" s="221"/>
      <c r="AC1007" s="221"/>
      <c r="AD1007" s="221"/>
      <c r="AE1007" s="221"/>
      <c r="AF1007" s="221"/>
      <c r="AG1007" s="221"/>
      <c r="AH1007" s="221"/>
      <c r="AI1007" s="221"/>
      <c r="AJ1007" s="221"/>
      <c r="AK1007" s="221"/>
      <c r="AL1007" s="221"/>
      <c r="AM1007" s="221"/>
      <c r="AN1007" s="221"/>
      <c r="AO1007" s="221"/>
      <c r="AP1007" s="221"/>
      <c r="AQ1007" s="221"/>
      <c r="AR1007" s="222">
        <v>49</v>
      </c>
      <c r="AS1007" s="222">
        <v>4490</v>
      </c>
      <c r="AT1007" s="219">
        <f t="shared" si="129"/>
        <v>1122.5</v>
      </c>
      <c r="AU1007" s="222">
        <v>59</v>
      </c>
      <c r="AV1007" s="222">
        <v>5890</v>
      </c>
      <c r="AW1007" s="222">
        <f t="shared" si="130"/>
        <v>1472.5</v>
      </c>
    </row>
    <row r="1008" spans="2:49">
      <c r="B1008" s="41" t="s">
        <v>3808</v>
      </c>
      <c r="C1008" s="19" t="s">
        <v>3918</v>
      </c>
      <c r="D1008" s="227" t="s">
        <v>19</v>
      </c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221"/>
      <c r="AA1008" s="221"/>
      <c r="AB1008" s="221"/>
      <c r="AC1008" s="221"/>
      <c r="AD1008" s="221"/>
      <c r="AE1008" s="221"/>
      <c r="AF1008" s="221"/>
      <c r="AG1008" s="221"/>
      <c r="AH1008" s="221"/>
      <c r="AI1008" s="221"/>
      <c r="AJ1008" s="221"/>
      <c r="AK1008" s="221"/>
      <c r="AL1008" s="221"/>
      <c r="AM1008" s="221"/>
      <c r="AN1008" s="221"/>
      <c r="AO1008" s="221"/>
      <c r="AP1008" s="221"/>
      <c r="AQ1008" s="221"/>
      <c r="AR1008" s="222">
        <v>0</v>
      </c>
      <c r="AS1008" s="222">
        <v>0</v>
      </c>
      <c r="AT1008" s="219">
        <f t="shared" si="129"/>
        <v>0</v>
      </c>
      <c r="AU1008" s="222">
        <v>7</v>
      </c>
      <c r="AV1008" s="222">
        <v>575</v>
      </c>
      <c r="AW1008" s="222">
        <f t="shared" si="130"/>
        <v>143.75</v>
      </c>
    </row>
    <row r="1009" spans="2:49">
      <c r="B1009" s="41" t="s">
        <v>3809</v>
      </c>
      <c r="C1009" s="19" t="s">
        <v>3919</v>
      </c>
      <c r="D1009" s="44" t="s">
        <v>66</v>
      </c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221"/>
      <c r="AA1009" s="221"/>
      <c r="AB1009" s="221"/>
      <c r="AC1009" s="221"/>
      <c r="AD1009" s="221"/>
      <c r="AE1009" s="221"/>
      <c r="AF1009" s="221"/>
      <c r="AG1009" s="221"/>
      <c r="AH1009" s="221"/>
      <c r="AI1009" s="221"/>
      <c r="AJ1009" s="221"/>
      <c r="AK1009" s="221"/>
      <c r="AL1009" s="221"/>
      <c r="AM1009" s="221"/>
      <c r="AN1009" s="221"/>
      <c r="AO1009" s="221"/>
      <c r="AP1009" s="221"/>
      <c r="AQ1009" s="221"/>
      <c r="AR1009" s="222">
        <v>3</v>
      </c>
      <c r="AS1009" s="222">
        <v>255</v>
      </c>
      <c r="AT1009" s="219">
        <f t="shared" si="129"/>
        <v>63.75</v>
      </c>
      <c r="AU1009" s="222">
        <v>17</v>
      </c>
      <c r="AV1009" s="222">
        <v>1485</v>
      </c>
      <c r="AW1009" s="222">
        <f t="shared" si="130"/>
        <v>371.25</v>
      </c>
    </row>
    <row r="1010" spans="2:49">
      <c r="B1010" s="41" t="s">
        <v>3810</v>
      </c>
      <c r="C1010" s="19" t="s">
        <v>3920</v>
      </c>
      <c r="D1010" s="44" t="s">
        <v>5</v>
      </c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221"/>
      <c r="AA1010" s="221"/>
      <c r="AB1010" s="221"/>
      <c r="AC1010" s="221"/>
      <c r="AD1010" s="221"/>
      <c r="AE1010" s="221"/>
      <c r="AF1010" s="221"/>
      <c r="AG1010" s="221"/>
      <c r="AH1010" s="221"/>
      <c r="AI1010" s="221"/>
      <c r="AJ1010" s="221"/>
      <c r="AK1010" s="221"/>
      <c r="AL1010" s="221"/>
      <c r="AM1010" s="221"/>
      <c r="AN1010" s="221"/>
      <c r="AO1010" s="221"/>
      <c r="AP1010" s="221"/>
      <c r="AQ1010" s="221"/>
      <c r="AR1010" s="222">
        <v>0</v>
      </c>
      <c r="AS1010" s="222">
        <v>0</v>
      </c>
      <c r="AT1010" s="219">
        <f t="shared" si="129"/>
        <v>0</v>
      </c>
      <c r="AU1010" s="222">
        <v>9</v>
      </c>
      <c r="AV1010" s="222">
        <v>480</v>
      </c>
      <c r="AW1010" s="222">
        <f t="shared" si="130"/>
        <v>120</v>
      </c>
    </row>
    <row r="1011" spans="2:49">
      <c r="B1011" s="41" t="s">
        <v>3811</v>
      </c>
      <c r="C1011" s="19" t="s">
        <v>3921</v>
      </c>
      <c r="D1011" s="44" t="s">
        <v>66</v>
      </c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221"/>
      <c r="AA1011" s="221"/>
      <c r="AB1011" s="221"/>
      <c r="AC1011" s="221"/>
      <c r="AD1011" s="221"/>
      <c r="AE1011" s="221"/>
      <c r="AF1011" s="221"/>
      <c r="AG1011" s="221"/>
      <c r="AH1011" s="221"/>
      <c r="AI1011" s="221"/>
      <c r="AJ1011" s="221"/>
      <c r="AK1011" s="221"/>
      <c r="AL1011" s="221"/>
      <c r="AM1011" s="221"/>
      <c r="AN1011" s="221"/>
      <c r="AO1011" s="221"/>
      <c r="AP1011" s="221"/>
      <c r="AQ1011" s="221"/>
      <c r="AR1011" s="222">
        <v>15</v>
      </c>
      <c r="AS1011" s="222">
        <v>1155</v>
      </c>
      <c r="AT1011" s="219">
        <f t="shared" si="129"/>
        <v>288.75</v>
      </c>
      <c r="AU1011" s="222">
        <v>0</v>
      </c>
      <c r="AV1011" s="222">
        <v>0</v>
      </c>
      <c r="AW1011" s="222">
        <f t="shared" si="130"/>
        <v>0</v>
      </c>
    </row>
    <row r="1012" spans="2:49">
      <c r="B1012" s="41" t="s">
        <v>3812</v>
      </c>
      <c r="C1012" s="19" t="s">
        <v>3922</v>
      </c>
      <c r="D1012" s="227" t="s">
        <v>935</v>
      </c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221"/>
      <c r="AA1012" s="221"/>
      <c r="AB1012" s="221"/>
      <c r="AC1012" s="221"/>
      <c r="AD1012" s="221"/>
      <c r="AE1012" s="221"/>
      <c r="AF1012" s="221"/>
      <c r="AG1012" s="221"/>
      <c r="AH1012" s="221"/>
      <c r="AI1012" s="221"/>
      <c r="AJ1012" s="221"/>
      <c r="AK1012" s="221"/>
      <c r="AL1012" s="221"/>
      <c r="AM1012" s="221"/>
      <c r="AN1012" s="221"/>
      <c r="AO1012" s="221"/>
      <c r="AP1012" s="221"/>
      <c r="AQ1012" s="221"/>
      <c r="AR1012" s="222">
        <v>2</v>
      </c>
      <c r="AS1012" s="222">
        <v>350</v>
      </c>
      <c r="AT1012" s="219">
        <f t="shared" si="129"/>
        <v>87.5</v>
      </c>
      <c r="AU1012" s="222">
        <v>14</v>
      </c>
      <c r="AV1012" s="222">
        <v>990</v>
      </c>
      <c r="AW1012" s="222">
        <f t="shared" si="130"/>
        <v>247.5</v>
      </c>
    </row>
    <row r="1013" spans="2:49">
      <c r="B1013" s="41" t="s">
        <v>3813</v>
      </c>
      <c r="C1013" s="19" t="s">
        <v>3923</v>
      </c>
      <c r="D1013" s="44" t="s">
        <v>19</v>
      </c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221"/>
      <c r="AA1013" s="221"/>
      <c r="AB1013" s="221"/>
      <c r="AC1013" s="221"/>
      <c r="AD1013" s="221"/>
      <c r="AE1013" s="221"/>
      <c r="AF1013" s="221"/>
      <c r="AG1013" s="221"/>
      <c r="AH1013" s="221"/>
      <c r="AI1013" s="221"/>
      <c r="AJ1013" s="221"/>
      <c r="AK1013" s="221"/>
      <c r="AL1013" s="221"/>
      <c r="AM1013" s="221"/>
      <c r="AN1013" s="221"/>
      <c r="AO1013" s="221"/>
      <c r="AP1013" s="221"/>
      <c r="AQ1013" s="221"/>
      <c r="AR1013" s="222">
        <v>30</v>
      </c>
      <c r="AS1013" s="222">
        <v>2680</v>
      </c>
      <c r="AT1013" s="219">
        <f t="shared" si="129"/>
        <v>670</v>
      </c>
      <c r="AU1013" s="222">
        <v>5</v>
      </c>
      <c r="AV1013" s="222">
        <v>505</v>
      </c>
      <c r="AW1013" s="222">
        <f t="shared" si="130"/>
        <v>126.25</v>
      </c>
    </row>
    <row r="1014" spans="2:49">
      <c r="B1014" s="41" t="s">
        <v>5047</v>
      </c>
      <c r="C1014" s="19" t="s">
        <v>5610</v>
      </c>
      <c r="D1014" s="44" t="s">
        <v>29</v>
      </c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221"/>
      <c r="AA1014" s="221"/>
      <c r="AB1014" s="221"/>
      <c r="AC1014" s="221"/>
      <c r="AD1014" s="221"/>
      <c r="AE1014" s="221"/>
      <c r="AF1014" s="221"/>
      <c r="AG1014" s="221"/>
      <c r="AH1014" s="221"/>
      <c r="AI1014" s="221"/>
      <c r="AJ1014" s="221"/>
      <c r="AK1014" s="221"/>
      <c r="AL1014" s="221"/>
      <c r="AM1014" s="221"/>
      <c r="AN1014" s="221"/>
      <c r="AO1014" s="221"/>
      <c r="AP1014" s="221"/>
      <c r="AQ1014" s="221"/>
      <c r="AR1014" s="222">
        <v>1</v>
      </c>
      <c r="AS1014" s="222">
        <v>100</v>
      </c>
      <c r="AT1014" s="219">
        <f t="shared" si="129"/>
        <v>25</v>
      </c>
      <c r="AU1014" s="222">
        <v>5</v>
      </c>
      <c r="AV1014" s="222">
        <v>450</v>
      </c>
      <c r="AW1014" s="222">
        <f t="shared" si="130"/>
        <v>112.5</v>
      </c>
    </row>
    <row r="1015" spans="2:49">
      <c r="B1015" s="41" t="s">
        <v>5048</v>
      </c>
      <c r="C1015" s="19" t="s">
        <v>5611</v>
      </c>
      <c r="D1015" s="44" t="s">
        <v>29</v>
      </c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221"/>
      <c r="AA1015" s="221"/>
      <c r="AB1015" s="221"/>
      <c r="AC1015" s="221"/>
      <c r="AD1015" s="221"/>
      <c r="AE1015" s="221"/>
      <c r="AF1015" s="221"/>
      <c r="AG1015" s="221"/>
      <c r="AH1015" s="221"/>
      <c r="AI1015" s="221"/>
      <c r="AJ1015" s="221"/>
      <c r="AK1015" s="221"/>
      <c r="AL1015" s="221"/>
      <c r="AM1015" s="221"/>
      <c r="AN1015" s="221"/>
      <c r="AO1015" s="221"/>
      <c r="AP1015" s="221"/>
      <c r="AQ1015" s="221"/>
      <c r="AR1015" s="222">
        <v>119</v>
      </c>
      <c r="AS1015" s="222">
        <v>15780</v>
      </c>
      <c r="AT1015" s="219">
        <f t="shared" si="129"/>
        <v>3945</v>
      </c>
      <c r="AU1015" s="222">
        <v>7</v>
      </c>
      <c r="AV1015" s="222">
        <v>1075</v>
      </c>
      <c r="AW1015" s="222">
        <f t="shared" si="130"/>
        <v>268.75</v>
      </c>
    </row>
    <row r="1016" spans="2:49">
      <c r="B1016" s="41" t="s">
        <v>5049</v>
      </c>
      <c r="C1016" s="19" t="s">
        <v>5612</v>
      </c>
      <c r="D1016" s="44" t="s">
        <v>261</v>
      </c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221"/>
      <c r="AA1016" s="221"/>
      <c r="AB1016" s="221"/>
      <c r="AC1016" s="221"/>
      <c r="AD1016" s="221"/>
      <c r="AE1016" s="221"/>
      <c r="AF1016" s="221"/>
      <c r="AG1016" s="221"/>
      <c r="AH1016" s="221"/>
      <c r="AI1016" s="221"/>
      <c r="AJ1016" s="221"/>
      <c r="AK1016" s="221"/>
      <c r="AL1016" s="221"/>
      <c r="AM1016" s="221"/>
      <c r="AN1016" s="221"/>
      <c r="AO1016" s="221"/>
      <c r="AP1016" s="221"/>
      <c r="AQ1016" s="221"/>
      <c r="AR1016" s="222">
        <v>54</v>
      </c>
      <c r="AS1016" s="222">
        <v>5430</v>
      </c>
      <c r="AT1016" s="219">
        <f t="shared" si="129"/>
        <v>1357.5</v>
      </c>
      <c r="AU1016" s="222">
        <v>3</v>
      </c>
      <c r="AV1016" s="222">
        <v>275</v>
      </c>
      <c r="AW1016" s="222">
        <f t="shared" si="130"/>
        <v>68.75</v>
      </c>
    </row>
    <row r="1017" spans="2:49">
      <c r="B1017" s="41" t="s">
        <v>3814</v>
      </c>
      <c r="C1017" s="19" t="s">
        <v>3924</v>
      </c>
      <c r="D1017" s="44" t="s">
        <v>302</v>
      </c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221"/>
      <c r="AA1017" s="221"/>
      <c r="AB1017" s="221"/>
      <c r="AC1017" s="221"/>
      <c r="AD1017" s="221"/>
      <c r="AE1017" s="221"/>
      <c r="AF1017" s="221"/>
      <c r="AG1017" s="221"/>
      <c r="AH1017" s="221"/>
      <c r="AI1017" s="221"/>
      <c r="AJ1017" s="221"/>
      <c r="AK1017" s="221"/>
      <c r="AL1017" s="221"/>
      <c r="AM1017" s="221"/>
      <c r="AN1017" s="221"/>
      <c r="AO1017" s="221"/>
      <c r="AP1017" s="221"/>
      <c r="AQ1017" s="221"/>
      <c r="AR1017" s="222">
        <v>19</v>
      </c>
      <c r="AS1017" s="222">
        <v>1790</v>
      </c>
      <c r="AT1017" s="219">
        <f t="shared" si="129"/>
        <v>447.5</v>
      </c>
      <c r="AU1017" s="222">
        <v>14</v>
      </c>
      <c r="AV1017" s="222">
        <v>1015</v>
      </c>
      <c r="AW1017" s="222">
        <f t="shared" si="130"/>
        <v>253.75</v>
      </c>
    </row>
    <row r="1018" spans="2:49">
      <c r="B1018" s="41" t="s">
        <v>3815</v>
      </c>
      <c r="C1018" s="19" t="s">
        <v>3925</v>
      </c>
      <c r="D1018" s="227" t="s">
        <v>297</v>
      </c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221"/>
      <c r="AA1018" s="221"/>
      <c r="AB1018" s="221"/>
      <c r="AC1018" s="221"/>
      <c r="AD1018" s="221"/>
      <c r="AE1018" s="221"/>
      <c r="AF1018" s="221"/>
      <c r="AG1018" s="221"/>
      <c r="AH1018" s="221"/>
      <c r="AI1018" s="221"/>
      <c r="AJ1018" s="221"/>
      <c r="AK1018" s="221"/>
      <c r="AL1018" s="221"/>
      <c r="AM1018" s="221"/>
      <c r="AN1018" s="221"/>
      <c r="AO1018" s="221"/>
      <c r="AP1018" s="221"/>
      <c r="AQ1018" s="221"/>
      <c r="AR1018" s="222">
        <v>17</v>
      </c>
      <c r="AS1018" s="222">
        <v>1570</v>
      </c>
      <c r="AT1018" s="219">
        <f t="shared" si="129"/>
        <v>392.5</v>
      </c>
      <c r="AU1018" s="222">
        <v>49</v>
      </c>
      <c r="AV1018" s="222">
        <v>6735</v>
      </c>
      <c r="AW1018" s="222">
        <f t="shared" si="130"/>
        <v>1683.75</v>
      </c>
    </row>
    <row r="1019" spans="2:49">
      <c r="B1019" s="41" t="s">
        <v>3816</v>
      </c>
      <c r="C1019" s="19" t="s">
        <v>3926</v>
      </c>
      <c r="D1019" s="227" t="s">
        <v>302</v>
      </c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221"/>
      <c r="AA1019" s="221"/>
      <c r="AB1019" s="221"/>
      <c r="AC1019" s="221"/>
      <c r="AD1019" s="221"/>
      <c r="AE1019" s="221"/>
      <c r="AF1019" s="221"/>
      <c r="AG1019" s="221"/>
      <c r="AH1019" s="221"/>
      <c r="AI1019" s="221"/>
      <c r="AJ1019" s="221"/>
      <c r="AK1019" s="221"/>
      <c r="AL1019" s="221"/>
      <c r="AM1019" s="221"/>
      <c r="AN1019" s="221"/>
      <c r="AO1019" s="221"/>
      <c r="AP1019" s="221"/>
      <c r="AQ1019" s="221"/>
      <c r="AR1019" s="222">
        <v>5</v>
      </c>
      <c r="AS1019" s="222">
        <v>370</v>
      </c>
      <c r="AT1019" s="219">
        <f t="shared" si="129"/>
        <v>92.5</v>
      </c>
      <c r="AU1019" s="222">
        <v>0</v>
      </c>
      <c r="AV1019" s="222">
        <v>0</v>
      </c>
      <c r="AW1019" s="222">
        <f t="shared" si="130"/>
        <v>0</v>
      </c>
    </row>
    <row r="1020" spans="2:49">
      <c r="B1020" s="41" t="s">
        <v>3817</v>
      </c>
      <c r="C1020" s="19" t="s">
        <v>3927</v>
      </c>
      <c r="D1020" s="44" t="s">
        <v>5</v>
      </c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221"/>
      <c r="AA1020" s="221"/>
      <c r="AB1020" s="221"/>
      <c r="AC1020" s="221"/>
      <c r="AD1020" s="221"/>
      <c r="AE1020" s="221"/>
      <c r="AF1020" s="221"/>
      <c r="AG1020" s="221"/>
      <c r="AH1020" s="221"/>
      <c r="AI1020" s="221"/>
      <c r="AJ1020" s="221"/>
      <c r="AK1020" s="221"/>
      <c r="AL1020" s="221"/>
      <c r="AM1020" s="221"/>
      <c r="AN1020" s="221"/>
      <c r="AO1020" s="221"/>
      <c r="AP1020" s="221"/>
      <c r="AQ1020" s="221"/>
      <c r="AR1020" s="222">
        <v>0</v>
      </c>
      <c r="AS1020" s="222">
        <v>0</v>
      </c>
      <c r="AT1020" s="219">
        <f t="shared" si="129"/>
        <v>0</v>
      </c>
      <c r="AU1020" s="222">
        <v>6</v>
      </c>
      <c r="AV1020" s="222">
        <v>640</v>
      </c>
      <c r="AW1020" s="222">
        <f t="shared" si="130"/>
        <v>160</v>
      </c>
    </row>
    <row r="1021" spans="2:49">
      <c r="B1021" s="41" t="s">
        <v>3818</v>
      </c>
      <c r="C1021" s="19" t="s">
        <v>3928</v>
      </c>
      <c r="D1021" s="227" t="s">
        <v>390</v>
      </c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221"/>
      <c r="AA1021" s="221"/>
      <c r="AB1021" s="221"/>
      <c r="AC1021" s="221"/>
      <c r="AD1021" s="221"/>
      <c r="AE1021" s="221"/>
      <c r="AF1021" s="221"/>
      <c r="AG1021" s="221"/>
      <c r="AH1021" s="221"/>
      <c r="AI1021" s="221"/>
      <c r="AJ1021" s="221"/>
      <c r="AK1021" s="221"/>
      <c r="AL1021" s="221"/>
      <c r="AM1021" s="221"/>
      <c r="AN1021" s="221"/>
      <c r="AO1021" s="221"/>
      <c r="AP1021" s="221"/>
      <c r="AQ1021" s="221"/>
      <c r="AR1021" s="222">
        <v>0</v>
      </c>
      <c r="AS1021" s="222">
        <v>0</v>
      </c>
      <c r="AT1021" s="219">
        <f t="shared" si="129"/>
        <v>0</v>
      </c>
      <c r="AU1021" s="222">
        <v>67</v>
      </c>
      <c r="AV1021" s="222">
        <v>6305</v>
      </c>
      <c r="AW1021" s="222">
        <f t="shared" si="130"/>
        <v>1576.25</v>
      </c>
    </row>
    <row r="1022" spans="2:49">
      <c r="B1022" s="41" t="s">
        <v>3819</v>
      </c>
      <c r="C1022" s="19" t="s">
        <v>3929</v>
      </c>
      <c r="D1022" s="44" t="s">
        <v>5</v>
      </c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221"/>
      <c r="AA1022" s="221"/>
      <c r="AB1022" s="221"/>
      <c r="AC1022" s="221"/>
      <c r="AD1022" s="221"/>
      <c r="AE1022" s="221"/>
      <c r="AF1022" s="221"/>
      <c r="AG1022" s="221"/>
      <c r="AH1022" s="221"/>
      <c r="AI1022" s="221"/>
      <c r="AJ1022" s="221"/>
      <c r="AK1022" s="221"/>
      <c r="AL1022" s="221"/>
      <c r="AM1022" s="221"/>
      <c r="AN1022" s="221"/>
      <c r="AO1022" s="221"/>
      <c r="AP1022" s="221"/>
      <c r="AQ1022" s="221"/>
      <c r="AR1022" s="222">
        <v>15</v>
      </c>
      <c r="AS1022" s="222">
        <v>1470</v>
      </c>
      <c r="AT1022" s="219">
        <f t="shared" si="129"/>
        <v>367.5</v>
      </c>
      <c r="AU1022" s="222">
        <v>27</v>
      </c>
      <c r="AV1022" s="222">
        <v>3060</v>
      </c>
      <c r="AW1022" s="222">
        <f t="shared" si="130"/>
        <v>765</v>
      </c>
    </row>
    <row r="1023" spans="2:49">
      <c r="B1023" s="41" t="s">
        <v>3820</v>
      </c>
      <c r="C1023" s="19" t="s">
        <v>3930</v>
      </c>
      <c r="D1023" s="227" t="s">
        <v>43</v>
      </c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221"/>
      <c r="AA1023" s="221"/>
      <c r="AB1023" s="221"/>
      <c r="AC1023" s="221"/>
      <c r="AD1023" s="221"/>
      <c r="AE1023" s="221"/>
      <c r="AF1023" s="221"/>
      <c r="AG1023" s="221"/>
      <c r="AH1023" s="221"/>
      <c r="AI1023" s="221"/>
      <c r="AJ1023" s="221"/>
      <c r="AK1023" s="221"/>
      <c r="AL1023" s="221"/>
      <c r="AM1023" s="221"/>
      <c r="AN1023" s="221"/>
      <c r="AO1023" s="221"/>
      <c r="AP1023" s="221"/>
      <c r="AQ1023" s="221"/>
      <c r="AR1023" s="222">
        <v>12</v>
      </c>
      <c r="AS1023" s="222">
        <v>955</v>
      </c>
      <c r="AT1023" s="219">
        <f t="shared" si="129"/>
        <v>238.75</v>
      </c>
      <c r="AU1023" s="222">
        <v>8</v>
      </c>
      <c r="AV1023" s="222">
        <v>855</v>
      </c>
      <c r="AW1023" s="222">
        <f t="shared" si="130"/>
        <v>213.75</v>
      </c>
    </row>
    <row r="1024" spans="2:49">
      <c r="B1024" s="41" t="s">
        <v>3821</v>
      </c>
      <c r="C1024" s="19" t="s">
        <v>3931</v>
      </c>
      <c r="D1024" s="44" t="s">
        <v>5</v>
      </c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221"/>
      <c r="AA1024" s="221"/>
      <c r="AB1024" s="221"/>
      <c r="AC1024" s="221"/>
      <c r="AD1024" s="221"/>
      <c r="AE1024" s="221"/>
      <c r="AF1024" s="221"/>
      <c r="AG1024" s="221"/>
      <c r="AH1024" s="221"/>
      <c r="AI1024" s="221"/>
      <c r="AJ1024" s="221"/>
      <c r="AK1024" s="221"/>
      <c r="AL1024" s="221"/>
      <c r="AM1024" s="221"/>
      <c r="AN1024" s="221"/>
      <c r="AO1024" s="221"/>
      <c r="AP1024" s="221"/>
      <c r="AQ1024" s="221"/>
      <c r="AR1024" s="222">
        <v>0</v>
      </c>
      <c r="AS1024" s="222">
        <v>0</v>
      </c>
      <c r="AT1024" s="219">
        <f t="shared" si="129"/>
        <v>0</v>
      </c>
      <c r="AU1024" s="222">
        <v>23</v>
      </c>
      <c r="AV1024" s="222">
        <v>1705</v>
      </c>
      <c r="AW1024" s="222">
        <f t="shared" si="130"/>
        <v>426.25</v>
      </c>
    </row>
    <row r="1025" spans="2:49">
      <c r="B1025" s="41" t="s">
        <v>3822</v>
      </c>
      <c r="C1025" s="19" t="s">
        <v>3932</v>
      </c>
      <c r="D1025" s="227" t="s">
        <v>125</v>
      </c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221"/>
      <c r="AA1025" s="221"/>
      <c r="AB1025" s="221"/>
      <c r="AC1025" s="221"/>
      <c r="AD1025" s="221"/>
      <c r="AE1025" s="221"/>
      <c r="AF1025" s="221"/>
      <c r="AG1025" s="221"/>
      <c r="AH1025" s="221"/>
      <c r="AI1025" s="221"/>
      <c r="AJ1025" s="221"/>
      <c r="AK1025" s="221"/>
      <c r="AL1025" s="221"/>
      <c r="AM1025" s="221"/>
      <c r="AN1025" s="221"/>
      <c r="AO1025" s="221"/>
      <c r="AP1025" s="221"/>
      <c r="AQ1025" s="221"/>
      <c r="AR1025" s="222">
        <v>2</v>
      </c>
      <c r="AS1025" s="222">
        <v>160</v>
      </c>
      <c r="AT1025" s="219">
        <f t="shared" si="129"/>
        <v>40</v>
      </c>
      <c r="AU1025" s="222">
        <v>0</v>
      </c>
      <c r="AV1025" s="222">
        <v>0</v>
      </c>
      <c r="AW1025" s="222">
        <f t="shared" si="130"/>
        <v>0</v>
      </c>
    </row>
    <row r="1026" spans="2:49">
      <c r="B1026" s="41" t="s">
        <v>3823</v>
      </c>
      <c r="C1026" s="19" t="s">
        <v>3933</v>
      </c>
      <c r="D1026" s="44" t="s">
        <v>5</v>
      </c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221"/>
      <c r="AA1026" s="221"/>
      <c r="AB1026" s="221"/>
      <c r="AC1026" s="221"/>
      <c r="AD1026" s="221"/>
      <c r="AE1026" s="221"/>
      <c r="AF1026" s="221"/>
      <c r="AG1026" s="221"/>
      <c r="AH1026" s="221"/>
      <c r="AI1026" s="221"/>
      <c r="AJ1026" s="221"/>
      <c r="AK1026" s="221"/>
      <c r="AL1026" s="221"/>
      <c r="AM1026" s="221"/>
      <c r="AN1026" s="221"/>
      <c r="AO1026" s="221"/>
      <c r="AP1026" s="221"/>
      <c r="AQ1026" s="221"/>
      <c r="AR1026" s="222">
        <v>0</v>
      </c>
      <c r="AS1026" s="222">
        <v>0</v>
      </c>
      <c r="AT1026" s="219">
        <f t="shared" si="129"/>
        <v>0</v>
      </c>
      <c r="AU1026" s="222">
        <v>15</v>
      </c>
      <c r="AV1026" s="222">
        <v>1325</v>
      </c>
      <c r="AW1026" s="222">
        <f t="shared" si="130"/>
        <v>331.25</v>
      </c>
    </row>
    <row r="1027" spans="2:49">
      <c r="B1027" s="41" t="s">
        <v>3824</v>
      </c>
      <c r="C1027" s="19" t="s">
        <v>3934</v>
      </c>
      <c r="D1027" s="44" t="s">
        <v>5</v>
      </c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221"/>
      <c r="AA1027" s="221"/>
      <c r="AB1027" s="221"/>
      <c r="AC1027" s="221"/>
      <c r="AD1027" s="221"/>
      <c r="AE1027" s="221"/>
      <c r="AF1027" s="221"/>
      <c r="AG1027" s="221"/>
      <c r="AH1027" s="221"/>
      <c r="AI1027" s="221"/>
      <c r="AJ1027" s="221"/>
      <c r="AK1027" s="221"/>
      <c r="AL1027" s="221"/>
      <c r="AM1027" s="221"/>
      <c r="AN1027" s="221"/>
      <c r="AO1027" s="221"/>
      <c r="AP1027" s="221"/>
      <c r="AQ1027" s="221"/>
      <c r="AR1027" s="222">
        <v>1</v>
      </c>
      <c r="AS1027" s="222">
        <v>160</v>
      </c>
      <c r="AT1027" s="219">
        <f t="shared" si="129"/>
        <v>40</v>
      </c>
      <c r="AU1027" s="222">
        <v>205</v>
      </c>
      <c r="AV1027" s="222">
        <v>28090</v>
      </c>
      <c r="AW1027" s="222">
        <f t="shared" si="130"/>
        <v>7022.5</v>
      </c>
    </row>
    <row r="1028" spans="2:49">
      <c r="B1028" s="41" t="s">
        <v>3825</v>
      </c>
      <c r="C1028" s="19" t="s">
        <v>3935</v>
      </c>
      <c r="D1028" s="44" t="s">
        <v>5</v>
      </c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221"/>
      <c r="AA1028" s="221"/>
      <c r="AB1028" s="221"/>
      <c r="AC1028" s="221"/>
      <c r="AD1028" s="221"/>
      <c r="AE1028" s="221"/>
      <c r="AF1028" s="221"/>
      <c r="AG1028" s="221"/>
      <c r="AH1028" s="221"/>
      <c r="AI1028" s="221"/>
      <c r="AJ1028" s="221"/>
      <c r="AK1028" s="221"/>
      <c r="AL1028" s="221"/>
      <c r="AM1028" s="221"/>
      <c r="AN1028" s="221"/>
      <c r="AO1028" s="221"/>
      <c r="AP1028" s="221"/>
      <c r="AQ1028" s="221"/>
      <c r="AR1028" s="222">
        <v>8</v>
      </c>
      <c r="AS1028" s="222">
        <v>920</v>
      </c>
      <c r="AT1028" s="219">
        <f t="shared" si="129"/>
        <v>230</v>
      </c>
      <c r="AU1028" s="222">
        <v>19</v>
      </c>
      <c r="AV1028" s="222">
        <v>2050</v>
      </c>
      <c r="AW1028" s="222">
        <f t="shared" si="130"/>
        <v>512.5</v>
      </c>
    </row>
    <row r="1029" spans="2:49">
      <c r="B1029" s="41" t="s">
        <v>3826</v>
      </c>
      <c r="C1029" s="19" t="s">
        <v>3936</v>
      </c>
      <c r="D1029" s="44" t="s">
        <v>5</v>
      </c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221"/>
      <c r="AA1029" s="221"/>
      <c r="AB1029" s="221"/>
      <c r="AC1029" s="221"/>
      <c r="AD1029" s="221"/>
      <c r="AE1029" s="221"/>
      <c r="AF1029" s="221"/>
      <c r="AG1029" s="221"/>
      <c r="AH1029" s="221"/>
      <c r="AI1029" s="221"/>
      <c r="AJ1029" s="221"/>
      <c r="AK1029" s="221"/>
      <c r="AL1029" s="221"/>
      <c r="AM1029" s="221"/>
      <c r="AN1029" s="221"/>
      <c r="AO1029" s="221"/>
      <c r="AP1029" s="221"/>
      <c r="AQ1029" s="221"/>
      <c r="AR1029" s="222">
        <v>3</v>
      </c>
      <c r="AS1029" s="222">
        <v>150</v>
      </c>
      <c r="AT1029" s="219">
        <f t="shared" si="129"/>
        <v>37.5</v>
      </c>
      <c r="AU1029" s="222">
        <v>117</v>
      </c>
      <c r="AV1029" s="222">
        <v>11250</v>
      </c>
      <c r="AW1029" s="222">
        <f t="shared" si="130"/>
        <v>2812.5</v>
      </c>
    </row>
    <row r="1030" spans="2:49">
      <c r="B1030" s="41" t="s">
        <v>3827</v>
      </c>
      <c r="C1030" s="19" t="s">
        <v>3937</v>
      </c>
      <c r="D1030" s="44" t="s">
        <v>5</v>
      </c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221"/>
      <c r="AA1030" s="221"/>
      <c r="AB1030" s="221"/>
      <c r="AC1030" s="221"/>
      <c r="AD1030" s="221"/>
      <c r="AE1030" s="221"/>
      <c r="AF1030" s="221"/>
      <c r="AG1030" s="221"/>
      <c r="AH1030" s="221"/>
      <c r="AI1030" s="221"/>
      <c r="AJ1030" s="221"/>
      <c r="AK1030" s="221"/>
      <c r="AL1030" s="221"/>
      <c r="AM1030" s="221"/>
      <c r="AN1030" s="221"/>
      <c r="AO1030" s="221"/>
      <c r="AP1030" s="221"/>
      <c r="AQ1030" s="221"/>
      <c r="AR1030" s="222">
        <v>22</v>
      </c>
      <c r="AS1030" s="222">
        <v>2575</v>
      </c>
      <c r="AT1030" s="219">
        <f t="shared" si="129"/>
        <v>643.75</v>
      </c>
      <c r="AU1030" s="222">
        <v>49</v>
      </c>
      <c r="AV1030" s="222">
        <v>4755</v>
      </c>
      <c r="AW1030" s="222">
        <f t="shared" si="130"/>
        <v>1188.75</v>
      </c>
    </row>
    <row r="1031" spans="2:49">
      <c r="B1031" s="41" t="s">
        <v>3828</v>
      </c>
      <c r="C1031" s="19" t="s">
        <v>3938</v>
      </c>
      <c r="D1031" s="227" t="s">
        <v>19</v>
      </c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221"/>
      <c r="AA1031" s="221"/>
      <c r="AB1031" s="221"/>
      <c r="AC1031" s="221"/>
      <c r="AD1031" s="221"/>
      <c r="AE1031" s="221"/>
      <c r="AF1031" s="221"/>
      <c r="AG1031" s="221"/>
      <c r="AH1031" s="221"/>
      <c r="AI1031" s="221"/>
      <c r="AJ1031" s="221"/>
      <c r="AK1031" s="221"/>
      <c r="AL1031" s="221"/>
      <c r="AM1031" s="221"/>
      <c r="AN1031" s="221"/>
      <c r="AO1031" s="221"/>
      <c r="AP1031" s="221"/>
      <c r="AQ1031" s="221"/>
      <c r="AR1031" s="222">
        <v>0</v>
      </c>
      <c r="AS1031" s="222">
        <v>0</v>
      </c>
      <c r="AT1031" s="219">
        <f t="shared" si="129"/>
        <v>0</v>
      </c>
      <c r="AU1031" s="222">
        <v>18</v>
      </c>
      <c r="AV1031" s="222">
        <v>2170</v>
      </c>
      <c r="AW1031" s="222">
        <f t="shared" si="130"/>
        <v>542.5</v>
      </c>
    </row>
    <row r="1032" spans="2:49">
      <c r="B1032" s="41" t="s">
        <v>3829</v>
      </c>
      <c r="C1032" s="19" t="s">
        <v>3939</v>
      </c>
      <c r="D1032" s="227" t="s">
        <v>29</v>
      </c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221"/>
      <c r="AA1032" s="221"/>
      <c r="AB1032" s="221"/>
      <c r="AC1032" s="221"/>
      <c r="AD1032" s="221"/>
      <c r="AE1032" s="221"/>
      <c r="AF1032" s="221"/>
      <c r="AG1032" s="221"/>
      <c r="AH1032" s="221"/>
      <c r="AI1032" s="221"/>
      <c r="AJ1032" s="221"/>
      <c r="AK1032" s="221"/>
      <c r="AL1032" s="221"/>
      <c r="AM1032" s="221"/>
      <c r="AN1032" s="221"/>
      <c r="AO1032" s="221"/>
      <c r="AP1032" s="221"/>
      <c r="AQ1032" s="221"/>
      <c r="AR1032" s="222">
        <v>18</v>
      </c>
      <c r="AS1032" s="222">
        <v>1030</v>
      </c>
      <c r="AT1032" s="219">
        <f t="shared" si="129"/>
        <v>257.5</v>
      </c>
      <c r="AU1032" s="222">
        <v>12</v>
      </c>
      <c r="AV1032" s="222">
        <v>985</v>
      </c>
      <c r="AW1032" s="222">
        <f t="shared" si="130"/>
        <v>246.25</v>
      </c>
    </row>
    <row r="1033" spans="2:49">
      <c r="B1033" s="41" t="s">
        <v>3830</v>
      </c>
      <c r="C1033" s="19" t="s">
        <v>3940</v>
      </c>
      <c r="D1033" s="44" t="s">
        <v>5</v>
      </c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221"/>
      <c r="AA1033" s="221"/>
      <c r="AB1033" s="221"/>
      <c r="AC1033" s="221"/>
      <c r="AD1033" s="221"/>
      <c r="AE1033" s="221"/>
      <c r="AF1033" s="221"/>
      <c r="AG1033" s="221"/>
      <c r="AH1033" s="221"/>
      <c r="AI1033" s="221"/>
      <c r="AJ1033" s="221"/>
      <c r="AK1033" s="221"/>
      <c r="AL1033" s="221"/>
      <c r="AM1033" s="221"/>
      <c r="AN1033" s="221"/>
      <c r="AO1033" s="221"/>
      <c r="AP1033" s="221"/>
      <c r="AQ1033" s="221"/>
      <c r="AR1033" s="222">
        <v>4</v>
      </c>
      <c r="AS1033" s="222">
        <v>210</v>
      </c>
      <c r="AT1033" s="219">
        <f t="shared" si="129"/>
        <v>52.5</v>
      </c>
      <c r="AU1033" s="222">
        <v>14</v>
      </c>
      <c r="AV1033" s="222">
        <v>1640</v>
      </c>
      <c r="AW1033" s="222">
        <f t="shared" si="130"/>
        <v>410</v>
      </c>
    </row>
    <row r="1034" spans="2:49">
      <c r="B1034" s="41" t="s">
        <v>3831</v>
      </c>
      <c r="C1034" s="19" t="s">
        <v>3941</v>
      </c>
      <c r="D1034" s="227" t="s">
        <v>19</v>
      </c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221"/>
      <c r="AA1034" s="221"/>
      <c r="AB1034" s="221"/>
      <c r="AC1034" s="221"/>
      <c r="AD1034" s="221"/>
      <c r="AE1034" s="221"/>
      <c r="AF1034" s="221"/>
      <c r="AG1034" s="221"/>
      <c r="AH1034" s="221"/>
      <c r="AI1034" s="221"/>
      <c r="AJ1034" s="221"/>
      <c r="AK1034" s="221"/>
      <c r="AL1034" s="221"/>
      <c r="AM1034" s="221"/>
      <c r="AN1034" s="221"/>
      <c r="AO1034" s="221"/>
      <c r="AP1034" s="221"/>
      <c r="AQ1034" s="221"/>
      <c r="AR1034" s="222">
        <v>4</v>
      </c>
      <c r="AS1034" s="222">
        <v>310</v>
      </c>
      <c r="AT1034" s="219">
        <f t="shared" si="129"/>
        <v>77.5</v>
      </c>
      <c r="AU1034" s="222">
        <v>5</v>
      </c>
      <c r="AV1034" s="222">
        <v>535</v>
      </c>
      <c r="AW1034" s="222">
        <f t="shared" si="130"/>
        <v>133.75</v>
      </c>
    </row>
    <row r="1035" spans="2:49">
      <c r="B1035" s="41" t="s">
        <v>3832</v>
      </c>
      <c r="C1035" s="19" t="s">
        <v>3942</v>
      </c>
      <c r="D1035" s="227" t="s">
        <v>19</v>
      </c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221"/>
      <c r="AA1035" s="221"/>
      <c r="AB1035" s="221"/>
      <c r="AC1035" s="221"/>
      <c r="AD1035" s="221"/>
      <c r="AE1035" s="221"/>
      <c r="AF1035" s="221"/>
      <c r="AG1035" s="221"/>
      <c r="AH1035" s="221"/>
      <c r="AI1035" s="221"/>
      <c r="AJ1035" s="221"/>
      <c r="AK1035" s="221"/>
      <c r="AL1035" s="221"/>
      <c r="AM1035" s="221"/>
      <c r="AN1035" s="221"/>
      <c r="AO1035" s="221"/>
      <c r="AP1035" s="221"/>
      <c r="AQ1035" s="221"/>
      <c r="AR1035" s="222">
        <v>16</v>
      </c>
      <c r="AS1035" s="222">
        <v>1830</v>
      </c>
      <c r="AT1035" s="219">
        <f t="shared" si="129"/>
        <v>457.5</v>
      </c>
      <c r="AU1035" s="222">
        <v>46</v>
      </c>
      <c r="AV1035" s="222">
        <v>3385</v>
      </c>
      <c r="AW1035" s="222">
        <f t="shared" si="130"/>
        <v>846.25</v>
      </c>
    </row>
    <row r="1036" spans="2:49">
      <c r="B1036" s="41" t="s">
        <v>3833</v>
      </c>
      <c r="C1036" s="19" t="s">
        <v>3943</v>
      </c>
      <c r="D1036" s="227" t="s">
        <v>125</v>
      </c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221"/>
      <c r="AA1036" s="221"/>
      <c r="AB1036" s="221"/>
      <c r="AC1036" s="221"/>
      <c r="AD1036" s="221"/>
      <c r="AE1036" s="221"/>
      <c r="AF1036" s="221"/>
      <c r="AG1036" s="221"/>
      <c r="AH1036" s="221"/>
      <c r="AI1036" s="221"/>
      <c r="AJ1036" s="221"/>
      <c r="AK1036" s="221"/>
      <c r="AL1036" s="221"/>
      <c r="AM1036" s="221"/>
      <c r="AN1036" s="221"/>
      <c r="AO1036" s="221"/>
      <c r="AP1036" s="221"/>
      <c r="AQ1036" s="221"/>
      <c r="AR1036" s="222">
        <v>0</v>
      </c>
      <c r="AS1036" s="222">
        <v>0</v>
      </c>
      <c r="AT1036" s="219">
        <f t="shared" si="129"/>
        <v>0</v>
      </c>
      <c r="AU1036" s="222">
        <v>2</v>
      </c>
      <c r="AV1036" s="222">
        <v>250</v>
      </c>
      <c r="AW1036" s="222">
        <f t="shared" si="130"/>
        <v>62.5</v>
      </c>
    </row>
    <row r="1037" spans="2:49">
      <c r="B1037" s="41" t="s">
        <v>3834</v>
      </c>
      <c r="C1037" s="19" t="s">
        <v>3944</v>
      </c>
      <c r="D1037" s="227" t="s">
        <v>307</v>
      </c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221"/>
      <c r="AA1037" s="221"/>
      <c r="AB1037" s="221"/>
      <c r="AC1037" s="221"/>
      <c r="AD1037" s="221"/>
      <c r="AE1037" s="221"/>
      <c r="AF1037" s="221"/>
      <c r="AG1037" s="221"/>
      <c r="AH1037" s="221"/>
      <c r="AI1037" s="221"/>
      <c r="AJ1037" s="221"/>
      <c r="AK1037" s="221"/>
      <c r="AL1037" s="221"/>
      <c r="AM1037" s="221"/>
      <c r="AN1037" s="221"/>
      <c r="AO1037" s="221"/>
      <c r="AP1037" s="221"/>
      <c r="AQ1037" s="221"/>
      <c r="AR1037" s="222">
        <v>10</v>
      </c>
      <c r="AS1037" s="222">
        <v>775</v>
      </c>
      <c r="AT1037" s="219">
        <f t="shared" si="129"/>
        <v>193.75</v>
      </c>
      <c r="AU1037" s="222">
        <v>0</v>
      </c>
      <c r="AV1037" s="222">
        <v>0</v>
      </c>
      <c r="AW1037" s="222">
        <f t="shared" si="130"/>
        <v>0</v>
      </c>
    </row>
    <row r="1038" spans="2:49">
      <c r="B1038" s="41" t="s">
        <v>3835</v>
      </c>
      <c r="C1038" s="19" t="s">
        <v>3945</v>
      </c>
      <c r="D1038" s="227" t="s">
        <v>297</v>
      </c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221"/>
      <c r="AA1038" s="221"/>
      <c r="AB1038" s="221"/>
      <c r="AC1038" s="221"/>
      <c r="AD1038" s="221"/>
      <c r="AE1038" s="221"/>
      <c r="AF1038" s="221"/>
      <c r="AG1038" s="221"/>
      <c r="AH1038" s="221"/>
      <c r="AI1038" s="221"/>
      <c r="AJ1038" s="221"/>
      <c r="AK1038" s="221"/>
      <c r="AL1038" s="221"/>
      <c r="AM1038" s="221"/>
      <c r="AN1038" s="221"/>
      <c r="AO1038" s="221"/>
      <c r="AP1038" s="221"/>
      <c r="AQ1038" s="221"/>
      <c r="AR1038" s="222">
        <v>54</v>
      </c>
      <c r="AS1038" s="222">
        <v>5235</v>
      </c>
      <c r="AT1038" s="219">
        <f t="shared" si="129"/>
        <v>1308.75</v>
      </c>
      <c r="AU1038" s="222">
        <v>15</v>
      </c>
      <c r="AV1038" s="222">
        <v>1195</v>
      </c>
      <c r="AW1038" s="222">
        <f t="shared" si="130"/>
        <v>298.75</v>
      </c>
    </row>
    <row r="1039" spans="2:49">
      <c r="B1039" s="41" t="s">
        <v>3836</v>
      </c>
      <c r="C1039" s="19" t="s">
        <v>3946</v>
      </c>
      <c r="D1039" s="44" t="s">
        <v>5</v>
      </c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221"/>
      <c r="AA1039" s="221"/>
      <c r="AB1039" s="221"/>
      <c r="AC1039" s="221"/>
      <c r="AD1039" s="221"/>
      <c r="AE1039" s="221"/>
      <c r="AF1039" s="221"/>
      <c r="AG1039" s="221"/>
      <c r="AH1039" s="221"/>
      <c r="AI1039" s="221"/>
      <c r="AJ1039" s="221"/>
      <c r="AK1039" s="221"/>
      <c r="AL1039" s="221"/>
      <c r="AM1039" s="221"/>
      <c r="AN1039" s="221"/>
      <c r="AO1039" s="221"/>
      <c r="AP1039" s="221"/>
      <c r="AQ1039" s="221"/>
      <c r="AR1039" s="222">
        <v>7</v>
      </c>
      <c r="AS1039" s="222">
        <v>510</v>
      </c>
      <c r="AT1039" s="219">
        <f t="shared" ref="AT1039:AT1079" si="131">AS1039*25%</f>
        <v>127.5</v>
      </c>
      <c r="AU1039" s="222">
        <v>9</v>
      </c>
      <c r="AV1039" s="222">
        <v>625</v>
      </c>
      <c r="AW1039" s="222">
        <f t="shared" si="130"/>
        <v>156.25</v>
      </c>
    </row>
    <row r="1040" spans="2:49">
      <c r="B1040" s="41" t="s">
        <v>3837</v>
      </c>
      <c r="C1040" s="19" t="s">
        <v>3947</v>
      </c>
      <c r="D1040" s="44" t="s">
        <v>58</v>
      </c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221"/>
      <c r="AA1040" s="221"/>
      <c r="AB1040" s="221"/>
      <c r="AC1040" s="221"/>
      <c r="AD1040" s="221"/>
      <c r="AE1040" s="221"/>
      <c r="AF1040" s="221"/>
      <c r="AG1040" s="221"/>
      <c r="AH1040" s="221"/>
      <c r="AI1040" s="221"/>
      <c r="AJ1040" s="221"/>
      <c r="AK1040" s="221"/>
      <c r="AL1040" s="221"/>
      <c r="AM1040" s="221"/>
      <c r="AN1040" s="221"/>
      <c r="AO1040" s="221"/>
      <c r="AP1040" s="221"/>
      <c r="AQ1040" s="221"/>
      <c r="AR1040" s="222">
        <v>1</v>
      </c>
      <c r="AS1040" s="222">
        <v>60</v>
      </c>
      <c r="AT1040" s="219">
        <f t="shared" si="131"/>
        <v>15</v>
      </c>
      <c r="AU1040" s="222">
        <v>0</v>
      </c>
      <c r="AV1040" s="222">
        <v>0</v>
      </c>
      <c r="AW1040" s="222">
        <f t="shared" si="130"/>
        <v>0</v>
      </c>
    </row>
    <row r="1041" spans="2:49">
      <c r="B1041" s="41" t="s">
        <v>3838</v>
      </c>
      <c r="C1041" s="19" t="s">
        <v>3948</v>
      </c>
      <c r="D1041" s="44" t="s">
        <v>5</v>
      </c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221"/>
      <c r="AA1041" s="221"/>
      <c r="AB1041" s="221"/>
      <c r="AC1041" s="221"/>
      <c r="AD1041" s="221"/>
      <c r="AE1041" s="221"/>
      <c r="AF1041" s="221"/>
      <c r="AG1041" s="221"/>
      <c r="AH1041" s="221"/>
      <c r="AI1041" s="221"/>
      <c r="AJ1041" s="221"/>
      <c r="AK1041" s="221"/>
      <c r="AL1041" s="221"/>
      <c r="AM1041" s="221"/>
      <c r="AN1041" s="221"/>
      <c r="AO1041" s="221"/>
      <c r="AP1041" s="221"/>
      <c r="AQ1041" s="221"/>
      <c r="AR1041" s="222">
        <v>0</v>
      </c>
      <c r="AS1041" s="222">
        <v>0</v>
      </c>
      <c r="AT1041" s="219">
        <f t="shared" si="131"/>
        <v>0</v>
      </c>
      <c r="AU1041" s="222">
        <v>10</v>
      </c>
      <c r="AV1041" s="222">
        <v>1015</v>
      </c>
      <c r="AW1041" s="222">
        <f t="shared" si="130"/>
        <v>253.75</v>
      </c>
    </row>
    <row r="1042" spans="2:49">
      <c r="B1042" s="41" t="s">
        <v>3839</v>
      </c>
      <c r="C1042" s="19" t="s">
        <v>3949</v>
      </c>
      <c r="D1042" s="227" t="s">
        <v>43</v>
      </c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221"/>
      <c r="AA1042" s="221"/>
      <c r="AB1042" s="221"/>
      <c r="AC1042" s="221"/>
      <c r="AD1042" s="221"/>
      <c r="AE1042" s="221"/>
      <c r="AF1042" s="221"/>
      <c r="AG1042" s="221"/>
      <c r="AH1042" s="221"/>
      <c r="AI1042" s="221"/>
      <c r="AJ1042" s="221"/>
      <c r="AK1042" s="221"/>
      <c r="AL1042" s="221"/>
      <c r="AM1042" s="221"/>
      <c r="AN1042" s="221"/>
      <c r="AO1042" s="221"/>
      <c r="AP1042" s="221"/>
      <c r="AQ1042" s="221"/>
      <c r="AR1042" s="222">
        <v>4</v>
      </c>
      <c r="AS1042" s="222">
        <v>310</v>
      </c>
      <c r="AT1042" s="219">
        <f t="shared" si="131"/>
        <v>77.5</v>
      </c>
      <c r="AU1042" s="222">
        <v>17</v>
      </c>
      <c r="AV1042" s="222">
        <v>1220</v>
      </c>
      <c r="AW1042" s="222">
        <f t="shared" si="130"/>
        <v>305</v>
      </c>
    </row>
    <row r="1043" spans="2:49">
      <c r="B1043" s="41" t="s">
        <v>3840</v>
      </c>
      <c r="C1043" s="19" t="s">
        <v>3950</v>
      </c>
      <c r="D1043" s="227" t="s">
        <v>43</v>
      </c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221"/>
      <c r="AA1043" s="221"/>
      <c r="AB1043" s="221"/>
      <c r="AC1043" s="221"/>
      <c r="AD1043" s="221"/>
      <c r="AE1043" s="221"/>
      <c r="AF1043" s="221"/>
      <c r="AG1043" s="221"/>
      <c r="AH1043" s="221"/>
      <c r="AI1043" s="221"/>
      <c r="AJ1043" s="221"/>
      <c r="AK1043" s="221"/>
      <c r="AL1043" s="221"/>
      <c r="AM1043" s="221"/>
      <c r="AN1043" s="221"/>
      <c r="AO1043" s="221"/>
      <c r="AP1043" s="221"/>
      <c r="AQ1043" s="221"/>
      <c r="AR1043" s="222">
        <v>0</v>
      </c>
      <c r="AS1043" s="222">
        <v>0</v>
      </c>
      <c r="AT1043" s="219">
        <f t="shared" si="131"/>
        <v>0</v>
      </c>
      <c r="AU1043" s="222">
        <v>4</v>
      </c>
      <c r="AV1043" s="222">
        <v>300</v>
      </c>
      <c r="AW1043" s="222">
        <f t="shared" si="130"/>
        <v>75</v>
      </c>
    </row>
    <row r="1044" spans="2:49">
      <c r="B1044" s="41" t="s">
        <v>3841</v>
      </c>
      <c r="C1044" s="19" t="s">
        <v>3951</v>
      </c>
      <c r="D1044" s="227" t="s">
        <v>38</v>
      </c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221"/>
      <c r="AA1044" s="221"/>
      <c r="AB1044" s="221"/>
      <c r="AC1044" s="221"/>
      <c r="AD1044" s="221"/>
      <c r="AE1044" s="221"/>
      <c r="AF1044" s="221"/>
      <c r="AG1044" s="221"/>
      <c r="AH1044" s="221"/>
      <c r="AI1044" s="221"/>
      <c r="AJ1044" s="221"/>
      <c r="AK1044" s="221"/>
      <c r="AL1044" s="221"/>
      <c r="AM1044" s="221"/>
      <c r="AN1044" s="221"/>
      <c r="AO1044" s="221"/>
      <c r="AP1044" s="221"/>
      <c r="AQ1044" s="221"/>
      <c r="AR1044" s="222">
        <v>0</v>
      </c>
      <c r="AS1044" s="222">
        <v>0</v>
      </c>
      <c r="AT1044" s="219">
        <f t="shared" si="131"/>
        <v>0</v>
      </c>
      <c r="AU1044" s="222">
        <v>26</v>
      </c>
      <c r="AV1044" s="222">
        <v>3050</v>
      </c>
      <c r="AW1044" s="222">
        <f t="shared" si="130"/>
        <v>762.5</v>
      </c>
    </row>
    <row r="1045" spans="2:49">
      <c r="B1045" s="41" t="s">
        <v>3842</v>
      </c>
      <c r="C1045" s="19" t="s">
        <v>3952</v>
      </c>
      <c r="D1045" s="227" t="s">
        <v>216</v>
      </c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221"/>
      <c r="AA1045" s="221"/>
      <c r="AB1045" s="221"/>
      <c r="AC1045" s="221"/>
      <c r="AD1045" s="221"/>
      <c r="AE1045" s="221"/>
      <c r="AF1045" s="221"/>
      <c r="AG1045" s="221"/>
      <c r="AH1045" s="221"/>
      <c r="AI1045" s="221"/>
      <c r="AJ1045" s="221"/>
      <c r="AK1045" s="221"/>
      <c r="AL1045" s="221"/>
      <c r="AM1045" s="221"/>
      <c r="AN1045" s="221"/>
      <c r="AO1045" s="221"/>
      <c r="AP1045" s="221"/>
      <c r="AQ1045" s="221"/>
      <c r="AR1045" s="222">
        <v>0</v>
      </c>
      <c r="AS1045" s="222">
        <v>0</v>
      </c>
      <c r="AT1045" s="219">
        <f t="shared" si="131"/>
        <v>0</v>
      </c>
      <c r="AU1045" s="222">
        <v>2</v>
      </c>
      <c r="AV1045" s="222">
        <v>145</v>
      </c>
      <c r="AW1045" s="222">
        <f t="shared" si="130"/>
        <v>36.25</v>
      </c>
    </row>
    <row r="1046" spans="2:49">
      <c r="B1046" s="41" t="s">
        <v>3843</v>
      </c>
      <c r="C1046" s="19" t="s">
        <v>3953</v>
      </c>
      <c r="D1046" s="227" t="s">
        <v>38</v>
      </c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221"/>
      <c r="AA1046" s="221"/>
      <c r="AB1046" s="221"/>
      <c r="AC1046" s="221"/>
      <c r="AD1046" s="221"/>
      <c r="AE1046" s="221"/>
      <c r="AF1046" s="221"/>
      <c r="AG1046" s="221"/>
      <c r="AH1046" s="221"/>
      <c r="AI1046" s="221"/>
      <c r="AJ1046" s="221"/>
      <c r="AK1046" s="221"/>
      <c r="AL1046" s="221"/>
      <c r="AM1046" s="221"/>
      <c r="AN1046" s="221"/>
      <c r="AO1046" s="221"/>
      <c r="AP1046" s="221"/>
      <c r="AQ1046" s="221"/>
      <c r="AR1046" s="222">
        <v>5</v>
      </c>
      <c r="AS1046" s="222">
        <v>310</v>
      </c>
      <c r="AT1046" s="219">
        <f t="shared" si="131"/>
        <v>77.5</v>
      </c>
      <c r="AU1046" s="222">
        <v>4</v>
      </c>
      <c r="AV1046" s="222">
        <v>290</v>
      </c>
      <c r="AW1046" s="222">
        <f t="shared" si="130"/>
        <v>72.5</v>
      </c>
    </row>
    <row r="1047" spans="2:49">
      <c r="B1047" s="41" t="s">
        <v>3844</v>
      </c>
      <c r="C1047" s="19" t="s">
        <v>3954</v>
      </c>
      <c r="D1047" s="227" t="s">
        <v>38</v>
      </c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221"/>
      <c r="AA1047" s="221"/>
      <c r="AB1047" s="221"/>
      <c r="AC1047" s="221"/>
      <c r="AD1047" s="221"/>
      <c r="AE1047" s="221"/>
      <c r="AF1047" s="221"/>
      <c r="AG1047" s="221"/>
      <c r="AH1047" s="221"/>
      <c r="AI1047" s="221"/>
      <c r="AJ1047" s="221"/>
      <c r="AK1047" s="221"/>
      <c r="AL1047" s="221"/>
      <c r="AM1047" s="221"/>
      <c r="AN1047" s="221"/>
      <c r="AO1047" s="221"/>
      <c r="AP1047" s="221"/>
      <c r="AQ1047" s="221"/>
      <c r="AR1047" s="222">
        <v>2</v>
      </c>
      <c r="AS1047" s="222">
        <v>180</v>
      </c>
      <c r="AT1047" s="219">
        <f t="shared" si="131"/>
        <v>45</v>
      </c>
      <c r="AU1047" s="222">
        <v>8</v>
      </c>
      <c r="AV1047" s="222">
        <v>815</v>
      </c>
      <c r="AW1047" s="222">
        <f t="shared" si="130"/>
        <v>203.75</v>
      </c>
    </row>
    <row r="1048" spans="2:49">
      <c r="B1048" s="41" t="s">
        <v>3845</v>
      </c>
      <c r="C1048" s="19" t="s">
        <v>3955</v>
      </c>
      <c r="D1048" s="44" t="s">
        <v>284</v>
      </c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221"/>
      <c r="AA1048" s="221"/>
      <c r="AB1048" s="221"/>
      <c r="AC1048" s="221"/>
      <c r="AD1048" s="221"/>
      <c r="AE1048" s="221"/>
      <c r="AF1048" s="221"/>
      <c r="AG1048" s="221"/>
      <c r="AH1048" s="221"/>
      <c r="AI1048" s="221"/>
      <c r="AJ1048" s="221"/>
      <c r="AK1048" s="221"/>
      <c r="AL1048" s="221"/>
      <c r="AM1048" s="221"/>
      <c r="AN1048" s="221"/>
      <c r="AO1048" s="221"/>
      <c r="AP1048" s="221"/>
      <c r="AQ1048" s="221"/>
      <c r="AR1048" s="222">
        <v>0</v>
      </c>
      <c r="AS1048" s="222">
        <v>0</v>
      </c>
      <c r="AT1048" s="219">
        <f t="shared" si="131"/>
        <v>0</v>
      </c>
      <c r="AU1048" s="222">
        <v>7</v>
      </c>
      <c r="AV1048" s="222">
        <v>650</v>
      </c>
      <c r="AW1048" s="222">
        <f t="shared" si="130"/>
        <v>162.5</v>
      </c>
    </row>
    <row r="1049" spans="2:49">
      <c r="B1049" s="41" t="s">
        <v>3846</v>
      </c>
      <c r="C1049" s="19" t="s">
        <v>3956</v>
      </c>
      <c r="D1049" s="227" t="s">
        <v>284</v>
      </c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221"/>
      <c r="AA1049" s="221"/>
      <c r="AB1049" s="221"/>
      <c r="AC1049" s="221"/>
      <c r="AD1049" s="221"/>
      <c r="AE1049" s="221"/>
      <c r="AF1049" s="221"/>
      <c r="AG1049" s="221"/>
      <c r="AH1049" s="221"/>
      <c r="AI1049" s="221"/>
      <c r="AJ1049" s="221"/>
      <c r="AK1049" s="221"/>
      <c r="AL1049" s="221"/>
      <c r="AM1049" s="221"/>
      <c r="AN1049" s="221"/>
      <c r="AO1049" s="221"/>
      <c r="AP1049" s="221"/>
      <c r="AQ1049" s="221"/>
      <c r="AR1049" s="222">
        <v>39</v>
      </c>
      <c r="AS1049" s="222">
        <v>3300</v>
      </c>
      <c r="AT1049" s="219">
        <f t="shared" si="131"/>
        <v>825</v>
      </c>
      <c r="AU1049" s="222">
        <v>13</v>
      </c>
      <c r="AV1049" s="222">
        <v>1455</v>
      </c>
      <c r="AW1049" s="222">
        <f t="shared" si="130"/>
        <v>363.75</v>
      </c>
    </row>
    <row r="1050" spans="2:49">
      <c r="B1050" s="41" t="s">
        <v>3847</v>
      </c>
      <c r="C1050" s="19" t="s">
        <v>3957</v>
      </c>
      <c r="D1050" s="227" t="s">
        <v>25</v>
      </c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221"/>
      <c r="AA1050" s="221"/>
      <c r="AB1050" s="221"/>
      <c r="AC1050" s="221"/>
      <c r="AD1050" s="221"/>
      <c r="AE1050" s="221"/>
      <c r="AF1050" s="221"/>
      <c r="AG1050" s="221"/>
      <c r="AH1050" s="221"/>
      <c r="AI1050" s="221"/>
      <c r="AJ1050" s="221"/>
      <c r="AK1050" s="221"/>
      <c r="AL1050" s="221"/>
      <c r="AM1050" s="221"/>
      <c r="AN1050" s="221"/>
      <c r="AO1050" s="221"/>
      <c r="AP1050" s="221"/>
      <c r="AQ1050" s="221"/>
      <c r="AR1050" s="222">
        <v>0</v>
      </c>
      <c r="AS1050" s="222">
        <v>0</v>
      </c>
      <c r="AT1050" s="219">
        <f t="shared" si="131"/>
        <v>0</v>
      </c>
      <c r="AU1050" s="222">
        <v>0</v>
      </c>
      <c r="AV1050" s="222">
        <v>0</v>
      </c>
      <c r="AW1050" s="222">
        <f t="shared" si="130"/>
        <v>0</v>
      </c>
    </row>
    <row r="1051" spans="2:49">
      <c r="B1051" s="41" t="s">
        <v>3848</v>
      </c>
      <c r="C1051" s="19" t="s">
        <v>3958</v>
      </c>
      <c r="D1051" s="227" t="s">
        <v>501</v>
      </c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221"/>
      <c r="AA1051" s="221"/>
      <c r="AB1051" s="221"/>
      <c r="AC1051" s="221"/>
      <c r="AD1051" s="221"/>
      <c r="AE1051" s="221"/>
      <c r="AF1051" s="221"/>
      <c r="AG1051" s="221"/>
      <c r="AH1051" s="221"/>
      <c r="AI1051" s="221"/>
      <c r="AJ1051" s="221"/>
      <c r="AK1051" s="221"/>
      <c r="AL1051" s="221"/>
      <c r="AM1051" s="221"/>
      <c r="AN1051" s="221"/>
      <c r="AO1051" s="221"/>
      <c r="AP1051" s="221"/>
      <c r="AQ1051" s="221"/>
      <c r="AR1051" s="222">
        <v>1</v>
      </c>
      <c r="AS1051" s="222">
        <v>80</v>
      </c>
      <c r="AT1051" s="219">
        <f t="shared" si="131"/>
        <v>20</v>
      </c>
      <c r="AU1051" s="222">
        <v>8</v>
      </c>
      <c r="AV1051" s="222">
        <v>585</v>
      </c>
      <c r="AW1051" s="222">
        <f t="shared" si="130"/>
        <v>146.25</v>
      </c>
    </row>
    <row r="1052" spans="2:49">
      <c r="B1052" s="41" t="s">
        <v>3849</v>
      </c>
      <c r="C1052" s="19" t="s">
        <v>3959</v>
      </c>
      <c r="D1052" s="227" t="s">
        <v>21</v>
      </c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221"/>
      <c r="AA1052" s="221"/>
      <c r="AB1052" s="221"/>
      <c r="AC1052" s="221"/>
      <c r="AD1052" s="221"/>
      <c r="AE1052" s="221"/>
      <c r="AF1052" s="221"/>
      <c r="AG1052" s="221"/>
      <c r="AH1052" s="221"/>
      <c r="AI1052" s="221"/>
      <c r="AJ1052" s="221"/>
      <c r="AK1052" s="221"/>
      <c r="AL1052" s="221"/>
      <c r="AM1052" s="221"/>
      <c r="AN1052" s="221"/>
      <c r="AO1052" s="221"/>
      <c r="AP1052" s="221"/>
      <c r="AQ1052" s="221"/>
      <c r="AR1052" s="222">
        <v>15</v>
      </c>
      <c r="AS1052" s="222">
        <v>1310</v>
      </c>
      <c r="AT1052" s="219">
        <f t="shared" si="131"/>
        <v>327.5</v>
      </c>
      <c r="AU1052" s="222">
        <v>268</v>
      </c>
      <c r="AV1052" s="222">
        <v>28415</v>
      </c>
      <c r="AW1052" s="222">
        <f t="shared" si="130"/>
        <v>7103.75</v>
      </c>
    </row>
    <row r="1053" spans="2:49">
      <c r="B1053" s="41" t="s">
        <v>5050</v>
      </c>
      <c r="C1053" s="19" t="s">
        <v>5613</v>
      </c>
      <c r="D1053" s="227" t="s">
        <v>191</v>
      </c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221"/>
      <c r="AA1053" s="221"/>
      <c r="AB1053" s="221"/>
      <c r="AC1053" s="221"/>
      <c r="AD1053" s="221"/>
      <c r="AE1053" s="221"/>
      <c r="AF1053" s="221"/>
      <c r="AG1053" s="221"/>
      <c r="AH1053" s="221"/>
      <c r="AI1053" s="221"/>
      <c r="AJ1053" s="221"/>
      <c r="AK1053" s="221"/>
      <c r="AL1053" s="221"/>
      <c r="AM1053" s="221"/>
      <c r="AN1053" s="221"/>
      <c r="AO1053" s="221"/>
      <c r="AP1053" s="221"/>
      <c r="AQ1053" s="221"/>
      <c r="AR1053" s="222">
        <v>0</v>
      </c>
      <c r="AS1053" s="222">
        <v>0</v>
      </c>
      <c r="AT1053" s="219">
        <f t="shared" si="131"/>
        <v>0</v>
      </c>
      <c r="AU1053" s="222">
        <v>2</v>
      </c>
      <c r="AV1053" s="222">
        <v>145</v>
      </c>
      <c r="AW1053" s="222">
        <f t="shared" ref="AW1053:AW1115" si="132">AV1053*25%</f>
        <v>36.25</v>
      </c>
    </row>
    <row r="1054" spans="2:49">
      <c r="B1054" s="41" t="s">
        <v>3850</v>
      </c>
      <c r="C1054" s="19" t="s">
        <v>5614</v>
      </c>
      <c r="D1054" s="44" t="s">
        <v>5</v>
      </c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221"/>
      <c r="AA1054" s="221"/>
      <c r="AB1054" s="221"/>
      <c r="AC1054" s="221"/>
      <c r="AD1054" s="221"/>
      <c r="AE1054" s="221"/>
      <c r="AF1054" s="221"/>
      <c r="AG1054" s="221"/>
      <c r="AH1054" s="221"/>
      <c r="AI1054" s="221"/>
      <c r="AJ1054" s="221"/>
      <c r="AK1054" s="221"/>
      <c r="AL1054" s="221"/>
      <c r="AM1054" s="221"/>
      <c r="AN1054" s="221"/>
      <c r="AO1054" s="221"/>
      <c r="AP1054" s="221"/>
      <c r="AQ1054" s="221"/>
      <c r="AR1054" s="222">
        <v>0</v>
      </c>
      <c r="AS1054" s="222">
        <v>0</v>
      </c>
      <c r="AT1054" s="219">
        <f t="shared" si="131"/>
        <v>0</v>
      </c>
      <c r="AU1054" s="222">
        <v>15</v>
      </c>
      <c r="AV1054" s="222">
        <v>1790</v>
      </c>
      <c r="AW1054" s="222">
        <f t="shared" si="132"/>
        <v>447.5</v>
      </c>
    </row>
    <row r="1055" spans="2:49">
      <c r="B1055" s="41" t="s">
        <v>3851</v>
      </c>
      <c r="C1055" s="19" t="s">
        <v>3960</v>
      </c>
      <c r="D1055" s="44" t="s">
        <v>5</v>
      </c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221"/>
      <c r="AA1055" s="221"/>
      <c r="AB1055" s="221"/>
      <c r="AC1055" s="221"/>
      <c r="AD1055" s="221"/>
      <c r="AE1055" s="221"/>
      <c r="AF1055" s="221"/>
      <c r="AG1055" s="221"/>
      <c r="AH1055" s="221"/>
      <c r="AI1055" s="221"/>
      <c r="AJ1055" s="221"/>
      <c r="AK1055" s="221"/>
      <c r="AL1055" s="221"/>
      <c r="AM1055" s="221"/>
      <c r="AN1055" s="221"/>
      <c r="AO1055" s="221"/>
      <c r="AP1055" s="221"/>
      <c r="AQ1055" s="221"/>
      <c r="AR1055" s="222">
        <v>7</v>
      </c>
      <c r="AS1055" s="222">
        <v>695</v>
      </c>
      <c r="AT1055" s="219">
        <f t="shared" si="131"/>
        <v>173.75</v>
      </c>
      <c r="AU1055" s="222">
        <v>16</v>
      </c>
      <c r="AV1055" s="222">
        <v>1355</v>
      </c>
      <c r="AW1055" s="222">
        <f t="shared" si="132"/>
        <v>338.75</v>
      </c>
    </row>
    <row r="1056" spans="2:49">
      <c r="B1056" s="41" t="s">
        <v>3852</v>
      </c>
      <c r="C1056" s="19" t="s">
        <v>3961</v>
      </c>
      <c r="D1056" s="227" t="s">
        <v>12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221"/>
      <c r="AA1056" s="221"/>
      <c r="AB1056" s="221"/>
      <c r="AC1056" s="221"/>
      <c r="AD1056" s="221"/>
      <c r="AE1056" s="221"/>
      <c r="AF1056" s="221"/>
      <c r="AG1056" s="221"/>
      <c r="AH1056" s="221"/>
      <c r="AI1056" s="221"/>
      <c r="AJ1056" s="221"/>
      <c r="AK1056" s="221"/>
      <c r="AL1056" s="221"/>
      <c r="AM1056" s="221"/>
      <c r="AN1056" s="221"/>
      <c r="AO1056" s="221"/>
      <c r="AP1056" s="221"/>
      <c r="AQ1056" s="221"/>
      <c r="AR1056" s="222">
        <v>0</v>
      </c>
      <c r="AS1056" s="222">
        <v>0</v>
      </c>
      <c r="AT1056" s="219">
        <f t="shared" si="131"/>
        <v>0</v>
      </c>
      <c r="AU1056" s="222">
        <v>7</v>
      </c>
      <c r="AV1056" s="222">
        <v>510</v>
      </c>
      <c r="AW1056" s="222">
        <f t="shared" si="132"/>
        <v>127.5</v>
      </c>
    </row>
    <row r="1057" spans="2:49">
      <c r="B1057" s="41" t="s">
        <v>3853</v>
      </c>
      <c r="C1057" s="19" t="s">
        <v>3962</v>
      </c>
      <c r="D1057" s="44" t="s">
        <v>84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221"/>
      <c r="AA1057" s="221"/>
      <c r="AB1057" s="221"/>
      <c r="AC1057" s="221"/>
      <c r="AD1057" s="221"/>
      <c r="AE1057" s="221"/>
      <c r="AF1057" s="221"/>
      <c r="AG1057" s="221"/>
      <c r="AH1057" s="221"/>
      <c r="AI1057" s="221"/>
      <c r="AJ1057" s="221"/>
      <c r="AK1057" s="221"/>
      <c r="AL1057" s="221"/>
      <c r="AM1057" s="221"/>
      <c r="AN1057" s="221"/>
      <c r="AO1057" s="221"/>
      <c r="AP1057" s="221"/>
      <c r="AQ1057" s="221"/>
      <c r="AR1057" s="222">
        <v>0</v>
      </c>
      <c r="AS1057" s="222">
        <v>0</v>
      </c>
      <c r="AT1057" s="219">
        <f t="shared" si="131"/>
        <v>0</v>
      </c>
      <c r="AU1057" s="222">
        <v>12</v>
      </c>
      <c r="AV1057" s="222">
        <v>1175</v>
      </c>
      <c r="AW1057" s="222">
        <f t="shared" si="132"/>
        <v>293.75</v>
      </c>
    </row>
    <row r="1058" spans="2:49">
      <c r="B1058" s="41" t="s">
        <v>3854</v>
      </c>
      <c r="C1058" s="19" t="s">
        <v>3963</v>
      </c>
      <c r="D1058" s="227" t="s">
        <v>191</v>
      </c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221"/>
      <c r="AA1058" s="221"/>
      <c r="AB1058" s="221"/>
      <c r="AC1058" s="221"/>
      <c r="AD1058" s="221"/>
      <c r="AE1058" s="221"/>
      <c r="AF1058" s="221"/>
      <c r="AG1058" s="221"/>
      <c r="AH1058" s="221"/>
      <c r="AI1058" s="221"/>
      <c r="AJ1058" s="221"/>
      <c r="AK1058" s="221"/>
      <c r="AL1058" s="221"/>
      <c r="AM1058" s="221"/>
      <c r="AN1058" s="221"/>
      <c r="AO1058" s="221"/>
      <c r="AP1058" s="221"/>
      <c r="AQ1058" s="221"/>
      <c r="AR1058" s="222">
        <v>3</v>
      </c>
      <c r="AS1058" s="222">
        <v>515</v>
      </c>
      <c r="AT1058" s="219">
        <f t="shared" si="131"/>
        <v>128.75</v>
      </c>
      <c r="AU1058" s="222">
        <v>4</v>
      </c>
      <c r="AV1058" s="222">
        <v>340</v>
      </c>
      <c r="AW1058" s="222">
        <f t="shared" si="132"/>
        <v>85</v>
      </c>
    </row>
    <row r="1059" spans="2:49">
      <c r="B1059" s="41" t="s">
        <v>3855</v>
      </c>
      <c r="C1059" s="19" t="s">
        <v>3964</v>
      </c>
      <c r="D1059" s="227" t="s">
        <v>84</v>
      </c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221"/>
      <c r="AA1059" s="221"/>
      <c r="AB1059" s="221"/>
      <c r="AC1059" s="221"/>
      <c r="AD1059" s="221"/>
      <c r="AE1059" s="221"/>
      <c r="AF1059" s="221"/>
      <c r="AG1059" s="221"/>
      <c r="AH1059" s="221"/>
      <c r="AI1059" s="221"/>
      <c r="AJ1059" s="221"/>
      <c r="AK1059" s="221"/>
      <c r="AL1059" s="221"/>
      <c r="AM1059" s="221"/>
      <c r="AN1059" s="221"/>
      <c r="AO1059" s="221"/>
      <c r="AP1059" s="221"/>
      <c r="AQ1059" s="221"/>
      <c r="AR1059" s="222">
        <v>0</v>
      </c>
      <c r="AS1059" s="222">
        <v>0</v>
      </c>
      <c r="AT1059" s="219">
        <f t="shared" si="131"/>
        <v>0</v>
      </c>
      <c r="AU1059" s="222">
        <v>3</v>
      </c>
      <c r="AV1059" s="222">
        <v>410</v>
      </c>
      <c r="AW1059" s="222">
        <f t="shared" si="132"/>
        <v>102.5</v>
      </c>
    </row>
    <row r="1060" spans="2:49">
      <c r="B1060" s="41" t="s">
        <v>3856</v>
      </c>
      <c r="C1060" s="19" t="s">
        <v>3965</v>
      </c>
      <c r="D1060" s="44" t="s">
        <v>84</v>
      </c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221"/>
      <c r="AA1060" s="221"/>
      <c r="AB1060" s="221"/>
      <c r="AC1060" s="221"/>
      <c r="AD1060" s="221"/>
      <c r="AE1060" s="221"/>
      <c r="AF1060" s="221"/>
      <c r="AG1060" s="221"/>
      <c r="AH1060" s="221"/>
      <c r="AI1060" s="221"/>
      <c r="AJ1060" s="221"/>
      <c r="AK1060" s="221"/>
      <c r="AL1060" s="221"/>
      <c r="AM1060" s="221"/>
      <c r="AN1060" s="221"/>
      <c r="AO1060" s="221"/>
      <c r="AP1060" s="221"/>
      <c r="AQ1060" s="221"/>
      <c r="AR1060" s="222">
        <v>0</v>
      </c>
      <c r="AS1060" s="222">
        <v>0</v>
      </c>
      <c r="AT1060" s="219">
        <f t="shared" si="131"/>
        <v>0</v>
      </c>
      <c r="AU1060" s="222">
        <v>12</v>
      </c>
      <c r="AV1060" s="222">
        <v>910</v>
      </c>
      <c r="AW1060" s="222">
        <f t="shared" si="132"/>
        <v>227.5</v>
      </c>
    </row>
    <row r="1061" spans="2:49">
      <c r="B1061" s="41" t="s">
        <v>3857</v>
      </c>
      <c r="C1061" s="19" t="s">
        <v>673</v>
      </c>
      <c r="D1061" s="44" t="s">
        <v>16</v>
      </c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221"/>
      <c r="AA1061" s="221"/>
      <c r="AB1061" s="221"/>
      <c r="AC1061" s="221"/>
      <c r="AD1061" s="221"/>
      <c r="AE1061" s="221"/>
      <c r="AF1061" s="221"/>
      <c r="AG1061" s="221"/>
      <c r="AH1061" s="221"/>
      <c r="AI1061" s="221"/>
      <c r="AJ1061" s="221"/>
      <c r="AK1061" s="221"/>
      <c r="AL1061" s="221"/>
      <c r="AM1061" s="221"/>
      <c r="AN1061" s="221"/>
      <c r="AO1061" s="221"/>
      <c r="AP1061" s="221"/>
      <c r="AQ1061" s="221"/>
      <c r="AR1061" s="222">
        <v>0</v>
      </c>
      <c r="AS1061" s="222">
        <v>0</v>
      </c>
      <c r="AT1061" s="219">
        <f t="shared" si="131"/>
        <v>0</v>
      </c>
      <c r="AU1061" s="222">
        <v>37</v>
      </c>
      <c r="AV1061" s="222">
        <v>3000</v>
      </c>
      <c r="AW1061" s="222">
        <f t="shared" si="132"/>
        <v>750</v>
      </c>
    </row>
    <row r="1062" spans="2:49">
      <c r="B1062" s="41" t="s">
        <v>3858</v>
      </c>
      <c r="C1062" s="19" t="s">
        <v>3966</v>
      </c>
      <c r="D1062" s="227" t="s">
        <v>16</v>
      </c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221"/>
      <c r="AA1062" s="221"/>
      <c r="AB1062" s="221"/>
      <c r="AC1062" s="221"/>
      <c r="AD1062" s="221"/>
      <c r="AE1062" s="221"/>
      <c r="AF1062" s="221"/>
      <c r="AG1062" s="221"/>
      <c r="AH1062" s="221"/>
      <c r="AI1062" s="221"/>
      <c r="AJ1062" s="221"/>
      <c r="AK1062" s="221"/>
      <c r="AL1062" s="221"/>
      <c r="AM1062" s="221"/>
      <c r="AN1062" s="221"/>
      <c r="AO1062" s="221"/>
      <c r="AP1062" s="221"/>
      <c r="AQ1062" s="221"/>
      <c r="AR1062" s="222">
        <v>34</v>
      </c>
      <c r="AS1062" s="222">
        <v>2065</v>
      </c>
      <c r="AT1062" s="219">
        <f t="shared" si="131"/>
        <v>516.25</v>
      </c>
      <c r="AU1062" s="222">
        <v>2</v>
      </c>
      <c r="AV1062" s="222">
        <v>160</v>
      </c>
      <c r="AW1062" s="222">
        <f t="shared" si="132"/>
        <v>40</v>
      </c>
    </row>
    <row r="1063" spans="2:49">
      <c r="B1063" s="41" t="s">
        <v>5051</v>
      </c>
      <c r="C1063" s="19" t="s">
        <v>5615</v>
      </c>
      <c r="D1063" s="227" t="s">
        <v>16</v>
      </c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221"/>
      <c r="AA1063" s="221"/>
      <c r="AB1063" s="221"/>
      <c r="AC1063" s="221"/>
      <c r="AD1063" s="221"/>
      <c r="AE1063" s="221"/>
      <c r="AF1063" s="221"/>
      <c r="AG1063" s="221"/>
      <c r="AH1063" s="221"/>
      <c r="AI1063" s="221"/>
      <c r="AJ1063" s="221"/>
      <c r="AK1063" s="221"/>
      <c r="AL1063" s="221"/>
      <c r="AM1063" s="221"/>
      <c r="AN1063" s="221"/>
      <c r="AO1063" s="221"/>
      <c r="AP1063" s="221"/>
      <c r="AQ1063" s="221"/>
      <c r="AR1063" s="222">
        <v>0</v>
      </c>
      <c r="AS1063" s="222">
        <v>0</v>
      </c>
      <c r="AT1063" s="219">
        <f t="shared" si="131"/>
        <v>0</v>
      </c>
      <c r="AU1063" s="222">
        <v>2</v>
      </c>
      <c r="AV1063" s="222">
        <v>100</v>
      </c>
      <c r="AW1063" s="222">
        <f t="shared" si="132"/>
        <v>25</v>
      </c>
    </row>
    <row r="1064" spans="2:49">
      <c r="B1064" s="41" t="s">
        <v>5052</v>
      </c>
      <c r="C1064" s="19" t="s">
        <v>5616</v>
      </c>
      <c r="D1064" s="227" t="s">
        <v>23</v>
      </c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221"/>
      <c r="AA1064" s="221"/>
      <c r="AB1064" s="221"/>
      <c r="AC1064" s="221"/>
      <c r="AD1064" s="221"/>
      <c r="AE1064" s="221"/>
      <c r="AF1064" s="221"/>
      <c r="AG1064" s="221"/>
      <c r="AH1064" s="221"/>
      <c r="AI1064" s="221"/>
      <c r="AJ1064" s="221"/>
      <c r="AK1064" s="221"/>
      <c r="AL1064" s="221"/>
      <c r="AM1064" s="221"/>
      <c r="AN1064" s="221"/>
      <c r="AO1064" s="221"/>
      <c r="AP1064" s="221"/>
      <c r="AQ1064" s="221"/>
      <c r="AR1064" s="222">
        <v>0</v>
      </c>
      <c r="AS1064" s="222">
        <v>0</v>
      </c>
      <c r="AT1064" s="219">
        <f t="shared" si="131"/>
        <v>0</v>
      </c>
      <c r="AU1064" s="222">
        <v>16</v>
      </c>
      <c r="AV1064" s="222">
        <v>1615</v>
      </c>
      <c r="AW1064" s="222">
        <f t="shared" si="132"/>
        <v>403.75</v>
      </c>
    </row>
    <row r="1065" spans="2:49">
      <c r="B1065" s="41" t="s">
        <v>5053</v>
      </c>
      <c r="C1065" s="19" t="s">
        <v>5617</v>
      </c>
      <c r="D1065" s="227" t="s">
        <v>23</v>
      </c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221"/>
      <c r="AA1065" s="221"/>
      <c r="AB1065" s="221"/>
      <c r="AC1065" s="221"/>
      <c r="AD1065" s="221"/>
      <c r="AE1065" s="221"/>
      <c r="AF1065" s="221"/>
      <c r="AG1065" s="221"/>
      <c r="AH1065" s="221"/>
      <c r="AI1065" s="221"/>
      <c r="AJ1065" s="221"/>
      <c r="AK1065" s="221"/>
      <c r="AL1065" s="221"/>
      <c r="AM1065" s="221"/>
      <c r="AN1065" s="221"/>
      <c r="AO1065" s="221"/>
      <c r="AP1065" s="221"/>
      <c r="AQ1065" s="221"/>
      <c r="AR1065" s="222">
        <v>23</v>
      </c>
      <c r="AS1065" s="222">
        <v>1460</v>
      </c>
      <c r="AT1065" s="219">
        <f t="shared" si="131"/>
        <v>365</v>
      </c>
      <c r="AU1065" s="222">
        <v>53</v>
      </c>
      <c r="AV1065" s="222">
        <v>5935</v>
      </c>
      <c r="AW1065" s="222">
        <f t="shared" si="132"/>
        <v>1483.75</v>
      </c>
    </row>
    <row r="1066" spans="2:49">
      <c r="B1066" s="41" t="s">
        <v>5054</v>
      </c>
      <c r="C1066" s="19" t="s">
        <v>5618</v>
      </c>
      <c r="D1066" s="44" t="s">
        <v>5</v>
      </c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221"/>
      <c r="AA1066" s="221"/>
      <c r="AB1066" s="221"/>
      <c r="AC1066" s="221"/>
      <c r="AD1066" s="221"/>
      <c r="AE1066" s="221"/>
      <c r="AF1066" s="221"/>
      <c r="AG1066" s="221"/>
      <c r="AH1066" s="221"/>
      <c r="AI1066" s="221"/>
      <c r="AJ1066" s="221"/>
      <c r="AK1066" s="221"/>
      <c r="AL1066" s="221"/>
      <c r="AM1066" s="221"/>
      <c r="AN1066" s="221"/>
      <c r="AO1066" s="221"/>
      <c r="AP1066" s="221"/>
      <c r="AQ1066" s="221"/>
      <c r="AR1066" s="222">
        <v>1</v>
      </c>
      <c r="AS1066" s="222">
        <v>220</v>
      </c>
      <c r="AT1066" s="219">
        <f t="shared" si="131"/>
        <v>55</v>
      </c>
      <c r="AU1066" s="222">
        <v>11</v>
      </c>
      <c r="AV1066" s="222">
        <v>1985</v>
      </c>
      <c r="AW1066" s="222">
        <f t="shared" si="132"/>
        <v>496.25</v>
      </c>
    </row>
    <row r="1067" spans="2:49">
      <c r="B1067" s="41" t="s">
        <v>3859</v>
      </c>
      <c r="C1067" s="19" t="s">
        <v>3967</v>
      </c>
      <c r="D1067" s="44" t="s">
        <v>5</v>
      </c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221"/>
      <c r="AA1067" s="221"/>
      <c r="AB1067" s="221"/>
      <c r="AC1067" s="221"/>
      <c r="AD1067" s="221"/>
      <c r="AE1067" s="221"/>
      <c r="AF1067" s="221"/>
      <c r="AG1067" s="221"/>
      <c r="AH1067" s="221"/>
      <c r="AI1067" s="221"/>
      <c r="AJ1067" s="221"/>
      <c r="AK1067" s="221"/>
      <c r="AL1067" s="221"/>
      <c r="AM1067" s="221"/>
      <c r="AN1067" s="221"/>
      <c r="AO1067" s="221"/>
      <c r="AP1067" s="221"/>
      <c r="AQ1067" s="221"/>
      <c r="AR1067" s="222">
        <v>0</v>
      </c>
      <c r="AS1067" s="222">
        <v>0</v>
      </c>
      <c r="AT1067" s="219">
        <f t="shared" si="131"/>
        <v>0</v>
      </c>
      <c r="AU1067" s="222">
        <v>36</v>
      </c>
      <c r="AV1067" s="222">
        <v>4390</v>
      </c>
      <c r="AW1067" s="222">
        <f t="shared" si="132"/>
        <v>1097.5</v>
      </c>
    </row>
    <row r="1068" spans="2:49">
      <c r="B1068" s="41" t="s">
        <v>3860</v>
      </c>
      <c r="C1068" s="19" t="s">
        <v>3968</v>
      </c>
      <c r="D1068" s="227" t="s">
        <v>19</v>
      </c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221"/>
      <c r="AA1068" s="221"/>
      <c r="AB1068" s="221"/>
      <c r="AC1068" s="221"/>
      <c r="AD1068" s="221"/>
      <c r="AE1068" s="221"/>
      <c r="AF1068" s="221"/>
      <c r="AG1068" s="221"/>
      <c r="AH1068" s="221"/>
      <c r="AI1068" s="221"/>
      <c r="AJ1068" s="221"/>
      <c r="AK1068" s="221"/>
      <c r="AL1068" s="221"/>
      <c r="AM1068" s="221"/>
      <c r="AN1068" s="221"/>
      <c r="AO1068" s="221"/>
      <c r="AP1068" s="221"/>
      <c r="AQ1068" s="221"/>
      <c r="AR1068" s="222">
        <v>4</v>
      </c>
      <c r="AS1068" s="222">
        <v>340</v>
      </c>
      <c r="AT1068" s="219">
        <f t="shared" si="131"/>
        <v>85</v>
      </c>
      <c r="AU1068" s="222">
        <v>15</v>
      </c>
      <c r="AV1068" s="222">
        <v>1345</v>
      </c>
      <c r="AW1068" s="222">
        <f t="shared" si="132"/>
        <v>336.25</v>
      </c>
    </row>
    <row r="1069" spans="2:49">
      <c r="B1069" s="41" t="s">
        <v>3861</v>
      </c>
      <c r="C1069" s="19" t="s">
        <v>5619</v>
      </c>
      <c r="D1069" s="227" t="s">
        <v>19</v>
      </c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221"/>
      <c r="AA1069" s="221"/>
      <c r="AB1069" s="221"/>
      <c r="AC1069" s="221"/>
      <c r="AD1069" s="221"/>
      <c r="AE1069" s="221"/>
      <c r="AF1069" s="221"/>
      <c r="AG1069" s="221"/>
      <c r="AH1069" s="221"/>
      <c r="AI1069" s="221"/>
      <c r="AJ1069" s="221"/>
      <c r="AK1069" s="221"/>
      <c r="AL1069" s="221"/>
      <c r="AM1069" s="221"/>
      <c r="AN1069" s="221"/>
      <c r="AO1069" s="221"/>
      <c r="AP1069" s="221"/>
      <c r="AQ1069" s="221"/>
      <c r="AR1069" s="222">
        <v>0</v>
      </c>
      <c r="AS1069" s="222">
        <v>0</v>
      </c>
      <c r="AT1069" s="219">
        <f t="shared" si="131"/>
        <v>0</v>
      </c>
      <c r="AU1069" s="222">
        <v>4</v>
      </c>
      <c r="AV1069" s="222">
        <v>355</v>
      </c>
      <c r="AW1069" s="222">
        <f t="shared" si="132"/>
        <v>88.75</v>
      </c>
    </row>
    <row r="1070" spans="2:49">
      <c r="B1070" s="41" t="s">
        <v>3862</v>
      </c>
      <c r="C1070" s="19" t="s">
        <v>5620</v>
      </c>
      <c r="D1070" s="227" t="s">
        <v>501</v>
      </c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221"/>
      <c r="AA1070" s="221"/>
      <c r="AB1070" s="221"/>
      <c r="AC1070" s="221"/>
      <c r="AD1070" s="221"/>
      <c r="AE1070" s="221"/>
      <c r="AF1070" s="221"/>
      <c r="AG1070" s="221"/>
      <c r="AH1070" s="221"/>
      <c r="AI1070" s="221"/>
      <c r="AJ1070" s="221"/>
      <c r="AK1070" s="221"/>
      <c r="AL1070" s="221"/>
      <c r="AM1070" s="221"/>
      <c r="AN1070" s="221"/>
      <c r="AO1070" s="221"/>
      <c r="AP1070" s="221"/>
      <c r="AQ1070" s="221"/>
      <c r="AR1070" s="222">
        <v>0</v>
      </c>
      <c r="AS1070" s="222">
        <v>0</v>
      </c>
      <c r="AT1070" s="219">
        <f t="shared" si="131"/>
        <v>0</v>
      </c>
      <c r="AU1070" s="222">
        <v>1</v>
      </c>
      <c r="AV1070" s="222">
        <v>250</v>
      </c>
      <c r="AW1070" s="222">
        <f t="shared" si="132"/>
        <v>62.5</v>
      </c>
    </row>
    <row r="1071" spans="2:49">
      <c r="B1071" s="41" t="s">
        <v>5055</v>
      </c>
      <c r="C1071" s="19" t="s">
        <v>5621</v>
      </c>
      <c r="D1071" s="386" t="s">
        <v>123</v>
      </c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221"/>
      <c r="AA1071" s="221"/>
      <c r="AB1071" s="221"/>
      <c r="AC1071" s="221"/>
      <c r="AD1071" s="221"/>
      <c r="AE1071" s="221"/>
      <c r="AF1071" s="221"/>
      <c r="AG1071" s="221"/>
      <c r="AH1071" s="221"/>
      <c r="AI1071" s="221"/>
      <c r="AJ1071" s="221"/>
      <c r="AK1071" s="221"/>
      <c r="AL1071" s="221"/>
      <c r="AM1071" s="221"/>
      <c r="AN1071" s="221"/>
      <c r="AO1071" s="221"/>
      <c r="AP1071" s="221"/>
      <c r="AQ1071" s="221"/>
      <c r="AR1071" s="222">
        <v>22</v>
      </c>
      <c r="AS1071" s="222">
        <v>2055</v>
      </c>
      <c r="AT1071" s="219">
        <f t="shared" si="131"/>
        <v>513.75</v>
      </c>
      <c r="AU1071" s="222">
        <v>9</v>
      </c>
      <c r="AV1071" s="222">
        <v>815</v>
      </c>
      <c r="AW1071" s="222">
        <f t="shared" si="132"/>
        <v>203.75</v>
      </c>
    </row>
    <row r="1072" spans="2:49">
      <c r="B1072" s="41" t="s">
        <v>3863</v>
      </c>
      <c r="C1072" s="19" t="s">
        <v>3969</v>
      </c>
      <c r="D1072" s="227" t="s">
        <v>148</v>
      </c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221"/>
      <c r="AA1072" s="221"/>
      <c r="AB1072" s="221"/>
      <c r="AC1072" s="221"/>
      <c r="AD1072" s="221"/>
      <c r="AE1072" s="221"/>
      <c r="AF1072" s="221"/>
      <c r="AG1072" s="221"/>
      <c r="AH1072" s="221"/>
      <c r="AI1072" s="221"/>
      <c r="AJ1072" s="221"/>
      <c r="AK1072" s="221"/>
      <c r="AL1072" s="221"/>
      <c r="AM1072" s="221"/>
      <c r="AN1072" s="221"/>
      <c r="AO1072" s="221"/>
      <c r="AP1072" s="221"/>
      <c r="AQ1072" s="221"/>
      <c r="AR1072" s="222">
        <v>10</v>
      </c>
      <c r="AS1072" s="222">
        <v>1500</v>
      </c>
      <c r="AT1072" s="219">
        <f t="shared" si="131"/>
        <v>375</v>
      </c>
      <c r="AU1072" s="222">
        <v>93</v>
      </c>
      <c r="AV1072" s="222">
        <v>10290</v>
      </c>
      <c r="AW1072" s="222">
        <f t="shared" si="132"/>
        <v>2572.5</v>
      </c>
    </row>
    <row r="1073" spans="2:49">
      <c r="B1073" s="41" t="s">
        <v>3864</v>
      </c>
      <c r="C1073" s="19" t="s">
        <v>3970</v>
      </c>
      <c r="D1073" s="44" t="s">
        <v>5</v>
      </c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221"/>
      <c r="AA1073" s="221"/>
      <c r="AB1073" s="221"/>
      <c r="AC1073" s="221"/>
      <c r="AD1073" s="221"/>
      <c r="AE1073" s="221"/>
      <c r="AF1073" s="221"/>
      <c r="AG1073" s="221"/>
      <c r="AH1073" s="221"/>
      <c r="AI1073" s="221"/>
      <c r="AJ1073" s="221"/>
      <c r="AK1073" s="221"/>
      <c r="AL1073" s="221"/>
      <c r="AM1073" s="221"/>
      <c r="AN1073" s="221"/>
      <c r="AO1073" s="221"/>
      <c r="AP1073" s="221"/>
      <c r="AQ1073" s="221"/>
      <c r="AR1073" s="222">
        <v>20</v>
      </c>
      <c r="AS1073" s="222">
        <v>1890</v>
      </c>
      <c r="AT1073" s="219">
        <f t="shared" si="131"/>
        <v>472.5</v>
      </c>
      <c r="AU1073" s="222">
        <v>130</v>
      </c>
      <c r="AV1073" s="222">
        <v>14995</v>
      </c>
      <c r="AW1073" s="222">
        <f t="shared" si="132"/>
        <v>3748.75</v>
      </c>
    </row>
    <row r="1074" spans="2:49">
      <c r="B1074" s="41" t="s">
        <v>3865</v>
      </c>
      <c r="C1074" s="19" t="s">
        <v>3971</v>
      </c>
      <c r="D1074" s="227" t="s">
        <v>58</v>
      </c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221"/>
      <c r="AA1074" s="221"/>
      <c r="AB1074" s="221"/>
      <c r="AC1074" s="221"/>
      <c r="AD1074" s="221"/>
      <c r="AE1074" s="221"/>
      <c r="AF1074" s="221"/>
      <c r="AG1074" s="221"/>
      <c r="AH1074" s="221"/>
      <c r="AI1074" s="221"/>
      <c r="AJ1074" s="221"/>
      <c r="AK1074" s="221"/>
      <c r="AL1074" s="221"/>
      <c r="AM1074" s="221"/>
      <c r="AN1074" s="221"/>
      <c r="AO1074" s="221"/>
      <c r="AP1074" s="221"/>
      <c r="AQ1074" s="221"/>
      <c r="AR1074" s="222">
        <v>1</v>
      </c>
      <c r="AS1074" s="222">
        <v>80</v>
      </c>
      <c r="AT1074" s="219">
        <f t="shared" si="131"/>
        <v>20</v>
      </c>
      <c r="AU1074" s="222">
        <v>38</v>
      </c>
      <c r="AV1074" s="222">
        <v>4670</v>
      </c>
      <c r="AW1074" s="222">
        <f t="shared" si="132"/>
        <v>1167.5</v>
      </c>
    </row>
    <row r="1075" spans="2:49">
      <c r="B1075" s="41" t="s">
        <v>3866</v>
      </c>
      <c r="C1075" s="19" t="s">
        <v>3972</v>
      </c>
      <c r="D1075" s="44" t="s">
        <v>5</v>
      </c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221"/>
      <c r="AA1075" s="221"/>
      <c r="AB1075" s="221"/>
      <c r="AC1075" s="221"/>
      <c r="AD1075" s="221"/>
      <c r="AE1075" s="221"/>
      <c r="AF1075" s="221"/>
      <c r="AG1075" s="221"/>
      <c r="AH1075" s="221"/>
      <c r="AI1075" s="221"/>
      <c r="AJ1075" s="221"/>
      <c r="AK1075" s="221"/>
      <c r="AL1075" s="221"/>
      <c r="AM1075" s="221"/>
      <c r="AN1075" s="221"/>
      <c r="AO1075" s="221"/>
      <c r="AP1075" s="221"/>
      <c r="AQ1075" s="221"/>
      <c r="AR1075" s="222">
        <v>37</v>
      </c>
      <c r="AS1075" s="222">
        <v>4530</v>
      </c>
      <c r="AT1075" s="219">
        <f t="shared" si="131"/>
        <v>1132.5</v>
      </c>
      <c r="AU1075" s="222">
        <v>7</v>
      </c>
      <c r="AV1075" s="222">
        <v>880</v>
      </c>
      <c r="AW1075" s="222">
        <f t="shared" si="132"/>
        <v>220</v>
      </c>
    </row>
    <row r="1076" spans="2:49">
      <c r="B1076" s="41" t="s">
        <v>3867</v>
      </c>
      <c r="C1076" s="19" t="s">
        <v>3973</v>
      </c>
      <c r="D1076" s="44" t="s">
        <v>5</v>
      </c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221"/>
      <c r="AA1076" s="221"/>
      <c r="AB1076" s="221"/>
      <c r="AC1076" s="221"/>
      <c r="AD1076" s="221"/>
      <c r="AE1076" s="221"/>
      <c r="AF1076" s="221"/>
      <c r="AG1076" s="221"/>
      <c r="AH1076" s="221"/>
      <c r="AI1076" s="221"/>
      <c r="AJ1076" s="221"/>
      <c r="AK1076" s="221"/>
      <c r="AL1076" s="221"/>
      <c r="AM1076" s="221"/>
      <c r="AN1076" s="221"/>
      <c r="AO1076" s="221"/>
      <c r="AP1076" s="221"/>
      <c r="AQ1076" s="221"/>
      <c r="AR1076" s="222">
        <v>0</v>
      </c>
      <c r="AS1076" s="222">
        <v>0</v>
      </c>
      <c r="AT1076" s="219">
        <f t="shared" si="131"/>
        <v>0</v>
      </c>
      <c r="AU1076" s="222">
        <v>25</v>
      </c>
      <c r="AV1076" s="222">
        <v>1765</v>
      </c>
      <c r="AW1076" s="222">
        <f t="shared" si="132"/>
        <v>441.25</v>
      </c>
    </row>
    <row r="1077" spans="2:49">
      <c r="B1077" s="41" t="s">
        <v>3868</v>
      </c>
      <c r="C1077" s="19" t="s">
        <v>3974</v>
      </c>
      <c r="D1077" s="227" t="s">
        <v>123</v>
      </c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221"/>
      <c r="AA1077" s="221"/>
      <c r="AB1077" s="221"/>
      <c r="AC1077" s="221"/>
      <c r="AD1077" s="221"/>
      <c r="AE1077" s="221"/>
      <c r="AF1077" s="221"/>
      <c r="AG1077" s="221"/>
      <c r="AH1077" s="221"/>
      <c r="AI1077" s="221"/>
      <c r="AJ1077" s="221"/>
      <c r="AK1077" s="221"/>
      <c r="AL1077" s="221"/>
      <c r="AM1077" s="221"/>
      <c r="AN1077" s="221"/>
      <c r="AO1077" s="221"/>
      <c r="AP1077" s="221"/>
      <c r="AQ1077" s="221"/>
      <c r="AR1077" s="222">
        <v>662</v>
      </c>
      <c r="AS1077" s="222">
        <v>134250</v>
      </c>
      <c r="AT1077" s="219">
        <f t="shared" si="131"/>
        <v>33562.5</v>
      </c>
      <c r="AU1077" s="222">
        <v>0</v>
      </c>
      <c r="AV1077" s="222">
        <v>0</v>
      </c>
      <c r="AW1077" s="222">
        <f t="shared" si="132"/>
        <v>0</v>
      </c>
    </row>
    <row r="1078" spans="2:49">
      <c r="B1078" s="41" t="s">
        <v>5056</v>
      </c>
      <c r="C1078" s="19" t="s">
        <v>5622</v>
      </c>
      <c r="D1078" s="227" t="s">
        <v>23</v>
      </c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221"/>
      <c r="AA1078" s="221"/>
      <c r="AB1078" s="221"/>
      <c r="AC1078" s="221"/>
      <c r="AD1078" s="221"/>
      <c r="AE1078" s="221"/>
      <c r="AF1078" s="221"/>
      <c r="AG1078" s="221"/>
      <c r="AH1078" s="221"/>
      <c r="AI1078" s="221"/>
      <c r="AJ1078" s="221"/>
      <c r="AK1078" s="221"/>
      <c r="AL1078" s="221"/>
      <c r="AM1078" s="221"/>
      <c r="AN1078" s="221"/>
      <c r="AO1078" s="221"/>
      <c r="AP1078" s="221"/>
      <c r="AQ1078" s="221"/>
      <c r="AR1078" s="222">
        <v>83</v>
      </c>
      <c r="AS1078" s="222">
        <v>11335</v>
      </c>
      <c r="AT1078" s="219">
        <f t="shared" si="131"/>
        <v>2833.75</v>
      </c>
      <c r="AU1078" s="222">
        <v>2</v>
      </c>
      <c r="AV1078" s="222">
        <v>120</v>
      </c>
      <c r="AW1078" s="222">
        <f t="shared" si="132"/>
        <v>30</v>
      </c>
    </row>
    <row r="1079" spans="2:49">
      <c r="B1079" s="41" t="s">
        <v>3869</v>
      </c>
      <c r="C1079" s="19" t="s">
        <v>3975</v>
      </c>
      <c r="D1079" s="44" t="s">
        <v>5</v>
      </c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221"/>
      <c r="AA1079" s="221"/>
      <c r="AB1079" s="221"/>
      <c r="AC1079" s="221"/>
      <c r="AD1079" s="221"/>
      <c r="AE1079" s="221"/>
      <c r="AF1079" s="221"/>
      <c r="AG1079" s="221"/>
      <c r="AH1079" s="221"/>
      <c r="AI1079" s="221"/>
      <c r="AJ1079" s="221"/>
      <c r="AK1079" s="221"/>
      <c r="AL1079" s="221"/>
      <c r="AM1079" s="221"/>
      <c r="AN1079" s="221"/>
      <c r="AO1079" s="221"/>
      <c r="AP1079" s="221"/>
      <c r="AQ1079" s="221"/>
      <c r="AR1079" s="222">
        <v>0</v>
      </c>
      <c r="AS1079" s="222">
        <v>0</v>
      </c>
      <c r="AT1079" s="219">
        <f t="shared" si="131"/>
        <v>0</v>
      </c>
      <c r="AU1079" s="222">
        <v>0</v>
      </c>
      <c r="AV1079" s="222">
        <v>0</v>
      </c>
      <c r="AW1079" s="222">
        <f t="shared" si="132"/>
        <v>0</v>
      </c>
    </row>
    <row r="1080" spans="2:49">
      <c r="B1080" s="41" t="s">
        <v>3870</v>
      </c>
      <c r="C1080" s="19" t="s">
        <v>3976</v>
      </c>
      <c r="D1080" s="227" t="s">
        <v>16</v>
      </c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221"/>
      <c r="AA1080" s="221"/>
      <c r="AB1080" s="221"/>
      <c r="AC1080" s="221"/>
      <c r="AD1080" s="221"/>
      <c r="AE1080" s="221"/>
      <c r="AF1080" s="221"/>
      <c r="AG1080" s="221"/>
      <c r="AH1080" s="221"/>
      <c r="AI1080" s="221"/>
      <c r="AJ1080" s="221"/>
      <c r="AK1080" s="221"/>
      <c r="AL1080" s="221"/>
      <c r="AM1080" s="221"/>
      <c r="AN1080" s="221"/>
      <c r="AO1080" s="221"/>
      <c r="AP1080" s="221"/>
      <c r="AQ1080" s="221"/>
      <c r="AR1080" s="221"/>
      <c r="AS1080" s="221"/>
      <c r="AT1080" s="221"/>
      <c r="AU1080" s="222">
        <v>12</v>
      </c>
      <c r="AV1080" s="222">
        <v>1490</v>
      </c>
      <c r="AW1080" s="222">
        <f t="shared" si="132"/>
        <v>372.5</v>
      </c>
    </row>
    <row r="1081" spans="2:49">
      <c r="B1081" s="41" t="s">
        <v>3871</v>
      </c>
      <c r="C1081" s="19" t="s">
        <v>3977</v>
      </c>
      <c r="D1081" s="227" t="s">
        <v>297</v>
      </c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221"/>
      <c r="AA1081" s="221"/>
      <c r="AB1081" s="221"/>
      <c r="AC1081" s="221"/>
      <c r="AD1081" s="221"/>
      <c r="AE1081" s="221"/>
      <c r="AF1081" s="221"/>
      <c r="AG1081" s="221"/>
      <c r="AH1081" s="221"/>
      <c r="AI1081" s="221"/>
      <c r="AJ1081" s="221"/>
      <c r="AK1081" s="221"/>
      <c r="AL1081" s="221"/>
      <c r="AM1081" s="221"/>
      <c r="AN1081" s="221"/>
      <c r="AO1081" s="221"/>
      <c r="AP1081" s="221"/>
      <c r="AQ1081" s="221"/>
      <c r="AR1081" s="221"/>
      <c r="AS1081" s="221"/>
      <c r="AT1081" s="221"/>
      <c r="AU1081" s="222">
        <v>2</v>
      </c>
      <c r="AV1081" s="222">
        <v>200</v>
      </c>
      <c r="AW1081" s="222">
        <f t="shared" si="132"/>
        <v>50</v>
      </c>
    </row>
    <row r="1082" spans="2:49">
      <c r="B1082" s="41" t="s">
        <v>3872</v>
      </c>
      <c r="C1082" s="19" t="s">
        <v>3978</v>
      </c>
      <c r="D1082" s="44" t="s">
        <v>5</v>
      </c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221"/>
      <c r="AA1082" s="221"/>
      <c r="AB1082" s="221"/>
      <c r="AC1082" s="221"/>
      <c r="AD1082" s="221"/>
      <c r="AE1082" s="221"/>
      <c r="AF1082" s="221"/>
      <c r="AG1082" s="221"/>
      <c r="AH1082" s="221"/>
      <c r="AI1082" s="221"/>
      <c r="AJ1082" s="221"/>
      <c r="AK1082" s="221"/>
      <c r="AL1082" s="221"/>
      <c r="AM1082" s="221"/>
      <c r="AN1082" s="221"/>
      <c r="AO1082" s="221"/>
      <c r="AP1082" s="221"/>
      <c r="AQ1082" s="221"/>
      <c r="AR1082" s="221"/>
      <c r="AS1082" s="221"/>
      <c r="AT1082" s="221"/>
      <c r="AU1082" s="222">
        <v>12</v>
      </c>
      <c r="AV1082" s="222">
        <v>1315</v>
      </c>
      <c r="AW1082" s="222">
        <f t="shared" si="132"/>
        <v>328.75</v>
      </c>
    </row>
    <row r="1083" spans="2:49">
      <c r="B1083" s="41" t="s">
        <v>3873</v>
      </c>
      <c r="C1083" s="19" t="s">
        <v>3979</v>
      </c>
      <c r="D1083" s="44" t="s">
        <v>5</v>
      </c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221"/>
      <c r="AA1083" s="221"/>
      <c r="AB1083" s="221"/>
      <c r="AC1083" s="221"/>
      <c r="AD1083" s="221"/>
      <c r="AE1083" s="221"/>
      <c r="AF1083" s="221"/>
      <c r="AG1083" s="221"/>
      <c r="AH1083" s="221"/>
      <c r="AI1083" s="221"/>
      <c r="AJ1083" s="221"/>
      <c r="AK1083" s="221"/>
      <c r="AL1083" s="221"/>
      <c r="AM1083" s="221"/>
      <c r="AN1083" s="221"/>
      <c r="AO1083" s="221"/>
      <c r="AP1083" s="221"/>
      <c r="AQ1083" s="221"/>
      <c r="AR1083" s="221"/>
      <c r="AS1083" s="221"/>
      <c r="AT1083" s="221"/>
      <c r="AU1083" s="222">
        <v>18</v>
      </c>
      <c r="AV1083" s="222">
        <v>1325</v>
      </c>
      <c r="AW1083" s="222">
        <f t="shared" si="132"/>
        <v>331.25</v>
      </c>
    </row>
    <row r="1084" spans="2:49">
      <c r="B1084" s="41" t="s">
        <v>5057</v>
      </c>
      <c r="C1084" s="19" t="s">
        <v>5623</v>
      </c>
      <c r="D1084" s="227" t="s">
        <v>23</v>
      </c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221"/>
      <c r="AA1084" s="221"/>
      <c r="AB1084" s="221"/>
      <c r="AC1084" s="221"/>
      <c r="AD1084" s="221"/>
      <c r="AE1084" s="221"/>
      <c r="AF1084" s="221"/>
      <c r="AG1084" s="221"/>
      <c r="AH1084" s="221"/>
      <c r="AI1084" s="221"/>
      <c r="AJ1084" s="221"/>
      <c r="AK1084" s="221"/>
      <c r="AL1084" s="221"/>
      <c r="AM1084" s="221"/>
      <c r="AN1084" s="221"/>
      <c r="AO1084" s="221"/>
      <c r="AP1084" s="221"/>
      <c r="AQ1084" s="221"/>
      <c r="AR1084" s="221"/>
      <c r="AS1084" s="221"/>
      <c r="AT1084" s="221"/>
      <c r="AU1084" s="222">
        <v>0</v>
      </c>
      <c r="AV1084" s="222">
        <v>0</v>
      </c>
      <c r="AW1084" s="222">
        <f t="shared" si="132"/>
        <v>0</v>
      </c>
    </row>
    <row r="1085" spans="2:49">
      <c r="B1085" s="41" t="s">
        <v>5058</v>
      </c>
      <c r="C1085" s="19" t="s">
        <v>5624</v>
      </c>
      <c r="D1085" s="227" t="s">
        <v>222</v>
      </c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221"/>
      <c r="AA1085" s="221"/>
      <c r="AB1085" s="221"/>
      <c r="AC1085" s="221"/>
      <c r="AD1085" s="221"/>
      <c r="AE1085" s="221"/>
      <c r="AF1085" s="221"/>
      <c r="AG1085" s="221"/>
      <c r="AH1085" s="221"/>
      <c r="AI1085" s="221"/>
      <c r="AJ1085" s="221"/>
      <c r="AK1085" s="221"/>
      <c r="AL1085" s="221"/>
      <c r="AM1085" s="221"/>
      <c r="AN1085" s="221"/>
      <c r="AO1085" s="221"/>
      <c r="AP1085" s="221"/>
      <c r="AQ1085" s="221"/>
      <c r="AR1085" s="221"/>
      <c r="AS1085" s="221"/>
      <c r="AT1085" s="221"/>
      <c r="AU1085" s="222">
        <v>0</v>
      </c>
      <c r="AV1085" s="222">
        <v>0</v>
      </c>
      <c r="AW1085" s="222">
        <f t="shared" si="132"/>
        <v>0</v>
      </c>
    </row>
    <row r="1086" spans="2:49">
      <c r="B1086" s="41" t="s">
        <v>3874</v>
      </c>
      <c r="C1086" s="19" t="s">
        <v>3980</v>
      </c>
      <c r="D1086" s="227" t="s">
        <v>38</v>
      </c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221"/>
      <c r="AA1086" s="221"/>
      <c r="AB1086" s="221"/>
      <c r="AC1086" s="221"/>
      <c r="AD1086" s="221"/>
      <c r="AE1086" s="221"/>
      <c r="AF1086" s="221"/>
      <c r="AG1086" s="221"/>
      <c r="AH1086" s="221"/>
      <c r="AI1086" s="221"/>
      <c r="AJ1086" s="221"/>
      <c r="AK1086" s="221"/>
      <c r="AL1086" s="221"/>
      <c r="AM1086" s="221"/>
      <c r="AN1086" s="221"/>
      <c r="AO1086" s="221"/>
      <c r="AP1086" s="221"/>
      <c r="AQ1086" s="221"/>
      <c r="AR1086" s="221"/>
      <c r="AS1086" s="221"/>
      <c r="AT1086" s="221"/>
      <c r="AU1086" s="222">
        <v>58</v>
      </c>
      <c r="AV1086" s="222">
        <v>3575</v>
      </c>
      <c r="AW1086" s="222">
        <f t="shared" si="132"/>
        <v>893.75</v>
      </c>
    </row>
    <row r="1087" spans="2:49">
      <c r="B1087" s="41" t="s">
        <v>3875</v>
      </c>
      <c r="C1087" s="19" t="s">
        <v>5625</v>
      </c>
      <c r="D1087" s="227" t="s">
        <v>38</v>
      </c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221"/>
      <c r="AA1087" s="221"/>
      <c r="AB1087" s="221"/>
      <c r="AC1087" s="221"/>
      <c r="AD1087" s="221"/>
      <c r="AE1087" s="221"/>
      <c r="AF1087" s="221"/>
      <c r="AG1087" s="221"/>
      <c r="AH1087" s="221"/>
      <c r="AI1087" s="221"/>
      <c r="AJ1087" s="221"/>
      <c r="AK1087" s="221"/>
      <c r="AL1087" s="221"/>
      <c r="AM1087" s="221"/>
      <c r="AN1087" s="221"/>
      <c r="AO1087" s="221"/>
      <c r="AP1087" s="221"/>
      <c r="AQ1087" s="221"/>
      <c r="AR1087" s="221"/>
      <c r="AS1087" s="221"/>
      <c r="AT1087" s="221"/>
      <c r="AU1087" s="222">
        <v>2</v>
      </c>
      <c r="AV1087" s="222">
        <v>500</v>
      </c>
      <c r="AW1087" s="222">
        <f t="shared" si="132"/>
        <v>125</v>
      </c>
    </row>
    <row r="1088" spans="2:49">
      <c r="B1088" s="41" t="s">
        <v>3876</v>
      </c>
      <c r="C1088" s="19" t="s">
        <v>3981</v>
      </c>
      <c r="D1088" s="227" t="s">
        <v>43</v>
      </c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221"/>
      <c r="AA1088" s="221"/>
      <c r="AB1088" s="221"/>
      <c r="AC1088" s="221"/>
      <c r="AD1088" s="221"/>
      <c r="AE1088" s="221"/>
      <c r="AF1088" s="221"/>
      <c r="AG1088" s="221"/>
      <c r="AH1088" s="221"/>
      <c r="AI1088" s="221"/>
      <c r="AJ1088" s="221"/>
      <c r="AK1088" s="221"/>
      <c r="AL1088" s="221"/>
      <c r="AM1088" s="221"/>
      <c r="AN1088" s="221"/>
      <c r="AO1088" s="221"/>
      <c r="AP1088" s="221"/>
      <c r="AQ1088" s="221"/>
      <c r="AR1088" s="221"/>
      <c r="AS1088" s="221"/>
      <c r="AT1088" s="221"/>
      <c r="AU1088" s="222">
        <v>15</v>
      </c>
      <c r="AV1088" s="222">
        <v>1310</v>
      </c>
      <c r="AW1088" s="222">
        <f t="shared" si="132"/>
        <v>327.5</v>
      </c>
    </row>
    <row r="1089" spans="2:49">
      <c r="B1089" s="41" t="s">
        <v>3877</v>
      </c>
      <c r="C1089" s="19" t="s">
        <v>3982</v>
      </c>
      <c r="D1089" s="227" t="s">
        <v>123</v>
      </c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221"/>
      <c r="AA1089" s="221"/>
      <c r="AB1089" s="221"/>
      <c r="AC1089" s="221"/>
      <c r="AD1089" s="221"/>
      <c r="AE1089" s="221"/>
      <c r="AF1089" s="221"/>
      <c r="AG1089" s="221"/>
      <c r="AH1089" s="221"/>
      <c r="AI1089" s="221"/>
      <c r="AJ1089" s="221"/>
      <c r="AK1089" s="221"/>
      <c r="AL1089" s="221"/>
      <c r="AM1089" s="221"/>
      <c r="AN1089" s="221"/>
      <c r="AO1089" s="221"/>
      <c r="AP1089" s="221"/>
      <c r="AQ1089" s="221"/>
      <c r="AR1089" s="221"/>
      <c r="AS1089" s="221"/>
      <c r="AT1089" s="221"/>
      <c r="AU1089" s="222">
        <v>69</v>
      </c>
      <c r="AV1089" s="222">
        <v>5530</v>
      </c>
      <c r="AW1089" s="222">
        <f t="shared" si="132"/>
        <v>1382.5</v>
      </c>
    </row>
    <row r="1090" spans="2:49">
      <c r="B1090" s="41" t="s">
        <v>3878</v>
      </c>
      <c r="C1090" s="19" t="s">
        <v>3983</v>
      </c>
      <c r="D1090" s="44" t="s">
        <v>5</v>
      </c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221"/>
      <c r="AA1090" s="221"/>
      <c r="AB1090" s="221"/>
      <c r="AC1090" s="221"/>
      <c r="AD1090" s="221"/>
      <c r="AE1090" s="221"/>
      <c r="AF1090" s="221"/>
      <c r="AG1090" s="221"/>
      <c r="AH1090" s="221"/>
      <c r="AI1090" s="221"/>
      <c r="AJ1090" s="221"/>
      <c r="AK1090" s="221"/>
      <c r="AL1090" s="221"/>
      <c r="AM1090" s="221"/>
      <c r="AN1090" s="221"/>
      <c r="AO1090" s="221"/>
      <c r="AP1090" s="221"/>
      <c r="AQ1090" s="221"/>
      <c r="AR1090" s="221"/>
      <c r="AS1090" s="221"/>
      <c r="AT1090" s="221"/>
      <c r="AU1090" s="222">
        <v>3</v>
      </c>
      <c r="AV1090" s="222">
        <v>450</v>
      </c>
      <c r="AW1090" s="222">
        <f t="shared" si="132"/>
        <v>112.5</v>
      </c>
    </row>
    <row r="1091" spans="2:49">
      <c r="B1091" s="41" t="s">
        <v>3879</v>
      </c>
      <c r="C1091" s="19" t="s">
        <v>3984</v>
      </c>
      <c r="D1091" s="227" t="s">
        <v>23</v>
      </c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221"/>
      <c r="AA1091" s="221"/>
      <c r="AB1091" s="221"/>
      <c r="AC1091" s="221"/>
      <c r="AD1091" s="221"/>
      <c r="AE1091" s="221"/>
      <c r="AF1091" s="221"/>
      <c r="AG1091" s="221"/>
      <c r="AH1091" s="221"/>
      <c r="AI1091" s="221"/>
      <c r="AJ1091" s="221"/>
      <c r="AK1091" s="221"/>
      <c r="AL1091" s="221"/>
      <c r="AM1091" s="221"/>
      <c r="AN1091" s="221"/>
      <c r="AO1091" s="221"/>
      <c r="AP1091" s="221"/>
      <c r="AQ1091" s="221"/>
      <c r="AR1091" s="221"/>
      <c r="AS1091" s="221"/>
      <c r="AT1091" s="221"/>
      <c r="AU1091" s="222">
        <v>9</v>
      </c>
      <c r="AV1091" s="222">
        <v>965</v>
      </c>
      <c r="AW1091" s="222">
        <f t="shared" si="132"/>
        <v>241.25</v>
      </c>
    </row>
    <row r="1092" spans="2:49">
      <c r="B1092" s="41" t="s">
        <v>5059</v>
      </c>
      <c r="C1092" s="19" t="s">
        <v>5626</v>
      </c>
      <c r="D1092" s="227" t="s">
        <v>148</v>
      </c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221"/>
      <c r="AA1092" s="221"/>
      <c r="AB1092" s="221"/>
      <c r="AC1092" s="221"/>
      <c r="AD1092" s="221"/>
      <c r="AE1092" s="221"/>
      <c r="AF1092" s="221"/>
      <c r="AG1092" s="221"/>
      <c r="AH1092" s="221"/>
      <c r="AI1092" s="221"/>
      <c r="AJ1092" s="221"/>
      <c r="AK1092" s="221"/>
      <c r="AL1092" s="221"/>
      <c r="AM1092" s="221"/>
      <c r="AN1092" s="221"/>
      <c r="AO1092" s="221"/>
      <c r="AP1092" s="221"/>
      <c r="AQ1092" s="221"/>
      <c r="AR1092" s="221"/>
      <c r="AS1092" s="221"/>
      <c r="AT1092" s="221"/>
      <c r="AU1092" s="222">
        <v>3</v>
      </c>
      <c r="AV1092" s="222">
        <v>165</v>
      </c>
      <c r="AW1092" s="222">
        <f t="shared" si="132"/>
        <v>41.25</v>
      </c>
    </row>
    <row r="1093" spans="2:49">
      <c r="B1093" s="41" t="s">
        <v>3880</v>
      </c>
      <c r="C1093" s="19" t="s">
        <v>3985</v>
      </c>
      <c r="D1093" s="227" t="s">
        <v>19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221"/>
      <c r="AA1093" s="221"/>
      <c r="AB1093" s="221"/>
      <c r="AC1093" s="221"/>
      <c r="AD1093" s="221"/>
      <c r="AE1093" s="221"/>
      <c r="AF1093" s="221"/>
      <c r="AG1093" s="221"/>
      <c r="AH1093" s="221"/>
      <c r="AI1093" s="221"/>
      <c r="AJ1093" s="221"/>
      <c r="AK1093" s="221"/>
      <c r="AL1093" s="221"/>
      <c r="AM1093" s="221"/>
      <c r="AN1093" s="221"/>
      <c r="AO1093" s="221"/>
      <c r="AP1093" s="221"/>
      <c r="AQ1093" s="221"/>
      <c r="AR1093" s="221"/>
      <c r="AS1093" s="221"/>
      <c r="AT1093" s="221"/>
      <c r="AU1093" s="222">
        <v>16</v>
      </c>
      <c r="AV1093" s="222">
        <v>1130</v>
      </c>
      <c r="AW1093" s="222">
        <f t="shared" si="132"/>
        <v>282.5</v>
      </c>
    </row>
    <row r="1094" spans="2:49">
      <c r="B1094" s="41" t="s">
        <v>3881</v>
      </c>
      <c r="C1094" s="19" t="s">
        <v>3986</v>
      </c>
      <c r="D1094" s="227" t="s">
        <v>23</v>
      </c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221"/>
      <c r="AA1094" s="221"/>
      <c r="AB1094" s="221"/>
      <c r="AC1094" s="221"/>
      <c r="AD1094" s="221"/>
      <c r="AE1094" s="221"/>
      <c r="AF1094" s="221"/>
      <c r="AG1094" s="221"/>
      <c r="AH1094" s="221"/>
      <c r="AI1094" s="221"/>
      <c r="AJ1094" s="221"/>
      <c r="AK1094" s="221"/>
      <c r="AL1094" s="221"/>
      <c r="AM1094" s="221"/>
      <c r="AN1094" s="221"/>
      <c r="AO1094" s="221"/>
      <c r="AP1094" s="221"/>
      <c r="AQ1094" s="221"/>
      <c r="AR1094" s="221"/>
      <c r="AS1094" s="221"/>
      <c r="AT1094" s="221"/>
      <c r="AU1094" s="222">
        <v>0</v>
      </c>
      <c r="AV1094" s="222">
        <v>0</v>
      </c>
      <c r="AW1094" s="222">
        <f t="shared" si="132"/>
        <v>0</v>
      </c>
    </row>
    <row r="1095" spans="2:49">
      <c r="B1095" s="41" t="s">
        <v>3882</v>
      </c>
      <c r="C1095" s="19" t="s">
        <v>3987</v>
      </c>
      <c r="D1095" s="227" t="s">
        <v>16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221"/>
      <c r="AA1095" s="221"/>
      <c r="AB1095" s="221"/>
      <c r="AC1095" s="221"/>
      <c r="AD1095" s="221"/>
      <c r="AE1095" s="221"/>
      <c r="AF1095" s="221"/>
      <c r="AG1095" s="221"/>
      <c r="AH1095" s="221"/>
      <c r="AI1095" s="221"/>
      <c r="AJ1095" s="221"/>
      <c r="AK1095" s="221"/>
      <c r="AL1095" s="221"/>
      <c r="AM1095" s="221"/>
      <c r="AN1095" s="221"/>
      <c r="AO1095" s="221"/>
      <c r="AP1095" s="221"/>
      <c r="AQ1095" s="221"/>
      <c r="AR1095" s="221"/>
      <c r="AS1095" s="221"/>
      <c r="AT1095" s="221"/>
      <c r="AU1095" s="222">
        <v>1</v>
      </c>
      <c r="AV1095" s="222">
        <v>150</v>
      </c>
      <c r="AW1095" s="222">
        <f t="shared" si="132"/>
        <v>37.5</v>
      </c>
    </row>
    <row r="1096" spans="2:49">
      <c r="B1096" s="41" t="s">
        <v>3883</v>
      </c>
      <c r="C1096" s="19" t="s">
        <v>3988</v>
      </c>
      <c r="D1096" s="227" t="s">
        <v>16</v>
      </c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221"/>
      <c r="AA1096" s="221"/>
      <c r="AB1096" s="221"/>
      <c r="AC1096" s="221"/>
      <c r="AD1096" s="221"/>
      <c r="AE1096" s="221"/>
      <c r="AF1096" s="221"/>
      <c r="AG1096" s="221"/>
      <c r="AH1096" s="221"/>
      <c r="AI1096" s="221"/>
      <c r="AJ1096" s="221"/>
      <c r="AK1096" s="221"/>
      <c r="AL1096" s="221"/>
      <c r="AM1096" s="221"/>
      <c r="AN1096" s="221"/>
      <c r="AO1096" s="221"/>
      <c r="AP1096" s="221"/>
      <c r="AQ1096" s="221"/>
      <c r="AR1096" s="221"/>
      <c r="AS1096" s="221"/>
      <c r="AT1096" s="221"/>
      <c r="AU1096" s="222">
        <v>17</v>
      </c>
      <c r="AV1096" s="222">
        <v>1735</v>
      </c>
      <c r="AW1096" s="222">
        <f t="shared" si="132"/>
        <v>433.75</v>
      </c>
    </row>
    <row r="1097" spans="2:49">
      <c r="B1097" s="41" t="s">
        <v>5060</v>
      </c>
      <c r="C1097" s="19" t="s">
        <v>5627</v>
      </c>
      <c r="D1097" s="227" t="s">
        <v>5</v>
      </c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221"/>
      <c r="AA1097" s="221"/>
      <c r="AB1097" s="221"/>
      <c r="AC1097" s="221"/>
      <c r="AD1097" s="221"/>
      <c r="AE1097" s="221"/>
      <c r="AF1097" s="221"/>
      <c r="AG1097" s="221"/>
      <c r="AH1097" s="221"/>
      <c r="AI1097" s="221"/>
      <c r="AJ1097" s="221"/>
      <c r="AK1097" s="221"/>
      <c r="AL1097" s="221"/>
      <c r="AM1097" s="221"/>
      <c r="AN1097" s="221"/>
      <c r="AO1097" s="221"/>
      <c r="AP1097" s="221"/>
      <c r="AQ1097" s="221"/>
      <c r="AR1097" s="221"/>
      <c r="AS1097" s="221"/>
      <c r="AT1097" s="221"/>
      <c r="AU1097" s="222">
        <v>8</v>
      </c>
      <c r="AV1097" s="222">
        <v>640</v>
      </c>
      <c r="AW1097" s="222">
        <f t="shared" si="132"/>
        <v>160</v>
      </c>
    </row>
    <row r="1098" spans="2:49">
      <c r="B1098" s="41" t="s">
        <v>3884</v>
      </c>
      <c r="C1098" s="19" t="s">
        <v>5628</v>
      </c>
      <c r="D1098" s="227" t="s">
        <v>23</v>
      </c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221"/>
      <c r="AA1098" s="221"/>
      <c r="AB1098" s="221"/>
      <c r="AC1098" s="221"/>
      <c r="AD1098" s="221"/>
      <c r="AE1098" s="221"/>
      <c r="AF1098" s="221"/>
      <c r="AG1098" s="221"/>
      <c r="AH1098" s="221"/>
      <c r="AI1098" s="221"/>
      <c r="AJ1098" s="221"/>
      <c r="AK1098" s="221"/>
      <c r="AL1098" s="221"/>
      <c r="AM1098" s="221"/>
      <c r="AN1098" s="221"/>
      <c r="AO1098" s="221"/>
      <c r="AP1098" s="221"/>
      <c r="AQ1098" s="221"/>
      <c r="AR1098" s="221"/>
      <c r="AS1098" s="221"/>
      <c r="AT1098" s="221"/>
      <c r="AU1098" s="222">
        <v>32</v>
      </c>
      <c r="AV1098" s="222">
        <v>3705</v>
      </c>
      <c r="AW1098" s="222">
        <f t="shared" si="132"/>
        <v>926.25</v>
      </c>
    </row>
    <row r="1099" spans="2:49">
      <c r="B1099" s="41" t="s">
        <v>3885</v>
      </c>
      <c r="C1099" s="19" t="s">
        <v>3989</v>
      </c>
      <c r="D1099" s="227" t="s">
        <v>16</v>
      </c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221"/>
      <c r="AA1099" s="221"/>
      <c r="AB1099" s="221"/>
      <c r="AC1099" s="221"/>
      <c r="AD1099" s="221"/>
      <c r="AE1099" s="221"/>
      <c r="AF1099" s="221"/>
      <c r="AG1099" s="221"/>
      <c r="AH1099" s="221"/>
      <c r="AI1099" s="221"/>
      <c r="AJ1099" s="221"/>
      <c r="AK1099" s="221"/>
      <c r="AL1099" s="221"/>
      <c r="AM1099" s="221"/>
      <c r="AN1099" s="221"/>
      <c r="AO1099" s="221"/>
      <c r="AP1099" s="221"/>
      <c r="AQ1099" s="221"/>
      <c r="AR1099" s="221"/>
      <c r="AS1099" s="221"/>
      <c r="AT1099" s="221"/>
      <c r="AU1099" s="222">
        <v>8</v>
      </c>
      <c r="AV1099" s="222">
        <v>595</v>
      </c>
      <c r="AW1099" s="222">
        <f t="shared" si="132"/>
        <v>148.75</v>
      </c>
    </row>
    <row r="1100" spans="2:49">
      <c r="B1100" s="41" t="s">
        <v>3886</v>
      </c>
      <c r="C1100" s="19" t="s">
        <v>3990</v>
      </c>
      <c r="D1100" s="227" t="s">
        <v>23</v>
      </c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221"/>
      <c r="AA1100" s="221"/>
      <c r="AB1100" s="221"/>
      <c r="AC1100" s="221"/>
      <c r="AD1100" s="221"/>
      <c r="AE1100" s="221"/>
      <c r="AF1100" s="221"/>
      <c r="AG1100" s="221"/>
      <c r="AH1100" s="221"/>
      <c r="AI1100" s="221"/>
      <c r="AJ1100" s="221"/>
      <c r="AK1100" s="221"/>
      <c r="AL1100" s="221"/>
      <c r="AM1100" s="221"/>
      <c r="AN1100" s="221"/>
      <c r="AO1100" s="221"/>
      <c r="AP1100" s="221"/>
      <c r="AQ1100" s="221"/>
      <c r="AR1100" s="221"/>
      <c r="AS1100" s="221"/>
      <c r="AT1100" s="221"/>
      <c r="AU1100" s="222">
        <v>24</v>
      </c>
      <c r="AV1100" s="222">
        <v>2600</v>
      </c>
      <c r="AW1100" s="222">
        <f t="shared" si="132"/>
        <v>650</v>
      </c>
    </row>
    <row r="1101" spans="2:49">
      <c r="B1101" s="41" t="s">
        <v>3887</v>
      </c>
      <c r="C1101" s="19" t="s">
        <v>5629</v>
      </c>
      <c r="D1101" s="44" t="s">
        <v>5</v>
      </c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221"/>
      <c r="AA1101" s="221"/>
      <c r="AB1101" s="221"/>
      <c r="AC1101" s="221"/>
      <c r="AD1101" s="221"/>
      <c r="AE1101" s="221"/>
      <c r="AF1101" s="221"/>
      <c r="AG1101" s="221"/>
      <c r="AH1101" s="221"/>
      <c r="AI1101" s="221"/>
      <c r="AJ1101" s="221"/>
      <c r="AK1101" s="221"/>
      <c r="AL1101" s="221"/>
      <c r="AM1101" s="221"/>
      <c r="AN1101" s="221"/>
      <c r="AO1101" s="221"/>
      <c r="AP1101" s="221"/>
      <c r="AQ1101" s="221"/>
      <c r="AR1101" s="221"/>
      <c r="AS1101" s="221"/>
      <c r="AT1101" s="221"/>
      <c r="AU1101" s="222">
        <v>113</v>
      </c>
      <c r="AV1101" s="222">
        <v>14045</v>
      </c>
      <c r="AW1101" s="222">
        <f t="shared" si="132"/>
        <v>3511.25</v>
      </c>
    </row>
    <row r="1102" spans="2:49">
      <c r="B1102" s="41" t="s">
        <v>5061</v>
      </c>
      <c r="C1102" s="19" t="s">
        <v>5630</v>
      </c>
      <c r="D1102" s="227" t="s">
        <v>130</v>
      </c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221"/>
      <c r="AA1102" s="221"/>
      <c r="AB1102" s="221"/>
      <c r="AC1102" s="221"/>
      <c r="AD1102" s="221"/>
      <c r="AE1102" s="221"/>
      <c r="AF1102" s="221"/>
      <c r="AG1102" s="221"/>
      <c r="AH1102" s="221"/>
      <c r="AI1102" s="221"/>
      <c r="AJ1102" s="221"/>
      <c r="AK1102" s="221"/>
      <c r="AL1102" s="221"/>
      <c r="AM1102" s="221"/>
      <c r="AN1102" s="221"/>
      <c r="AO1102" s="221"/>
      <c r="AP1102" s="221"/>
      <c r="AQ1102" s="221"/>
      <c r="AR1102" s="221"/>
      <c r="AS1102" s="221"/>
      <c r="AT1102" s="221"/>
      <c r="AU1102" s="222">
        <v>11</v>
      </c>
      <c r="AV1102" s="222">
        <v>1145</v>
      </c>
      <c r="AW1102" s="222">
        <f t="shared" si="132"/>
        <v>286.25</v>
      </c>
    </row>
    <row r="1103" spans="2:49">
      <c r="B1103" s="41" t="s">
        <v>3888</v>
      </c>
      <c r="C1103" s="19" t="s">
        <v>3991</v>
      </c>
      <c r="D1103" s="44" t="s">
        <v>5</v>
      </c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221"/>
      <c r="AA1103" s="221"/>
      <c r="AB1103" s="221"/>
      <c r="AC1103" s="221"/>
      <c r="AD1103" s="221"/>
      <c r="AE1103" s="221"/>
      <c r="AF1103" s="221"/>
      <c r="AG1103" s="221"/>
      <c r="AH1103" s="221"/>
      <c r="AI1103" s="221"/>
      <c r="AJ1103" s="221"/>
      <c r="AK1103" s="221"/>
      <c r="AL1103" s="221"/>
      <c r="AM1103" s="221"/>
      <c r="AN1103" s="221"/>
      <c r="AO1103" s="221"/>
      <c r="AP1103" s="221"/>
      <c r="AQ1103" s="221"/>
      <c r="AR1103" s="221"/>
      <c r="AS1103" s="221"/>
      <c r="AT1103" s="221"/>
      <c r="AU1103" s="222">
        <v>0</v>
      </c>
      <c r="AV1103" s="222">
        <v>0</v>
      </c>
      <c r="AW1103" s="222">
        <f t="shared" si="132"/>
        <v>0</v>
      </c>
    </row>
    <row r="1104" spans="2:49">
      <c r="B1104" s="41" t="s">
        <v>5062</v>
      </c>
      <c r="C1104" s="19" t="s">
        <v>5631</v>
      </c>
      <c r="D1104" s="227" t="s">
        <v>38</v>
      </c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221"/>
      <c r="AA1104" s="221"/>
      <c r="AB1104" s="221"/>
      <c r="AC1104" s="221"/>
      <c r="AD1104" s="221"/>
      <c r="AE1104" s="221"/>
      <c r="AF1104" s="221"/>
      <c r="AG1104" s="221"/>
      <c r="AH1104" s="221"/>
      <c r="AI1104" s="221"/>
      <c r="AJ1104" s="221"/>
      <c r="AK1104" s="221"/>
      <c r="AL1104" s="221"/>
      <c r="AM1104" s="221"/>
      <c r="AN1104" s="221"/>
      <c r="AO1104" s="221"/>
      <c r="AP1104" s="221"/>
      <c r="AQ1104" s="221"/>
      <c r="AR1104" s="221"/>
      <c r="AS1104" s="221"/>
      <c r="AT1104" s="221"/>
      <c r="AU1104" s="222">
        <v>0</v>
      </c>
      <c r="AV1104" s="222">
        <v>0</v>
      </c>
      <c r="AW1104" s="222">
        <f t="shared" si="132"/>
        <v>0</v>
      </c>
    </row>
    <row r="1105" spans="2:49">
      <c r="B1105" s="41" t="s">
        <v>3889</v>
      </c>
      <c r="C1105" s="19" t="s">
        <v>3992</v>
      </c>
      <c r="D1105" s="227" t="s">
        <v>148</v>
      </c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221"/>
      <c r="AA1105" s="221"/>
      <c r="AB1105" s="221"/>
      <c r="AC1105" s="221"/>
      <c r="AD1105" s="221"/>
      <c r="AE1105" s="221"/>
      <c r="AF1105" s="221"/>
      <c r="AG1105" s="221"/>
      <c r="AH1105" s="221"/>
      <c r="AI1105" s="221"/>
      <c r="AJ1105" s="221"/>
      <c r="AK1105" s="221"/>
      <c r="AL1105" s="221"/>
      <c r="AM1105" s="221"/>
      <c r="AN1105" s="221"/>
      <c r="AO1105" s="221"/>
      <c r="AP1105" s="221"/>
      <c r="AQ1105" s="221"/>
      <c r="AR1105" s="221"/>
      <c r="AS1105" s="221"/>
      <c r="AT1105" s="221"/>
      <c r="AU1105" s="222">
        <v>952</v>
      </c>
      <c r="AV1105" s="222">
        <v>213550</v>
      </c>
      <c r="AW1105" s="222">
        <f t="shared" si="132"/>
        <v>53387.5</v>
      </c>
    </row>
    <row r="1106" spans="2:49">
      <c r="B1106" s="41" t="s">
        <v>3890</v>
      </c>
      <c r="C1106" s="19" t="s">
        <v>3993</v>
      </c>
      <c r="D1106" s="227" t="s">
        <v>23</v>
      </c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221"/>
      <c r="AA1106" s="221"/>
      <c r="AB1106" s="221"/>
      <c r="AC1106" s="221"/>
      <c r="AD1106" s="221"/>
      <c r="AE1106" s="221"/>
      <c r="AF1106" s="221"/>
      <c r="AG1106" s="221"/>
      <c r="AH1106" s="221"/>
      <c r="AI1106" s="221"/>
      <c r="AJ1106" s="221"/>
      <c r="AK1106" s="221"/>
      <c r="AL1106" s="221"/>
      <c r="AM1106" s="221"/>
      <c r="AN1106" s="221"/>
      <c r="AO1106" s="221"/>
      <c r="AP1106" s="221"/>
      <c r="AQ1106" s="221"/>
      <c r="AR1106" s="221"/>
      <c r="AS1106" s="221"/>
      <c r="AT1106" s="221"/>
      <c r="AU1106" s="222">
        <v>111</v>
      </c>
      <c r="AV1106" s="222">
        <v>15015</v>
      </c>
      <c r="AW1106" s="222">
        <f t="shared" si="132"/>
        <v>3753.75</v>
      </c>
    </row>
    <row r="1107" spans="2:49">
      <c r="B1107" s="41" t="s">
        <v>3891</v>
      </c>
      <c r="C1107" s="19" t="s">
        <v>3994</v>
      </c>
      <c r="D1107" s="227" t="s">
        <v>23</v>
      </c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221"/>
      <c r="AA1107" s="221"/>
      <c r="AB1107" s="221"/>
      <c r="AC1107" s="221"/>
      <c r="AD1107" s="221"/>
      <c r="AE1107" s="221"/>
      <c r="AF1107" s="221"/>
      <c r="AG1107" s="221"/>
      <c r="AH1107" s="221"/>
      <c r="AI1107" s="221"/>
      <c r="AJ1107" s="221"/>
      <c r="AK1107" s="221"/>
      <c r="AL1107" s="221"/>
      <c r="AM1107" s="221"/>
      <c r="AN1107" s="221"/>
      <c r="AO1107" s="221"/>
      <c r="AP1107" s="221"/>
      <c r="AQ1107" s="221"/>
      <c r="AR1107" s="221"/>
      <c r="AS1107" s="221"/>
      <c r="AT1107" s="221"/>
      <c r="AU1107" s="222">
        <v>3</v>
      </c>
      <c r="AV1107" s="222">
        <v>570</v>
      </c>
      <c r="AW1107" s="222">
        <f t="shared" si="132"/>
        <v>142.5</v>
      </c>
    </row>
    <row r="1108" spans="2:49">
      <c r="B1108" s="41" t="s">
        <v>5063</v>
      </c>
      <c r="C1108" s="19" t="s">
        <v>5632</v>
      </c>
      <c r="D1108" s="227" t="s">
        <v>14</v>
      </c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221"/>
      <c r="AA1108" s="221"/>
      <c r="AB1108" s="221"/>
      <c r="AC1108" s="221"/>
      <c r="AD1108" s="221"/>
      <c r="AE1108" s="221"/>
      <c r="AF1108" s="221"/>
      <c r="AG1108" s="221"/>
      <c r="AH1108" s="221"/>
      <c r="AI1108" s="221"/>
      <c r="AJ1108" s="221"/>
      <c r="AK1108" s="221"/>
      <c r="AL1108" s="221"/>
      <c r="AM1108" s="221"/>
      <c r="AN1108" s="221"/>
      <c r="AO1108" s="221"/>
      <c r="AP1108" s="221"/>
      <c r="AQ1108" s="221"/>
      <c r="AR1108" s="221"/>
      <c r="AS1108" s="221"/>
      <c r="AT1108" s="221"/>
      <c r="AU1108" s="222">
        <v>7</v>
      </c>
      <c r="AV1108" s="222">
        <v>670</v>
      </c>
      <c r="AW1108" s="222">
        <f t="shared" si="132"/>
        <v>167.5</v>
      </c>
    </row>
    <row r="1109" spans="2:49">
      <c r="B1109" s="41" t="s">
        <v>5064</v>
      </c>
      <c r="C1109" s="19" t="s">
        <v>5633</v>
      </c>
      <c r="D1109" s="227" t="s">
        <v>14</v>
      </c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221"/>
      <c r="AA1109" s="221"/>
      <c r="AB1109" s="221"/>
      <c r="AC1109" s="221"/>
      <c r="AD1109" s="221"/>
      <c r="AE1109" s="221"/>
      <c r="AF1109" s="221"/>
      <c r="AG1109" s="221"/>
      <c r="AH1109" s="221"/>
      <c r="AI1109" s="221"/>
      <c r="AJ1109" s="221"/>
      <c r="AK1109" s="221"/>
      <c r="AL1109" s="221"/>
      <c r="AM1109" s="221"/>
      <c r="AN1109" s="221"/>
      <c r="AO1109" s="221"/>
      <c r="AP1109" s="221"/>
      <c r="AQ1109" s="221"/>
      <c r="AR1109" s="221"/>
      <c r="AS1109" s="221"/>
      <c r="AT1109" s="221"/>
      <c r="AU1109" s="222">
        <v>4</v>
      </c>
      <c r="AV1109" s="222">
        <v>180</v>
      </c>
      <c r="AW1109" s="222">
        <f t="shared" si="132"/>
        <v>45</v>
      </c>
    </row>
    <row r="1110" spans="2:49">
      <c r="B1110" s="41" t="s">
        <v>5065</v>
      </c>
      <c r="C1110" s="19" t="s">
        <v>5634</v>
      </c>
      <c r="D1110" s="227" t="s">
        <v>261</v>
      </c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221"/>
      <c r="AA1110" s="221"/>
      <c r="AB1110" s="221"/>
      <c r="AC1110" s="221"/>
      <c r="AD1110" s="221"/>
      <c r="AE1110" s="221"/>
      <c r="AF1110" s="221"/>
      <c r="AG1110" s="221"/>
      <c r="AH1110" s="221"/>
      <c r="AI1110" s="221"/>
      <c r="AJ1110" s="221"/>
      <c r="AK1110" s="221"/>
      <c r="AL1110" s="221"/>
      <c r="AM1110" s="221"/>
      <c r="AN1110" s="221"/>
      <c r="AO1110" s="221"/>
      <c r="AP1110" s="221"/>
      <c r="AQ1110" s="221"/>
      <c r="AR1110" s="221"/>
      <c r="AS1110" s="221"/>
      <c r="AT1110" s="221"/>
      <c r="AU1110" s="222">
        <v>0</v>
      </c>
      <c r="AV1110" s="222">
        <v>0</v>
      </c>
      <c r="AW1110" s="222">
        <f t="shared" si="132"/>
        <v>0</v>
      </c>
    </row>
    <row r="1111" spans="2:49">
      <c r="B1111" s="41" t="s">
        <v>5066</v>
      </c>
      <c r="C1111" s="19" t="s">
        <v>5635</v>
      </c>
      <c r="D1111" s="227" t="s">
        <v>19</v>
      </c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221"/>
      <c r="AA1111" s="221"/>
      <c r="AB1111" s="221"/>
      <c r="AC1111" s="221"/>
      <c r="AD1111" s="221"/>
      <c r="AE1111" s="221"/>
      <c r="AF1111" s="221"/>
      <c r="AG1111" s="221"/>
      <c r="AH1111" s="221"/>
      <c r="AI1111" s="221"/>
      <c r="AJ1111" s="221"/>
      <c r="AK1111" s="221"/>
      <c r="AL1111" s="221"/>
      <c r="AM1111" s="221"/>
      <c r="AN1111" s="221"/>
      <c r="AO1111" s="221"/>
      <c r="AP1111" s="221"/>
      <c r="AQ1111" s="221"/>
      <c r="AR1111" s="221"/>
      <c r="AS1111" s="221"/>
      <c r="AT1111" s="221"/>
      <c r="AU1111" s="222">
        <v>15</v>
      </c>
      <c r="AV1111" s="222">
        <v>1405</v>
      </c>
      <c r="AW1111" s="222">
        <f t="shared" si="132"/>
        <v>351.25</v>
      </c>
    </row>
    <row r="1112" spans="2:49">
      <c r="B1112" s="41" t="s">
        <v>5067</v>
      </c>
      <c r="C1112" s="19" t="s">
        <v>5636</v>
      </c>
      <c r="D1112" s="227" t="s">
        <v>19</v>
      </c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221"/>
      <c r="AA1112" s="221"/>
      <c r="AB1112" s="221"/>
      <c r="AC1112" s="221"/>
      <c r="AD1112" s="221"/>
      <c r="AE1112" s="221"/>
      <c r="AF1112" s="221"/>
      <c r="AG1112" s="221"/>
      <c r="AH1112" s="221"/>
      <c r="AI1112" s="221"/>
      <c r="AJ1112" s="221"/>
      <c r="AK1112" s="221"/>
      <c r="AL1112" s="221"/>
      <c r="AM1112" s="221"/>
      <c r="AN1112" s="221"/>
      <c r="AO1112" s="221"/>
      <c r="AP1112" s="221"/>
      <c r="AQ1112" s="221"/>
      <c r="AR1112" s="221"/>
      <c r="AS1112" s="221"/>
      <c r="AT1112" s="221"/>
      <c r="AU1112" s="222">
        <v>3</v>
      </c>
      <c r="AV1112" s="222">
        <v>255</v>
      </c>
      <c r="AW1112" s="222">
        <f t="shared" si="132"/>
        <v>63.75</v>
      </c>
    </row>
    <row r="1113" spans="2:49">
      <c r="B1113" s="41" t="s">
        <v>5068</v>
      </c>
      <c r="C1113" s="19" t="s">
        <v>5637</v>
      </c>
      <c r="D1113" s="227" t="s">
        <v>3</v>
      </c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221"/>
      <c r="AA1113" s="221"/>
      <c r="AB1113" s="221"/>
      <c r="AC1113" s="221"/>
      <c r="AD1113" s="221"/>
      <c r="AE1113" s="221"/>
      <c r="AF1113" s="221"/>
      <c r="AG1113" s="221"/>
      <c r="AH1113" s="221"/>
      <c r="AI1113" s="221"/>
      <c r="AJ1113" s="221"/>
      <c r="AK1113" s="221"/>
      <c r="AL1113" s="221"/>
      <c r="AM1113" s="221"/>
      <c r="AN1113" s="221"/>
      <c r="AO1113" s="221"/>
      <c r="AP1113" s="221"/>
      <c r="AQ1113" s="221"/>
      <c r="AR1113" s="221"/>
      <c r="AS1113" s="221"/>
      <c r="AT1113" s="221"/>
      <c r="AU1113" s="222">
        <v>7</v>
      </c>
      <c r="AV1113" s="222">
        <v>450</v>
      </c>
      <c r="AW1113" s="222">
        <f t="shared" si="132"/>
        <v>112.5</v>
      </c>
    </row>
    <row r="1114" spans="2:49">
      <c r="B1114" s="41" t="s">
        <v>5069</v>
      </c>
      <c r="C1114" s="19" t="s">
        <v>5638</v>
      </c>
      <c r="D1114" s="227" t="s">
        <v>3</v>
      </c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221"/>
      <c r="AA1114" s="221"/>
      <c r="AB1114" s="221"/>
      <c r="AC1114" s="221"/>
      <c r="AD1114" s="221"/>
      <c r="AE1114" s="221"/>
      <c r="AF1114" s="221"/>
      <c r="AG1114" s="221"/>
      <c r="AH1114" s="221"/>
      <c r="AI1114" s="221"/>
      <c r="AJ1114" s="221"/>
      <c r="AK1114" s="221"/>
      <c r="AL1114" s="221"/>
      <c r="AM1114" s="221"/>
      <c r="AN1114" s="221"/>
      <c r="AO1114" s="221"/>
      <c r="AP1114" s="221"/>
      <c r="AQ1114" s="221"/>
      <c r="AR1114" s="221"/>
      <c r="AS1114" s="221"/>
      <c r="AT1114" s="221"/>
      <c r="AU1114" s="222">
        <v>11</v>
      </c>
      <c r="AV1114" s="222">
        <v>970</v>
      </c>
      <c r="AW1114" s="222">
        <f t="shared" si="132"/>
        <v>242.5</v>
      </c>
    </row>
    <row r="1115" spans="2:49">
      <c r="B1115" s="41" t="s">
        <v>5070</v>
      </c>
      <c r="C1115" s="19" t="s">
        <v>5639</v>
      </c>
      <c r="D1115" s="44" t="s">
        <v>5</v>
      </c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221"/>
      <c r="AA1115" s="221"/>
      <c r="AB1115" s="221"/>
      <c r="AC1115" s="221"/>
      <c r="AD1115" s="221"/>
      <c r="AE1115" s="221"/>
      <c r="AF1115" s="221"/>
      <c r="AG1115" s="221"/>
      <c r="AH1115" s="221"/>
      <c r="AI1115" s="221"/>
      <c r="AJ1115" s="221"/>
      <c r="AK1115" s="221"/>
      <c r="AL1115" s="221"/>
      <c r="AM1115" s="221"/>
      <c r="AN1115" s="221"/>
      <c r="AO1115" s="221"/>
      <c r="AP1115" s="221"/>
      <c r="AQ1115" s="221"/>
      <c r="AR1115" s="221"/>
      <c r="AS1115" s="221"/>
      <c r="AT1115" s="221"/>
      <c r="AU1115" s="222">
        <v>0</v>
      </c>
      <c r="AV1115" s="222">
        <v>0</v>
      </c>
      <c r="AW1115" s="222">
        <f t="shared" si="132"/>
        <v>0</v>
      </c>
    </row>
    <row r="1116" spans="2:49">
      <c r="B1116" s="41" t="s">
        <v>5071</v>
      </c>
      <c r="C1116" s="19" t="s">
        <v>5640</v>
      </c>
      <c r="D1116" s="227" t="s">
        <v>307</v>
      </c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221"/>
      <c r="AA1116" s="221"/>
      <c r="AB1116" s="221"/>
      <c r="AC1116" s="221"/>
      <c r="AD1116" s="221"/>
      <c r="AE1116" s="221"/>
      <c r="AF1116" s="221"/>
      <c r="AG1116" s="221"/>
      <c r="AH1116" s="221"/>
      <c r="AI1116" s="221"/>
      <c r="AJ1116" s="221"/>
      <c r="AK1116" s="221"/>
      <c r="AL1116" s="221"/>
      <c r="AM1116" s="221"/>
      <c r="AN1116" s="221"/>
      <c r="AO1116" s="221"/>
      <c r="AP1116" s="221"/>
      <c r="AQ1116" s="221"/>
      <c r="AR1116" s="221"/>
      <c r="AS1116" s="221"/>
      <c r="AT1116" s="221"/>
      <c r="AU1116" s="222">
        <v>0</v>
      </c>
      <c r="AV1116" s="222">
        <v>0</v>
      </c>
      <c r="AW1116" s="222">
        <f t="shared" ref="AW1116:AW1168" si="133">AV1116*25%</f>
        <v>0</v>
      </c>
    </row>
    <row r="1117" spans="2:49">
      <c r="B1117" s="41" t="s">
        <v>5072</v>
      </c>
      <c r="C1117" s="19" t="s">
        <v>5641</v>
      </c>
      <c r="D1117" s="44" t="s">
        <v>5</v>
      </c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221"/>
      <c r="AA1117" s="221"/>
      <c r="AB1117" s="221"/>
      <c r="AC1117" s="221"/>
      <c r="AD1117" s="221"/>
      <c r="AE1117" s="221"/>
      <c r="AF1117" s="221"/>
      <c r="AG1117" s="221"/>
      <c r="AH1117" s="221"/>
      <c r="AI1117" s="221"/>
      <c r="AJ1117" s="221"/>
      <c r="AK1117" s="221"/>
      <c r="AL1117" s="221"/>
      <c r="AM1117" s="221"/>
      <c r="AN1117" s="221"/>
      <c r="AO1117" s="221"/>
      <c r="AP1117" s="221"/>
      <c r="AQ1117" s="221"/>
      <c r="AR1117" s="221"/>
      <c r="AS1117" s="221"/>
      <c r="AT1117" s="221"/>
      <c r="AU1117" s="222">
        <v>3</v>
      </c>
      <c r="AV1117" s="222">
        <v>395</v>
      </c>
      <c r="AW1117" s="222">
        <f t="shared" si="133"/>
        <v>98.75</v>
      </c>
    </row>
    <row r="1118" spans="2:49">
      <c r="B1118" s="41" t="s">
        <v>5073</v>
      </c>
      <c r="C1118" s="19" t="s">
        <v>5642</v>
      </c>
      <c r="D1118" s="227" t="s">
        <v>204</v>
      </c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221"/>
      <c r="AA1118" s="221"/>
      <c r="AB1118" s="221"/>
      <c r="AC1118" s="221"/>
      <c r="AD1118" s="221"/>
      <c r="AE1118" s="221"/>
      <c r="AF1118" s="221"/>
      <c r="AG1118" s="221"/>
      <c r="AH1118" s="221"/>
      <c r="AI1118" s="221"/>
      <c r="AJ1118" s="221"/>
      <c r="AK1118" s="221"/>
      <c r="AL1118" s="221"/>
      <c r="AM1118" s="221"/>
      <c r="AN1118" s="221"/>
      <c r="AO1118" s="221"/>
      <c r="AP1118" s="221"/>
      <c r="AQ1118" s="221"/>
      <c r="AR1118" s="221"/>
      <c r="AS1118" s="221"/>
      <c r="AT1118" s="221"/>
      <c r="AU1118" s="222">
        <v>0</v>
      </c>
      <c r="AV1118" s="222">
        <v>0</v>
      </c>
      <c r="AW1118" s="222">
        <f t="shared" si="133"/>
        <v>0</v>
      </c>
    </row>
    <row r="1119" spans="2:49">
      <c r="B1119" s="41" t="s">
        <v>5074</v>
      </c>
      <c r="C1119" s="19" t="s">
        <v>5643</v>
      </c>
      <c r="D1119" s="227" t="s">
        <v>204</v>
      </c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221"/>
      <c r="AA1119" s="221"/>
      <c r="AB1119" s="221"/>
      <c r="AC1119" s="221"/>
      <c r="AD1119" s="221"/>
      <c r="AE1119" s="221"/>
      <c r="AF1119" s="221"/>
      <c r="AG1119" s="221"/>
      <c r="AH1119" s="221"/>
      <c r="AI1119" s="221"/>
      <c r="AJ1119" s="221"/>
      <c r="AK1119" s="221"/>
      <c r="AL1119" s="221"/>
      <c r="AM1119" s="221"/>
      <c r="AN1119" s="221"/>
      <c r="AO1119" s="221"/>
      <c r="AP1119" s="221"/>
      <c r="AQ1119" s="221"/>
      <c r="AR1119" s="221"/>
      <c r="AS1119" s="221"/>
      <c r="AT1119" s="221"/>
      <c r="AU1119" s="222">
        <v>7</v>
      </c>
      <c r="AV1119" s="222">
        <v>595</v>
      </c>
      <c r="AW1119" s="222">
        <f t="shared" si="133"/>
        <v>148.75</v>
      </c>
    </row>
    <row r="1120" spans="2:49">
      <c r="B1120" s="41" t="s">
        <v>5075</v>
      </c>
      <c r="C1120" s="19" t="s">
        <v>5644</v>
      </c>
      <c r="D1120" s="44" t="s">
        <v>5</v>
      </c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221"/>
      <c r="AA1120" s="221"/>
      <c r="AB1120" s="221"/>
      <c r="AC1120" s="221"/>
      <c r="AD1120" s="221"/>
      <c r="AE1120" s="221"/>
      <c r="AF1120" s="221"/>
      <c r="AG1120" s="221"/>
      <c r="AH1120" s="221"/>
      <c r="AI1120" s="221"/>
      <c r="AJ1120" s="221"/>
      <c r="AK1120" s="221"/>
      <c r="AL1120" s="221"/>
      <c r="AM1120" s="221"/>
      <c r="AN1120" s="221"/>
      <c r="AO1120" s="221"/>
      <c r="AP1120" s="221"/>
      <c r="AQ1120" s="221"/>
      <c r="AR1120" s="221"/>
      <c r="AS1120" s="221"/>
      <c r="AT1120" s="221"/>
      <c r="AU1120" s="222">
        <v>0</v>
      </c>
      <c r="AV1120" s="222">
        <v>0</v>
      </c>
      <c r="AW1120" s="222">
        <f t="shared" si="133"/>
        <v>0</v>
      </c>
    </row>
    <row r="1121" spans="2:49">
      <c r="B1121" s="41" t="s">
        <v>5076</v>
      </c>
      <c r="C1121" s="19" t="s">
        <v>5645</v>
      </c>
      <c r="D1121" s="227" t="s">
        <v>284</v>
      </c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221"/>
      <c r="AA1121" s="221"/>
      <c r="AB1121" s="221"/>
      <c r="AC1121" s="221"/>
      <c r="AD1121" s="221"/>
      <c r="AE1121" s="221"/>
      <c r="AF1121" s="221"/>
      <c r="AG1121" s="221"/>
      <c r="AH1121" s="221"/>
      <c r="AI1121" s="221"/>
      <c r="AJ1121" s="221"/>
      <c r="AK1121" s="221"/>
      <c r="AL1121" s="221"/>
      <c r="AM1121" s="221"/>
      <c r="AN1121" s="221"/>
      <c r="AO1121" s="221"/>
      <c r="AP1121" s="221"/>
      <c r="AQ1121" s="221"/>
      <c r="AR1121" s="221"/>
      <c r="AS1121" s="221"/>
      <c r="AT1121" s="221"/>
      <c r="AU1121" s="222">
        <v>0</v>
      </c>
      <c r="AV1121" s="222">
        <v>0</v>
      </c>
      <c r="AW1121" s="222">
        <f t="shared" si="133"/>
        <v>0</v>
      </c>
    </row>
    <row r="1122" spans="2:49">
      <c r="B1122" s="41" t="s">
        <v>5077</v>
      </c>
      <c r="C1122" s="19" t="s">
        <v>5646</v>
      </c>
      <c r="D1122" s="44" t="s">
        <v>5</v>
      </c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221"/>
      <c r="AA1122" s="221"/>
      <c r="AB1122" s="221"/>
      <c r="AC1122" s="221"/>
      <c r="AD1122" s="221"/>
      <c r="AE1122" s="221"/>
      <c r="AF1122" s="221"/>
      <c r="AG1122" s="221"/>
      <c r="AH1122" s="221"/>
      <c r="AI1122" s="221"/>
      <c r="AJ1122" s="221"/>
      <c r="AK1122" s="221"/>
      <c r="AL1122" s="221"/>
      <c r="AM1122" s="221"/>
      <c r="AN1122" s="221"/>
      <c r="AO1122" s="221"/>
      <c r="AP1122" s="221"/>
      <c r="AQ1122" s="221"/>
      <c r="AR1122" s="221"/>
      <c r="AS1122" s="221"/>
      <c r="AT1122" s="221"/>
      <c r="AU1122" s="222">
        <v>0</v>
      </c>
      <c r="AV1122" s="222">
        <v>0</v>
      </c>
      <c r="AW1122" s="222">
        <f t="shared" si="133"/>
        <v>0</v>
      </c>
    </row>
    <row r="1123" spans="2:49">
      <c r="B1123" s="41" t="s">
        <v>5078</v>
      </c>
      <c r="C1123" s="19" t="s">
        <v>5647</v>
      </c>
      <c r="D1123" s="227" t="s">
        <v>204</v>
      </c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221"/>
      <c r="AA1123" s="221"/>
      <c r="AB1123" s="221"/>
      <c r="AC1123" s="221"/>
      <c r="AD1123" s="221"/>
      <c r="AE1123" s="221"/>
      <c r="AF1123" s="221"/>
      <c r="AG1123" s="221"/>
      <c r="AH1123" s="221"/>
      <c r="AI1123" s="221"/>
      <c r="AJ1123" s="221"/>
      <c r="AK1123" s="221"/>
      <c r="AL1123" s="221"/>
      <c r="AM1123" s="221"/>
      <c r="AN1123" s="221"/>
      <c r="AO1123" s="221"/>
      <c r="AP1123" s="221"/>
      <c r="AQ1123" s="221"/>
      <c r="AR1123" s="221"/>
      <c r="AS1123" s="221"/>
      <c r="AT1123" s="221"/>
      <c r="AU1123" s="222">
        <v>19</v>
      </c>
      <c r="AV1123" s="222">
        <v>2455</v>
      </c>
      <c r="AW1123" s="222">
        <f t="shared" si="133"/>
        <v>613.75</v>
      </c>
    </row>
    <row r="1124" spans="2:49">
      <c r="B1124" s="41" t="s">
        <v>5079</v>
      </c>
      <c r="C1124" s="19" t="s">
        <v>5648</v>
      </c>
      <c r="D1124" s="227" t="s">
        <v>204</v>
      </c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221"/>
      <c r="AA1124" s="221"/>
      <c r="AB1124" s="221"/>
      <c r="AC1124" s="221"/>
      <c r="AD1124" s="221"/>
      <c r="AE1124" s="221"/>
      <c r="AF1124" s="221"/>
      <c r="AG1124" s="221"/>
      <c r="AH1124" s="221"/>
      <c r="AI1124" s="221"/>
      <c r="AJ1124" s="221"/>
      <c r="AK1124" s="221"/>
      <c r="AL1124" s="221"/>
      <c r="AM1124" s="221"/>
      <c r="AN1124" s="221"/>
      <c r="AO1124" s="221"/>
      <c r="AP1124" s="221"/>
      <c r="AQ1124" s="221"/>
      <c r="AR1124" s="221"/>
      <c r="AS1124" s="221"/>
      <c r="AT1124" s="221"/>
      <c r="AU1124" s="222">
        <v>1</v>
      </c>
      <c r="AV1124" s="222">
        <v>150</v>
      </c>
      <c r="AW1124" s="222">
        <f t="shared" si="133"/>
        <v>37.5</v>
      </c>
    </row>
    <row r="1125" spans="2:49">
      <c r="B1125" s="41" t="s">
        <v>5080</v>
      </c>
      <c r="C1125" s="19" t="s">
        <v>5649</v>
      </c>
      <c r="D1125" s="227" t="s">
        <v>313</v>
      </c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221"/>
      <c r="AA1125" s="221"/>
      <c r="AB1125" s="221"/>
      <c r="AC1125" s="221"/>
      <c r="AD1125" s="221"/>
      <c r="AE1125" s="221"/>
      <c r="AF1125" s="221"/>
      <c r="AG1125" s="221"/>
      <c r="AH1125" s="221"/>
      <c r="AI1125" s="221"/>
      <c r="AJ1125" s="221"/>
      <c r="AK1125" s="221"/>
      <c r="AL1125" s="221"/>
      <c r="AM1125" s="221"/>
      <c r="AN1125" s="221"/>
      <c r="AO1125" s="221"/>
      <c r="AP1125" s="221"/>
      <c r="AQ1125" s="221"/>
      <c r="AR1125" s="221"/>
      <c r="AS1125" s="221"/>
      <c r="AT1125" s="221"/>
      <c r="AU1125" s="222">
        <v>0</v>
      </c>
      <c r="AV1125" s="222">
        <v>0</v>
      </c>
      <c r="AW1125" s="222">
        <f t="shared" si="133"/>
        <v>0</v>
      </c>
    </row>
    <row r="1126" spans="2:49">
      <c r="B1126" s="41" t="s">
        <v>5081</v>
      </c>
      <c r="C1126" s="19" t="s">
        <v>5650</v>
      </c>
      <c r="D1126" s="227" t="s">
        <v>313</v>
      </c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221"/>
      <c r="AA1126" s="221"/>
      <c r="AB1126" s="221"/>
      <c r="AC1126" s="221"/>
      <c r="AD1126" s="221"/>
      <c r="AE1126" s="221"/>
      <c r="AF1126" s="221"/>
      <c r="AG1126" s="221"/>
      <c r="AH1126" s="221"/>
      <c r="AI1126" s="221"/>
      <c r="AJ1126" s="221"/>
      <c r="AK1126" s="221"/>
      <c r="AL1126" s="221"/>
      <c r="AM1126" s="221"/>
      <c r="AN1126" s="221"/>
      <c r="AO1126" s="221"/>
      <c r="AP1126" s="221"/>
      <c r="AQ1126" s="221"/>
      <c r="AR1126" s="221"/>
      <c r="AS1126" s="221"/>
      <c r="AT1126" s="221"/>
      <c r="AU1126" s="222">
        <v>0</v>
      </c>
      <c r="AV1126" s="222">
        <v>0</v>
      </c>
      <c r="AW1126" s="222">
        <f t="shared" si="133"/>
        <v>0</v>
      </c>
    </row>
    <row r="1127" spans="2:49">
      <c r="B1127" s="41" t="s">
        <v>5082</v>
      </c>
      <c r="C1127" s="19" t="s">
        <v>5651</v>
      </c>
      <c r="D1127" s="44" t="s">
        <v>5</v>
      </c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221"/>
      <c r="AA1127" s="221"/>
      <c r="AB1127" s="221"/>
      <c r="AC1127" s="221"/>
      <c r="AD1127" s="221"/>
      <c r="AE1127" s="221"/>
      <c r="AF1127" s="221"/>
      <c r="AG1127" s="221"/>
      <c r="AH1127" s="221"/>
      <c r="AI1127" s="221"/>
      <c r="AJ1127" s="221"/>
      <c r="AK1127" s="221"/>
      <c r="AL1127" s="221"/>
      <c r="AM1127" s="221"/>
      <c r="AN1127" s="221"/>
      <c r="AO1127" s="221"/>
      <c r="AP1127" s="221"/>
      <c r="AQ1127" s="221"/>
      <c r="AR1127" s="221"/>
      <c r="AS1127" s="221"/>
      <c r="AT1127" s="221"/>
      <c r="AU1127" s="222">
        <v>0</v>
      </c>
      <c r="AV1127" s="222">
        <v>0</v>
      </c>
      <c r="AW1127" s="222">
        <f t="shared" si="133"/>
        <v>0</v>
      </c>
    </row>
    <row r="1128" spans="2:49">
      <c r="B1128" s="41" t="s">
        <v>5083</v>
      </c>
      <c r="C1128" s="19" t="s">
        <v>5652</v>
      </c>
      <c r="D1128" s="44" t="s">
        <v>5</v>
      </c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221"/>
      <c r="AA1128" s="221"/>
      <c r="AB1128" s="221"/>
      <c r="AC1128" s="221"/>
      <c r="AD1128" s="221"/>
      <c r="AE1128" s="221"/>
      <c r="AF1128" s="221"/>
      <c r="AG1128" s="221"/>
      <c r="AH1128" s="221"/>
      <c r="AI1128" s="221"/>
      <c r="AJ1128" s="221"/>
      <c r="AK1128" s="221"/>
      <c r="AL1128" s="221"/>
      <c r="AM1128" s="221"/>
      <c r="AN1128" s="221"/>
      <c r="AO1128" s="221"/>
      <c r="AP1128" s="221"/>
      <c r="AQ1128" s="221"/>
      <c r="AR1128" s="221"/>
      <c r="AS1128" s="221"/>
      <c r="AT1128" s="221"/>
      <c r="AU1128" s="222">
        <v>3</v>
      </c>
      <c r="AV1128" s="222">
        <v>420</v>
      </c>
      <c r="AW1128" s="222">
        <f t="shared" si="133"/>
        <v>105</v>
      </c>
    </row>
    <row r="1129" spans="2:49">
      <c r="B1129" s="41" t="s">
        <v>5084</v>
      </c>
      <c r="C1129" s="19" t="s">
        <v>5653</v>
      </c>
      <c r="D1129" s="44" t="s">
        <v>5</v>
      </c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221"/>
      <c r="AA1129" s="221"/>
      <c r="AB1129" s="221"/>
      <c r="AC1129" s="221"/>
      <c r="AD1129" s="221"/>
      <c r="AE1129" s="221"/>
      <c r="AF1129" s="221"/>
      <c r="AG1129" s="221"/>
      <c r="AH1129" s="221"/>
      <c r="AI1129" s="221"/>
      <c r="AJ1129" s="221"/>
      <c r="AK1129" s="221"/>
      <c r="AL1129" s="221"/>
      <c r="AM1129" s="221"/>
      <c r="AN1129" s="221"/>
      <c r="AO1129" s="221"/>
      <c r="AP1129" s="221"/>
      <c r="AQ1129" s="221"/>
      <c r="AR1129" s="221"/>
      <c r="AS1129" s="221"/>
      <c r="AT1129" s="221"/>
      <c r="AU1129" s="222">
        <v>2</v>
      </c>
      <c r="AV1129" s="222">
        <v>320</v>
      </c>
      <c r="AW1129" s="222">
        <f t="shared" si="133"/>
        <v>80</v>
      </c>
    </row>
    <row r="1130" spans="2:49">
      <c r="B1130" s="41" t="s">
        <v>5085</v>
      </c>
      <c r="C1130" s="19" t="s">
        <v>5654</v>
      </c>
      <c r="D1130" s="44" t="s">
        <v>5</v>
      </c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221"/>
      <c r="AA1130" s="221"/>
      <c r="AB1130" s="221"/>
      <c r="AC1130" s="221"/>
      <c r="AD1130" s="221"/>
      <c r="AE1130" s="221"/>
      <c r="AF1130" s="221"/>
      <c r="AG1130" s="221"/>
      <c r="AH1130" s="221"/>
      <c r="AI1130" s="221"/>
      <c r="AJ1130" s="221"/>
      <c r="AK1130" s="221"/>
      <c r="AL1130" s="221"/>
      <c r="AM1130" s="221"/>
      <c r="AN1130" s="221"/>
      <c r="AO1130" s="221"/>
      <c r="AP1130" s="221"/>
      <c r="AQ1130" s="221"/>
      <c r="AR1130" s="221"/>
      <c r="AS1130" s="221"/>
      <c r="AT1130" s="221"/>
      <c r="AU1130" s="222">
        <v>0</v>
      </c>
      <c r="AV1130" s="222">
        <v>0</v>
      </c>
      <c r="AW1130" s="222">
        <f t="shared" si="133"/>
        <v>0</v>
      </c>
    </row>
    <row r="1131" spans="2:49">
      <c r="B1131" s="41" t="s">
        <v>5086</v>
      </c>
      <c r="C1131" s="19" t="s">
        <v>5655</v>
      </c>
      <c r="D1131" s="227" t="s">
        <v>284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221"/>
      <c r="AA1131" s="221"/>
      <c r="AB1131" s="221"/>
      <c r="AC1131" s="221"/>
      <c r="AD1131" s="221"/>
      <c r="AE1131" s="221"/>
      <c r="AF1131" s="221"/>
      <c r="AG1131" s="221"/>
      <c r="AH1131" s="221"/>
      <c r="AI1131" s="221"/>
      <c r="AJ1131" s="221"/>
      <c r="AK1131" s="221"/>
      <c r="AL1131" s="221"/>
      <c r="AM1131" s="221"/>
      <c r="AN1131" s="221"/>
      <c r="AO1131" s="221"/>
      <c r="AP1131" s="221"/>
      <c r="AQ1131" s="221"/>
      <c r="AR1131" s="221"/>
      <c r="AS1131" s="221"/>
      <c r="AT1131" s="221"/>
      <c r="AU1131" s="222">
        <v>2</v>
      </c>
      <c r="AV1131" s="222">
        <v>120</v>
      </c>
      <c r="AW1131" s="222">
        <f t="shared" si="133"/>
        <v>30</v>
      </c>
    </row>
    <row r="1132" spans="2:49">
      <c r="B1132" s="41" t="s">
        <v>5087</v>
      </c>
      <c r="C1132" s="19" t="s">
        <v>5656</v>
      </c>
      <c r="D1132" s="227" t="s">
        <v>284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221"/>
      <c r="AA1132" s="221"/>
      <c r="AB1132" s="221"/>
      <c r="AC1132" s="221"/>
      <c r="AD1132" s="221"/>
      <c r="AE1132" s="221"/>
      <c r="AF1132" s="221"/>
      <c r="AG1132" s="221"/>
      <c r="AH1132" s="221"/>
      <c r="AI1132" s="221"/>
      <c r="AJ1132" s="221"/>
      <c r="AK1132" s="221"/>
      <c r="AL1132" s="221"/>
      <c r="AM1132" s="221"/>
      <c r="AN1132" s="221"/>
      <c r="AO1132" s="221"/>
      <c r="AP1132" s="221"/>
      <c r="AQ1132" s="221"/>
      <c r="AR1132" s="221"/>
      <c r="AS1132" s="221"/>
      <c r="AT1132" s="221"/>
      <c r="AU1132" s="222">
        <v>7</v>
      </c>
      <c r="AV1132" s="222">
        <v>1120</v>
      </c>
      <c r="AW1132" s="222">
        <f t="shared" si="133"/>
        <v>280</v>
      </c>
    </row>
    <row r="1133" spans="2:49">
      <c r="B1133" s="41" t="s">
        <v>5088</v>
      </c>
      <c r="C1133" s="19" t="s">
        <v>5657</v>
      </c>
      <c r="D1133" s="227" t="s">
        <v>25</v>
      </c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221"/>
      <c r="AA1133" s="221"/>
      <c r="AB1133" s="221"/>
      <c r="AC1133" s="221"/>
      <c r="AD1133" s="221"/>
      <c r="AE1133" s="221"/>
      <c r="AF1133" s="221"/>
      <c r="AG1133" s="221"/>
      <c r="AH1133" s="221"/>
      <c r="AI1133" s="221"/>
      <c r="AJ1133" s="221"/>
      <c r="AK1133" s="221"/>
      <c r="AL1133" s="221"/>
      <c r="AM1133" s="221"/>
      <c r="AN1133" s="221"/>
      <c r="AO1133" s="221"/>
      <c r="AP1133" s="221"/>
      <c r="AQ1133" s="221"/>
      <c r="AR1133" s="221"/>
      <c r="AS1133" s="221"/>
      <c r="AT1133" s="221"/>
      <c r="AU1133" s="222">
        <v>3</v>
      </c>
      <c r="AV1133" s="222">
        <v>240</v>
      </c>
      <c r="AW1133" s="222">
        <f t="shared" si="133"/>
        <v>60</v>
      </c>
    </row>
    <row r="1134" spans="2:49">
      <c r="B1134" s="41" t="s">
        <v>5089</v>
      </c>
      <c r="C1134" s="19" t="s">
        <v>444</v>
      </c>
      <c r="D1134" s="44" t="s">
        <v>5</v>
      </c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221"/>
      <c r="AA1134" s="221"/>
      <c r="AB1134" s="221"/>
      <c r="AC1134" s="221"/>
      <c r="AD1134" s="221"/>
      <c r="AE1134" s="221"/>
      <c r="AF1134" s="221"/>
      <c r="AG1134" s="221"/>
      <c r="AH1134" s="221"/>
      <c r="AI1134" s="221"/>
      <c r="AJ1134" s="221"/>
      <c r="AK1134" s="221"/>
      <c r="AL1134" s="221"/>
      <c r="AM1134" s="221"/>
      <c r="AN1134" s="221"/>
      <c r="AO1134" s="221"/>
      <c r="AP1134" s="221"/>
      <c r="AQ1134" s="221"/>
      <c r="AR1134" s="221"/>
      <c r="AS1134" s="221"/>
      <c r="AT1134" s="221"/>
      <c r="AU1134" s="222">
        <v>86</v>
      </c>
      <c r="AV1134" s="222">
        <v>7050</v>
      </c>
      <c r="AW1134" s="222">
        <f t="shared" si="133"/>
        <v>1762.5</v>
      </c>
    </row>
    <row r="1135" spans="2:49">
      <c r="B1135" s="41" t="s">
        <v>5090</v>
      </c>
      <c r="C1135" s="19" t="s">
        <v>5658</v>
      </c>
      <c r="D1135" s="44" t="s">
        <v>5</v>
      </c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221"/>
      <c r="AA1135" s="221"/>
      <c r="AB1135" s="221"/>
      <c r="AC1135" s="221"/>
      <c r="AD1135" s="221"/>
      <c r="AE1135" s="221"/>
      <c r="AF1135" s="221"/>
      <c r="AG1135" s="221"/>
      <c r="AH1135" s="221"/>
      <c r="AI1135" s="221"/>
      <c r="AJ1135" s="221"/>
      <c r="AK1135" s="221"/>
      <c r="AL1135" s="221"/>
      <c r="AM1135" s="221"/>
      <c r="AN1135" s="221"/>
      <c r="AO1135" s="221"/>
      <c r="AP1135" s="221"/>
      <c r="AQ1135" s="221"/>
      <c r="AR1135" s="221"/>
      <c r="AS1135" s="221"/>
      <c r="AT1135" s="221"/>
      <c r="AU1135" s="222">
        <v>1384</v>
      </c>
      <c r="AV1135" s="222">
        <v>75015</v>
      </c>
      <c r="AW1135" s="222">
        <f t="shared" si="133"/>
        <v>18753.75</v>
      </c>
    </row>
    <row r="1136" spans="2:49">
      <c r="B1136" s="41" t="s">
        <v>5091</v>
      </c>
      <c r="C1136" s="19" t="s">
        <v>5659</v>
      </c>
      <c r="D1136" s="227" t="s">
        <v>123</v>
      </c>
      <c r="E1136" s="19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221"/>
      <c r="AA1136" s="221"/>
      <c r="AB1136" s="221"/>
      <c r="AC1136" s="221"/>
      <c r="AD1136" s="221"/>
      <c r="AE1136" s="221"/>
      <c r="AF1136" s="221"/>
      <c r="AG1136" s="221"/>
      <c r="AH1136" s="221"/>
      <c r="AI1136" s="221"/>
      <c r="AJ1136" s="221"/>
      <c r="AK1136" s="221"/>
      <c r="AL1136" s="221"/>
      <c r="AM1136" s="221"/>
      <c r="AN1136" s="221"/>
      <c r="AO1136" s="221"/>
      <c r="AP1136" s="221"/>
      <c r="AQ1136" s="221"/>
      <c r="AR1136" s="221"/>
      <c r="AS1136" s="221"/>
      <c r="AT1136" s="221"/>
      <c r="AU1136" s="222">
        <v>4</v>
      </c>
      <c r="AV1136" s="222">
        <v>260</v>
      </c>
      <c r="AW1136" s="222">
        <f t="shared" si="133"/>
        <v>65</v>
      </c>
    </row>
    <row r="1137" spans="2:49">
      <c r="B1137" s="41" t="s">
        <v>5092</v>
      </c>
      <c r="C1137" s="19" t="s">
        <v>5660</v>
      </c>
      <c r="D1137" s="227" t="s">
        <v>16</v>
      </c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221"/>
      <c r="AA1137" s="221"/>
      <c r="AB1137" s="221"/>
      <c r="AC1137" s="221"/>
      <c r="AD1137" s="221"/>
      <c r="AE1137" s="221"/>
      <c r="AF1137" s="221"/>
      <c r="AG1137" s="221"/>
      <c r="AH1137" s="221"/>
      <c r="AI1137" s="221"/>
      <c r="AJ1137" s="221"/>
      <c r="AK1137" s="221"/>
      <c r="AL1137" s="221"/>
      <c r="AM1137" s="221"/>
      <c r="AN1137" s="221"/>
      <c r="AO1137" s="221"/>
      <c r="AP1137" s="221"/>
      <c r="AQ1137" s="221"/>
      <c r="AR1137" s="221"/>
      <c r="AS1137" s="221"/>
      <c r="AT1137" s="221"/>
      <c r="AU1137" s="222">
        <v>17</v>
      </c>
      <c r="AV1137" s="222">
        <v>1500</v>
      </c>
      <c r="AW1137" s="222">
        <f t="shared" si="133"/>
        <v>375</v>
      </c>
    </row>
    <row r="1138" spans="2:49">
      <c r="B1138" s="41" t="s">
        <v>5093</v>
      </c>
      <c r="C1138" s="19" t="s">
        <v>5661</v>
      </c>
      <c r="D1138" s="227" t="s">
        <v>25</v>
      </c>
      <c r="E1138" s="19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221"/>
      <c r="AA1138" s="221"/>
      <c r="AB1138" s="221"/>
      <c r="AC1138" s="221"/>
      <c r="AD1138" s="221"/>
      <c r="AE1138" s="221"/>
      <c r="AF1138" s="221"/>
      <c r="AG1138" s="221"/>
      <c r="AH1138" s="221"/>
      <c r="AI1138" s="221"/>
      <c r="AJ1138" s="221"/>
      <c r="AK1138" s="221"/>
      <c r="AL1138" s="221"/>
      <c r="AM1138" s="221"/>
      <c r="AN1138" s="221"/>
      <c r="AO1138" s="221"/>
      <c r="AP1138" s="221"/>
      <c r="AQ1138" s="221"/>
      <c r="AR1138" s="221"/>
      <c r="AS1138" s="221"/>
      <c r="AT1138" s="221"/>
      <c r="AU1138" s="222">
        <v>2</v>
      </c>
      <c r="AV1138" s="222">
        <v>160</v>
      </c>
      <c r="AW1138" s="222">
        <f t="shared" si="133"/>
        <v>40</v>
      </c>
    </row>
    <row r="1139" spans="2:49">
      <c r="B1139" s="41" t="s">
        <v>5094</v>
      </c>
      <c r="C1139" s="19" t="s">
        <v>5662</v>
      </c>
      <c r="D1139" s="227" t="s">
        <v>25</v>
      </c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221"/>
      <c r="AA1139" s="221"/>
      <c r="AB1139" s="221"/>
      <c r="AC1139" s="221"/>
      <c r="AD1139" s="221"/>
      <c r="AE1139" s="221"/>
      <c r="AF1139" s="221"/>
      <c r="AG1139" s="221"/>
      <c r="AH1139" s="221"/>
      <c r="AI1139" s="221"/>
      <c r="AJ1139" s="221"/>
      <c r="AK1139" s="221"/>
      <c r="AL1139" s="221"/>
      <c r="AM1139" s="221"/>
      <c r="AN1139" s="221"/>
      <c r="AO1139" s="221"/>
      <c r="AP1139" s="221"/>
      <c r="AQ1139" s="221"/>
      <c r="AR1139" s="221"/>
      <c r="AS1139" s="221"/>
      <c r="AT1139" s="221"/>
      <c r="AU1139" s="222">
        <v>0</v>
      </c>
      <c r="AV1139" s="222">
        <v>0</v>
      </c>
      <c r="AW1139" s="222">
        <f t="shared" si="133"/>
        <v>0</v>
      </c>
    </row>
    <row r="1140" spans="2:49">
      <c r="B1140" s="41" t="s">
        <v>5095</v>
      </c>
      <c r="C1140" s="19" t="s">
        <v>5663</v>
      </c>
      <c r="D1140" s="227" t="s">
        <v>148</v>
      </c>
      <c r="E1140" s="19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221"/>
      <c r="AA1140" s="221"/>
      <c r="AB1140" s="221"/>
      <c r="AC1140" s="221"/>
      <c r="AD1140" s="221"/>
      <c r="AE1140" s="221"/>
      <c r="AF1140" s="221"/>
      <c r="AG1140" s="221"/>
      <c r="AH1140" s="221"/>
      <c r="AI1140" s="221"/>
      <c r="AJ1140" s="221"/>
      <c r="AK1140" s="221"/>
      <c r="AL1140" s="221"/>
      <c r="AM1140" s="221"/>
      <c r="AN1140" s="221"/>
      <c r="AO1140" s="221"/>
      <c r="AP1140" s="221"/>
      <c r="AQ1140" s="221"/>
      <c r="AR1140" s="221"/>
      <c r="AS1140" s="221"/>
      <c r="AT1140" s="221"/>
      <c r="AU1140" s="222">
        <v>0</v>
      </c>
      <c r="AV1140" s="222">
        <v>0</v>
      </c>
      <c r="AW1140" s="222">
        <f t="shared" si="133"/>
        <v>0</v>
      </c>
    </row>
    <row r="1141" spans="2:49">
      <c r="B1141" s="41" t="s">
        <v>5096</v>
      </c>
      <c r="C1141" s="19" t="s">
        <v>5664</v>
      </c>
      <c r="D1141" s="227" t="s">
        <v>207</v>
      </c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221"/>
      <c r="AA1141" s="221"/>
      <c r="AB1141" s="221"/>
      <c r="AC1141" s="221"/>
      <c r="AD1141" s="221"/>
      <c r="AE1141" s="221"/>
      <c r="AF1141" s="221"/>
      <c r="AG1141" s="221"/>
      <c r="AH1141" s="221"/>
      <c r="AI1141" s="221"/>
      <c r="AJ1141" s="221"/>
      <c r="AK1141" s="221"/>
      <c r="AL1141" s="221"/>
      <c r="AM1141" s="221"/>
      <c r="AN1141" s="221"/>
      <c r="AO1141" s="221"/>
      <c r="AP1141" s="221"/>
      <c r="AQ1141" s="221"/>
      <c r="AR1141" s="221"/>
      <c r="AS1141" s="221"/>
      <c r="AT1141" s="221"/>
      <c r="AU1141" s="222">
        <v>7</v>
      </c>
      <c r="AV1141" s="222">
        <v>670</v>
      </c>
      <c r="AW1141" s="222">
        <f t="shared" si="133"/>
        <v>167.5</v>
      </c>
    </row>
    <row r="1142" spans="2:49">
      <c r="B1142" s="41" t="s">
        <v>5097</v>
      </c>
      <c r="C1142" s="19" t="s">
        <v>5665</v>
      </c>
      <c r="D1142" s="227" t="s">
        <v>5</v>
      </c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221"/>
      <c r="AA1142" s="221"/>
      <c r="AB1142" s="221"/>
      <c r="AC1142" s="221"/>
      <c r="AD1142" s="221"/>
      <c r="AE1142" s="221"/>
      <c r="AF1142" s="221"/>
      <c r="AG1142" s="221"/>
      <c r="AH1142" s="221"/>
      <c r="AI1142" s="221"/>
      <c r="AJ1142" s="221"/>
      <c r="AK1142" s="221"/>
      <c r="AL1142" s="221"/>
      <c r="AM1142" s="221"/>
      <c r="AN1142" s="221"/>
      <c r="AO1142" s="221"/>
      <c r="AP1142" s="221"/>
      <c r="AQ1142" s="221"/>
      <c r="AR1142" s="221"/>
      <c r="AS1142" s="221"/>
      <c r="AT1142" s="221"/>
      <c r="AU1142" s="222">
        <v>0</v>
      </c>
      <c r="AV1142" s="222">
        <v>0</v>
      </c>
      <c r="AW1142" s="222">
        <f t="shared" si="133"/>
        <v>0</v>
      </c>
    </row>
    <row r="1143" spans="2:49">
      <c r="B1143" s="41" t="s">
        <v>5098</v>
      </c>
      <c r="C1143" s="19" t="s">
        <v>5666</v>
      </c>
      <c r="D1143" s="227" t="s">
        <v>5</v>
      </c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221"/>
      <c r="AA1143" s="221"/>
      <c r="AB1143" s="221"/>
      <c r="AC1143" s="221"/>
      <c r="AD1143" s="221"/>
      <c r="AE1143" s="221"/>
      <c r="AF1143" s="221"/>
      <c r="AG1143" s="221"/>
      <c r="AH1143" s="221"/>
      <c r="AI1143" s="221"/>
      <c r="AJ1143" s="221"/>
      <c r="AK1143" s="221"/>
      <c r="AL1143" s="221"/>
      <c r="AM1143" s="221"/>
      <c r="AN1143" s="221"/>
      <c r="AO1143" s="221"/>
      <c r="AP1143" s="221"/>
      <c r="AQ1143" s="221"/>
      <c r="AR1143" s="221"/>
      <c r="AS1143" s="221"/>
      <c r="AT1143" s="221"/>
      <c r="AU1143" s="222">
        <v>0</v>
      </c>
      <c r="AV1143" s="222">
        <v>0</v>
      </c>
      <c r="AW1143" s="222">
        <f t="shared" si="133"/>
        <v>0</v>
      </c>
    </row>
    <row r="1144" spans="2:49">
      <c r="B1144" s="41" t="s">
        <v>5099</v>
      </c>
      <c r="C1144" s="19" t="s">
        <v>5667</v>
      </c>
      <c r="D1144" s="227" t="s">
        <v>5</v>
      </c>
      <c r="E1144" s="19"/>
      <c r="F1144" s="19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221"/>
      <c r="AA1144" s="221"/>
      <c r="AB1144" s="221"/>
      <c r="AC1144" s="221"/>
      <c r="AD1144" s="221"/>
      <c r="AE1144" s="221"/>
      <c r="AF1144" s="221"/>
      <c r="AG1144" s="221"/>
      <c r="AH1144" s="221"/>
      <c r="AI1144" s="221"/>
      <c r="AJ1144" s="221"/>
      <c r="AK1144" s="221"/>
      <c r="AL1144" s="221"/>
      <c r="AM1144" s="221"/>
      <c r="AN1144" s="221"/>
      <c r="AO1144" s="221"/>
      <c r="AP1144" s="221"/>
      <c r="AQ1144" s="221"/>
      <c r="AR1144" s="221"/>
      <c r="AS1144" s="221"/>
      <c r="AT1144" s="221"/>
      <c r="AU1144" s="222">
        <v>16</v>
      </c>
      <c r="AV1144" s="222">
        <v>1185</v>
      </c>
      <c r="AW1144" s="222">
        <f t="shared" si="133"/>
        <v>296.25</v>
      </c>
    </row>
    <row r="1145" spans="2:49">
      <c r="B1145" s="41" t="s">
        <v>5100</v>
      </c>
      <c r="C1145" s="19" t="s">
        <v>5668</v>
      </c>
      <c r="D1145" s="227" t="s">
        <v>43</v>
      </c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221"/>
      <c r="AA1145" s="221"/>
      <c r="AB1145" s="221"/>
      <c r="AC1145" s="221"/>
      <c r="AD1145" s="221"/>
      <c r="AE1145" s="221"/>
      <c r="AF1145" s="221"/>
      <c r="AG1145" s="221"/>
      <c r="AH1145" s="221"/>
      <c r="AI1145" s="221"/>
      <c r="AJ1145" s="221"/>
      <c r="AK1145" s="221"/>
      <c r="AL1145" s="221"/>
      <c r="AM1145" s="221"/>
      <c r="AN1145" s="221"/>
      <c r="AO1145" s="221"/>
      <c r="AP1145" s="221"/>
      <c r="AQ1145" s="221"/>
      <c r="AR1145" s="221"/>
      <c r="AS1145" s="221"/>
      <c r="AT1145" s="221"/>
      <c r="AU1145" s="222">
        <v>2</v>
      </c>
      <c r="AV1145" s="222">
        <v>105</v>
      </c>
      <c r="AW1145" s="222">
        <f t="shared" si="133"/>
        <v>26.25</v>
      </c>
    </row>
    <row r="1146" spans="2:49">
      <c r="B1146" s="41" t="s">
        <v>5101</v>
      </c>
      <c r="C1146" s="19" t="s">
        <v>5669</v>
      </c>
      <c r="D1146" s="227" t="s">
        <v>38</v>
      </c>
      <c r="E1146" s="19"/>
      <c r="F1146" s="19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221"/>
      <c r="AA1146" s="221"/>
      <c r="AB1146" s="221"/>
      <c r="AC1146" s="221"/>
      <c r="AD1146" s="221"/>
      <c r="AE1146" s="221"/>
      <c r="AF1146" s="221"/>
      <c r="AG1146" s="221"/>
      <c r="AH1146" s="221"/>
      <c r="AI1146" s="221"/>
      <c r="AJ1146" s="221"/>
      <c r="AK1146" s="221"/>
      <c r="AL1146" s="221"/>
      <c r="AM1146" s="221"/>
      <c r="AN1146" s="221"/>
      <c r="AO1146" s="221"/>
      <c r="AP1146" s="221"/>
      <c r="AQ1146" s="221"/>
      <c r="AR1146" s="221"/>
      <c r="AS1146" s="221"/>
      <c r="AT1146" s="221"/>
      <c r="AU1146" s="222">
        <v>0</v>
      </c>
      <c r="AV1146" s="222">
        <v>0</v>
      </c>
      <c r="AW1146" s="222">
        <f t="shared" si="133"/>
        <v>0</v>
      </c>
    </row>
    <row r="1147" spans="2:49">
      <c r="B1147" s="41" t="s">
        <v>5102</v>
      </c>
      <c r="C1147" s="19" t="s">
        <v>5670</v>
      </c>
      <c r="D1147" s="227" t="s">
        <v>5</v>
      </c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221"/>
      <c r="AA1147" s="221"/>
      <c r="AB1147" s="221"/>
      <c r="AC1147" s="221"/>
      <c r="AD1147" s="221"/>
      <c r="AE1147" s="221"/>
      <c r="AF1147" s="221"/>
      <c r="AG1147" s="221"/>
      <c r="AH1147" s="221"/>
      <c r="AI1147" s="221"/>
      <c r="AJ1147" s="221"/>
      <c r="AK1147" s="221"/>
      <c r="AL1147" s="221"/>
      <c r="AM1147" s="221"/>
      <c r="AN1147" s="221"/>
      <c r="AO1147" s="221"/>
      <c r="AP1147" s="221"/>
      <c r="AQ1147" s="221"/>
      <c r="AR1147" s="221"/>
      <c r="AS1147" s="221"/>
      <c r="AT1147" s="221"/>
      <c r="AU1147" s="222">
        <v>1</v>
      </c>
      <c r="AV1147" s="222">
        <v>100</v>
      </c>
      <c r="AW1147" s="222">
        <f t="shared" si="133"/>
        <v>25</v>
      </c>
    </row>
    <row r="1148" spans="2:49">
      <c r="B1148" s="41" t="s">
        <v>5103</v>
      </c>
      <c r="C1148" s="19" t="s">
        <v>5671</v>
      </c>
      <c r="D1148" s="44" t="s">
        <v>207</v>
      </c>
      <c r="E1148" s="19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221"/>
      <c r="AA1148" s="221"/>
      <c r="AB1148" s="221"/>
      <c r="AC1148" s="221"/>
      <c r="AD1148" s="221"/>
      <c r="AE1148" s="221"/>
      <c r="AF1148" s="221"/>
      <c r="AG1148" s="221"/>
      <c r="AH1148" s="221"/>
      <c r="AI1148" s="221"/>
      <c r="AJ1148" s="221"/>
      <c r="AK1148" s="221"/>
      <c r="AL1148" s="221"/>
      <c r="AM1148" s="221"/>
      <c r="AN1148" s="221"/>
      <c r="AO1148" s="221"/>
      <c r="AP1148" s="221"/>
      <c r="AQ1148" s="221"/>
      <c r="AR1148" s="222">
        <v>1</v>
      </c>
      <c r="AS1148" s="222">
        <v>150</v>
      </c>
      <c r="AT1148" s="219">
        <f>AS1148*25%</f>
        <v>37.5</v>
      </c>
      <c r="AU1148" s="222">
        <v>19</v>
      </c>
      <c r="AV1148" s="222">
        <v>1275</v>
      </c>
      <c r="AW1148" s="222">
        <f t="shared" si="133"/>
        <v>318.75</v>
      </c>
    </row>
    <row r="1149" spans="2:49">
      <c r="B1149" s="41" t="s">
        <v>5104</v>
      </c>
      <c r="C1149" s="19" t="s">
        <v>5672</v>
      </c>
      <c r="D1149" s="227" t="s">
        <v>307</v>
      </c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221"/>
      <c r="AA1149" s="221"/>
      <c r="AB1149" s="221"/>
      <c r="AC1149" s="221"/>
      <c r="AD1149" s="221"/>
      <c r="AE1149" s="221"/>
      <c r="AF1149" s="221"/>
      <c r="AG1149" s="221"/>
      <c r="AH1149" s="221"/>
      <c r="AI1149" s="221"/>
      <c r="AJ1149" s="221"/>
      <c r="AK1149" s="221"/>
      <c r="AL1149" s="221"/>
      <c r="AM1149" s="221"/>
      <c r="AN1149" s="221"/>
      <c r="AO1149" s="221"/>
      <c r="AP1149" s="221"/>
      <c r="AQ1149" s="221"/>
      <c r="AR1149" s="221"/>
      <c r="AS1149" s="221"/>
      <c r="AT1149" s="221"/>
      <c r="AU1149" s="222">
        <v>1</v>
      </c>
      <c r="AV1149" s="222">
        <v>60</v>
      </c>
      <c r="AW1149" s="222">
        <f t="shared" si="133"/>
        <v>15</v>
      </c>
    </row>
    <row r="1150" spans="2:49">
      <c r="B1150" s="41" t="s">
        <v>5105</v>
      </c>
      <c r="C1150" s="19" t="s">
        <v>5673</v>
      </c>
      <c r="D1150" s="227" t="s">
        <v>5</v>
      </c>
      <c r="E1150" s="19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221"/>
      <c r="AA1150" s="221"/>
      <c r="AB1150" s="221"/>
      <c r="AC1150" s="221"/>
      <c r="AD1150" s="221"/>
      <c r="AE1150" s="221"/>
      <c r="AF1150" s="221"/>
      <c r="AG1150" s="221"/>
      <c r="AH1150" s="221"/>
      <c r="AI1150" s="221"/>
      <c r="AJ1150" s="221"/>
      <c r="AK1150" s="221"/>
      <c r="AL1150" s="221"/>
      <c r="AM1150" s="221"/>
      <c r="AN1150" s="221"/>
      <c r="AO1150" s="221"/>
      <c r="AP1150" s="221"/>
      <c r="AQ1150" s="221"/>
      <c r="AR1150" s="221"/>
      <c r="AS1150" s="221"/>
      <c r="AT1150" s="221"/>
      <c r="AU1150" s="222">
        <v>0</v>
      </c>
      <c r="AV1150" s="222">
        <v>0</v>
      </c>
      <c r="AW1150" s="222">
        <f t="shared" si="133"/>
        <v>0</v>
      </c>
    </row>
    <row r="1151" spans="2:49">
      <c r="B1151" s="41" t="s">
        <v>5106</v>
      </c>
      <c r="C1151" s="19" t="s">
        <v>5674</v>
      </c>
      <c r="D1151" s="227" t="s">
        <v>5</v>
      </c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221"/>
      <c r="AA1151" s="221"/>
      <c r="AB1151" s="221"/>
      <c r="AC1151" s="221"/>
      <c r="AD1151" s="221"/>
      <c r="AE1151" s="221"/>
      <c r="AF1151" s="221"/>
      <c r="AG1151" s="221"/>
      <c r="AH1151" s="221"/>
      <c r="AI1151" s="221"/>
      <c r="AJ1151" s="221"/>
      <c r="AK1151" s="221"/>
      <c r="AL1151" s="221"/>
      <c r="AM1151" s="221"/>
      <c r="AN1151" s="221"/>
      <c r="AO1151" s="221"/>
      <c r="AP1151" s="221"/>
      <c r="AQ1151" s="221"/>
      <c r="AR1151" s="221"/>
      <c r="AS1151" s="221"/>
      <c r="AT1151" s="221"/>
      <c r="AU1151" s="222">
        <v>3</v>
      </c>
      <c r="AV1151" s="222">
        <v>190</v>
      </c>
      <c r="AW1151" s="222">
        <f t="shared" si="133"/>
        <v>47.5</v>
      </c>
    </row>
    <row r="1152" spans="2:49">
      <c r="B1152" s="41" t="s">
        <v>5107</v>
      </c>
      <c r="C1152" s="19" t="s">
        <v>5675</v>
      </c>
      <c r="D1152" s="227" t="s">
        <v>5</v>
      </c>
      <c r="E1152" s="19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221"/>
      <c r="AA1152" s="221"/>
      <c r="AB1152" s="221"/>
      <c r="AC1152" s="221"/>
      <c r="AD1152" s="221"/>
      <c r="AE1152" s="221"/>
      <c r="AF1152" s="221"/>
      <c r="AG1152" s="221"/>
      <c r="AH1152" s="221"/>
      <c r="AI1152" s="221"/>
      <c r="AJ1152" s="221"/>
      <c r="AK1152" s="221"/>
      <c r="AL1152" s="221"/>
      <c r="AM1152" s="221"/>
      <c r="AN1152" s="221"/>
      <c r="AO1152" s="221"/>
      <c r="AP1152" s="221"/>
      <c r="AQ1152" s="221"/>
      <c r="AR1152" s="221"/>
      <c r="AS1152" s="221"/>
      <c r="AT1152" s="221"/>
      <c r="AU1152" s="222">
        <v>0</v>
      </c>
      <c r="AV1152" s="222">
        <v>0</v>
      </c>
      <c r="AW1152" s="222">
        <f t="shared" si="133"/>
        <v>0</v>
      </c>
    </row>
    <row r="1153" spans="2:49">
      <c r="B1153" s="41" t="s">
        <v>5108</v>
      </c>
      <c r="C1153" s="19" t="s">
        <v>5676</v>
      </c>
      <c r="D1153" s="227" t="s">
        <v>148</v>
      </c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221"/>
      <c r="AA1153" s="221"/>
      <c r="AB1153" s="221"/>
      <c r="AC1153" s="221"/>
      <c r="AD1153" s="221"/>
      <c r="AE1153" s="221"/>
      <c r="AF1153" s="221"/>
      <c r="AG1153" s="221"/>
      <c r="AH1153" s="221"/>
      <c r="AI1153" s="221"/>
      <c r="AJ1153" s="221"/>
      <c r="AK1153" s="221"/>
      <c r="AL1153" s="221"/>
      <c r="AM1153" s="221"/>
      <c r="AN1153" s="221"/>
      <c r="AO1153" s="221"/>
      <c r="AP1153" s="221"/>
      <c r="AQ1153" s="221"/>
      <c r="AR1153" s="221"/>
      <c r="AS1153" s="221"/>
      <c r="AT1153" s="221"/>
      <c r="AU1153" s="222">
        <v>0</v>
      </c>
      <c r="AV1153" s="222">
        <v>0</v>
      </c>
      <c r="AW1153" s="222">
        <f t="shared" si="133"/>
        <v>0</v>
      </c>
    </row>
    <row r="1154" spans="2:49">
      <c r="B1154" s="41" t="s">
        <v>5109</v>
      </c>
      <c r="C1154" s="19" t="s">
        <v>5677</v>
      </c>
      <c r="D1154" s="227" t="s">
        <v>5</v>
      </c>
      <c r="E1154" s="19"/>
      <c r="F1154" s="19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221"/>
      <c r="AA1154" s="221"/>
      <c r="AB1154" s="221"/>
      <c r="AC1154" s="221"/>
      <c r="AD1154" s="221"/>
      <c r="AE1154" s="221"/>
      <c r="AF1154" s="221"/>
      <c r="AG1154" s="221"/>
      <c r="AH1154" s="221"/>
      <c r="AI1154" s="221"/>
      <c r="AJ1154" s="221"/>
      <c r="AK1154" s="221"/>
      <c r="AL1154" s="221"/>
      <c r="AM1154" s="221"/>
      <c r="AN1154" s="221"/>
      <c r="AO1154" s="221"/>
      <c r="AP1154" s="221"/>
      <c r="AQ1154" s="221"/>
      <c r="AR1154" s="221"/>
      <c r="AS1154" s="221"/>
      <c r="AT1154" s="221"/>
      <c r="AU1154" s="222">
        <v>0</v>
      </c>
      <c r="AV1154" s="222">
        <v>0</v>
      </c>
      <c r="AW1154" s="222">
        <f t="shared" si="133"/>
        <v>0</v>
      </c>
    </row>
    <row r="1155" spans="2:49">
      <c r="B1155" s="41" t="s">
        <v>5110</v>
      </c>
      <c r="C1155" s="19" t="s">
        <v>5678</v>
      </c>
      <c r="D1155" s="227" t="s">
        <v>16</v>
      </c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221"/>
      <c r="AA1155" s="221"/>
      <c r="AB1155" s="221"/>
      <c r="AC1155" s="221"/>
      <c r="AD1155" s="221"/>
      <c r="AE1155" s="221"/>
      <c r="AF1155" s="221"/>
      <c r="AG1155" s="221"/>
      <c r="AH1155" s="221"/>
      <c r="AI1155" s="221"/>
      <c r="AJ1155" s="221"/>
      <c r="AK1155" s="221"/>
      <c r="AL1155" s="221"/>
      <c r="AM1155" s="221"/>
      <c r="AN1155" s="221"/>
      <c r="AO1155" s="221"/>
      <c r="AP1155" s="221"/>
      <c r="AQ1155" s="221"/>
      <c r="AR1155" s="221"/>
      <c r="AS1155" s="221"/>
      <c r="AT1155" s="221"/>
      <c r="AU1155" s="222">
        <v>28</v>
      </c>
      <c r="AV1155" s="222">
        <v>2345</v>
      </c>
      <c r="AW1155" s="222">
        <f t="shared" si="133"/>
        <v>586.25</v>
      </c>
    </row>
    <row r="1156" spans="2:49">
      <c r="B1156" s="41" t="s">
        <v>5111</v>
      </c>
      <c r="C1156" s="19" t="s">
        <v>5679</v>
      </c>
      <c r="D1156" s="227" t="s">
        <v>5</v>
      </c>
      <c r="E1156" s="19"/>
      <c r="F1156" s="19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221"/>
      <c r="AA1156" s="221"/>
      <c r="AB1156" s="221"/>
      <c r="AC1156" s="221"/>
      <c r="AD1156" s="221"/>
      <c r="AE1156" s="221"/>
      <c r="AF1156" s="221"/>
      <c r="AG1156" s="221"/>
      <c r="AH1156" s="221"/>
      <c r="AI1156" s="221"/>
      <c r="AJ1156" s="221"/>
      <c r="AK1156" s="221"/>
      <c r="AL1156" s="221"/>
      <c r="AM1156" s="221"/>
      <c r="AN1156" s="221"/>
      <c r="AO1156" s="221"/>
      <c r="AP1156" s="221"/>
      <c r="AQ1156" s="221"/>
      <c r="AR1156" s="221"/>
      <c r="AS1156" s="221"/>
      <c r="AT1156" s="221"/>
      <c r="AU1156" s="222">
        <v>11</v>
      </c>
      <c r="AV1156" s="222">
        <v>640</v>
      </c>
      <c r="AW1156" s="222">
        <f t="shared" si="133"/>
        <v>160</v>
      </c>
    </row>
    <row r="1157" spans="2:49">
      <c r="B1157" s="41" t="s">
        <v>5112</v>
      </c>
      <c r="C1157" s="19" t="s">
        <v>5680</v>
      </c>
      <c r="D1157" s="227" t="s">
        <v>5</v>
      </c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221"/>
      <c r="AA1157" s="221"/>
      <c r="AB1157" s="221"/>
      <c r="AC1157" s="221"/>
      <c r="AD1157" s="221"/>
      <c r="AE1157" s="221"/>
      <c r="AF1157" s="221"/>
      <c r="AG1157" s="221"/>
      <c r="AH1157" s="221"/>
      <c r="AI1157" s="221"/>
      <c r="AJ1157" s="221"/>
      <c r="AK1157" s="221"/>
      <c r="AL1157" s="221"/>
      <c r="AM1157" s="221"/>
      <c r="AN1157" s="221"/>
      <c r="AO1157" s="221"/>
      <c r="AP1157" s="221"/>
      <c r="AQ1157" s="221"/>
      <c r="AR1157" s="221"/>
      <c r="AS1157" s="221"/>
      <c r="AT1157" s="221"/>
      <c r="AU1157" s="222">
        <v>8</v>
      </c>
      <c r="AV1157" s="222">
        <v>775</v>
      </c>
      <c r="AW1157" s="222">
        <f t="shared" si="133"/>
        <v>193.75</v>
      </c>
    </row>
    <row r="1158" spans="2:49">
      <c r="B1158" s="41" t="s">
        <v>5113</v>
      </c>
      <c r="C1158" s="19" t="s">
        <v>5681</v>
      </c>
      <c r="D1158" s="227" t="s">
        <v>3</v>
      </c>
      <c r="E1158" s="19"/>
      <c r="F1158" s="19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221"/>
      <c r="AA1158" s="221"/>
      <c r="AB1158" s="221"/>
      <c r="AC1158" s="221"/>
      <c r="AD1158" s="221"/>
      <c r="AE1158" s="221"/>
      <c r="AF1158" s="221"/>
      <c r="AG1158" s="221"/>
      <c r="AH1158" s="221"/>
      <c r="AI1158" s="221"/>
      <c r="AJ1158" s="221"/>
      <c r="AK1158" s="221"/>
      <c r="AL1158" s="221"/>
      <c r="AM1158" s="221"/>
      <c r="AN1158" s="221"/>
      <c r="AO1158" s="221"/>
      <c r="AP1158" s="221"/>
      <c r="AQ1158" s="221"/>
      <c r="AR1158" s="221"/>
      <c r="AS1158" s="221"/>
      <c r="AT1158" s="221"/>
      <c r="AU1158" s="222">
        <v>0</v>
      </c>
      <c r="AV1158" s="222">
        <v>0</v>
      </c>
      <c r="AW1158" s="222">
        <f t="shared" si="133"/>
        <v>0</v>
      </c>
    </row>
    <row r="1159" spans="2:49">
      <c r="B1159" s="41" t="s">
        <v>5114</v>
      </c>
      <c r="C1159" s="19" t="s">
        <v>5682</v>
      </c>
      <c r="D1159" s="227" t="s">
        <v>5</v>
      </c>
      <c r="E1159" s="19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221"/>
      <c r="AA1159" s="221"/>
      <c r="AB1159" s="221"/>
      <c r="AC1159" s="221"/>
      <c r="AD1159" s="221"/>
      <c r="AE1159" s="221"/>
      <c r="AF1159" s="221"/>
      <c r="AG1159" s="221"/>
      <c r="AH1159" s="221"/>
      <c r="AI1159" s="221"/>
      <c r="AJ1159" s="221"/>
      <c r="AK1159" s="221"/>
      <c r="AL1159" s="221"/>
      <c r="AM1159" s="221"/>
      <c r="AN1159" s="221"/>
      <c r="AO1159" s="221"/>
      <c r="AP1159" s="221"/>
      <c r="AQ1159" s="221"/>
      <c r="AR1159" s="221"/>
      <c r="AS1159" s="221"/>
      <c r="AT1159" s="221"/>
      <c r="AU1159" s="222">
        <v>0</v>
      </c>
      <c r="AV1159" s="222">
        <v>0</v>
      </c>
      <c r="AW1159" s="222">
        <f t="shared" si="133"/>
        <v>0</v>
      </c>
    </row>
    <row r="1160" spans="2:49">
      <c r="B1160" s="41" t="s">
        <v>5115</v>
      </c>
      <c r="C1160" s="19" t="s">
        <v>5683</v>
      </c>
      <c r="D1160" s="227" t="s">
        <v>5</v>
      </c>
      <c r="E1160" s="19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221"/>
      <c r="AA1160" s="221"/>
      <c r="AB1160" s="221"/>
      <c r="AC1160" s="221"/>
      <c r="AD1160" s="221"/>
      <c r="AE1160" s="221"/>
      <c r="AF1160" s="221"/>
      <c r="AG1160" s="221"/>
      <c r="AH1160" s="221"/>
      <c r="AI1160" s="221"/>
      <c r="AJ1160" s="221"/>
      <c r="AK1160" s="221"/>
      <c r="AL1160" s="221"/>
      <c r="AM1160" s="221"/>
      <c r="AN1160" s="221"/>
      <c r="AO1160" s="221"/>
      <c r="AP1160" s="221"/>
      <c r="AQ1160" s="221"/>
      <c r="AR1160" s="221"/>
      <c r="AS1160" s="221"/>
      <c r="AT1160" s="221"/>
      <c r="AU1160" s="222">
        <v>0</v>
      </c>
      <c r="AV1160" s="222">
        <v>0</v>
      </c>
      <c r="AW1160" s="222">
        <f t="shared" si="133"/>
        <v>0</v>
      </c>
    </row>
    <row r="1161" spans="2:49">
      <c r="B1161" s="41" t="s">
        <v>5116</v>
      </c>
      <c r="C1161" s="19" t="s">
        <v>5684</v>
      </c>
      <c r="D1161" s="227" t="s">
        <v>29</v>
      </c>
      <c r="E1161" s="19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221"/>
      <c r="AA1161" s="221"/>
      <c r="AB1161" s="221"/>
      <c r="AC1161" s="221"/>
      <c r="AD1161" s="221"/>
      <c r="AE1161" s="221"/>
      <c r="AF1161" s="221"/>
      <c r="AG1161" s="221"/>
      <c r="AH1161" s="221"/>
      <c r="AI1161" s="221"/>
      <c r="AJ1161" s="221"/>
      <c r="AK1161" s="221"/>
      <c r="AL1161" s="221"/>
      <c r="AM1161" s="221"/>
      <c r="AN1161" s="221"/>
      <c r="AO1161" s="221"/>
      <c r="AP1161" s="221"/>
      <c r="AQ1161" s="221"/>
      <c r="AR1161" s="221"/>
      <c r="AS1161" s="221"/>
      <c r="AT1161" s="221"/>
      <c r="AU1161" s="222">
        <v>8</v>
      </c>
      <c r="AV1161" s="222">
        <v>850</v>
      </c>
      <c r="AW1161" s="222">
        <f t="shared" si="133"/>
        <v>212.5</v>
      </c>
    </row>
    <row r="1162" spans="2:49">
      <c r="B1162" s="41" t="s">
        <v>5117</v>
      </c>
      <c r="C1162" s="19" t="s">
        <v>5685</v>
      </c>
      <c r="D1162" s="227" t="s">
        <v>5</v>
      </c>
      <c r="E1162" s="19"/>
      <c r="F1162" s="19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221"/>
      <c r="AA1162" s="221"/>
      <c r="AB1162" s="221"/>
      <c r="AC1162" s="221"/>
      <c r="AD1162" s="221"/>
      <c r="AE1162" s="221"/>
      <c r="AF1162" s="221"/>
      <c r="AG1162" s="221"/>
      <c r="AH1162" s="221"/>
      <c r="AI1162" s="221"/>
      <c r="AJ1162" s="221"/>
      <c r="AK1162" s="221"/>
      <c r="AL1162" s="221"/>
      <c r="AM1162" s="221"/>
      <c r="AN1162" s="221"/>
      <c r="AO1162" s="221"/>
      <c r="AP1162" s="221"/>
      <c r="AQ1162" s="221"/>
      <c r="AR1162" s="221"/>
      <c r="AS1162" s="221"/>
      <c r="AT1162" s="221"/>
      <c r="AU1162" s="222">
        <v>0</v>
      </c>
      <c r="AV1162" s="222">
        <v>0</v>
      </c>
      <c r="AW1162" s="222">
        <f t="shared" si="133"/>
        <v>0</v>
      </c>
    </row>
    <row r="1163" spans="2:49">
      <c r="B1163" s="41" t="s">
        <v>5118</v>
      </c>
      <c r="C1163" s="19" t="s">
        <v>5686</v>
      </c>
      <c r="D1163" s="227" t="s">
        <v>14</v>
      </c>
      <c r="E1163" s="19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221"/>
      <c r="AA1163" s="221"/>
      <c r="AB1163" s="221"/>
      <c r="AC1163" s="221"/>
      <c r="AD1163" s="221"/>
      <c r="AE1163" s="221"/>
      <c r="AF1163" s="221"/>
      <c r="AG1163" s="221"/>
      <c r="AH1163" s="221"/>
      <c r="AI1163" s="221"/>
      <c r="AJ1163" s="221"/>
      <c r="AK1163" s="221"/>
      <c r="AL1163" s="221"/>
      <c r="AM1163" s="221"/>
      <c r="AN1163" s="221"/>
      <c r="AO1163" s="221"/>
      <c r="AP1163" s="221"/>
      <c r="AQ1163" s="221"/>
      <c r="AR1163" s="221"/>
      <c r="AS1163" s="221"/>
      <c r="AT1163" s="221"/>
      <c r="AU1163" s="222">
        <v>1</v>
      </c>
      <c r="AV1163" s="222">
        <v>45</v>
      </c>
      <c r="AW1163" s="222">
        <f t="shared" si="133"/>
        <v>11.25</v>
      </c>
    </row>
    <row r="1164" spans="2:49">
      <c r="B1164" s="41" t="s">
        <v>5119</v>
      </c>
      <c r="C1164" s="19" t="s">
        <v>5687</v>
      </c>
      <c r="D1164" s="227" t="s">
        <v>5</v>
      </c>
      <c r="E1164" s="19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221"/>
      <c r="AA1164" s="221"/>
      <c r="AB1164" s="221"/>
      <c r="AC1164" s="221"/>
      <c r="AD1164" s="221"/>
      <c r="AE1164" s="221"/>
      <c r="AF1164" s="221"/>
      <c r="AG1164" s="221"/>
      <c r="AH1164" s="221"/>
      <c r="AI1164" s="221"/>
      <c r="AJ1164" s="221"/>
      <c r="AK1164" s="221"/>
      <c r="AL1164" s="221"/>
      <c r="AM1164" s="221"/>
      <c r="AN1164" s="221"/>
      <c r="AO1164" s="221"/>
      <c r="AP1164" s="221"/>
      <c r="AQ1164" s="221"/>
      <c r="AR1164" s="221"/>
      <c r="AS1164" s="221"/>
      <c r="AT1164" s="221"/>
      <c r="AU1164" s="222">
        <v>2</v>
      </c>
      <c r="AV1164" s="222">
        <v>250</v>
      </c>
      <c r="AW1164" s="222">
        <f t="shared" si="133"/>
        <v>62.5</v>
      </c>
    </row>
    <row r="1165" spans="2:49">
      <c r="B1165" s="41" t="s">
        <v>5120</v>
      </c>
      <c r="C1165" s="19" t="s">
        <v>5688</v>
      </c>
      <c r="D1165" s="227" t="s">
        <v>5</v>
      </c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221"/>
      <c r="AA1165" s="221"/>
      <c r="AB1165" s="221"/>
      <c r="AC1165" s="221"/>
      <c r="AD1165" s="221"/>
      <c r="AE1165" s="221"/>
      <c r="AF1165" s="221"/>
      <c r="AG1165" s="221"/>
      <c r="AH1165" s="221"/>
      <c r="AI1165" s="221"/>
      <c r="AJ1165" s="221"/>
      <c r="AK1165" s="221"/>
      <c r="AL1165" s="221"/>
      <c r="AM1165" s="221"/>
      <c r="AN1165" s="221"/>
      <c r="AO1165" s="221"/>
      <c r="AP1165" s="221"/>
      <c r="AQ1165" s="221"/>
      <c r="AR1165" s="221"/>
      <c r="AS1165" s="221"/>
      <c r="AT1165" s="221"/>
      <c r="AU1165" s="222">
        <v>3</v>
      </c>
      <c r="AV1165" s="222">
        <v>220</v>
      </c>
      <c r="AW1165" s="222">
        <f t="shared" si="133"/>
        <v>55</v>
      </c>
    </row>
    <row r="1166" spans="2:49">
      <c r="B1166" s="41" t="s">
        <v>5121</v>
      </c>
      <c r="C1166" s="19" t="s">
        <v>5689</v>
      </c>
      <c r="D1166" s="227" t="s">
        <v>341</v>
      </c>
      <c r="E1166" s="19"/>
      <c r="F1166" s="19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221"/>
      <c r="AA1166" s="221"/>
      <c r="AB1166" s="221"/>
      <c r="AC1166" s="221"/>
      <c r="AD1166" s="221"/>
      <c r="AE1166" s="221"/>
      <c r="AF1166" s="221"/>
      <c r="AG1166" s="221"/>
      <c r="AH1166" s="221"/>
      <c r="AI1166" s="221"/>
      <c r="AJ1166" s="221"/>
      <c r="AK1166" s="221"/>
      <c r="AL1166" s="221"/>
      <c r="AM1166" s="221"/>
      <c r="AN1166" s="221"/>
      <c r="AO1166" s="221"/>
      <c r="AP1166" s="221"/>
      <c r="AQ1166" s="221"/>
      <c r="AR1166" s="221"/>
      <c r="AS1166" s="221"/>
      <c r="AT1166" s="221"/>
      <c r="AU1166" s="222">
        <v>0</v>
      </c>
      <c r="AV1166" s="222">
        <v>0</v>
      </c>
      <c r="AW1166" s="222">
        <f t="shared" si="133"/>
        <v>0</v>
      </c>
    </row>
    <row r="1167" spans="2:49">
      <c r="B1167" s="41" t="s">
        <v>5122</v>
      </c>
      <c r="C1167" s="19" t="s">
        <v>5690</v>
      </c>
      <c r="D1167" s="227" t="s">
        <v>341</v>
      </c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221"/>
      <c r="AA1167" s="221"/>
      <c r="AB1167" s="221"/>
      <c r="AC1167" s="221"/>
      <c r="AD1167" s="221"/>
      <c r="AE1167" s="221"/>
      <c r="AF1167" s="221"/>
      <c r="AG1167" s="221"/>
      <c r="AH1167" s="221"/>
      <c r="AI1167" s="221"/>
      <c r="AJ1167" s="221"/>
      <c r="AK1167" s="221"/>
      <c r="AL1167" s="221"/>
      <c r="AM1167" s="221"/>
      <c r="AN1167" s="221"/>
      <c r="AO1167" s="221"/>
      <c r="AP1167" s="221"/>
      <c r="AQ1167" s="221"/>
      <c r="AR1167" s="221"/>
      <c r="AS1167" s="221"/>
      <c r="AT1167" s="221"/>
      <c r="AU1167" s="222">
        <v>0</v>
      </c>
      <c r="AV1167" s="222">
        <v>0</v>
      </c>
      <c r="AW1167" s="222">
        <f t="shared" si="133"/>
        <v>0</v>
      </c>
    </row>
    <row r="1168" spans="2:49">
      <c r="B1168" s="41" t="s">
        <v>5123</v>
      </c>
      <c r="C1168" s="19" t="s">
        <v>5691</v>
      </c>
      <c r="D1168" s="227" t="s">
        <v>341</v>
      </c>
      <c r="E1168" s="19"/>
      <c r="F1168" s="19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221"/>
      <c r="AA1168" s="221"/>
      <c r="AB1168" s="221"/>
      <c r="AC1168" s="221"/>
      <c r="AD1168" s="221"/>
      <c r="AE1168" s="221"/>
      <c r="AF1168" s="221"/>
      <c r="AG1168" s="221"/>
      <c r="AH1168" s="221"/>
      <c r="AI1168" s="221"/>
      <c r="AJ1168" s="221"/>
      <c r="AK1168" s="221"/>
      <c r="AL1168" s="221"/>
      <c r="AM1168" s="221"/>
      <c r="AN1168" s="221"/>
      <c r="AO1168" s="221"/>
      <c r="AP1168" s="221"/>
      <c r="AQ1168" s="221"/>
      <c r="AR1168" s="221"/>
      <c r="AS1168" s="221"/>
      <c r="AT1168" s="221"/>
      <c r="AU1168" s="222">
        <v>6</v>
      </c>
      <c r="AV1168" s="222">
        <v>675</v>
      </c>
      <c r="AW1168" s="222">
        <f t="shared" si="133"/>
        <v>168.75</v>
      </c>
    </row>
    <row r="1169" spans="2:49">
      <c r="B1169" s="41" t="s">
        <v>5124</v>
      </c>
      <c r="C1169" s="19" t="s">
        <v>5692</v>
      </c>
      <c r="D1169" s="227" t="s">
        <v>3</v>
      </c>
      <c r="E1169" s="19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221"/>
      <c r="AA1169" s="221"/>
      <c r="AB1169" s="221"/>
      <c r="AC1169" s="221"/>
      <c r="AD1169" s="221"/>
      <c r="AE1169" s="221"/>
      <c r="AF1169" s="221"/>
      <c r="AG1169" s="221"/>
      <c r="AH1169" s="221"/>
      <c r="AI1169" s="221"/>
      <c r="AJ1169" s="221"/>
      <c r="AK1169" s="221"/>
      <c r="AL1169" s="221"/>
      <c r="AM1169" s="221"/>
      <c r="AN1169" s="221"/>
      <c r="AO1169" s="221"/>
      <c r="AP1169" s="221"/>
      <c r="AQ1169" s="221"/>
      <c r="AR1169" s="221"/>
      <c r="AS1169" s="221"/>
      <c r="AT1169" s="221"/>
      <c r="AU1169" s="222">
        <v>0</v>
      </c>
      <c r="AV1169" s="222">
        <v>0</v>
      </c>
      <c r="AW1169" s="222">
        <f t="shared" ref="AW1169:AW1194" si="134">AV1169*25%</f>
        <v>0</v>
      </c>
    </row>
    <row r="1170" spans="2:49">
      <c r="B1170" s="41" t="s">
        <v>5125</v>
      </c>
      <c r="C1170" s="19" t="s">
        <v>5693</v>
      </c>
      <c r="D1170" s="227" t="s">
        <v>29</v>
      </c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221"/>
      <c r="AA1170" s="221"/>
      <c r="AB1170" s="221"/>
      <c r="AC1170" s="221"/>
      <c r="AD1170" s="221"/>
      <c r="AE1170" s="221"/>
      <c r="AF1170" s="221"/>
      <c r="AG1170" s="221"/>
      <c r="AH1170" s="221"/>
      <c r="AI1170" s="221"/>
      <c r="AJ1170" s="221"/>
      <c r="AK1170" s="221"/>
      <c r="AL1170" s="221"/>
      <c r="AM1170" s="221"/>
      <c r="AN1170" s="221"/>
      <c r="AO1170" s="221"/>
      <c r="AP1170" s="221"/>
      <c r="AQ1170" s="221"/>
      <c r="AR1170" s="221"/>
      <c r="AS1170" s="221"/>
      <c r="AT1170" s="221"/>
      <c r="AU1170" s="222">
        <v>0</v>
      </c>
      <c r="AV1170" s="222">
        <v>0</v>
      </c>
      <c r="AW1170" s="222">
        <f t="shared" si="134"/>
        <v>0</v>
      </c>
    </row>
    <row r="1171" spans="2:49">
      <c r="B1171" s="41" t="s">
        <v>5126</v>
      </c>
      <c r="C1171" s="19" t="s">
        <v>5694</v>
      </c>
      <c r="D1171" s="227" t="s">
        <v>29</v>
      </c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221"/>
      <c r="AA1171" s="221"/>
      <c r="AB1171" s="221"/>
      <c r="AC1171" s="221"/>
      <c r="AD1171" s="221"/>
      <c r="AE1171" s="221"/>
      <c r="AF1171" s="221"/>
      <c r="AG1171" s="221"/>
      <c r="AH1171" s="221"/>
      <c r="AI1171" s="221"/>
      <c r="AJ1171" s="221"/>
      <c r="AK1171" s="221"/>
      <c r="AL1171" s="221"/>
      <c r="AM1171" s="221"/>
      <c r="AN1171" s="221"/>
      <c r="AO1171" s="221"/>
      <c r="AP1171" s="221"/>
      <c r="AQ1171" s="221"/>
      <c r="AR1171" s="221"/>
      <c r="AS1171" s="221"/>
      <c r="AT1171" s="221"/>
      <c r="AU1171" s="222">
        <v>0</v>
      </c>
      <c r="AV1171" s="222">
        <v>0</v>
      </c>
      <c r="AW1171" s="222">
        <f t="shared" si="134"/>
        <v>0</v>
      </c>
    </row>
    <row r="1172" spans="2:49">
      <c r="B1172" s="41" t="s">
        <v>5127</v>
      </c>
      <c r="C1172" s="19" t="s">
        <v>5695</v>
      </c>
      <c r="D1172" s="227" t="s">
        <v>261</v>
      </c>
      <c r="E1172" s="19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221"/>
      <c r="AA1172" s="221"/>
      <c r="AB1172" s="221"/>
      <c r="AC1172" s="221"/>
      <c r="AD1172" s="221"/>
      <c r="AE1172" s="221"/>
      <c r="AF1172" s="221"/>
      <c r="AG1172" s="221"/>
      <c r="AH1172" s="221"/>
      <c r="AI1172" s="221"/>
      <c r="AJ1172" s="221"/>
      <c r="AK1172" s="221"/>
      <c r="AL1172" s="221"/>
      <c r="AM1172" s="221"/>
      <c r="AN1172" s="221"/>
      <c r="AO1172" s="221"/>
      <c r="AP1172" s="221"/>
      <c r="AQ1172" s="221"/>
      <c r="AR1172" s="221"/>
      <c r="AS1172" s="221"/>
      <c r="AT1172" s="221"/>
      <c r="AU1172" s="222">
        <v>0</v>
      </c>
      <c r="AV1172" s="222">
        <v>0</v>
      </c>
      <c r="AW1172" s="222">
        <f t="shared" si="134"/>
        <v>0</v>
      </c>
    </row>
    <row r="1173" spans="2:49">
      <c r="B1173" s="41" t="s">
        <v>5128</v>
      </c>
      <c r="C1173" s="19" t="s">
        <v>5696</v>
      </c>
      <c r="D1173" s="227" t="s">
        <v>19</v>
      </c>
      <c r="E1173" s="19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221"/>
      <c r="AA1173" s="221"/>
      <c r="AB1173" s="221"/>
      <c r="AC1173" s="221"/>
      <c r="AD1173" s="221"/>
      <c r="AE1173" s="221"/>
      <c r="AF1173" s="221"/>
      <c r="AG1173" s="221"/>
      <c r="AH1173" s="221"/>
      <c r="AI1173" s="221"/>
      <c r="AJ1173" s="221"/>
      <c r="AK1173" s="221"/>
      <c r="AL1173" s="221"/>
      <c r="AM1173" s="221"/>
      <c r="AN1173" s="221"/>
      <c r="AO1173" s="221"/>
      <c r="AP1173" s="221"/>
      <c r="AQ1173" s="221"/>
      <c r="AR1173" s="221"/>
      <c r="AS1173" s="221"/>
      <c r="AT1173" s="221"/>
      <c r="AU1173" s="222">
        <v>0</v>
      </c>
      <c r="AV1173" s="222">
        <v>0</v>
      </c>
      <c r="AW1173" s="222">
        <f t="shared" si="134"/>
        <v>0</v>
      </c>
    </row>
    <row r="1174" spans="2:49">
      <c r="B1174" s="41" t="s">
        <v>5129</v>
      </c>
      <c r="C1174" s="19" t="s">
        <v>5697</v>
      </c>
      <c r="D1174" s="227" t="s">
        <v>14</v>
      </c>
      <c r="E1174" s="19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221"/>
      <c r="AA1174" s="221"/>
      <c r="AB1174" s="221"/>
      <c r="AC1174" s="221"/>
      <c r="AD1174" s="221"/>
      <c r="AE1174" s="221"/>
      <c r="AF1174" s="221"/>
      <c r="AG1174" s="221"/>
      <c r="AH1174" s="221"/>
      <c r="AI1174" s="221"/>
      <c r="AJ1174" s="221"/>
      <c r="AK1174" s="221"/>
      <c r="AL1174" s="221"/>
      <c r="AM1174" s="221"/>
      <c r="AN1174" s="221"/>
      <c r="AO1174" s="221"/>
      <c r="AP1174" s="221"/>
      <c r="AQ1174" s="221"/>
      <c r="AR1174" s="221"/>
      <c r="AS1174" s="221"/>
      <c r="AT1174" s="221"/>
      <c r="AU1174" s="222">
        <v>0</v>
      </c>
      <c r="AV1174" s="222">
        <v>0</v>
      </c>
      <c r="AW1174" s="222">
        <f t="shared" si="134"/>
        <v>0</v>
      </c>
    </row>
    <row r="1175" spans="2:49">
      <c r="B1175" s="41" t="s">
        <v>5130</v>
      </c>
      <c r="C1175" s="19" t="s">
        <v>5698</v>
      </c>
      <c r="D1175" s="227" t="s">
        <v>14</v>
      </c>
      <c r="E1175" s="19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221"/>
      <c r="AA1175" s="221"/>
      <c r="AB1175" s="221"/>
      <c r="AC1175" s="221"/>
      <c r="AD1175" s="221"/>
      <c r="AE1175" s="221"/>
      <c r="AF1175" s="221"/>
      <c r="AG1175" s="221"/>
      <c r="AH1175" s="221"/>
      <c r="AI1175" s="221"/>
      <c r="AJ1175" s="221"/>
      <c r="AK1175" s="221"/>
      <c r="AL1175" s="221"/>
      <c r="AM1175" s="221"/>
      <c r="AN1175" s="221"/>
      <c r="AO1175" s="221"/>
      <c r="AP1175" s="221"/>
      <c r="AQ1175" s="221"/>
      <c r="AR1175" s="221"/>
      <c r="AS1175" s="221"/>
      <c r="AT1175" s="221"/>
      <c r="AU1175" s="222">
        <v>0</v>
      </c>
      <c r="AV1175" s="222">
        <v>0</v>
      </c>
      <c r="AW1175" s="222">
        <f t="shared" si="134"/>
        <v>0</v>
      </c>
    </row>
    <row r="1176" spans="2:49">
      <c r="B1176" s="41" t="s">
        <v>5131</v>
      </c>
      <c r="C1176" s="19" t="s">
        <v>5699</v>
      </c>
      <c r="D1176" s="227" t="s">
        <v>284</v>
      </c>
      <c r="E1176" s="19"/>
      <c r="F1176" s="19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221"/>
      <c r="AA1176" s="221"/>
      <c r="AB1176" s="221"/>
      <c r="AC1176" s="221"/>
      <c r="AD1176" s="221"/>
      <c r="AE1176" s="221"/>
      <c r="AF1176" s="221"/>
      <c r="AG1176" s="221"/>
      <c r="AH1176" s="221"/>
      <c r="AI1176" s="221"/>
      <c r="AJ1176" s="221"/>
      <c r="AK1176" s="221"/>
      <c r="AL1176" s="221"/>
      <c r="AM1176" s="221"/>
      <c r="AN1176" s="221"/>
      <c r="AO1176" s="221"/>
      <c r="AP1176" s="221"/>
      <c r="AQ1176" s="221"/>
      <c r="AR1176" s="221"/>
      <c r="AS1176" s="221"/>
      <c r="AT1176" s="221"/>
      <c r="AU1176" s="222">
        <v>0</v>
      </c>
      <c r="AV1176" s="222">
        <v>0</v>
      </c>
      <c r="AW1176" s="222">
        <f t="shared" si="134"/>
        <v>0</v>
      </c>
    </row>
    <row r="1177" spans="2:49">
      <c r="B1177" s="41" t="s">
        <v>5132</v>
      </c>
      <c r="C1177" s="19" t="s">
        <v>5700</v>
      </c>
      <c r="D1177" s="227" t="s">
        <v>204</v>
      </c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221"/>
      <c r="AA1177" s="221"/>
      <c r="AB1177" s="221"/>
      <c r="AC1177" s="221"/>
      <c r="AD1177" s="221"/>
      <c r="AE1177" s="221"/>
      <c r="AF1177" s="221"/>
      <c r="AG1177" s="221"/>
      <c r="AH1177" s="221"/>
      <c r="AI1177" s="221"/>
      <c r="AJ1177" s="221"/>
      <c r="AK1177" s="221"/>
      <c r="AL1177" s="221"/>
      <c r="AM1177" s="221"/>
      <c r="AN1177" s="221"/>
      <c r="AO1177" s="221"/>
      <c r="AP1177" s="221"/>
      <c r="AQ1177" s="221"/>
      <c r="AR1177" s="221"/>
      <c r="AS1177" s="221"/>
      <c r="AT1177" s="221"/>
      <c r="AU1177" s="222">
        <v>0</v>
      </c>
      <c r="AV1177" s="222">
        <v>0</v>
      </c>
      <c r="AW1177" s="222">
        <f t="shared" si="134"/>
        <v>0</v>
      </c>
    </row>
    <row r="1178" spans="2:49">
      <c r="B1178" s="41" t="s">
        <v>5133</v>
      </c>
      <c r="C1178" s="19" t="s">
        <v>5701</v>
      </c>
      <c r="D1178" s="227" t="s">
        <v>501</v>
      </c>
      <c r="E1178" s="19"/>
      <c r="F1178" s="19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221"/>
      <c r="AA1178" s="221"/>
      <c r="AB1178" s="221"/>
      <c r="AC1178" s="221"/>
      <c r="AD1178" s="221"/>
      <c r="AE1178" s="221"/>
      <c r="AF1178" s="221"/>
      <c r="AG1178" s="221"/>
      <c r="AH1178" s="221"/>
      <c r="AI1178" s="221"/>
      <c r="AJ1178" s="221"/>
      <c r="AK1178" s="221"/>
      <c r="AL1178" s="221"/>
      <c r="AM1178" s="221"/>
      <c r="AN1178" s="221"/>
      <c r="AO1178" s="221"/>
      <c r="AP1178" s="221"/>
      <c r="AQ1178" s="221"/>
      <c r="AR1178" s="221"/>
      <c r="AS1178" s="221"/>
      <c r="AT1178" s="221"/>
      <c r="AU1178" s="222">
        <v>0</v>
      </c>
      <c r="AV1178" s="222">
        <v>0</v>
      </c>
      <c r="AW1178" s="222">
        <f t="shared" si="134"/>
        <v>0</v>
      </c>
    </row>
    <row r="1179" spans="2:49">
      <c r="B1179" s="41" t="s">
        <v>5134</v>
      </c>
      <c r="C1179" s="19" t="s">
        <v>5702</v>
      </c>
      <c r="D1179" s="44" t="s">
        <v>5</v>
      </c>
      <c r="E1179" s="19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221"/>
      <c r="AA1179" s="221"/>
      <c r="AB1179" s="221"/>
      <c r="AC1179" s="221"/>
      <c r="AD1179" s="221"/>
      <c r="AE1179" s="221"/>
      <c r="AF1179" s="221"/>
      <c r="AG1179" s="221"/>
      <c r="AH1179" s="221"/>
      <c r="AI1179" s="221"/>
      <c r="AJ1179" s="221"/>
      <c r="AK1179" s="221"/>
      <c r="AL1179" s="221"/>
      <c r="AM1179" s="221"/>
      <c r="AN1179" s="221"/>
      <c r="AO1179" s="221"/>
      <c r="AP1179" s="221"/>
      <c r="AQ1179" s="221"/>
      <c r="AR1179" s="221"/>
      <c r="AS1179" s="221"/>
      <c r="AT1179" s="221"/>
      <c r="AU1179" s="222">
        <v>0</v>
      </c>
      <c r="AV1179" s="222">
        <v>0</v>
      </c>
      <c r="AW1179" s="222">
        <f t="shared" si="134"/>
        <v>0</v>
      </c>
    </row>
    <row r="1180" spans="2:49">
      <c r="B1180" s="41" t="s">
        <v>5135</v>
      </c>
      <c r="C1180" s="19" t="s">
        <v>5703</v>
      </c>
      <c r="D1180" s="44" t="s">
        <v>5</v>
      </c>
      <c r="E1180" s="19"/>
      <c r="F1180" s="19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221"/>
      <c r="AA1180" s="221"/>
      <c r="AB1180" s="221"/>
      <c r="AC1180" s="221"/>
      <c r="AD1180" s="221"/>
      <c r="AE1180" s="221"/>
      <c r="AF1180" s="221"/>
      <c r="AG1180" s="221"/>
      <c r="AH1180" s="221"/>
      <c r="AI1180" s="221"/>
      <c r="AJ1180" s="221"/>
      <c r="AK1180" s="221"/>
      <c r="AL1180" s="221"/>
      <c r="AM1180" s="221"/>
      <c r="AN1180" s="221"/>
      <c r="AO1180" s="221"/>
      <c r="AP1180" s="221"/>
      <c r="AQ1180" s="221"/>
      <c r="AR1180" s="221"/>
      <c r="AS1180" s="221"/>
      <c r="AT1180" s="221"/>
      <c r="AU1180" s="222">
        <v>0</v>
      </c>
      <c r="AV1180" s="222">
        <v>0</v>
      </c>
      <c r="AW1180" s="222">
        <f t="shared" si="134"/>
        <v>0</v>
      </c>
    </row>
    <row r="1181" spans="2:49">
      <c r="B1181" s="41" t="s">
        <v>5136</v>
      </c>
      <c r="C1181" s="19" t="s">
        <v>5704</v>
      </c>
      <c r="D1181" s="227" t="s">
        <v>58</v>
      </c>
      <c r="E1181" s="19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221"/>
      <c r="AA1181" s="221"/>
      <c r="AB1181" s="221"/>
      <c r="AC1181" s="221"/>
      <c r="AD1181" s="221"/>
      <c r="AE1181" s="221"/>
      <c r="AF1181" s="221"/>
      <c r="AG1181" s="221"/>
      <c r="AH1181" s="221"/>
      <c r="AI1181" s="221"/>
      <c r="AJ1181" s="221"/>
      <c r="AK1181" s="221"/>
      <c r="AL1181" s="221"/>
      <c r="AM1181" s="221"/>
      <c r="AN1181" s="221"/>
      <c r="AO1181" s="221"/>
      <c r="AP1181" s="221"/>
      <c r="AQ1181" s="221"/>
      <c r="AR1181" s="221"/>
      <c r="AS1181" s="221"/>
      <c r="AT1181" s="221"/>
      <c r="AU1181" s="222">
        <v>0</v>
      </c>
      <c r="AV1181" s="222">
        <v>0</v>
      </c>
      <c r="AW1181" s="222">
        <f t="shared" si="134"/>
        <v>0</v>
      </c>
    </row>
    <row r="1182" spans="2:49">
      <c r="B1182" s="41" t="s">
        <v>5137</v>
      </c>
      <c r="C1182" s="19" t="s">
        <v>5705</v>
      </c>
      <c r="D1182" s="227" t="s">
        <v>66</v>
      </c>
      <c r="E1182" s="19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221"/>
      <c r="AA1182" s="221"/>
      <c r="AB1182" s="221"/>
      <c r="AC1182" s="221"/>
      <c r="AD1182" s="221"/>
      <c r="AE1182" s="221"/>
      <c r="AF1182" s="221"/>
      <c r="AG1182" s="221"/>
      <c r="AH1182" s="221"/>
      <c r="AI1182" s="221"/>
      <c r="AJ1182" s="221"/>
      <c r="AK1182" s="221"/>
      <c r="AL1182" s="221"/>
      <c r="AM1182" s="221"/>
      <c r="AN1182" s="221"/>
      <c r="AO1182" s="221"/>
      <c r="AP1182" s="221"/>
      <c r="AQ1182" s="221"/>
      <c r="AR1182" s="221"/>
      <c r="AS1182" s="221"/>
      <c r="AT1182" s="221"/>
      <c r="AU1182" s="222">
        <v>0</v>
      </c>
      <c r="AV1182" s="222">
        <v>0</v>
      </c>
      <c r="AW1182" s="222">
        <f t="shared" si="134"/>
        <v>0</v>
      </c>
    </row>
    <row r="1183" spans="2:49">
      <c r="B1183" s="41" t="s">
        <v>5138</v>
      </c>
      <c r="C1183" s="19" t="s">
        <v>5706</v>
      </c>
      <c r="D1183" s="227" t="s">
        <v>12</v>
      </c>
      <c r="E1183" s="19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221"/>
      <c r="AA1183" s="221"/>
      <c r="AB1183" s="221"/>
      <c r="AC1183" s="221"/>
      <c r="AD1183" s="221"/>
      <c r="AE1183" s="221"/>
      <c r="AF1183" s="221"/>
      <c r="AG1183" s="221"/>
      <c r="AH1183" s="221"/>
      <c r="AI1183" s="221"/>
      <c r="AJ1183" s="221"/>
      <c r="AK1183" s="221"/>
      <c r="AL1183" s="221"/>
      <c r="AM1183" s="221"/>
      <c r="AN1183" s="221"/>
      <c r="AO1183" s="221"/>
      <c r="AP1183" s="221"/>
      <c r="AQ1183" s="221"/>
      <c r="AR1183" s="221"/>
      <c r="AS1183" s="221"/>
      <c r="AT1183" s="221"/>
      <c r="AU1183" s="222">
        <v>0</v>
      </c>
      <c r="AV1183" s="222">
        <v>0</v>
      </c>
      <c r="AW1183" s="222">
        <f t="shared" si="134"/>
        <v>0</v>
      </c>
    </row>
    <row r="1184" spans="2:49">
      <c r="B1184" s="41" t="s">
        <v>5139</v>
      </c>
      <c r="C1184" s="19" t="s">
        <v>5914</v>
      </c>
      <c r="D1184" s="227" t="s">
        <v>5</v>
      </c>
      <c r="E1184" s="19"/>
      <c r="F1184" s="19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221"/>
      <c r="AA1184" s="221"/>
      <c r="AB1184" s="221"/>
      <c r="AC1184" s="221"/>
      <c r="AD1184" s="221"/>
      <c r="AE1184" s="221"/>
      <c r="AF1184" s="221"/>
      <c r="AG1184" s="221"/>
      <c r="AH1184" s="221"/>
      <c r="AI1184" s="221"/>
      <c r="AJ1184" s="221"/>
      <c r="AK1184" s="221"/>
      <c r="AL1184" s="221"/>
      <c r="AM1184" s="221"/>
      <c r="AN1184" s="221"/>
      <c r="AO1184" s="221"/>
      <c r="AP1184" s="221"/>
      <c r="AQ1184" s="221"/>
      <c r="AR1184" s="221"/>
      <c r="AS1184" s="221"/>
      <c r="AT1184" s="221"/>
      <c r="AU1184" s="222">
        <v>0</v>
      </c>
      <c r="AV1184" s="222">
        <v>0</v>
      </c>
      <c r="AW1184" s="222">
        <f t="shared" si="134"/>
        <v>0</v>
      </c>
    </row>
    <row r="1185" spans="2:49">
      <c r="B1185" s="41" t="s">
        <v>5140</v>
      </c>
      <c r="C1185" s="19" t="s">
        <v>5707</v>
      </c>
      <c r="D1185" s="227" t="s">
        <v>36</v>
      </c>
      <c r="E1185" s="19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221"/>
      <c r="AA1185" s="221"/>
      <c r="AB1185" s="221"/>
      <c r="AC1185" s="221"/>
      <c r="AD1185" s="221"/>
      <c r="AE1185" s="221"/>
      <c r="AF1185" s="221"/>
      <c r="AG1185" s="221"/>
      <c r="AH1185" s="221"/>
      <c r="AI1185" s="221"/>
      <c r="AJ1185" s="221"/>
      <c r="AK1185" s="221"/>
      <c r="AL1185" s="221"/>
      <c r="AM1185" s="221"/>
      <c r="AN1185" s="221"/>
      <c r="AO1185" s="221"/>
      <c r="AP1185" s="221"/>
      <c r="AQ1185" s="221"/>
      <c r="AR1185" s="221"/>
      <c r="AS1185" s="221"/>
      <c r="AT1185" s="221"/>
      <c r="AU1185" s="222">
        <v>0</v>
      </c>
      <c r="AV1185" s="222">
        <v>0</v>
      </c>
      <c r="AW1185" s="222">
        <f t="shared" si="134"/>
        <v>0</v>
      </c>
    </row>
    <row r="1186" spans="2:49">
      <c r="B1186" s="41" t="s">
        <v>5141</v>
      </c>
      <c r="C1186" s="19" t="s">
        <v>5708</v>
      </c>
      <c r="D1186" s="227" t="s">
        <v>12</v>
      </c>
      <c r="E1186" s="19"/>
      <c r="F1186" s="19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221"/>
      <c r="AA1186" s="221"/>
      <c r="AB1186" s="221"/>
      <c r="AC1186" s="221"/>
      <c r="AD1186" s="221"/>
      <c r="AE1186" s="221"/>
      <c r="AF1186" s="221"/>
      <c r="AG1186" s="221"/>
      <c r="AH1186" s="221"/>
      <c r="AI1186" s="221"/>
      <c r="AJ1186" s="221"/>
      <c r="AK1186" s="221"/>
      <c r="AL1186" s="221"/>
      <c r="AM1186" s="221"/>
      <c r="AN1186" s="221"/>
      <c r="AO1186" s="221"/>
      <c r="AP1186" s="221"/>
      <c r="AQ1186" s="221"/>
      <c r="AR1186" s="221"/>
      <c r="AS1186" s="221"/>
      <c r="AT1186" s="221"/>
      <c r="AU1186" s="222">
        <v>0</v>
      </c>
      <c r="AV1186" s="222">
        <v>0</v>
      </c>
      <c r="AW1186" s="222">
        <f t="shared" si="134"/>
        <v>0</v>
      </c>
    </row>
    <row r="1187" spans="2:49">
      <c r="B1187" s="41" t="s">
        <v>5142</v>
      </c>
      <c r="C1187" s="19" t="s">
        <v>5709</v>
      </c>
      <c r="D1187" s="227" t="s">
        <v>19</v>
      </c>
      <c r="E1187" s="19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221"/>
      <c r="AA1187" s="221"/>
      <c r="AB1187" s="221"/>
      <c r="AC1187" s="221"/>
      <c r="AD1187" s="221"/>
      <c r="AE1187" s="221"/>
      <c r="AF1187" s="221"/>
      <c r="AG1187" s="221"/>
      <c r="AH1187" s="221"/>
      <c r="AI1187" s="221"/>
      <c r="AJ1187" s="221"/>
      <c r="AK1187" s="221"/>
      <c r="AL1187" s="221"/>
      <c r="AM1187" s="221"/>
      <c r="AN1187" s="221"/>
      <c r="AO1187" s="221"/>
      <c r="AP1187" s="221"/>
      <c r="AQ1187" s="221"/>
      <c r="AR1187" s="221"/>
      <c r="AS1187" s="221"/>
      <c r="AT1187" s="221"/>
      <c r="AU1187" s="222">
        <v>0</v>
      </c>
      <c r="AV1187" s="222">
        <v>0</v>
      </c>
      <c r="AW1187" s="222">
        <f t="shared" si="134"/>
        <v>0</v>
      </c>
    </row>
    <row r="1188" spans="2:49">
      <c r="B1188" s="41" t="s">
        <v>5143</v>
      </c>
      <c r="C1188" s="19" t="s">
        <v>5710</v>
      </c>
      <c r="D1188" s="44" t="s">
        <v>5</v>
      </c>
      <c r="E1188" s="19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221"/>
      <c r="AA1188" s="221"/>
      <c r="AB1188" s="221"/>
      <c r="AC1188" s="221"/>
      <c r="AD1188" s="221"/>
      <c r="AE1188" s="221"/>
      <c r="AF1188" s="221"/>
      <c r="AG1188" s="221"/>
      <c r="AH1188" s="221"/>
      <c r="AI1188" s="221"/>
      <c r="AJ1188" s="221"/>
      <c r="AK1188" s="221"/>
      <c r="AL1188" s="221"/>
      <c r="AM1188" s="221"/>
      <c r="AN1188" s="221"/>
      <c r="AO1188" s="221"/>
      <c r="AP1188" s="221"/>
      <c r="AQ1188" s="221"/>
      <c r="AR1188" s="221"/>
      <c r="AS1188" s="221"/>
      <c r="AT1188" s="221"/>
      <c r="AU1188" s="222">
        <v>0</v>
      </c>
      <c r="AV1188" s="222">
        <v>0</v>
      </c>
      <c r="AW1188" s="222">
        <f t="shared" si="134"/>
        <v>0</v>
      </c>
    </row>
    <row r="1189" spans="2:49">
      <c r="B1189" s="41" t="s">
        <v>5144</v>
      </c>
      <c r="C1189" s="19" t="s">
        <v>5711</v>
      </c>
      <c r="D1189" s="44" t="s">
        <v>5</v>
      </c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221"/>
      <c r="AA1189" s="221"/>
      <c r="AB1189" s="221"/>
      <c r="AC1189" s="221"/>
      <c r="AD1189" s="221"/>
      <c r="AE1189" s="221"/>
      <c r="AF1189" s="221"/>
      <c r="AG1189" s="221"/>
      <c r="AH1189" s="221"/>
      <c r="AI1189" s="221"/>
      <c r="AJ1189" s="221"/>
      <c r="AK1189" s="221"/>
      <c r="AL1189" s="221"/>
      <c r="AM1189" s="221"/>
      <c r="AN1189" s="221"/>
      <c r="AO1189" s="221"/>
      <c r="AP1189" s="221"/>
      <c r="AQ1189" s="221"/>
      <c r="AR1189" s="221"/>
      <c r="AS1189" s="221"/>
      <c r="AT1189" s="221"/>
      <c r="AU1189" s="222">
        <v>0</v>
      </c>
      <c r="AV1189" s="222">
        <v>0</v>
      </c>
      <c r="AW1189" s="222">
        <f t="shared" si="134"/>
        <v>0</v>
      </c>
    </row>
    <row r="1190" spans="2:49">
      <c r="B1190" s="41" t="s">
        <v>5145</v>
      </c>
      <c r="C1190" s="19" t="s">
        <v>5712</v>
      </c>
      <c r="D1190" s="227" t="s">
        <v>935</v>
      </c>
      <c r="E1190" s="19"/>
      <c r="F1190" s="19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221"/>
      <c r="AA1190" s="221"/>
      <c r="AB1190" s="221"/>
      <c r="AC1190" s="221"/>
      <c r="AD1190" s="221"/>
      <c r="AE1190" s="221"/>
      <c r="AF1190" s="221"/>
      <c r="AG1190" s="221"/>
      <c r="AH1190" s="221"/>
      <c r="AI1190" s="221"/>
      <c r="AJ1190" s="221"/>
      <c r="AK1190" s="221"/>
      <c r="AL1190" s="221"/>
      <c r="AM1190" s="221"/>
      <c r="AN1190" s="221"/>
      <c r="AO1190" s="221"/>
      <c r="AP1190" s="221"/>
      <c r="AQ1190" s="221"/>
      <c r="AR1190" s="221"/>
      <c r="AS1190" s="221"/>
      <c r="AT1190" s="221"/>
      <c r="AU1190" s="222">
        <v>0</v>
      </c>
      <c r="AV1190" s="222">
        <v>0</v>
      </c>
      <c r="AW1190" s="222">
        <f t="shared" si="134"/>
        <v>0</v>
      </c>
    </row>
    <row r="1191" spans="2:49">
      <c r="B1191" s="41" t="s">
        <v>5146</v>
      </c>
      <c r="C1191" s="19" t="s">
        <v>5713</v>
      </c>
      <c r="D1191" s="227" t="s">
        <v>14</v>
      </c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221"/>
      <c r="AA1191" s="221"/>
      <c r="AB1191" s="221"/>
      <c r="AC1191" s="221"/>
      <c r="AD1191" s="221"/>
      <c r="AE1191" s="221"/>
      <c r="AF1191" s="221"/>
      <c r="AG1191" s="221"/>
      <c r="AH1191" s="221"/>
      <c r="AI1191" s="221"/>
      <c r="AJ1191" s="221"/>
      <c r="AK1191" s="221"/>
      <c r="AL1191" s="221"/>
      <c r="AM1191" s="221"/>
      <c r="AN1191" s="221"/>
      <c r="AO1191" s="221"/>
      <c r="AP1191" s="221"/>
      <c r="AQ1191" s="221"/>
      <c r="AR1191" s="221"/>
      <c r="AS1191" s="221"/>
      <c r="AT1191" s="221"/>
      <c r="AU1191" s="222">
        <v>0</v>
      </c>
      <c r="AV1191" s="222">
        <v>0</v>
      </c>
      <c r="AW1191" s="222">
        <f t="shared" si="134"/>
        <v>0</v>
      </c>
    </row>
    <row r="1192" spans="2:49">
      <c r="B1192" s="41" t="s">
        <v>5147</v>
      </c>
      <c r="C1192" s="19" t="s">
        <v>5714</v>
      </c>
      <c r="D1192" s="227" t="s">
        <v>259</v>
      </c>
      <c r="E1192" s="19"/>
      <c r="F1192" s="19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221"/>
      <c r="AA1192" s="221"/>
      <c r="AB1192" s="221"/>
      <c r="AC1192" s="221"/>
      <c r="AD1192" s="221"/>
      <c r="AE1192" s="221"/>
      <c r="AF1192" s="221"/>
      <c r="AG1192" s="221"/>
      <c r="AH1192" s="221"/>
      <c r="AI1192" s="221"/>
      <c r="AJ1192" s="221"/>
      <c r="AK1192" s="221"/>
      <c r="AL1192" s="221"/>
      <c r="AM1192" s="221"/>
      <c r="AN1192" s="221"/>
      <c r="AO1192" s="221"/>
      <c r="AP1192" s="221"/>
      <c r="AQ1192" s="221"/>
      <c r="AR1192" s="221"/>
      <c r="AS1192" s="221"/>
      <c r="AT1192" s="221"/>
      <c r="AU1192" s="222">
        <v>0</v>
      </c>
      <c r="AV1192" s="222">
        <v>0</v>
      </c>
      <c r="AW1192" s="222">
        <f t="shared" si="134"/>
        <v>0</v>
      </c>
    </row>
    <row r="1193" spans="2:49">
      <c r="B1193" s="41" t="s">
        <v>5148</v>
      </c>
      <c r="C1193" s="19" t="s">
        <v>5715</v>
      </c>
      <c r="D1193" s="227" t="s">
        <v>12</v>
      </c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221"/>
      <c r="AA1193" s="221"/>
      <c r="AB1193" s="221"/>
      <c r="AC1193" s="221"/>
      <c r="AD1193" s="221"/>
      <c r="AE1193" s="221"/>
      <c r="AF1193" s="221"/>
      <c r="AG1193" s="221"/>
      <c r="AH1193" s="221"/>
      <c r="AI1193" s="221"/>
      <c r="AJ1193" s="221"/>
      <c r="AK1193" s="221"/>
      <c r="AL1193" s="221"/>
      <c r="AM1193" s="221"/>
      <c r="AN1193" s="221"/>
      <c r="AO1193" s="221"/>
      <c r="AP1193" s="221"/>
      <c r="AQ1193" s="221"/>
      <c r="AR1193" s="221"/>
      <c r="AS1193" s="221"/>
      <c r="AT1193" s="221"/>
      <c r="AU1193" s="222">
        <v>0</v>
      </c>
      <c r="AV1193" s="222">
        <v>0</v>
      </c>
      <c r="AW1193" s="222">
        <f t="shared" si="134"/>
        <v>0</v>
      </c>
    </row>
    <row r="1194" spans="2:49">
      <c r="B1194" s="41" t="s">
        <v>5149</v>
      </c>
      <c r="C1194" s="19" t="s">
        <v>5716</v>
      </c>
      <c r="D1194" s="227" t="s">
        <v>545</v>
      </c>
      <c r="E1194" s="19"/>
      <c r="F1194" s="19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221"/>
      <c r="AA1194" s="221"/>
      <c r="AB1194" s="221"/>
      <c r="AC1194" s="221"/>
      <c r="AD1194" s="221"/>
      <c r="AE1194" s="221"/>
      <c r="AF1194" s="221"/>
      <c r="AG1194" s="221"/>
      <c r="AH1194" s="221"/>
      <c r="AI1194" s="221"/>
      <c r="AJ1194" s="221"/>
      <c r="AK1194" s="221"/>
      <c r="AL1194" s="221"/>
      <c r="AM1194" s="221"/>
      <c r="AN1194" s="221"/>
      <c r="AO1194" s="221"/>
      <c r="AP1194" s="221"/>
      <c r="AQ1194" s="221"/>
      <c r="AR1194" s="221"/>
      <c r="AS1194" s="221"/>
      <c r="AT1194" s="221"/>
      <c r="AU1194" s="222">
        <v>0</v>
      </c>
      <c r="AV1194" s="222">
        <v>0</v>
      </c>
      <c r="AW1194" s="222">
        <f t="shared" si="134"/>
        <v>0</v>
      </c>
    </row>
    <row r="1195" spans="2:49">
      <c r="B1195" s="41" t="s">
        <v>5150</v>
      </c>
      <c r="C1195" s="19" t="s">
        <v>5915</v>
      </c>
      <c r="D1195" s="227" t="s">
        <v>952</v>
      </c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221"/>
      <c r="AA1195" s="221"/>
      <c r="AB1195" s="221"/>
      <c r="AC1195" s="221"/>
      <c r="AD1195" s="221"/>
      <c r="AE1195" s="221"/>
      <c r="AF1195" s="221"/>
      <c r="AG1195" s="221"/>
      <c r="AH1195" s="221"/>
      <c r="AI1195" s="221"/>
      <c r="AJ1195" s="221"/>
      <c r="AK1195" s="221"/>
      <c r="AL1195" s="221"/>
      <c r="AM1195" s="221"/>
      <c r="AN1195" s="221"/>
      <c r="AO1195" s="221"/>
      <c r="AP1195" s="221"/>
      <c r="AQ1195" s="221"/>
      <c r="AR1195" s="221"/>
      <c r="AS1195" s="221"/>
      <c r="AT1195" s="221"/>
      <c r="AU1195" s="222">
        <v>0</v>
      </c>
      <c r="AV1195" s="222">
        <v>0</v>
      </c>
      <c r="AW1195" s="222">
        <f t="shared" ref="AW1195:AW1212" si="135">AV1195*25%</f>
        <v>0</v>
      </c>
    </row>
    <row r="1196" spans="2:49">
      <c r="B1196" s="41" t="s">
        <v>5151</v>
      </c>
      <c r="C1196" s="19" t="s">
        <v>5916</v>
      </c>
      <c r="D1196" s="227" t="s">
        <v>952</v>
      </c>
      <c r="E1196" s="19"/>
      <c r="F1196" s="19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221"/>
      <c r="AA1196" s="221"/>
      <c r="AB1196" s="221"/>
      <c r="AC1196" s="221"/>
      <c r="AD1196" s="221"/>
      <c r="AE1196" s="221"/>
      <c r="AF1196" s="221"/>
      <c r="AG1196" s="221"/>
      <c r="AH1196" s="221"/>
      <c r="AI1196" s="221"/>
      <c r="AJ1196" s="221"/>
      <c r="AK1196" s="221"/>
      <c r="AL1196" s="221"/>
      <c r="AM1196" s="221"/>
      <c r="AN1196" s="221"/>
      <c r="AO1196" s="221"/>
      <c r="AP1196" s="221"/>
      <c r="AQ1196" s="221"/>
      <c r="AR1196" s="221"/>
      <c r="AS1196" s="221"/>
      <c r="AT1196" s="221"/>
      <c r="AU1196" s="222">
        <v>5</v>
      </c>
      <c r="AV1196" s="222">
        <v>460</v>
      </c>
      <c r="AW1196" s="222">
        <f t="shared" si="135"/>
        <v>115</v>
      </c>
    </row>
    <row r="1197" spans="2:49">
      <c r="B1197" s="41" t="s">
        <v>5152</v>
      </c>
      <c r="C1197" s="19" t="s">
        <v>5917</v>
      </c>
      <c r="D1197" s="227" t="s">
        <v>939</v>
      </c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221"/>
      <c r="AA1197" s="221"/>
      <c r="AB1197" s="221"/>
      <c r="AC1197" s="221"/>
      <c r="AD1197" s="221"/>
      <c r="AE1197" s="221"/>
      <c r="AF1197" s="221"/>
      <c r="AG1197" s="221"/>
      <c r="AH1197" s="221"/>
      <c r="AI1197" s="221"/>
      <c r="AJ1197" s="221"/>
      <c r="AK1197" s="221"/>
      <c r="AL1197" s="221"/>
      <c r="AM1197" s="221"/>
      <c r="AN1197" s="221"/>
      <c r="AO1197" s="221"/>
      <c r="AP1197" s="221"/>
      <c r="AQ1197" s="221"/>
      <c r="AR1197" s="221"/>
      <c r="AS1197" s="221"/>
      <c r="AT1197" s="221"/>
      <c r="AU1197" s="222">
        <v>6</v>
      </c>
      <c r="AV1197" s="222">
        <v>900</v>
      </c>
      <c r="AW1197" s="222">
        <f t="shared" si="135"/>
        <v>225</v>
      </c>
    </row>
    <row r="1198" spans="2:49">
      <c r="B1198" s="41" t="s">
        <v>5153</v>
      </c>
      <c r="C1198" s="19" t="s">
        <v>5918</v>
      </c>
      <c r="D1198" s="44" t="s">
        <v>5</v>
      </c>
      <c r="E1198" s="19"/>
      <c r="F1198" s="19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221"/>
      <c r="AA1198" s="221"/>
      <c r="AB1198" s="221"/>
      <c r="AC1198" s="221"/>
      <c r="AD1198" s="221"/>
      <c r="AE1198" s="221"/>
      <c r="AF1198" s="221"/>
      <c r="AG1198" s="221"/>
      <c r="AH1198" s="221"/>
      <c r="AI1198" s="221"/>
      <c r="AJ1198" s="221"/>
      <c r="AK1198" s="221"/>
      <c r="AL1198" s="221"/>
      <c r="AM1198" s="221"/>
      <c r="AN1198" s="221"/>
      <c r="AO1198" s="221"/>
      <c r="AP1198" s="221"/>
      <c r="AQ1198" s="221"/>
      <c r="AR1198" s="221"/>
      <c r="AS1198" s="221"/>
      <c r="AT1198" s="221"/>
      <c r="AU1198" s="222">
        <v>12</v>
      </c>
      <c r="AV1198" s="222">
        <v>1105</v>
      </c>
      <c r="AW1198" s="222">
        <f t="shared" si="135"/>
        <v>276.25</v>
      </c>
    </row>
    <row r="1199" spans="2:49">
      <c r="B1199" s="41" t="s">
        <v>5154</v>
      </c>
      <c r="C1199" s="19" t="s">
        <v>5919</v>
      </c>
      <c r="D1199" s="44" t="s">
        <v>5</v>
      </c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221"/>
      <c r="AA1199" s="221"/>
      <c r="AB1199" s="221"/>
      <c r="AC1199" s="221"/>
      <c r="AD1199" s="221"/>
      <c r="AE1199" s="221"/>
      <c r="AF1199" s="221"/>
      <c r="AG1199" s="221"/>
      <c r="AH1199" s="221"/>
      <c r="AI1199" s="221"/>
      <c r="AJ1199" s="221"/>
      <c r="AK1199" s="221"/>
      <c r="AL1199" s="221"/>
      <c r="AM1199" s="221"/>
      <c r="AN1199" s="221"/>
      <c r="AO1199" s="221"/>
      <c r="AP1199" s="221"/>
      <c r="AQ1199" s="221"/>
      <c r="AR1199" s="221"/>
      <c r="AS1199" s="221"/>
      <c r="AT1199" s="221"/>
      <c r="AU1199" s="222">
        <v>1</v>
      </c>
      <c r="AV1199" s="222">
        <v>45</v>
      </c>
      <c r="AW1199" s="222">
        <f t="shared" si="135"/>
        <v>11.25</v>
      </c>
    </row>
    <row r="1200" spans="2:49">
      <c r="B1200" s="41" t="s">
        <v>5155</v>
      </c>
      <c r="C1200" s="19" t="s">
        <v>5920</v>
      </c>
      <c r="D1200" s="44" t="s">
        <v>5</v>
      </c>
      <c r="E1200" s="19"/>
      <c r="F1200" s="19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221"/>
      <c r="AA1200" s="221"/>
      <c r="AB1200" s="221"/>
      <c r="AC1200" s="221"/>
      <c r="AD1200" s="221"/>
      <c r="AE1200" s="221"/>
      <c r="AF1200" s="221"/>
      <c r="AG1200" s="221"/>
      <c r="AH1200" s="221"/>
      <c r="AI1200" s="221"/>
      <c r="AJ1200" s="221"/>
      <c r="AK1200" s="221"/>
      <c r="AL1200" s="221"/>
      <c r="AM1200" s="221"/>
      <c r="AN1200" s="221"/>
      <c r="AO1200" s="221"/>
      <c r="AP1200" s="221"/>
      <c r="AQ1200" s="221"/>
      <c r="AR1200" s="221"/>
      <c r="AS1200" s="221"/>
      <c r="AT1200" s="221"/>
      <c r="AU1200" s="222">
        <v>27</v>
      </c>
      <c r="AV1200" s="222">
        <v>1990</v>
      </c>
      <c r="AW1200" s="222">
        <f t="shared" si="135"/>
        <v>497.5</v>
      </c>
    </row>
    <row r="1201" spans="2:49">
      <c r="B1201" s="41" t="s">
        <v>5156</v>
      </c>
      <c r="C1201" s="19" t="s">
        <v>5921</v>
      </c>
      <c r="D1201" s="227" t="s">
        <v>952</v>
      </c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221"/>
      <c r="AA1201" s="221"/>
      <c r="AB1201" s="221"/>
      <c r="AC1201" s="221"/>
      <c r="AD1201" s="221"/>
      <c r="AE1201" s="221"/>
      <c r="AF1201" s="221"/>
      <c r="AG1201" s="221"/>
      <c r="AH1201" s="221"/>
      <c r="AI1201" s="221"/>
      <c r="AJ1201" s="221"/>
      <c r="AK1201" s="221"/>
      <c r="AL1201" s="221"/>
      <c r="AM1201" s="221"/>
      <c r="AN1201" s="221"/>
      <c r="AO1201" s="221"/>
      <c r="AP1201" s="221"/>
      <c r="AQ1201" s="221"/>
      <c r="AR1201" s="221"/>
      <c r="AS1201" s="221"/>
      <c r="AT1201" s="221"/>
      <c r="AU1201" s="222">
        <v>3</v>
      </c>
      <c r="AV1201" s="222">
        <v>460</v>
      </c>
      <c r="AW1201" s="222">
        <f t="shared" si="135"/>
        <v>115</v>
      </c>
    </row>
    <row r="1202" spans="2:49">
      <c r="B1202" s="41" t="s">
        <v>5157</v>
      </c>
      <c r="C1202" s="19" t="s">
        <v>5922</v>
      </c>
      <c r="D1202" s="227" t="s">
        <v>5</v>
      </c>
      <c r="E1202" s="19"/>
      <c r="F1202" s="19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221"/>
      <c r="AA1202" s="221"/>
      <c r="AB1202" s="221"/>
      <c r="AC1202" s="221"/>
      <c r="AD1202" s="221"/>
      <c r="AE1202" s="221"/>
      <c r="AF1202" s="221"/>
      <c r="AG1202" s="221"/>
      <c r="AH1202" s="221"/>
      <c r="AI1202" s="221"/>
      <c r="AJ1202" s="221"/>
      <c r="AK1202" s="221"/>
      <c r="AL1202" s="221"/>
      <c r="AM1202" s="221"/>
      <c r="AN1202" s="221"/>
      <c r="AO1202" s="221"/>
      <c r="AP1202" s="221"/>
      <c r="AQ1202" s="221"/>
      <c r="AR1202" s="221"/>
      <c r="AS1202" s="221"/>
      <c r="AT1202" s="221"/>
      <c r="AU1202" s="222">
        <v>0</v>
      </c>
      <c r="AV1202" s="222">
        <v>0</v>
      </c>
      <c r="AW1202" s="222">
        <f t="shared" si="135"/>
        <v>0</v>
      </c>
    </row>
    <row r="1203" spans="2:49">
      <c r="B1203" s="41" t="s">
        <v>3892</v>
      </c>
      <c r="C1203" s="19" t="s">
        <v>3995</v>
      </c>
      <c r="D1203" s="44" t="s">
        <v>5</v>
      </c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221"/>
      <c r="AA1203" s="221"/>
      <c r="AB1203" s="221"/>
      <c r="AC1203" s="221"/>
      <c r="AD1203" s="221"/>
      <c r="AE1203" s="221"/>
      <c r="AF1203" s="221"/>
      <c r="AG1203" s="221"/>
      <c r="AH1203" s="221"/>
      <c r="AI1203" s="221"/>
      <c r="AJ1203" s="221"/>
      <c r="AK1203" s="221"/>
      <c r="AL1203" s="221"/>
      <c r="AM1203" s="221"/>
      <c r="AN1203" s="221"/>
      <c r="AO1203" s="221"/>
      <c r="AP1203" s="221"/>
      <c r="AQ1203" s="221"/>
      <c r="AR1203" s="221"/>
      <c r="AS1203" s="221"/>
      <c r="AT1203" s="221"/>
      <c r="AU1203" s="222">
        <v>3</v>
      </c>
      <c r="AV1203" s="222">
        <v>310</v>
      </c>
      <c r="AW1203" s="222">
        <f t="shared" si="135"/>
        <v>77.5</v>
      </c>
    </row>
    <row r="1204" spans="2:49">
      <c r="B1204" s="41" t="s">
        <v>5158</v>
      </c>
      <c r="C1204" s="19" t="s">
        <v>5923</v>
      </c>
      <c r="D1204" s="227" t="s">
        <v>939</v>
      </c>
      <c r="E1204" s="19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221"/>
      <c r="AA1204" s="221"/>
      <c r="AB1204" s="221"/>
      <c r="AC1204" s="221"/>
      <c r="AD1204" s="221"/>
      <c r="AE1204" s="221"/>
      <c r="AF1204" s="221"/>
      <c r="AG1204" s="221"/>
      <c r="AH1204" s="221"/>
      <c r="AI1204" s="221"/>
      <c r="AJ1204" s="221"/>
      <c r="AK1204" s="221"/>
      <c r="AL1204" s="221"/>
      <c r="AM1204" s="221"/>
      <c r="AN1204" s="221"/>
      <c r="AO1204" s="221"/>
      <c r="AP1204" s="221"/>
      <c r="AQ1204" s="221"/>
      <c r="AR1204" s="221"/>
      <c r="AS1204" s="221"/>
      <c r="AT1204" s="221"/>
      <c r="AU1204" s="222">
        <v>0</v>
      </c>
      <c r="AV1204" s="222">
        <v>0</v>
      </c>
      <c r="AW1204" s="222">
        <f t="shared" si="135"/>
        <v>0</v>
      </c>
    </row>
    <row r="1205" spans="2:49">
      <c r="B1205" s="41" t="s">
        <v>5159</v>
      </c>
      <c r="C1205" s="19" t="s">
        <v>5924</v>
      </c>
      <c r="D1205" s="227" t="s">
        <v>939</v>
      </c>
      <c r="E1205" s="19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221"/>
      <c r="AA1205" s="221"/>
      <c r="AB1205" s="221"/>
      <c r="AC1205" s="221"/>
      <c r="AD1205" s="221"/>
      <c r="AE1205" s="221"/>
      <c r="AF1205" s="221"/>
      <c r="AG1205" s="221"/>
      <c r="AH1205" s="221"/>
      <c r="AI1205" s="221"/>
      <c r="AJ1205" s="221"/>
      <c r="AK1205" s="221"/>
      <c r="AL1205" s="221"/>
      <c r="AM1205" s="221"/>
      <c r="AN1205" s="221"/>
      <c r="AO1205" s="221"/>
      <c r="AP1205" s="221"/>
      <c r="AQ1205" s="221"/>
      <c r="AR1205" s="221"/>
      <c r="AS1205" s="221"/>
      <c r="AT1205" s="221"/>
      <c r="AU1205" s="222">
        <v>0</v>
      </c>
      <c r="AV1205" s="222">
        <v>0</v>
      </c>
      <c r="AW1205" s="222">
        <f t="shared" si="135"/>
        <v>0</v>
      </c>
    </row>
    <row r="1206" spans="2:49">
      <c r="B1206" s="41" t="s">
        <v>5160</v>
      </c>
      <c r="C1206" s="19" t="s">
        <v>5925</v>
      </c>
      <c r="D1206" s="227" t="s">
        <v>939</v>
      </c>
      <c r="E1206" s="19"/>
      <c r="F1206" s="19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221"/>
      <c r="AA1206" s="221"/>
      <c r="AB1206" s="221"/>
      <c r="AC1206" s="221"/>
      <c r="AD1206" s="221"/>
      <c r="AE1206" s="221"/>
      <c r="AF1206" s="221"/>
      <c r="AG1206" s="221"/>
      <c r="AH1206" s="221"/>
      <c r="AI1206" s="221"/>
      <c r="AJ1206" s="221"/>
      <c r="AK1206" s="221"/>
      <c r="AL1206" s="221"/>
      <c r="AM1206" s="221"/>
      <c r="AN1206" s="221"/>
      <c r="AO1206" s="221"/>
      <c r="AP1206" s="221"/>
      <c r="AQ1206" s="221"/>
      <c r="AR1206" s="221"/>
      <c r="AS1206" s="221"/>
      <c r="AT1206" s="221"/>
      <c r="AU1206" s="222">
        <v>0</v>
      </c>
      <c r="AV1206" s="222">
        <v>0</v>
      </c>
      <c r="AW1206" s="222">
        <f t="shared" si="135"/>
        <v>0</v>
      </c>
    </row>
    <row r="1207" spans="2:49">
      <c r="B1207" s="41" t="s">
        <v>5161</v>
      </c>
      <c r="C1207" s="19" t="s">
        <v>5717</v>
      </c>
      <c r="D1207" s="44" t="s">
        <v>5</v>
      </c>
      <c r="E1207" s="19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221"/>
      <c r="AA1207" s="221"/>
      <c r="AB1207" s="221"/>
      <c r="AC1207" s="221"/>
      <c r="AD1207" s="221"/>
      <c r="AE1207" s="221"/>
      <c r="AF1207" s="221"/>
      <c r="AG1207" s="221"/>
      <c r="AH1207" s="221"/>
      <c r="AI1207" s="221"/>
      <c r="AJ1207" s="221"/>
      <c r="AK1207" s="221"/>
      <c r="AL1207" s="221"/>
      <c r="AM1207" s="221"/>
      <c r="AN1207" s="221"/>
      <c r="AO1207" s="221"/>
      <c r="AP1207" s="221"/>
      <c r="AQ1207" s="221"/>
      <c r="AR1207" s="221"/>
      <c r="AS1207" s="221"/>
      <c r="AT1207" s="221"/>
      <c r="AU1207" s="222">
        <v>0</v>
      </c>
      <c r="AV1207" s="222">
        <v>0</v>
      </c>
      <c r="AW1207" s="222">
        <f t="shared" si="135"/>
        <v>0</v>
      </c>
    </row>
    <row r="1208" spans="2:49">
      <c r="B1208" s="41" t="s">
        <v>5162</v>
      </c>
      <c r="C1208" s="19" t="s">
        <v>5926</v>
      </c>
      <c r="D1208" s="44" t="s">
        <v>5</v>
      </c>
      <c r="E1208" s="19"/>
      <c r="F1208" s="19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221"/>
      <c r="AA1208" s="221"/>
      <c r="AB1208" s="221"/>
      <c r="AC1208" s="221"/>
      <c r="AD1208" s="221"/>
      <c r="AE1208" s="221"/>
      <c r="AF1208" s="221"/>
      <c r="AG1208" s="221"/>
      <c r="AH1208" s="221"/>
      <c r="AI1208" s="221"/>
      <c r="AJ1208" s="221"/>
      <c r="AK1208" s="221"/>
      <c r="AL1208" s="221"/>
      <c r="AM1208" s="221"/>
      <c r="AN1208" s="221"/>
      <c r="AO1208" s="221"/>
      <c r="AP1208" s="221"/>
      <c r="AQ1208" s="221"/>
      <c r="AR1208" s="221"/>
      <c r="AS1208" s="221"/>
      <c r="AT1208" s="221"/>
      <c r="AU1208" s="222">
        <v>1</v>
      </c>
      <c r="AV1208" s="222">
        <v>250</v>
      </c>
      <c r="AW1208" s="222">
        <f t="shared" si="135"/>
        <v>62.5</v>
      </c>
    </row>
    <row r="1209" spans="2:49">
      <c r="B1209" s="41" t="s">
        <v>5163</v>
      </c>
      <c r="C1209" s="19" t="s">
        <v>5927</v>
      </c>
      <c r="D1209" s="44" t="s">
        <v>5</v>
      </c>
      <c r="E1209" s="19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221"/>
      <c r="AA1209" s="221"/>
      <c r="AB1209" s="221"/>
      <c r="AC1209" s="221"/>
      <c r="AD1209" s="221"/>
      <c r="AE1209" s="221"/>
      <c r="AF1209" s="221"/>
      <c r="AG1209" s="221"/>
      <c r="AH1209" s="221"/>
      <c r="AI1209" s="221"/>
      <c r="AJ1209" s="221"/>
      <c r="AK1209" s="221"/>
      <c r="AL1209" s="221"/>
      <c r="AM1209" s="221"/>
      <c r="AN1209" s="221"/>
      <c r="AO1209" s="221"/>
      <c r="AP1209" s="221"/>
      <c r="AQ1209" s="221"/>
      <c r="AR1209" s="221"/>
      <c r="AS1209" s="221"/>
      <c r="AT1209" s="221"/>
      <c r="AU1209" s="222">
        <v>13</v>
      </c>
      <c r="AV1209" s="222">
        <v>1755</v>
      </c>
      <c r="AW1209" s="222">
        <f t="shared" si="135"/>
        <v>438.75</v>
      </c>
    </row>
    <row r="1210" spans="2:49">
      <c r="B1210" s="41" t="s">
        <v>5164</v>
      </c>
      <c r="C1210" s="19" t="s">
        <v>5928</v>
      </c>
      <c r="D1210" s="227" t="s">
        <v>952</v>
      </c>
      <c r="E1210" s="19"/>
      <c r="F1210" s="19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221"/>
      <c r="AA1210" s="221"/>
      <c r="AB1210" s="221"/>
      <c r="AC1210" s="221"/>
      <c r="AD1210" s="221"/>
      <c r="AE1210" s="221"/>
      <c r="AF1210" s="221"/>
      <c r="AG1210" s="221"/>
      <c r="AH1210" s="221"/>
      <c r="AI1210" s="221"/>
      <c r="AJ1210" s="221"/>
      <c r="AK1210" s="221"/>
      <c r="AL1210" s="221"/>
      <c r="AM1210" s="221"/>
      <c r="AN1210" s="221"/>
      <c r="AO1210" s="221"/>
      <c r="AP1210" s="221"/>
      <c r="AQ1210" s="221"/>
      <c r="AR1210" s="221"/>
      <c r="AS1210" s="221"/>
      <c r="AT1210" s="221"/>
      <c r="AU1210" s="222">
        <v>43</v>
      </c>
      <c r="AV1210" s="222">
        <v>4095</v>
      </c>
      <c r="AW1210" s="222">
        <f t="shared" si="135"/>
        <v>1023.75</v>
      </c>
    </row>
    <row r="1211" spans="2:49">
      <c r="B1211" s="41" t="s">
        <v>5165</v>
      </c>
      <c r="C1211" s="19" t="s">
        <v>5929</v>
      </c>
      <c r="D1211" s="227" t="s">
        <v>952</v>
      </c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221"/>
      <c r="AA1211" s="221"/>
      <c r="AB1211" s="221"/>
      <c r="AC1211" s="221"/>
      <c r="AD1211" s="221"/>
      <c r="AE1211" s="221"/>
      <c r="AF1211" s="221"/>
      <c r="AG1211" s="221"/>
      <c r="AH1211" s="221"/>
      <c r="AI1211" s="221"/>
      <c r="AJ1211" s="221"/>
      <c r="AK1211" s="221"/>
      <c r="AL1211" s="221"/>
      <c r="AM1211" s="221"/>
      <c r="AN1211" s="221"/>
      <c r="AO1211" s="221"/>
      <c r="AP1211" s="221"/>
      <c r="AQ1211" s="221"/>
      <c r="AR1211" s="221"/>
      <c r="AS1211" s="221"/>
      <c r="AT1211" s="221"/>
      <c r="AU1211" s="222">
        <v>20</v>
      </c>
      <c r="AV1211" s="222">
        <v>2095</v>
      </c>
      <c r="AW1211" s="222">
        <f t="shared" si="135"/>
        <v>523.75</v>
      </c>
    </row>
    <row r="1212" spans="2:49">
      <c r="B1212" s="41" t="s">
        <v>5166</v>
      </c>
      <c r="C1212" s="19" t="s">
        <v>5930</v>
      </c>
      <c r="D1212" s="227" t="s">
        <v>961</v>
      </c>
      <c r="E1212" s="19"/>
      <c r="F1212" s="19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221"/>
      <c r="AA1212" s="221"/>
      <c r="AB1212" s="221"/>
      <c r="AC1212" s="221"/>
      <c r="AD1212" s="221"/>
      <c r="AE1212" s="221"/>
      <c r="AF1212" s="221"/>
      <c r="AG1212" s="221"/>
      <c r="AH1212" s="221"/>
      <c r="AI1212" s="221"/>
      <c r="AJ1212" s="221"/>
      <c r="AK1212" s="221"/>
      <c r="AL1212" s="221"/>
      <c r="AM1212" s="221"/>
      <c r="AN1212" s="221"/>
      <c r="AO1212" s="221"/>
      <c r="AP1212" s="221"/>
      <c r="AQ1212" s="221"/>
      <c r="AR1212" s="221"/>
      <c r="AS1212" s="221"/>
      <c r="AT1212" s="221"/>
      <c r="AU1212" s="222">
        <v>14</v>
      </c>
      <c r="AV1212" s="222">
        <v>2355</v>
      </c>
      <c r="AW1212" s="222">
        <f t="shared" si="135"/>
        <v>588.75</v>
      </c>
    </row>
    <row r="1213" spans="2:49">
      <c r="B1213" s="41" t="s">
        <v>5167</v>
      </c>
      <c r="C1213" s="19" t="s">
        <v>5931</v>
      </c>
      <c r="D1213" s="44" t="s">
        <v>5</v>
      </c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221"/>
      <c r="AA1213" s="221"/>
      <c r="AB1213" s="221"/>
      <c r="AC1213" s="221"/>
      <c r="AD1213" s="221"/>
      <c r="AE1213" s="221"/>
      <c r="AF1213" s="221"/>
      <c r="AG1213" s="221"/>
      <c r="AH1213" s="221"/>
      <c r="AI1213" s="221"/>
      <c r="AJ1213" s="221"/>
      <c r="AK1213" s="221"/>
      <c r="AL1213" s="221"/>
      <c r="AM1213" s="221"/>
      <c r="AN1213" s="221"/>
      <c r="AO1213" s="221"/>
      <c r="AP1213" s="221"/>
      <c r="AQ1213" s="221"/>
      <c r="AR1213" s="221"/>
      <c r="AS1213" s="221"/>
      <c r="AT1213" s="221"/>
      <c r="AU1213" s="222">
        <v>11</v>
      </c>
      <c r="AV1213" s="222">
        <v>1375</v>
      </c>
      <c r="AW1213" s="222">
        <f t="shared" ref="AW1213:AW1275" si="136">AV1213*25%</f>
        <v>343.75</v>
      </c>
    </row>
    <row r="1214" spans="2:49">
      <c r="B1214" s="41" t="s">
        <v>5168</v>
      </c>
      <c r="C1214" s="19" t="s">
        <v>5932</v>
      </c>
      <c r="D1214" s="227" t="s">
        <v>961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221"/>
      <c r="AA1214" s="221"/>
      <c r="AB1214" s="221"/>
      <c r="AC1214" s="221"/>
      <c r="AD1214" s="221"/>
      <c r="AE1214" s="221"/>
      <c r="AF1214" s="221"/>
      <c r="AG1214" s="221"/>
      <c r="AH1214" s="221"/>
      <c r="AI1214" s="221"/>
      <c r="AJ1214" s="221"/>
      <c r="AK1214" s="221"/>
      <c r="AL1214" s="221"/>
      <c r="AM1214" s="221"/>
      <c r="AN1214" s="221"/>
      <c r="AO1214" s="221"/>
      <c r="AP1214" s="221"/>
      <c r="AQ1214" s="221"/>
      <c r="AR1214" s="221"/>
      <c r="AS1214" s="221"/>
      <c r="AT1214" s="221"/>
      <c r="AU1214" s="222">
        <v>17</v>
      </c>
      <c r="AV1214" s="222">
        <v>1355</v>
      </c>
      <c r="AW1214" s="222">
        <f t="shared" si="136"/>
        <v>338.75</v>
      </c>
    </row>
    <row r="1215" spans="2:49">
      <c r="B1215" s="41" t="s">
        <v>5169</v>
      </c>
      <c r="C1215" s="19" t="s">
        <v>5933</v>
      </c>
      <c r="D1215" s="44" t="s">
        <v>5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221"/>
      <c r="AA1215" s="221"/>
      <c r="AB1215" s="221"/>
      <c r="AC1215" s="221"/>
      <c r="AD1215" s="221"/>
      <c r="AE1215" s="221"/>
      <c r="AF1215" s="221"/>
      <c r="AG1215" s="221"/>
      <c r="AH1215" s="221"/>
      <c r="AI1215" s="221"/>
      <c r="AJ1215" s="221"/>
      <c r="AK1215" s="221"/>
      <c r="AL1215" s="221"/>
      <c r="AM1215" s="221"/>
      <c r="AN1215" s="221"/>
      <c r="AO1215" s="221"/>
      <c r="AP1215" s="221"/>
      <c r="AQ1215" s="221"/>
      <c r="AR1215" s="221"/>
      <c r="AS1215" s="221"/>
      <c r="AT1215" s="221"/>
      <c r="AU1215" s="222">
        <v>0</v>
      </c>
      <c r="AV1215" s="222">
        <v>0</v>
      </c>
      <c r="AW1215" s="222">
        <f t="shared" si="136"/>
        <v>0</v>
      </c>
    </row>
    <row r="1216" spans="2:49">
      <c r="B1216" s="41" t="s">
        <v>5170</v>
      </c>
      <c r="C1216" s="19" t="s">
        <v>5934</v>
      </c>
      <c r="D1216" s="227" t="s">
        <v>940</v>
      </c>
      <c r="E1216" s="19"/>
      <c r="F1216" s="19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221"/>
      <c r="AA1216" s="221"/>
      <c r="AB1216" s="221"/>
      <c r="AC1216" s="221"/>
      <c r="AD1216" s="221"/>
      <c r="AE1216" s="221"/>
      <c r="AF1216" s="221"/>
      <c r="AG1216" s="221"/>
      <c r="AH1216" s="221"/>
      <c r="AI1216" s="221"/>
      <c r="AJ1216" s="221"/>
      <c r="AK1216" s="221"/>
      <c r="AL1216" s="221"/>
      <c r="AM1216" s="221"/>
      <c r="AN1216" s="221"/>
      <c r="AO1216" s="221"/>
      <c r="AP1216" s="221"/>
      <c r="AQ1216" s="221"/>
      <c r="AR1216" s="221"/>
      <c r="AS1216" s="221"/>
      <c r="AT1216" s="221"/>
      <c r="AU1216" s="222">
        <v>0</v>
      </c>
      <c r="AV1216" s="222">
        <v>0</v>
      </c>
      <c r="AW1216" s="222">
        <f t="shared" si="136"/>
        <v>0</v>
      </c>
    </row>
    <row r="1217" spans="2:49">
      <c r="B1217" s="41" t="s">
        <v>5171</v>
      </c>
      <c r="C1217" s="19" t="s">
        <v>5935</v>
      </c>
      <c r="D1217" s="227" t="s">
        <v>940</v>
      </c>
      <c r="E1217" s="19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221"/>
      <c r="AA1217" s="221"/>
      <c r="AB1217" s="221"/>
      <c r="AC1217" s="221"/>
      <c r="AD1217" s="221"/>
      <c r="AE1217" s="221"/>
      <c r="AF1217" s="221"/>
      <c r="AG1217" s="221"/>
      <c r="AH1217" s="221"/>
      <c r="AI1217" s="221"/>
      <c r="AJ1217" s="221"/>
      <c r="AK1217" s="221"/>
      <c r="AL1217" s="221"/>
      <c r="AM1217" s="221"/>
      <c r="AN1217" s="221"/>
      <c r="AO1217" s="221"/>
      <c r="AP1217" s="221"/>
      <c r="AQ1217" s="221"/>
      <c r="AR1217" s="221"/>
      <c r="AS1217" s="221"/>
      <c r="AT1217" s="221"/>
      <c r="AU1217" s="222">
        <v>3</v>
      </c>
      <c r="AV1217" s="222">
        <v>600</v>
      </c>
      <c r="AW1217" s="222">
        <f t="shared" si="136"/>
        <v>150</v>
      </c>
    </row>
    <row r="1218" spans="2:49">
      <c r="B1218" s="41" t="s">
        <v>5172</v>
      </c>
      <c r="C1218" s="19" t="s">
        <v>5936</v>
      </c>
      <c r="D1218" s="44" t="s">
        <v>5</v>
      </c>
      <c r="E1218" s="19"/>
      <c r="F1218" s="19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221"/>
      <c r="AA1218" s="221"/>
      <c r="AB1218" s="221"/>
      <c r="AC1218" s="221"/>
      <c r="AD1218" s="221"/>
      <c r="AE1218" s="221"/>
      <c r="AF1218" s="221"/>
      <c r="AG1218" s="221"/>
      <c r="AH1218" s="221"/>
      <c r="AI1218" s="221"/>
      <c r="AJ1218" s="221"/>
      <c r="AK1218" s="221"/>
      <c r="AL1218" s="221"/>
      <c r="AM1218" s="221"/>
      <c r="AN1218" s="221"/>
      <c r="AO1218" s="221"/>
      <c r="AP1218" s="221"/>
      <c r="AQ1218" s="221"/>
      <c r="AR1218" s="221"/>
      <c r="AS1218" s="221"/>
      <c r="AT1218" s="221"/>
      <c r="AU1218" s="222">
        <v>1</v>
      </c>
      <c r="AV1218" s="222">
        <v>80</v>
      </c>
      <c r="AW1218" s="222">
        <f t="shared" si="136"/>
        <v>20</v>
      </c>
    </row>
    <row r="1219" spans="2:49">
      <c r="B1219" s="41" t="s">
        <v>5173</v>
      </c>
      <c r="C1219" s="19" t="s">
        <v>5937</v>
      </c>
      <c r="D1219" s="227" t="s">
        <v>940</v>
      </c>
      <c r="E1219" s="19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221"/>
      <c r="AA1219" s="221"/>
      <c r="AB1219" s="221"/>
      <c r="AC1219" s="221"/>
      <c r="AD1219" s="221"/>
      <c r="AE1219" s="221"/>
      <c r="AF1219" s="221"/>
      <c r="AG1219" s="221"/>
      <c r="AH1219" s="221"/>
      <c r="AI1219" s="221"/>
      <c r="AJ1219" s="221"/>
      <c r="AK1219" s="221"/>
      <c r="AL1219" s="221"/>
      <c r="AM1219" s="221"/>
      <c r="AN1219" s="221"/>
      <c r="AO1219" s="221"/>
      <c r="AP1219" s="221"/>
      <c r="AQ1219" s="221"/>
      <c r="AR1219" s="221"/>
      <c r="AS1219" s="221"/>
      <c r="AT1219" s="221"/>
      <c r="AU1219" s="222">
        <v>2</v>
      </c>
      <c r="AV1219" s="222">
        <v>145</v>
      </c>
      <c r="AW1219" s="222">
        <f t="shared" si="136"/>
        <v>36.25</v>
      </c>
    </row>
    <row r="1220" spans="2:49">
      <c r="B1220" s="41" t="s">
        <v>5174</v>
      </c>
      <c r="C1220" s="19" t="s">
        <v>5938</v>
      </c>
      <c r="D1220" s="227" t="s">
        <v>940</v>
      </c>
      <c r="E1220" s="19"/>
      <c r="F1220" s="19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221"/>
      <c r="AA1220" s="221"/>
      <c r="AB1220" s="221"/>
      <c r="AC1220" s="221"/>
      <c r="AD1220" s="221"/>
      <c r="AE1220" s="221"/>
      <c r="AF1220" s="221"/>
      <c r="AG1220" s="221"/>
      <c r="AH1220" s="221"/>
      <c r="AI1220" s="221"/>
      <c r="AJ1220" s="221"/>
      <c r="AK1220" s="221"/>
      <c r="AL1220" s="221"/>
      <c r="AM1220" s="221"/>
      <c r="AN1220" s="221"/>
      <c r="AO1220" s="221"/>
      <c r="AP1220" s="221"/>
      <c r="AQ1220" s="221"/>
      <c r="AR1220" s="221"/>
      <c r="AS1220" s="221"/>
      <c r="AT1220" s="221"/>
      <c r="AU1220" s="222">
        <v>2</v>
      </c>
      <c r="AV1220" s="222">
        <v>350</v>
      </c>
      <c r="AW1220" s="222">
        <f t="shared" si="136"/>
        <v>87.5</v>
      </c>
    </row>
    <row r="1221" spans="2:49">
      <c r="B1221" s="41" t="s">
        <v>5175</v>
      </c>
      <c r="C1221" s="19" t="s">
        <v>5939</v>
      </c>
      <c r="D1221" s="44" t="s">
        <v>5</v>
      </c>
      <c r="E1221" s="19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221"/>
      <c r="AA1221" s="221"/>
      <c r="AB1221" s="221"/>
      <c r="AC1221" s="221"/>
      <c r="AD1221" s="221"/>
      <c r="AE1221" s="221"/>
      <c r="AF1221" s="221"/>
      <c r="AG1221" s="221"/>
      <c r="AH1221" s="221"/>
      <c r="AI1221" s="221"/>
      <c r="AJ1221" s="221"/>
      <c r="AK1221" s="221"/>
      <c r="AL1221" s="221"/>
      <c r="AM1221" s="221"/>
      <c r="AN1221" s="221"/>
      <c r="AO1221" s="221"/>
      <c r="AP1221" s="221"/>
      <c r="AQ1221" s="221"/>
      <c r="AR1221" s="221"/>
      <c r="AS1221" s="221"/>
      <c r="AT1221" s="221"/>
      <c r="AU1221" s="222">
        <v>0</v>
      </c>
      <c r="AV1221" s="222">
        <v>0</v>
      </c>
      <c r="AW1221" s="222">
        <f t="shared" si="136"/>
        <v>0</v>
      </c>
    </row>
    <row r="1222" spans="2:49">
      <c r="B1222" s="41" t="s">
        <v>5176</v>
      </c>
      <c r="C1222" s="19" t="s">
        <v>5940</v>
      </c>
      <c r="D1222" s="44" t="s">
        <v>5</v>
      </c>
      <c r="E1222" s="19"/>
      <c r="F1222" s="19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221"/>
      <c r="AA1222" s="221"/>
      <c r="AB1222" s="221"/>
      <c r="AC1222" s="221"/>
      <c r="AD1222" s="221"/>
      <c r="AE1222" s="221"/>
      <c r="AF1222" s="221"/>
      <c r="AG1222" s="221"/>
      <c r="AH1222" s="221"/>
      <c r="AI1222" s="221"/>
      <c r="AJ1222" s="221"/>
      <c r="AK1222" s="221"/>
      <c r="AL1222" s="221"/>
      <c r="AM1222" s="221"/>
      <c r="AN1222" s="221"/>
      <c r="AO1222" s="221"/>
      <c r="AP1222" s="221"/>
      <c r="AQ1222" s="221"/>
      <c r="AR1222" s="221"/>
      <c r="AS1222" s="221"/>
      <c r="AT1222" s="221"/>
      <c r="AU1222" s="222">
        <v>0</v>
      </c>
      <c r="AV1222" s="222">
        <v>0</v>
      </c>
      <c r="AW1222" s="222">
        <f t="shared" si="136"/>
        <v>0</v>
      </c>
    </row>
    <row r="1223" spans="2:49">
      <c r="B1223" s="41" t="s">
        <v>5177</v>
      </c>
      <c r="C1223" s="19" t="s">
        <v>5941</v>
      </c>
      <c r="D1223" s="44" t="s">
        <v>5</v>
      </c>
      <c r="E1223" s="19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221"/>
      <c r="AA1223" s="221"/>
      <c r="AB1223" s="221"/>
      <c r="AC1223" s="221"/>
      <c r="AD1223" s="221"/>
      <c r="AE1223" s="221"/>
      <c r="AF1223" s="221"/>
      <c r="AG1223" s="221"/>
      <c r="AH1223" s="221"/>
      <c r="AI1223" s="221"/>
      <c r="AJ1223" s="221"/>
      <c r="AK1223" s="221"/>
      <c r="AL1223" s="221"/>
      <c r="AM1223" s="221"/>
      <c r="AN1223" s="221"/>
      <c r="AO1223" s="221"/>
      <c r="AP1223" s="221"/>
      <c r="AQ1223" s="221"/>
      <c r="AR1223" s="221"/>
      <c r="AS1223" s="221"/>
      <c r="AT1223" s="221"/>
      <c r="AU1223" s="222">
        <v>0</v>
      </c>
      <c r="AV1223" s="222">
        <v>0</v>
      </c>
      <c r="AW1223" s="222">
        <f t="shared" si="136"/>
        <v>0</v>
      </c>
    </row>
    <row r="1224" spans="2:49">
      <c r="B1224" s="41" t="s">
        <v>5178</v>
      </c>
      <c r="C1224" s="19" t="s">
        <v>5942</v>
      </c>
      <c r="D1224" s="227" t="s">
        <v>952</v>
      </c>
      <c r="E1224" s="19"/>
      <c r="F1224" s="19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221"/>
      <c r="AA1224" s="221"/>
      <c r="AB1224" s="221"/>
      <c r="AC1224" s="221"/>
      <c r="AD1224" s="221"/>
      <c r="AE1224" s="221"/>
      <c r="AF1224" s="221"/>
      <c r="AG1224" s="221"/>
      <c r="AH1224" s="221"/>
      <c r="AI1224" s="221"/>
      <c r="AJ1224" s="221"/>
      <c r="AK1224" s="221"/>
      <c r="AL1224" s="221"/>
      <c r="AM1224" s="221"/>
      <c r="AN1224" s="221"/>
      <c r="AO1224" s="221"/>
      <c r="AP1224" s="221"/>
      <c r="AQ1224" s="221"/>
      <c r="AR1224" s="221"/>
      <c r="AS1224" s="221"/>
      <c r="AT1224" s="221"/>
      <c r="AU1224" s="222">
        <v>0</v>
      </c>
      <c r="AV1224" s="222">
        <v>0</v>
      </c>
      <c r="AW1224" s="222">
        <f t="shared" si="136"/>
        <v>0</v>
      </c>
    </row>
    <row r="1225" spans="2:49">
      <c r="B1225" s="41" t="s">
        <v>5179</v>
      </c>
      <c r="C1225" s="19" t="s">
        <v>5515</v>
      </c>
      <c r="D1225" s="227" t="s">
        <v>5</v>
      </c>
      <c r="E1225" s="19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221"/>
      <c r="AA1225" s="221"/>
      <c r="AB1225" s="221"/>
      <c r="AC1225" s="221"/>
      <c r="AD1225" s="221"/>
      <c r="AE1225" s="221"/>
      <c r="AF1225" s="221"/>
      <c r="AG1225" s="221"/>
      <c r="AH1225" s="221"/>
      <c r="AI1225" s="221"/>
      <c r="AJ1225" s="221"/>
      <c r="AK1225" s="221"/>
      <c r="AL1225" s="221"/>
      <c r="AM1225" s="221"/>
      <c r="AN1225" s="221"/>
      <c r="AO1225" s="221"/>
      <c r="AP1225" s="221"/>
      <c r="AQ1225" s="221"/>
      <c r="AR1225" s="221"/>
      <c r="AS1225" s="221"/>
      <c r="AT1225" s="221"/>
      <c r="AU1225" s="222">
        <v>0</v>
      </c>
      <c r="AV1225" s="222">
        <v>0</v>
      </c>
      <c r="AW1225" s="222">
        <f t="shared" si="136"/>
        <v>0</v>
      </c>
    </row>
    <row r="1226" spans="2:49">
      <c r="B1226" s="41" t="s">
        <v>5180</v>
      </c>
      <c r="C1226" s="19" t="s">
        <v>5943</v>
      </c>
      <c r="D1226" s="44" t="s">
        <v>5</v>
      </c>
      <c r="E1226" s="19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221"/>
      <c r="AA1226" s="221"/>
      <c r="AB1226" s="221"/>
      <c r="AC1226" s="221"/>
      <c r="AD1226" s="221"/>
      <c r="AE1226" s="221"/>
      <c r="AF1226" s="221"/>
      <c r="AG1226" s="221"/>
      <c r="AH1226" s="221"/>
      <c r="AI1226" s="221"/>
      <c r="AJ1226" s="221"/>
      <c r="AK1226" s="221"/>
      <c r="AL1226" s="221"/>
      <c r="AM1226" s="221"/>
      <c r="AN1226" s="221"/>
      <c r="AO1226" s="221"/>
      <c r="AP1226" s="221"/>
      <c r="AQ1226" s="221"/>
      <c r="AR1226" s="221"/>
      <c r="AS1226" s="221"/>
      <c r="AT1226" s="221"/>
      <c r="AU1226" s="222">
        <v>0</v>
      </c>
      <c r="AV1226" s="222">
        <v>0</v>
      </c>
      <c r="AW1226" s="222">
        <f t="shared" si="136"/>
        <v>0</v>
      </c>
    </row>
    <row r="1227" spans="2:49">
      <c r="B1227" s="41" t="s">
        <v>5181</v>
      </c>
      <c r="C1227" s="19" t="s">
        <v>5944</v>
      </c>
      <c r="D1227" s="44" t="s">
        <v>5</v>
      </c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221"/>
      <c r="AA1227" s="221"/>
      <c r="AB1227" s="221"/>
      <c r="AC1227" s="221"/>
      <c r="AD1227" s="221"/>
      <c r="AE1227" s="221"/>
      <c r="AF1227" s="221"/>
      <c r="AG1227" s="221"/>
      <c r="AH1227" s="221"/>
      <c r="AI1227" s="221"/>
      <c r="AJ1227" s="221"/>
      <c r="AK1227" s="221"/>
      <c r="AL1227" s="221"/>
      <c r="AM1227" s="221"/>
      <c r="AN1227" s="221"/>
      <c r="AO1227" s="221"/>
      <c r="AP1227" s="221"/>
      <c r="AQ1227" s="221"/>
      <c r="AR1227" s="221"/>
      <c r="AS1227" s="221"/>
      <c r="AT1227" s="221"/>
      <c r="AU1227" s="222">
        <v>8</v>
      </c>
      <c r="AV1227" s="222">
        <v>1100</v>
      </c>
      <c r="AW1227" s="222">
        <f t="shared" si="136"/>
        <v>275</v>
      </c>
    </row>
    <row r="1228" spans="2:49">
      <c r="B1228" s="41" t="s">
        <v>5182</v>
      </c>
      <c r="C1228" s="19" t="s">
        <v>5945</v>
      </c>
      <c r="D1228" s="227" t="s">
        <v>939</v>
      </c>
      <c r="E1228" s="19"/>
      <c r="F1228" s="19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221"/>
      <c r="AA1228" s="221"/>
      <c r="AB1228" s="221"/>
      <c r="AC1228" s="221"/>
      <c r="AD1228" s="221"/>
      <c r="AE1228" s="221"/>
      <c r="AF1228" s="221"/>
      <c r="AG1228" s="221"/>
      <c r="AH1228" s="221"/>
      <c r="AI1228" s="221"/>
      <c r="AJ1228" s="221"/>
      <c r="AK1228" s="221"/>
      <c r="AL1228" s="221"/>
      <c r="AM1228" s="221"/>
      <c r="AN1228" s="221"/>
      <c r="AO1228" s="221"/>
      <c r="AP1228" s="221"/>
      <c r="AQ1228" s="221"/>
      <c r="AR1228" s="221"/>
      <c r="AS1228" s="221"/>
      <c r="AT1228" s="221"/>
      <c r="AU1228" s="222">
        <v>5</v>
      </c>
      <c r="AV1228" s="222">
        <v>490</v>
      </c>
      <c r="AW1228" s="222">
        <f t="shared" si="136"/>
        <v>122.5</v>
      </c>
    </row>
    <row r="1229" spans="2:49">
      <c r="B1229" s="41" t="s">
        <v>5183</v>
      </c>
      <c r="C1229" s="19" t="s">
        <v>5946</v>
      </c>
      <c r="D1229" s="227" t="s">
        <v>939</v>
      </c>
      <c r="E1229" s="19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221"/>
      <c r="AA1229" s="221"/>
      <c r="AB1229" s="221"/>
      <c r="AC1229" s="221"/>
      <c r="AD1229" s="221"/>
      <c r="AE1229" s="221"/>
      <c r="AF1229" s="221"/>
      <c r="AG1229" s="221"/>
      <c r="AH1229" s="221"/>
      <c r="AI1229" s="221"/>
      <c r="AJ1229" s="221"/>
      <c r="AK1229" s="221"/>
      <c r="AL1229" s="221"/>
      <c r="AM1229" s="221"/>
      <c r="AN1229" s="221"/>
      <c r="AO1229" s="221"/>
      <c r="AP1229" s="221"/>
      <c r="AQ1229" s="221"/>
      <c r="AR1229" s="221"/>
      <c r="AS1229" s="221"/>
      <c r="AT1229" s="221"/>
      <c r="AU1229" s="222">
        <v>3</v>
      </c>
      <c r="AV1229" s="222">
        <v>310</v>
      </c>
      <c r="AW1229" s="222">
        <f t="shared" si="136"/>
        <v>77.5</v>
      </c>
    </row>
    <row r="1230" spans="2:49">
      <c r="B1230" s="41" t="s">
        <v>5184</v>
      </c>
      <c r="C1230" s="19" t="s">
        <v>5718</v>
      </c>
      <c r="D1230" s="44" t="s">
        <v>5</v>
      </c>
      <c r="E1230" s="19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221"/>
      <c r="AA1230" s="221"/>
      <c r="AB1230" s="221"/>
      <c r="AC1230" s="221"/>
      <c r="AD1230" s="221"/>
      <c r="AE1230" s="221"/>
      <c r="AF1230" s="221"/>
      <c r="AG1230" s="221"/>
      <c r="AH1230" s="221"/>
      <c r="AI1230" s="221"/>
      <c r="AJ1230" s="221"/>
      <c r="AK1230" s="221"/>
      <c r="AL1230" s="221"/>
      <c r="AM1230" s="221"/>
      <c r="AN1230" s="221"/>
      <c r="AO1230" s="221"/>
      <c r="AP1230" s="221"/>
      <c r="AQ1230" s="221"/>
      <c r="AR1230" s="221"/>
      <c r="AS1230" s="221"/>
      <c r="AT1230" s="221"/>
      <c r="AU1230" s="222">
        <v>0</v>
      </c>
      <c r="AV1230" s="222">
        <v>0</v>
      </c>
      <c r="AW1230" s="222">
        <f t="shared" si="136"/>
        <v>0</v>
      </c>
    </row>
    <row r="1231" spans="2:49">
      <c r="B1231" s="41" t="s">
        <v>5185</v>
      </c>
      <c r="C1231" s="19" t="s">
        <v>5719</v>
      </c>
      <c r="D1231" s="44" t="s">
        <v>5</v>
      </c>
      <c r="E1231" s="19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221"/>
      <c r="AA1231" s="221"/>
      <c r="AB1231" s="221"/>
      <c r="AC1231" s="221"/>
      <c r="AD1231" s="221"/>
      <c r="AE1231" s="221"/>
      <c r="AF1231" s="221"/>
      <c r="AG1231" s="221"/>
      <c r="AH1231" s="221"/>
      <c r="AI1231" s="221"/>
      <c r="AJ1231" s="221"/>
      <c r="AK1231" s="221"/>
      <c r="AL1231" s="221"/>
      <c r="AM1231" s="221"/>
      <c r="AN1231" s="221"/>
      <c r="AO1231" s="221"/>
      <c r="AP1231" s="221"/>
      <c r="AQ1231" s="221"/>
      <c r="AR1231" s="221"/>
      <c r="AS1231" s="221"/>
      <c r="AT1231" s="221"/>
      <c r="AU1231" s="222">
        <v>0</v>
      </c>
      <c r="AV1231" s="222">
        <v>0</v>
      </c>
      <c r="AW1231" s="222">
        <f t="shared" si="136"/>
        <v>0</v>
      </c>
    </row>
    <row r="1232" spans="2:49">
      <c r="B1232" s="41" t="s">
        <v>5186</v>
      </c>
      <c r="C1232" s="19" t="s">
        <v>5947</v>
      </c>
      <c r="D1232" s="44" t="s">
        <v>5</v>
      </c>
      <c r="E1232" s="19"/>
      <c r="F1232" s="19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221"/>
      <c r="AA1232" s="221"/>
      <c r="AB1232" s="221"/>
      <c r="AC1232" s="221"/>
      <c r="AD1232" s="221"/>
      <c r="AE1232" s="221"/>
      <c r="AF1232" s="221"/>
      <c r="AG1232" s="221"/>
      <c r="AH1232" s="221"/>
      <c r="AI1232" s="221"/>
      <c r="AJ1232" s="221"/>
      <c r="AK1232" s="221"/>
      <c r="AL1232" s="221"/>
      <c r="AM1232" s="221"/>
      <c r="AN1232" s="221"/>
      <c r="AO1232" s="221"/>
      <c r="AP1232" s="221"/>
      <c r="AQ1232" s="221"/>
      <c r="AR1232" s="221"/>
      <c r="AS1232" s="221"/>
      <c r="AT1232" s="221"/>
      <c r="AU1232" s="222">
        <v>13</v>
      </c>
      <c r="AV1232" s="222">
        <v>1080</v>
      </c>
      <c r="AW1232" s="222">
        <f t="shared" si="136"/>
        <v>270</v>
      </c>
    </row>
    <row r="1233" spans="2:49">
      <c r="B1233" s="41" t="s">
        <v>5187</v>
      </c>
      <c r="C1233" s="19" t="s">
        <v>5515</v>
      </c>
      <c r="D1233" s="227" t="s">
        <v>5</v>
      </c>
      <c r="E1233" s="19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221"/>
      <c r="AA1233" s="221"/>
      <c r="AB1233" s="221"/>
      <c r="AC1233" s="221"/>
      <c r="AD1233" s="221"/>
      <c r="AE1233" s="221"/>
      <c r="AF1233" s="221"/>
      <c r="AG1233" s="221"/>
      <c r="AH1233" s="221"/>
      <c r="AI1233" s="221"/>
      <c r="AJ1233" s="221"/>
      <c r="AK1233" s="221"/>
      <c r="AL1233" s="221"/>
      <c r="AM1233" s="221"/>
      <c r="AN1233" s="221"/>
      <c r="AO1233" s="221"/>
      <c r="AP1233" s="221"/>
      <c r="AQ1233" s="221"/>
      <c r="AR1233" s="221"/>
      <c r="AS1233" s="221"/>
      <c r="AT1233" s="221"/>
      <c r="AU1233" s="222">
        <v>0</v>
      </c>
      <c r="AV1233" s="222">
        <v>0</v>
      </c>
      <c r="AW1233" s="222">
        <f t="shared" si="136"/>
        <v>0</v>
      </c>
    </row>
    <row r="1234" spans="2:49">
      <c r="B1234" s="41" t="s">
        <v>5188</v>
      </c>
      <c r="C1234" s="19" t="s">
        <v>5515</v>
      </c>
      <c r="D1234" s="227" t="s">
        <v>5</v>
      </c>
      <c r="E1234" s="19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221"/>
      <c r="AA1234" s="221"/>
      <c r="AB1234" s="221"/>
      <c r="AC1234" s="221"/>
      <c r="AD1234" s="221"/>
      <c r="AE1234" s="221"/>
      <c r="AF1234" s="221"/>
      <c r="AG1234" s="221"/>
      <c r="AH1234" s="221"/>
      <c r="AI1234" s="221"/>
      <c r="AJ1234" s="221"/>
      <c r="AK1234" s="221"/>
      <c r="AL1234" s="221"/>
      <c r="AM1234" s="221"/>
      <c r="AN1234" s="221"/>
      <c r="AO1234" s="221"/>
      <c r="AP1234" s="221"/>
      <c r="AQ1234" s="221"/>
      <c r="AR1234" s="221"/>
      <c r="AS1234" s="221"/>
      <c r="AT1234" s="221"/>
      <c r="AU1234" s="222">
        <v>0</v>
      </c>
      <c r="AV1234" s="222">
        <v>0</v>
      </c>
      <c r="AW1234" s="222">
        <f t="shared" si="136"/>
        <v>0</v>
      </c>
    </row>
    <row r="1235" spans="2:49">
      <c r="B1235" s="41" t="s">
        <v>5189</v>
      </c>
      <c r="C1235" s="19" t="s">
        <v>5948</v>
      </c>
      <c r="D1235" s="227" t="s">
        <v>939</v>
      </c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221"/>
      <c r="AA1235" s="221"/>
      <c r="AB1235" s="221"/>
      <c r="AC1235" s="221"/>
      <c r="AD1235" s="221"/>
      <c r="AE1235" s="221"/>
      <c r="AF1235" s="221"/>
      <c r="AG1235" s="221"/>
      <c r="AH1235" s="221"/>
      <c r="AI1235" s="221"/>
      <c r="AJ1235" s="221"/>
      <c r="AK1235" s="221"/>
      <c r="AL1235" s="221"/>
      <c r="AM1235" s="221"/>
      <c r="AN1235" s="221"/>
      <c r="AO1235" s="221"/>
      <c r="AP1235" s="221"/>
      <c r="AQ1235" s="221"/>
      <c r="AR1235" s="221"/>
      <c r="AS1235" s="221"/>
      <c r="AT1235" s="221"/>
      <c r="AU1235" s="222">
        <v>1</v>
      </c>
      <c r="AV1235" s="222">
        <v>60</v>
      </c>
      <c r="AW1235" s="222">
        <f t="shared" si="136"/>
        <v>15</v>
      </c>
    </row>
    <row r="1236" spans="2:49">
      <c r="B1236" s="41" t="s">
        <v>5190</v>
      </c>
      <c r="C1236" s="19" t="s">
        <v>5949</v>
      </c>
      <c r="D1236" s="227" t="s">
        <v>961</v>
      </c>
      <c r="E1236" s="19"/>
      <c r="F1236" s="19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221"/>
      <c r="AA1236" s="221"/>
      <c r="AB1236" s="221"/>
      <c r="AC1236" s="221"/>
      <c r="AD1236" s="221"/>
      <c r="AE1236" s="221"/>
      <c r="AF1236" s="221"/>
      <c r="AG1236" s="221"/>
      <c r="AH1236" s="221"/>
      <c r="AI1236" s="221"/>
      <c r="AJ1236" s="221"/>
      <c r="AK1236" s="221"/>
      <c r="AL1236" s="221"/>
      <c r="AM1236" s="221"/>
      <c r="AN1236" s="221"/>
      <c r="AO1236" s="221"/>
      <c r="AP1236" s="221"/>
      <c r="AQ1236" s="221"/>
      <c r="AR1236" s="221"/>
      <c r="AS1236" s="221"/>
      <c r="AT1236" s="221"/>
      <c r="AU1236" s="222">
        <v>13</v>
      </c>
      <c r="AV1236" s="222">
        <v>1235</v>
      </c>
      <c r="AW1236" s="222">
        <f t="shared" si="136"/>
        <v>308.75</v>
      </c>
    </row>
    <row r="1237" spans="2:49">
      <c r="B1237" s="41" t="s">
        <v>5191</v>
      </c>
      <c r="C1237" s="19" t="s">
        <v>5950</v>
      </c>
      <c r="D1237" s="227" t="s">
        <v>961</v>
      </c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221"/>
      <c r="AA1237" s="221"/>
      <c r="AB1237" s="221"/>
      <c r="AC1237" s="221"/>
      <c r="AD1237" s="221"/>
      <c r="AE1237" s="221"/>
      <c r="AF1237" s="221"/>
      <c r="AG1237" s="221"/>
      <c r="AH1237" s="221"/>
      <c r="AI1237" s="221"/>
      <c r="AJ1237" s="221"/>
      <c r="AK1237" s="221"/>
      <c r="AL1237" s="221"/>
      <c r="AM1237" s="221"/>
      <c r="AN1237" s="221"/>
      <c r="AO1237" s="221"/>
      <c r="AP1237" s="221"/>
      <c r="AQ1237" s="221"/>
      <c r="AR1237" s="221"/>
      <c r="AS1237" s="221"/>
      <c r="AT1237" s="221"/>
      <c r="AU1237" s="222">
        <v>17</v>
      </c>
      <c r="AV1237" s="222">
        <v>2635</v>
      </c>
      <c r="AW1237" s="222">
        <f t="shared" si="136"/>
        <v>658.75</v>
      </c>
    </row>
    <row r="1238" spans="2:49">
      <c r="B1238" s="41" t="s">
        <v>5192</v>
      </c>
      <c r="C1238" s="19" t="s">
        <v>5951</v>
      </c>
      <c r="D1238" s="227" t="s">
        <v>961</v>
      </c>
      <c r="E1238" s="19"/>
      <c r="F1238" s="19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221"/>
      <c r="AA1238" s="221"/>
      <c r="AB1238" s="221"/>
      <c r="AC1238" s="221"/>
      <c r="AD1238" s="221"/>
      <c r="AE1238" s="221"/>
      <c r="AF1238" s="221"/>
      <c r="AG1238" s="221"/>
      <c r="AH1238" s="221"/>
      <c r="AI1238" s="221"/>
      <c r="AJ1238" s="221"/>
      <c r="AK1238" s="221"/>
      <c r="AL1238" s="221"/>
      <c r="AM1238" s="221"/>
      <c r="AN1238" s="221"/>
      <c r="AO1238" s="221"/>
      <c r="AP1238" s="221"/>
      <c r="AQ1238" s="221"/>
      <c r="AR1238" s="221"/>
      <c r="AS1238" s="221"/>
      <c r="AT1238" s="221"/>
      <c r="AU1238" s="222">
        <v>11</v>
      </c>
      <c r="AV1238" s="222">
        <v>995</v>
      </c>
      <c r="AW1238" s="222">
        <f t="shared" si="136"/>
        <v>248.75</v>
      </c>
    </row>
    <row r="1239" spans="2:49">
      <c r="B1239" s="41" t="s">
        <v>5193</v>
      </c>
      <c r="C1239" s="19" t="s">
        <v>5952</v>
      </c>
      <c r="D1239" s="227" t="s">
        <v>952</v>
      </c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221"/>
      <c r="AA1239" s="221"/>
      <c r="AB1239" s="221"/>
      <c r="AC1239" s="221"/>
      <c r="AD1239" s="221"/>
      <c r="AE1239" s="221"/>
      <c r="AF1239" s="221"/>
      <c r="AG1239" s="221"/>
      <c r="AH1239" s="221"/>
      <c r="AI1239" s="221"/>
      <c r="AJ1239" s="221"/>
      <c r="AK1239" s="221"/>
      <c r="AL1239" s="221"/>
      <c r="AM1239" s="221"/>
      <c r="AN1239" s="221"/>
      <c r="AO1239" s="221"/>
      <c r="AP1239" s="221"/>
      <c r="AQ1239" s="221"/>
      <c r="AR1239" s="221"/>
      <c r="AS1239" s="221"/>
      <c r="AT1239" s="221"/>
      <c r="AU1239" s="222">
        <v>17</v>
      </c>
      <c r="AV1239" s="222">
        <v>1910</v>
      </c>
      <c r="AW1239" s="222">
        <f t="shared" si="136"/>
        <v>477.5</v>
      </c>
    </row>
    <row r="1240" spans="2:49">
      <c r="B1240" s="41" t="s">
        <v>5194</v>
      </c>
      <c r="C1240" s="19" t="s">
        <v>5953</v>
      </c>
      <c r="D1240" s="227" t="s">
        <v>952</v>
      </c>
      <c r="E1240" s="19"/>
      <c r="F1240" s="19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221"/>
      <c r="AA1240" s="221"/>
      <c r="AB1240" s="221"/>
      <c r="AC1240" s="221"/>
      <c r="AD1240" s="221"/>
      <c r="AE1240" s="221"/>
      <c r="AF1240" s="221"/>
      <c r="AG1240" s="221"/>
      <c r="AH1240" s="221"/>
      <c r="AI1240" s="221"/>
      <c r="AJ1240" s="221"/>
      <c r="AK1240" s="221"/>
      <c r="AL1240" s="221"/>
      <c r="AM1240" s="221"/>
      <c r="AN1240" s="221"/>
      <c r="AO1240" s="221"/>
      <c r="AP1240" s="221"/>
      <c r="AQ1240" s="221"/>
      <c r="AR1240" s="221"/>
      <c r="AS1240" s="221"/>
      <c r="AT1240" s="221"/>
      <c r="AU1240" s="222">
        <v>15</v>
      </c>
      <c r="AV1240" s="222">
        <v>1510</v>
      </c>
      <c r="AW1240" s="222">
        <f t="shared" si="136"/>
        <v>377.5</v>
      </c>
    </row>
    <row r="1241" spans="2:49">
      <c r="B1241" s="41" t="s">
        <v>5195</v>
      </c>
      <c r="C1241" s="19" t="s">
        <v>5954</v>
      </c>
      <c r="D1241" s="227" t="s">
        <v>952</v>
      </c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221"/>
      <c r="AA1241" s="221"/>
      <c r="AB1241" s="221"/>
      <c r="AC1241" s="221"/>
      <c r="AD1241" s="221"/>
      <c r="AE1241" s="221"/>
      <c r="AF1241" s="221"/>
      <c r="AG1241" s="221"/>
      <c r="AH1241" s="221"/>
      <c r="AI1241" s="221"/>
      <c r="AJ1241" s="221"/>
      <c r="AK1241" s="221"/>
      <c r="AL1241" s="221"/>
      <c r="AM1241" s="221"/>
      <c r="AN1241" s="221"/>
      <c r="AO1241" s="221"/>
      <c r="AP1241" s="221"/>
      <c r="AQ1241" s="221"/>
      <c r="AR1241" s="221"/>
      <c r="AS1241" s="221"/>
      <c r="AT1241" s="221"/>
      <c r="AU1241" s="222">
        <v>9</v>
      </c>
      <c r="AV1241" s="222">
        <v>775</v>
      </c>
      <c r="AW1241" s="222">
        <f t="shared" si="136"/>
        <v>193.75</v>
      </c>
    </row>
    <row r="1242" spans="2:49">
      <c r="B1242" s="41" t="s">
        <v>5196</v>
      </c>
      <c r="C1242" s="19" t="s">
        <v>5955</v>
      </c>
      <c r="D1242" s="227" t="s">
        <v>952</v>
      </c>
      <c r="E1242" s="19"/>
      <c r="F1242" s="19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221"/>
      <c r="AA1242" s="221"/>
      <c r="AB1242" s="221"/>
      <c r="AC1242" s="221"/>
      <c r="AD1242" s="221"/>
      <c r="AE1242" s="221"/>
      <c r="AF1242" s="221"/>
      <c r="AG1242" s="221"/>
      <c r="AH1242" s="221"/>
      <c r="AI1242" s="221"/>
      <c r="AJ1242" s="221"/>
      <c r="AK1242" s="221"/>
      <c r="AL1242" s="221"/>
      <c r="AM1242" s="221"/>
      <c r="AN1242" s="221"/>
      <c r="AO1242" s="221"/>
      <c r="AP1242" s="221"/>
      <c r="AQ1242" s="221"/>
      <c r="AR1242" s="221"/>
      <c r="AS1242" s="221"/>
      <c r="AT1242" s="221"/>
      <c r="AU1242" s="222">
        <v>14</v>
      </c>
      <c r="AV1242" s="222">
        <v>1940</v>
      </c>
      <c r="AW1242" s="222">
        <f t="shared" si="136"/>
        <v>485</v>
      </c>
    </row>
    <row r="1243" spans="2:49">
      <c r="B1243" s="41" t="s">
        <v>5197</v>
      </c>
      <c r="C1243" s="19" t="s">
        <v>5720</v>
      </c>
      <c r="D1243" s="227" t="s">
        <v>259</v>
      </c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221"/>
      <c r="AA1243" s="221"/>
      <c r="AB1243" s="221"/>
      <c r="AC1243" s="221"/>
      <c r="AD1243" s="221"/>
      <c r="AE1243" s="221"/>
      <c r="AF1243" s="221"/>
      <c r="AG1243" s="221"/>
      <c r="AH1243" s="221"/>
      <c r="AI1243" s="221"/>
      <c r="AJ1243" s="221"/>
      <c r="AK1243" s="221"/>
      <c r="AL1243" s="221"/>
      <c r="AM1243" s="221"/>
      <c r="AN1243" s="221"/>
      <c r="AO1243" s="221"/>
      <c r="AP1243" s="221"/>
      <c r="AQ1243" s="221"/>
      <c r="AR1243" s="221"/>
      <c r="AS1243" s="221"/>
      <c r="AT1243" s="221"/>
      <c r="AU1243" s="222">
        <v>0</v>
      </c>
      <c r="AV1243" s="222">
        <v>0</v>
      </c>
      <c r="AW1243" s="222">
        <f t="shared" si="136"/>
        <v>0</v>
      </c>
    </row>
    <row r="1244" spans="2:49">
      <c r="B1244" s="41" t="s">
        <v>5198</v>
      </c>
      <c r="C1244" s="19" t="s">
        <v>5956</v>
      </c>
      <c r="D1244" s="44" t="s">
        <v>5</v>
      </c>
      <c r="E1244" s="19"/>
      <c r="F1244" s="19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221"/>
      <c r="AA1244" s="221"/>
      <c r="AB1244" s="221"/>
      <c r="AC1244" s="221"/>
      <c r="AD1244" s="221"/>
      <c r="AE1244" s="221"/>
      <c r="AF1244" s="221"/>
      <c r="AG1244" s="221"/>
      <c r="AH1244" s="221"/>
      <c r="AI1244" s="221"/>
      <c r="AJ1244" s="221"/>
      <c r="AK1244" s="221"/>
      <c r="AL1244" s="221"/>
      <c r="AM1244" s="221"/>
      <c r="AN1244" s="221"/>
      <c r="AO1244" s="221"/>
      <c r="AP1244" s="221"/>
      <c r="AQ1244" s="221"/>
      <c r="AR1244" s="221"/>
      <c r="AS1244" s="221"/>
      <c r="AT1244" s="221"/>
      <c r="AU1244" s="222">
        <v>0</v>
      </c>
      <c r="AV1244" s="222">
        <v>0</v>
      </c>
      <c r="AW1244" s="222">
        <f t="shared" si="136"/>
        <v>0</v>
      </c>
    </row>
    <row r="1245" spans="2:49">
      <c r="B1245" s="41" t="s">
        <v>5199</v>
      </c>
      <c r="C1245" s="19" t="s">
        <v>5957</v>
      </c>
      <c r="D1245" s="44" t="s">
        <v>5</v>
      </c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221"/>
      <c r="AA1245" s="221"/>
      <c r="AB1245" s="221"/>
      <c r="AC1245" s="221"/>
      <c r="AD1245" s="221"/>
      <c r="AE1245" s="221"/>
      <c r="AF1245" s="221"/>
      <c r="AG1245" s="221"/>
      <c r="AH1245" s="221"/>
      <c r="AI1245" s="221"/>
      <c r="AJ1245" s="221"/>
      <c r="AK1245" s="221"/>
      <c r="AL1245" s="221"/>
      <c r="AM1245" s="221"/>
      <c r="AN1245" s="221"/>
      <c r="AO1245" s="221"/>
      <c r="AP1245" s="221"/>
      <c r="AQ1245" s="221"/>
      <c r="AR1245" s="221"/>
      <c r="AS1245" s="221"/>
      <c r="AT1245" s="221"/>
      <c r="AU1245" s="222">
        <v>2</v>
      </c>
      <c r="AV1245" s="222">
        <v>175</v>
      </c>
      <c r="AW1245" s="222">
        <f t="shared" si="136"/>
        <v>43.75</v>
      </c>
    </row>
    <row r="1246" spans="2:49">
      <c r="B1246" s="41" t="s">
        <v>5200</v>
      </c>
      <c r="C1246" s="19" t="s">
        <v>5515</v>
      </c>
      <c r="D1246" s="227" t="s">
        <v>5</v>
      </c>
      <c r="E1246" s="19"/>
      <c r="F1246" s="19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221"/>
      <c r="AA1246" s="221"/>
      <c r="AB1246" s="221"/>
      <c r="AC1246" s="221"/>
      <c r="AD1246" s="221"/>
      <c r="AE1246" s="221"/>
      <c r="AF1246" s="221"/>
      <c r="AG1246" s="221"/>
      <c r="AH1246" s="221"/>
      <c r="AI1246" s="221"/>
      <c r="AJ1246" s="221"/>
      <c r="AK1246" s="221"/>
      <c r="AL1246" s="221"/>
      <c r="AM1246" s="221"/>
      <c r="AN1246" s="221"/>
      <c r="AO1246" s="221"/>
      <c r="AP1246" s="221"/>
      <c r="AQ1246" s="221"/>
      <c r="AR1246" s="221"/>
      <c r="AS1246" s="221"/>
      <c r="AT1246" s="221"/>
      <c r="AU1246" s="222">
        <v>0</v>
      </c>
      <c r="AV1246" s="222">
        <v>0</v>
      </c>
      <c r="AW1246" s="222">
        <f t="shared" si="136"/>
        <v>0</v>
      </c>
    </row>
    <row r="1247" spans="2:49">
      <c r="B1247" s="41" t="s">
        <v>5201</v>
      </c>
      <c r="C1247" s="19" t="s">
        <v>5958</v>
      </c>
      <c r="D1247" s="44" t="s">
        <v>5</v>
      </c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221"/>
      <c r="AA1247" s="221"/>
      <c r="AB1247" s="221"/>
      <c r="AC1247" s="221"/>
      <c r="AD1247" s="221"/>
      <c r="AE1247" s="221"/>
      <c r="AF1247" s="221"/>
      <c r="AG1247" s="221"/>
      <c r="AH1247" s="221"/>
      <c r="AI1247" s="221"/>
      <c r="AJ1247" s="221"/>
      <c r="AK1247" s="221"/>
      <c r="AL1247" s="221"/>
      <c r="AM1247" s="221"/>
      <c r="AN1247" s="221"/>
      <c r="AO1247" s="221"/>
      <c r="AP1247" s="221"/>
      <c r="AQ1247" s="221"/>
      <c r="AR1247" s="221"/>
      <c r="AS1247" s="221"/>
      <c r="AT1247" s="221"/>
      <c r="AU1247" s="222">
        <v>4</v>
      </c>
      <c r="AV1247" s="222">
        <v>505</v>
      </c>
      <c r="AW1247" s="222">
        <f t="shared" si="136"/>
        <v>126.25</v>
      </c>
    </row>
    <row r="1248" spans="2:49">
      <c r="B1248" s="41" t="s">
        <v>5202</v>
      </c>
      <c r="C1248" s="19" t="s">
        <v>5721</v>
      </c>
      <c r="D1248" s="44" t="s">
        <v>5</v>
      </c>
      <c r="E1248" s="19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221"/>
      <c r="AA1248" s="221"/>
      <c r="AB1248" s="221"/>
      <c r="AC1248" s="221"/>
      <c r="AD1248" s="221"/>
      <c r="AE1248" s="221"/>
      <c r="AF1248" s="221"/>
      <c r="AG1248" s="221"/>
      <c r="AH1248" s="221"/>
      <c r="AI1248" s="221"/>
      <c r="AJ1248" s="221"/>
      <c r="AK1248" s="221"/>
      <c r="AL1248" s="221"/>
      <c r="AM1248" s="221"/>
      <c r="AN1248" s="221"/>
      <c r="AO1248" s="221"/>
      <c r="AP1248" s="221"/>
      <c r="AQ1248" s="221"/>
      <c r="AR1248" s="221"/>
      <c r="AS1248" s="221"/>
      <c r="AT1248" s="221"/>
      <c r="AU1248" s="222">
        <v>0</v>
      </c>
      <c r="AV1248" s="222">
        <v>0</v>
      </c>
      <c r="AW1248" s="222">
        <f t="shared" si="136"/>
        <v>0</v>
      </c>
    </row>
    <row r="1249" spans="2:49">
      <c r="B1249" s="41" t="s">
        <v>5203</v>
      </c>
      <c r="C1249" s="19" t="s">
        <v>5959</v>
      </c>
      <c r="D1249" s="44" t="s">
        <v>5</v>
      </c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221"/>
      <c r="AA1249" s="221"/>
      <c r="AB1249" s="221"/>
      <c r="AC1249" s="221"/>
      <c r="AD1249" s="221"/>
      <c r="AE1249" s="221"/>
      <c r="AF1249" s="221"/>
      <c r="AG1249" s="221"/>
      <c r="AH1249" s="221"/>
      <c r="AI1249" s="221"/>
      <c r="AJ1249" s="221"/>
      <c r="AK1249" s="221"/>
      <c r="AL1249" s="221"/>
      <c r="AM1249" s="221"/>
      <c r="AN1249" s="221"/>
      <c r="AO1249" s="221"/>
      <c r="AP1249" s="221"/>
      <c r="AQ1249" s="221"/>
      <c r="AR1249" s="221"/>
      <c r="AS1249" s="221"/>
      <c r="AT1249" s="221"/>
      <c r="AU1249" s="222">
        <v>0</v>
      </c>
      <c r="AV1249" s="222">
        <v>0</v>
      </c>
      <c r="AW1249" s="222">
        <f t="shared" si="136"/>
        <v>0</v>
      </c>
    </row>
    <row r="1250" spans="2:49">
      <c r="B1250" s="41" t="s">
        <v>5204</v>
      </c>
      <c r="C1250" s="19" t="s">
        <v>5960</v>
      </c>
      <c r="D1250" s="44" t="s">
        <v>5</v>
      </c>
      <c r="E1250" s="19"/>
      <c r="F1250" s="19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221"/>
      <c r="AA1250" s="221"/>
      <c r="AB1250" s="221"/>
      <c r="AC1250" s="221"/>
      <c r="AD1250" s="221"/>
      <c r="AE1250" s="221"/>
      <c r="AF1250" s="221"/>
      <c r="AG1250" s="221"/>
      <c r="AH1250" s="221"/>
      <c r="AI1250" s="221"/>
      <c r="AJ1250" s="221"/>
      <c r="AK1250" s="221"/>
      <c r="AL1250" s="221"/>
      <c r="AM1250" s="221"/>
      <c r="AN1250" s="221"/>
      <c r="AO1250" s="221"/>
      <c r="AP1250" s="221"/>
      <c r="AQ1250" s="221"/>
      <c r="AR1250" s="221"/>
      <c r="AS1250" s="221"/>
      <c r="AT1250" s="221"/>
      <c r="AU1250" s="222">
        <v>4</v>
      </c>
      <c r="AV1250" s="222">
        <v>1395</v>
      </c>
      <c r="AW1250" s="222">
        <f t="shared" si="136"/>
        <v>348.75</v>
      </c>
    </row>
    <row r="1251" spans="2:49">
      <c r="B1251" s="41" t="s">
        <v>5205</v>
      </c>
      <c r="C1251" s="19" t="s">
        <v>5515</v>
      </c>
      <c r="D1251" s="227" t="s">
        <v>5</v>
      </c>
      <c r="E1251" s="19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221"/>
      <c r="AA1251" s="221"/>
      <c r="AB1251" s="221"/>
      <c r="AC1251" s="221"/>
      <c r="AD1251" s="221"/>
      <c r="AE1251" s="221"/>
      <c r="AF1251" s="221"/>
      <c r="AG1251" s="221"/>
      <c r="AH1251" s="221"/>
      <c r="AI1251" s="221"/>
      <c r="AJ1251" s="221"/>
      <c r="AK1251" s="221"/>
      <c r="AL1251" s="221"/>
      <c r="AM1251" s="221"/>
      <c r="AN1251" s="221"/>
      <c r="AO1251" s="221"/>
      <c r="AP1251" s="221"/>
      <c r="AQ1251" s="221"/>
      <c r="AR1251" s="221"/>
      <c r="AS1251" s="221"/>
      <c r="AT1251" s="221"/>
      <c r="AU1251" s="222">
        <v>0</v>
      </c>
      <c r="AV1251" s="222">
        <v>0</v>
      </c>
      <c r="AW1251" s="222">
        <f t="shared" si="136"/>
        <v>0</v>
      </c>
    </row>
    <row r="1252" spans="2:49">
      <c r="B1252" s="41" t="s">
        <v>5206</v>
      </c>
      <c r="C1252" s="19" t="s">
        <v>5961</v>
      </c>
      <c r="D1252" s="44" t="s">
        <v>5</v>
      </c>
      <c r="E1252" s="19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221"/>
      <c r="AA1252" s="221"/>
      <c r="AB1252" s="221"/>
      <c r="AC1252" s="221"/>
      <c r="AD1252" s="221"/>
      <c r="AE1252" s="221"/>
      <c r="AF1252" s="221"/>
      <c r="AG1252" s="221"/>
      <c r="AH1252" s="221"/>
      <c r="AI1252" s="221"/>
      <c r="AJ1252" s="221"/>
      <c r="AK1252" s="221"/>
      <c r="AL1252" s="221"/>
      <c r="AM1252" s="221"/>
      <c r="AN1252" s="221"/>
      <c r="AO1252" s="221"/>
      <c r="AP1252" s="221"/>
      <c r="AQ1252" s="221"/>
      <c r="AR1252" s="221"/>
      <c r="AS1252" s="221"/>
      <c r="AT1252" s="221"/>
      <c r="AU1252" s="222">
        <v>0</v>
      </c>
      <c r="AV1252" s="222">
        <v>0</v>
      </c>
      <c r="AW1252" s="222">
        <f t="shared" si="136"/>
        <v>0</v>
      </c>
    </row>
    <row r="1253" spans="2:49">
      <c r="B1253" s="41" t="s">
        <v>5207</v>
      </c>
      <c r="C1253" s="19" t="s">
        <v>5962</v>
      </c>
      <c r="D1253" s="44" t="s">
        <v>5</v>
      </c>
      <c r="E1253" s="19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221"/>
      <c r="AA1253" s="221"/>
      <c r="AB1253" s="221"/>
      <c r="AC1253" s="221"/>
      <c r="AD1253" s="221"/>
      <c r="AE1253" s="221"/>
      <c r="AF1253" s="221"/>
      <c r="AG1253" s="221"/>
      <c r="AH1253" s="221"/>
      <c r="AI1253" s="221"/>
      <c r="AJ1253" s="221"/>
      <c r="AK1253" s="221"/>
      <c r="AL1253" s="221"/>
      <c r="AM1253" s="221"/>
      <c r="AN1253" s="221"/>
      <c r="AO1253" s="221"/>
      <c r="AP1253" s="221"/>
      <c r="AQ1253" s="221"/>
      <c r="AR1253" s="221"/>
      <c r="AS1253" s="221"/>
      <c r="AT1253" s="221"/>
      <c r="AU1253" s="222">
        <v>5</v>
      </c>
      <c r="AV1253" s="222">
        <v>340</v>
      </c>
      <c r="AW1253" s="222">
        <f t="shared" si="136"/>
        <v>85</v>
      </c>
    </row>
    <row r="1254" spans="2:49">
      <c r="B1254" s="41" t="s">
        <v>5208</v>
      </c>
      <c r="C1254" s="19" t="s">
        <v>5515</v>
      </c>
      <c r="D1254" s="227" t="s">
        <v>5</v>
      </c>
      <c r="E1254" s="19"/>
      <c r="F1254" s="19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221"/>
      <c r="AA1254" s="221"/>
      <c r="AB1254" s="221"/>
      <c r="AC1254" s="221"/>
      <c r="AD1254" s="221"/>
      <c r="AE1254" s="221"/>
      <c r="AF1254" s="221"/>
      <c r="AG1254" s="221"/>
      <c r="AH1254" s="221"/>
      <c r="AI1254" s="221"/>
      <c r="AJ1254" s="221"/>
      <c r="AK1254" s="221"/>
      <c r="AL1254" s="221"/>
      <c r="AM1254" s="221"/>
      <c r="AN1254" s="221"/>
      <c r="AO1254" s="221"/>
      <c r="AP1254" s="221"/>
      <c r="AQ1254" s="221"/>
      <c r="AR1254" s="221"/>
      <c r="AS1254" s="221"/>
      <c r="AT1254" s="221"/>
      <c r="AU1254" s="222">
        <v>0</v>
      </c>
      <c r="AV1254" s="222">
        <v>0</v>
      </c>
      <c r="AW1254" s="222">
        <f t="shared" si="136"/>
        <v>0</v>
      </c>
    </row>
    <row r="1255" spans="2:49">
      <c r="B1255" s="41" t="s">
        <v>5209</v>
      </c>
      <c r="C1255" s="19" t="s">
        <v>5963</v>
      </c>
      <c r="D1255" s="44" t="s">
        <v>5</v>
      </c>
      <c r="E1255" s="19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221"/>
      <c r="AA1255" s="221"/>
      <c r="AB1255" s="221"/>
      <c r="AC1255" s="221"/>
      <c r="AD1255" s="221"/>
      <c r="AE1255" s="221"/>
      <c r="AF1255" s="221"/>
      <c r="AG1255" s="221"/>
      <c r="AH1255" s="221"/>
      <c r="AI1255" s="221"/>
      <c r="AJ1255" s="221"/>
      <c r="AK1255" s="221"/>
      <c r="AL1255" s="221"/>
      <c r="AM1255" s="221"/>
      <c r="AN1255" s="221"/>
      <c r="AO1255" s="221"/>
      <c r="AP1255" s="221"/>
      <c r="AQ1255" s="221"/>
      <c r="AR1255" s="221"/>
      <c r="AS1255" s="221"/>
      <c r="AT1255" s="221"/>
      <c r="AU1255" s="222">
        <v>2</v>
      </c>
      <c r="AV1255" s="222">
        <v>105</v>
      </c>
      <c r="AW1255" s="222">
        <f t="shared" si="136"/>
        <v>26.25</v>
      </c>
    </row>
    <row r="1256" spans="2:49">
      <c r="B1256" s="41" t="s">
        <v>5210</v>
      </c>
      <c r="C1256" s="19" t="s">
        <v>5964</v>
      </c>
      <c r="D1256" s="44" t="s">
        <v>5</v>
      </c>
      <c r="E1256" s="19"/>
      <c r="F1256" s="19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221"/>
      <c r="AA1256" s="221"/>
      <c r="AB1256" s="221"/>
      <c r="AC1256" s="221"/>
      <c r="AD1256" s="221"/>
      <c r="AE1256" s="221"/>
      <c r="AF1256" s="221"/>
      <c r="AG1256" s="221"/>
      <c r="AH1256" s="221"/>
      <c r="AI1256" s="221"/>
      <c r="AJ1256" s="221"/>
      <c r="AK1256" s="221"/>
      <c r="AL1256" s="221"/>
      <c r="AM1256" s="221"/>
      <c r="AN1256" s="221"/>
      <c r="AO1256" s="221"/>
      <c r="AP1256" s="221"/>
      <c r="AQ1256" s="221"/>
      <c r="AR1256" s="221"/>
      <c r="AS1256" s="221"/>
      <c r="AT1256" s="221"/>
      <c r="AU1256" s="222">
        <v>0</v>
      </c>
      <c r="AV1256" s="222">
        <v>0</v>
      </c>
      <c r="AW1256" s="222">
        <f t="shared" si="136"/>
        <v>0</v>
      </c>
    </row>
    <row r="1257" spans="2:49">
      <c r="B1257" s="41" t="s">
        <v>5211</v>
      </c>
      <c r="C1257" s="19" t="s">
        <v>5965</v>
      </c>
      <c r="D1257" s="227" t="s">
        <v>5</v>
      </c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221"/>
      <c r="AA1257" s="221"/>
      <c r="AB1257" s="221"/>
      <c r="AC1257" s="221"/>
      <c r="AD1257" s="221"/>
      <c r="AE1257" s="221"/>
      <c r="AF1257" s="221"/>
      <c r="AG1257" s="221"/>
      <c r="AH1257" s="221"/>
      <c r="AI1257" s="221"/>
      <c r="AJ1257" s="221"/>
      <c r="AK1257" s="221"/>
      <c r="AL1257" s="221"/>
      <c r="AM1257" s="221"/>
      <c r="AN1257" s="221"/>
      <c r="AO1257" s="221"/>
      <c r="AP1257" s="221"/>
      <c r="AQ1257" s="221"/>
      <c r="AR1257" s="221"/>
      <c r="AS1257" s="221"/>
      <c r="AT1257" s="221"/>
      <c r="AU1257" s="222">
        <v>0</v>
      </c>
      <c r="AV1257" s="222">
        <v>0</v>
      </c>
      <c r="AW1257" s="222">
        <f t="shared" si="136"/>
        <v>0</v>
      </c>
    </row>
    <row r="1258" spans="2:49">
      <c r="B1258" s="41" t="s">
        <v>5212</v>
      </c>
      <c r="C1258" s="19" t="s">
        <v>5722</v>
      </c>
      <c r="D1258" s="227" t="s">
        <v>259</v>
      </c>
      <c r="E1258" s="19"/>
      <c r="F1258" s="19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221"/>
      <c r="AA1258" s="221"/>
      <c r="AB1258" s="221"/>
      <c r="AC1258" s="221"/>
      <c r="AD1258" s="221"/>
      <c r="AE1258" s="221"/>
      <c r="AF1258" s="221"/>
      <c r="AG1258" s="221"/>
      <c r="AH1258" s="221"/>
      <c r="AI1258" s="221"/>
      <c r="AJ1258" s="221"/>
      <c r="AK1258" s="221"/>
      <c r="AL1258" s="221"/>
      <c r="AM1258" s="221"/>
      <c r="AN1258" s="221"/>
      <c r="AO1258" s="221"/>
      <c r="AP1258" s="221"/>
      <c r="AQ1258" s="221"/>
      <c r="AR1258" s="221"/>
      <c r="AS1258" s="221"/>
      <c r="AT1258" s="221"/>
      <c r="AU1258" s="222">
        <v>0</v>
      </c>
      <c r="AV1258" s="222">
        <v>0</v>
      </c>
      <c r="AW1258" s="222">
        <f t="shared" si="136"/>
        <v>0</v>
      </c>
    </row>
    <row r="1259" spans="2:49">
      <c r="B1259" s="41" t="s">
        <v>5213</v>
      </c>
      <c r="C1259" s="19" t="s">
        <v>5966</v>
      </c>
      <c r="D1259" s="227" t="s">
        <v>5</v>
      </c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221"/>
      <c r="AA1259" s="221"/>
      <c r="AB1259" s="221"/>
      <c r="AC1259" s="221"/>
      <c r="AD1259" s="221"/>
      <c r="AE1259" s="221"/>
      <c r="AF1259" s="221"/>
      <c r="AG1259" s="221"/>
      <c r="AH1259" s="221"/>
      <c r="AI1259" s="221"/>
      <c r="AJ1259" s="221"/>
      <c r="AK1259" s="221"/>
      <c r="AL1259" s="221"/>
      <c r="AM1259" s="221"/>
      <c r="AN1259" s="221"/>
      <c r="AO1259" s="221"/>
      <c r="AP1259" s="221"/>
      <c r="AQ1259" s="221"/>
      <c r="AR1259" s="221"/>
      <c r="AS1259" s="221"/>
      <c r="AT1259" s="221"/>
      <c r="AU1259" s="222">
        <v>4</v>
      </c>
      <c r="AV1259" s="222">
        <v>300</v>
      </c>
      <c r="AW1259" s="222">
        <f t="shared" si="136"/>
        <v>75</v>
      </c>
    </row>
    <row r="1260" spans="2:49">
      <c r="B1260" s="41" t="s">
        <v>5214</v>
      </c>
      <c r="C1260" s="19" t="s">
        <v>5967</v>
      </c>
      <c r="D1260" s="227" t="s">
        <v>939</v>
      </c>
      <c r="E1260" s="19"/>
      <c r="F1260" s="19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221"/>
      <c r="AA1260" s="221"/>
      <c r="AB1260" s="221"/>
      <c r="AC1260" s="221"/>
      <c r="AD1260" s="221"/>
      <c r="AE1260" s="221"/>
      <c r="AF1260" s="221"/>
      <c r="AG1260" s="221"/>
      <c r="AH1260" s="221"/>
      <c r="AI1260" s="221"/>
      <c r="AJ1260" s="221"/>
      <c r="AK1260" s="221"/>
      <c r="AL1260" s="221"/>
      <c r="AM1260" s="221"/>
      <c r="AN1260" s="221"/>
      <c r="AO1260" s="221"/>
      <c r="AP1260" s="221"/>
      <c r="AQ1260" s="221"/>
      <c r="AR1260" s="221"/>
      <c r="AS1260" s="221"/>
      <c r="AT1260" s="221"/>
      <c r="AU1260" s="222">
        <v>0</v>
      </c>
      <c r="AV1260" s="222">
        <v>0</v>
      </c>
      <c r="AW1260" s="222">
        <f t="shared" si="136"/>
        <v>0</v>
      </c>
    </row>
    <row r="1261" spans="2:49">
      <c r="B1261" s="41" t="s">
        <v>5215</v>
      </c>
      <c r="C1261" s="19" t="s">
        <v>5968</v>
      </c>
      <c r="D1261" s="227" t="s">
        <v>5</v>
      </c>
      <c r="E1261" s="19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221"/>
      <c r="AA1261" s="221"/>
      <c r="AB1261" s="221"/>
      <c r="AC1261" s="221"/>
      <c r="AD1261" s="221"/>
      <c r="AE1261" s="221"/>
      <c r="AF1261" s="221"/>
      <c r="AG1261" s="221"/>
      <c r="AH1261" s="221"/>
      <c r="AI1261" s="221"/>
      <c r="AJ1261" s="221"/>
      <c r="AK1261" s="221"/>
      <c r="AL1261" s="221"/>
      <c r="AM1261" s="221"/>
      <c r="AN1261" s="221"/>
      <c r="AO1261" s="221"/>
      <c r="AP1261" s="221"/>
      <c r="AQ1261" s="221"/>
      <c r="AR1261" s="221"/>
      <c r="AS1261" s="221"/>
      <c r="AT1261" s="221"/>
      <c r="AU1261" s="222">
        <v>0</v>
      </c>
      <c r="AV1261" s="222">
        <v>0</v>
      </c>
      <c r="AW1261" s="222">
        <f t="shared" si="136"/>
        <v>0</v>
      </c>
    </row>
    <row r="1262" spans="2:49">
      <c r="B1262" s="41" t="s">
        <v>5216</v>
      </c>
      <c r="C1262" s="19" t="s">
        <v>5969</v>
      </c>
      <c r="D1262" s="227" t="s">
        <v>939</v>
      </c>
      <c r="E1262" s="19"/>
      <c r="F1262" s="19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221"/>
      <c r="AA1262" s="221"/>
      <c r="AB1262" s="221"/>
      <c r="AC1262" s="221"/>
      <c r="AD1262" s="221"/>
      <c r="AE1262" s="221"/>
      <c r="AF1262" s="221"/>
      <c r="AG1262" s="221"/>
      <c r="AH1262" s="221"/>
      <c r="AI1262" s="221"/>
      <c r="AJ1262" s="221"/>
      <c r="AK1262" s="221"/>
      <c r="AL1262" s="221"/>
      <c r="AM1262" s="221"/>
      <c r="AN1262" s="221"/>
      <c r="AO1262" s="221"/>
      <c r="AP1262" s="221"/>
      <c r="AQ1262" s="221"/>
      <c r="AR1262" s="221"/>
      <c r="AS1262" s="221"/>
      <c r="AT1262" s="221"/>
      <c r="AU1262" s="222">
        <v>0</v>
      </c>
      <c r="AV1262" s="222">
        <v>0</v>
      </c>
      <c r="AW1262" s="222">
        <f t="shared" si="136"/>
        <v>0</v>
      </c>
    </row>
    <row r="1263" spans="2:49">
      <c r="B1263" s="41" t="s">
        <v>5217</v>
      </c>
      <c r="C1263" s="19" t="s">
        <v>5970</v>
      </c>
      <c r="D1263" s="227" t="s">
        <v>5</v>
      </c>
      <c r="E1263" s="19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221"/>
      <c r="AA1263" s="221"/>
      <c r="AB1263" s="221"/>
      <c r="AC1263" s="221"/>
      <c r="AD1263" s="221"/>
      <c r="AE1263" s="221"/>
      <c r="AF1263" s="221"/>
      <c r="AG1263" s="221"/>
      <c r="AH1263" s="221"/>
      <c r="AI1263" s="221"/>
      <c r="AJ1263" s="221"/>
      <c r="AK1263" s="221"/>
      <c r="AL1263" s="221"/>
      <c r="AM1263" s="221"/>
      <c r="AN1263" s="221"/>
      <c r="AO1263" s="221"/>
      <c r="AP1263" s="221"/>
      <c r="AQ1263" s="221"/>
      <c r="AR1263" s="221"/>
      <c r="AS1263" s="221"/>
      <c r="AT1263" s="221"/>
      <c r="AU1263" s="222">
        <v>4</v>
      </c>
      <c r="AV1263" s="222">
        <v>355</v>
      </c>
      <c r="AW1263" s="222">
        <f t="shared" si="136"/>
        <v>88.75</v>
      </c>
    </row>
    <row r="1264" spans="2:49">
      <c r="B1264" s="41" t="s">
        <v>5218</v>
      </c>
      <c r="C1264" s="19" t="s">
        <v>5971</v>
      </c>
      <c r="D1264" s="227" t="s">
        <v>5</v>
      </c>
      <c r="E1264" s="19"/>
      <c r="F1264" s="19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221"/>
      <c r="AA1264" s="221"/>
      <c r="AB1264" s="221"/>
      <c r="AC1264" s="221"/>
      <c r="AD1264" s="221"/>
      <c r="AE1264" s="221"/>
      <c r="AF1264" s="221"/>
      <c r="AG1264" s="221"/>
      <c r="AH1264" s="221"/>
      <c r="AI1264" s="221"/>
      <c r="AJ1264" s="221"/>
      <c r="AK1264" s="221"/>
      <c r="AL1264" s="221"/>
      <c r="AM1264" s="221"/>
      <c r="AN1264" s="221"/>
      <c r="AO1264" s="221"/>
      <c r="AP1264" s="221"/>
      <c r="AQ1264" s="221"/>
      <c r="AR1264" s="221"/>
      <c r="AS1264" s="221"/>
      <c r="AT1264" s="221"/>
      <c r="AU1264" s="222">
        <v>3</v>
      </c>
      <c r="AV1264" s="222">
        <v>150</v>
      </c>
      <c r="AW1264" s="222">
        <f t="shared" si="136"/>
        <v>37.5</v>
      </c>
    </row>
    <row r="1265" spans="2:49">
      <c r="B1265" s="41" t="s">
        <v>5219</v>
      </c>
      <c r="C1265" s="19" t="s">
        <v>5972</v>
      </c>
      <c r="D1265" s="227" t="s">
        <v>5</v>
      </c>
      <c r="E1265" s="19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221"/>
      <c r="AA1265" s="221"/>
      <c r="AB1265" s="221"/>
      <c r="AC1265" s="221"/>
      <c r="AD1265" s="221"/>
      <c r="AE1265" s="221"/>
      <c r="AF1265" s="221"/>
      <c r="AG1265" s="221"/>
      <c r="AH1265" s="221"/>
      <c r="AI1265" s="221"/>
      <c r="AJ1265" s="221"/>
      <c r="AK1265" s="221"/>
      <c r="AL1265" s="221"/>
      <c r="AM1265" s="221"/>
      <c r="AN1265" s="221"/>
      <c r="AO1265" s="221"/>
      <c r="AP1265" s="221"/>
      <c r="AQ1265" s="221"/>
      <c r="AR1265" s="221"/>
      <c r="AS1265" s="221"/>
      <c r="AT1265" s="221"/>
      <c r="AU1265" s="222">
        <v>2</v>
      </c>
      <c r="AV1265" s="222">
        <v>350</v>
      </c>
      <c r="AW1265" s="222">
        <f t="shared" si="136"/>
        <v>87.5</v>
      </c>
    </row>
    <row r="1266" spans="2:49">
      <c r="B1266" s="41" t="s">
        <v>5220</v>
      </c>
      <c r="C1266" s="19" t="s">
        <v>5973</v>
      </c>
      <c r="D1266" s="227" t="s">
        <v>5</v>
      </c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221"/>
      <c r="AA1266" s="221"/>
      <c r="AB1266" s="221"/>
      <c r="AC1266" s="221"/>
      <c r="AD1266" s="221"/>
      <c r="AE1266" s="221"/>
      <c r="AF1266" s="221"/>
      <c r="AG1266" s="221"/>
      <c r="AH1266" s="221"/>
      <c r="AI1266" s="221"/>
      <c r="AJ1266" s="221"/>
      <c r="AK1266" s="221"/>
      <c r="AL1266" s="221"/>
      <c r="AM1266" s="221"/>
      <c r="AN1266" s="221"/>
      <c r="AO1266" s="221"/>
      <c r="AP1266" s="221"/>
      <c r="AQ1266" s="221"/>
      <c r="AR1266" s="221"/>
      <c r="AS1266" s="221"/>
      <c r="AT1266" s="221"/>
      <c r="AU1266" s="222">
        <v>0</v>
      </c>
      <c r="AV1266" s="222">
        <v>0</v>
      </c>
      <c r="AW1266" s="222">
        <f t="shared" si="136"/>
        <v>0</v>
      </c>
    </row>
    <row r="1267" spans="2:49">
      <c r="B1267" s="41" t="s">
        <v>5221</v>
      </c>
      <c r="C1267" s="19" t="s">
        <v>5974</v>
      </c>
      <c r="D1267" s="227" t="s">
        <v>5</v>
      </c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221"/>
      <c r="AA1267" s="221"/>
      <c r="AB1267" s="221"/>
      <c r="AC1267" s="221"/>
      <c r="AD1267" s="221"/>
      <c r="AE1267" s="221"/>
      <c r="AF1267" s="221"/>
      <c r="AG1267" s="221"/>
      <c r="AH1267" s="221"/>
      <c r="AI1267" s="221"/>
      <c r="AJ1267" s="221"/>
      <c r="AK1267" s="221"/>
      <c r="AL1267" s="221"/>
      <c r="AM1267" s="221"/>
      <c r="AN1267" s="221"/>
      <c r="AO1267" s="221"/>
      <c r="AP1267" s="221"/>
      <c r="AQ1267" s="221"/>
      <c r="AR1267" s="221"/>
      <c r="AS1267" s="221"/>
      <c r="AT1267" s="221"/>
      <c r="AU1267" s="222">
        <v>8</v>
      </c>
      <c r="AV1267" s="222">
        <v>655</v>
      </c>
      <c r="AW1267" s="222">
        <f t="shared" si="136"/>
        <v>163.75</v>
      </c>
    </row>
    <row r="1268" spans="2:49">
      <c r="B1268" s="41" t="s">
        <v>5222</v>
      </c>
      <c r="C1268" s="19" t="s">
        <v>5975</v>
      </c>
      <c r="D1268" s="227" t="s">
        <v>5</v>
      </c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221"/>
      <c r="AA1268" s="221"/>
      <c r="AB1268" s="221"/>
      <c r="AC1268" s="221"/>
      <c r="AD1268" s="221"/>
      <c r="AE1268" s="221"/>
      <c r="AF1268" s="221"/>
      <c r="AG1268" s="221"/>
      <c r="AH1268" s="221"/>
      <c r="AI1268" s="221"/>
      <c r="AJ1268" s="221"/>
      <c r="AK1268" s="221"/>
      <c r="AL1268" s="221"/>
      <c r="AM1268" s="221"/>
      <c r="AN1268" s="221"/>
      <c r="AO1268" s="221"/>
      <c r="AP1268" s="221"/>
      <c r="AQ1268" s="221"/>
      <c r="AR1268" s="221"/>
      <c r="AS1268" s="221"/>
      <c r="AT1268" s="221"/>
      <c r="AU1268" s="222">
        <v>4</v>
      </c>
      <c r="AV1268" s="222">
        <v>210</v>
      </c>
      <c r="AW1268" s="222">
        <f t="shared" si="136"/>
        <v>52.5</v>
      </c>
    </row>
    <row r="1269" spans="2:49">
      <c r="B1269" s="41" t="s">
        <v>5223</v>
      </c>
      <c r="C1269" s="19" t="s">
        <v>5976</v>
      </c>
      <c r="D1269" s="227" t="s">
        <v>5</v>
      </c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221"/>
      <c r="AA1269" s="221"/>
      <c r="AB1269" s="221"/>
      <c r="AC1269" s="221"/>
      <c r="AD1269" s="221"/>
      <c r="AE1269" s="221"/>
      <c r="AF1269" s="221"/>
      <c r="AG1269" s="221"/>
      <c r="AH1269" s="221"/>
      <c r="AI1269" s="221"/>
      <c r="AJ1269" s="221"/>
      <c r="AK1269" s="221"/>
      <c r="AL1269" s="221"/>
      <c r="AM1269" s="221"/>
      <c r="AN1269" s="221"/>
      <c r="AO1269" s="221"/>
      <c r="AP1269" s="221"/>
      <c r="AQ1269" s="221"/>
      <c r="AR1269" s="221"/>
      <c r="AS1269" s="221"/>
      <c r="AT1269" s="221"/>
      <c r="AU1269" s="222">
        <v>3</v>
      </c>
      <c r="AV1269" s="222">
        <v>220</v>
      </c>
      <c r="AW1269" s="222">
        <f t="shared" si="136"/>
        <v>55</v>
      </c>
    </row>
    <row r="1270" spans="2:49">
      <c r="B1270" s="41" t="s">
        <v>5224</v>
      </c>
      <c r="C1270" s="19" t="s">
        <v>5723</v>
      </c>
      <c r="D1270" s="227" t="s">
        <v>956</v>
      </c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221"/>
      <c r="AA1270" s="221"/>
      <c r="AB1270" s="221"/>
      <c r="AC1270" s="221"/>
      <c r="AD1270" s="221"/>
      <c r="AE1270" s="221"/>
      <c r="AF1270" s="221"/>
      <c r="AG1270" s="221"/>
      <c r="AH1270" s="221"/>
      <c r="AI1270" s="221"/>
      <c r="AJ1270" s="221"/>
      <c r="AK1270" s="221"/>
      <c r="AL1270" s="221"/>
      <c r="AM1270" s="221"/>
      <c r="AN1270" s="221"/>
      <c r="AO1270" s="221"/>
      <c r="AP1270" s="221"/>
      <c r="AQ1270" s="221"/>
      <c r="AR1270" s="221"/>
      <c r="AS1270" s="221"/>
      <c r="AT1270" s="221"/>
      <c r="AU1270" s="222">
        <v>0</v>
      </c>
      <c r="AV1270" s="222">
        <v>0</v>
      </c>
      <c r="AW1270" s="222">
        <f t="shared" si="136"/>
        <v>0</v>
      </c>
    </row>
    <row r="1271" spans="2:49">
      <c r="B1271" s="41" t="s">
        <v>5225</v>
      </c>
      <c r="C1271" s="19" t="s">
        <v>5977</v>
      </c>
      <c r="D1271" s="227" t="s">
        <v>5</v>
      </c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221"/>
      <c r="AA1271" s="221"/>
      <c r="AB1271" s="221"/>
      <c r="AC1271" s="221"/>
      <c r="AD1271" s="221"/>
      <c r="AE1271" s="221"/>
      <c r="AF1271" s="221"/>
      <c r="AG1271" s="221"/>
      <c r="AH1271" s="221"/>
      <c r="AI1271" s="221"/>
      <c r="AJ1271" s="221"/>
      <c r="AK1271" s="221"/>
      <c r="AL1271" s="221"/>
      <c r="AM1271" s="221"/>
      <c r="AN1271" s="221"/>
      <c r="AO1271" s="221"/>
      <c r="AP1271" s="221"/>
      <c r="AQ1271" s="221"/>
      <c r="AR1271" s="221"/>
      <c r="AS1271" s="221"/>
      <c r="AT1271" s="221"/>
      <c r="AU1271" s="222">
        <v>0</v>
      </c>
      <c r="AV1271" s="222">
        <v>0</v>
      </c>
      <c r="AW1271" s="222">
        <f t="shared" si="136"/>
        <v>0</v>
      </c>
    </row>
    <row r="1272" spans="2:49">
      <c r="B1272" s="41" t="s">
        <v>5226</v>
      </c>
      <c r="C1272" s="19" t="s">
        <v>5724</v>
      </c>
      <c r="D1272" s="44" t="s">
        <v>5</v>
      </c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221"/>
      <c r="AA1272" s="221"/>
      <c r="AB1272" s="221"/>
      <c r="AC1272" s="221"/>
      <c r="AD1272" s="221"/>
      <c r="AE1272" s="221"/>
      <c r="AF1272" s="221"/>
      <c r="AG1272" s="221"/>
      <c r="AH1272" s="221"/>
      <c r="AI1272" s="221"/>
      <c r="AJ1272" s="221"/>
      <c r="AK1272" s="221"/>
      <c r="AL1272" s="221"/>
      <c r="AM1272" s="221"/>
      <c r="AN1272" s="221"/>
      <c r="AO1272" s="221"/>
      <c r="AP1272" s="221"/>
      <c r="AQ1272" s="221"/>
      <c r="AR1272" s="221"/>
      <c r="AS1272" s="221"/>
      <c r="AT1272" s="221"/>
      <c r="AU1272" s="222">
        <v>0</v>
      </c>
      <c r="AV1272" s="222">
        <v>0</v>
      </c>
      <c r="AW1272" s="222">
        <f t="shared" si="136"/>
        <v>0</v>
      </c>
    </row>
    <row r="1273" spans="2:49">
      <c r="B1273" s="41" t="s">
        <v>5227</v>
      </c>
      <c r="C1273" s="19" t="s">
        <v>5978</v>
      </c>
      <c r="D1273" s="227" t="s">
        <v>5</v>
      </c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221"/>
      <c r="AA1273" s="221"/>
      <c r="AB1273" s="221"/>
      <c r="AC1273" s="221"/>
      <c r="AD1273" s="221"/>
      <c r="AE1273" s="221"/>
      <c r="AF1273" s="221"/>
      <c r="AG1273" s="221"/>
      <c r="AH1273" s="221"/>
      <c r="AI1273" s="221"/>
      <c r="AJ1273" s="221"/>
      <c r="AK1273" s="221"/>
      <c r="AL1273" s="221"/>
      <c r="AM1273" s="221"/>
      <c r="AN1273" s="221"/>
      <c r="AO1273" s="221"/>
      <c r="AP1273" s="221"/>
      <c r="AQ1273" s="221"/>
      <c r="AR1273" s="221"/>
      <c r="AS1273" s="221"/>
      <c r="AT1273" s="221"/>
      <c r="AU1273" s="222">
        <v>2</v>
      </c>
      <c r="AV1273" s="222">
        <v>440</v>
      </c>
      <c r="AW1273" s="222">
        <f t="shared" si="136"/>
        <v>110</v>
      </c>
    </row>
    <row r="1274" spans="2:49">
      <c r="B1274" s="41" t="s">
        <v>5228</v>
      </c>
      <c r="C1274" s="19" t="s">
        <v>5979</v>
      </c>
      <c r="D1274" s="227" t="s">
        <v>5</v>
      </c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221"/>
      <c r="AA1274" s="221"/>
      <c r="AB1274" s="221"/>
      <c r="AC1274" s="221"/>
      <c r="AD1274" s="221"/>
      <c r="AE1274" s="221"/>
      <c r="AF1274" s="221"/>
      <c r="AG1274" s="221"/>
      <c r="AH1274" s="221"/>
      <c r="AI1274" s="221"/>
      <c r="AJ1274" s="221"/>
      <c r="AK1274" s="221"/>
      <c r="AL1274" s="221"/>
      <c r="AM1274" s="221"/>
      <c r="AN1274" s="221"/>
      <c r="AO1274" s="221"/>
      <c r="AP1274" s="221"/>
      <c r="AQ1274" s="221"/>
      <c r="AR1274" s="221"/>
      <c r="AS1274" s="221"/>
      <c r="AT1274" s="221"/>
      <c r="AU1274" s="222">
        <v>0</v>
      </c>
      <c r="AV1274" s="222">
        <v>0</v>
      </c>
      <c r="AW1274" s="222">
        <f t="shared" si="136"/>
        <v>0</v>
      </c>
    </row>
    <row r="1275" spans="2:49">
      <c r="B1275" s="41" t="s">
        <v>5229</v>
      </c>
      <c r="C1275" s="19" t="s">
        <v>5980</v>
      </c>
      <c r="D1275" s="227" t="s">
        <v>5</v>
      </c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221"/>
      <c r="AA1275" s="221"/>
      <c r="AB1275" s="221"/>
      <c r="AC1275" s="221"/>
      <c r="AD1275" s="221"/>
      <c r="AE1275" s="221"/>
      <c r="AF1275" s="221"/>
      <c r="AG1275" s="221"/>
      <c r="AH1275" s="221"/>
      <c r="AI1275" s="221"/>
      <c r="AJ1275" s="221"/>
      <c r="AK1275" s="221"/>
      <c r="AL1275" s="221"/>
      <c r="AM1275" s="221"/>
      <c r="AN1275" s="221"/>
      <c r="AO1275" s="221"/>
      <c r="AP1275" s="221"/>
      <c r="AQ1275" s="221"/>
      <c r="AR1275" s="221"/>
      <c r="AS1275" s="221"/>
      <c r="AT1275" s="221"/>
      <c r="AU1275" s="222">
        <v>3</v>
      </c>
      <c r="AV1275" s="222">
        <v>165</v>
      </c>
      <c r="AW1275" s="222">
        <f t="shared" si="136"/>
        <v>41.25</v>
      </c>
    </row>
    <row r="1276" spans="2:49">
      <c r="B1276" s="41" t="s">
        <v>5230</v>
      </c>
      <c r="C1276" s="19" t="s">
        <v>5981</v>
      </c>
      <c r="D1276" s="227" t="s">
        <v>5</v>
      </c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221"/>
      <c r="AA1276" s="221"/>
      <c r="AB1276" s="221"/>
      <c r="AC1276" s="221"/>
      <c r="AD1276" s="221"/>
      <c r="AE1276" s="221"/>
      <c r="AF1276" s="221"/>
      <c r="AG1276" s="221"/>
      <c r="AH1276" s="221"/>
      <c r="AI1276" s="221"/>
      <c r="AJ1276" s="221"/>
      <c r="AK1276" s="221"/>
      <c r="AL1276" s="221"/>
      <c r="AM1276" s="221"/>
      <c r="AN1276" s="221"/>
      <c r="AO1276" s="221"/>
      <c r="AP1276" s="221"/>
      <c r="AQ1276" s="221"/>
      <c r="AR1276" s="221"/>
      <c r="AS1276" s="221"/>
      <c r="AT1276" s="221"/>
      <c r="AU1276" s="222">
        <v>0</v>
      </c>
      <c r="AV1276" s="222">
        <v>0</v>
      </c>
      <c r="AW1276" s="222">
        <f t="shared" ref="AW1276:AW1334" si="137">AV1276*25%</f>
        <v>0</v>
      </c>
    </row>
    <row r="1277" spans="2:49">
      <c r="B1277" s="41" t="s">
        <v>5231</v>
      </c>
      <c r="C1277" s="19" t="s">
        <v>5982</v>
      </c>
      <c r="D1277" s="227" t="s">
        <v>939</v>
      </c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221"/>
      <c r="AA1277" s="221"/>
      <c r="AB1277" s="221"/>
      <c r="AC1277" s="221"/>
      <c r="AD1277" s="221"/>
      <c r="AE1277" s="221"/>
      <c r="AF1277" s="221"/>
      <c r="AG1277" s="221"/>
      <c r="AH1277" s="221"/>
      <c r="AI1277" s="221"/>
      <c r="AJ1277" s="221"/>
      <c r="AK1277" s="221"/>
      <c r="AL1277" s="221"/>
      <c r="AM1277" s="221"/>
      <c r="AN1277" s="221"/>
      <c r="AO1277" s="221"/>
      <c r="AP1277" s="221"/>
      <c r="AQ1277" s="221"/>
      <c r="AR1277" s="221"/>
      <c r="AS1277" s="221"/>
      <c r="AT1277" s="221"/>
      <c r="AU1277" s="222">
        <v>0</v>
      </c>
      <c r="AV1277" s="222">
        <v>0</v>
      </c>
      <c r="AW1277" s="222">
        <f t="shared" si="137"/>
        <v>0</v>
      </c>
    </row>
    <row r="1278" spans="2:49">
      <c r="B1278" s="41" t="s">
        <v>5232</v>
      </c>
      <c r="C1278" s="19" t="s">
        <v>5983</v>
      </c>
      <c r="D1278" s="227" t="s">
        <v>5</v>
      </c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221"/>
      <c r="AA1278" s="221"/>
      <c r="AB1278" s="221"/>
      <c r="AC1278" s="221"/>
      <c r="AD1278" s="221"/>
      <c r="AE1278" s="221"/>
      <c r="AF1278" s="221"/>
      <c r="AG1278" s="221"/>
      <c r="AH1278" s="221"/>
      <c r="AI1278" s="221"/>
      <c r="AJ1278" s="221"/>
      <c r="AK1278" s="221"/>
      <c r="AL1278" s="221"/>
      <c r="AM1278" s="221"/>
      <c r="AN1278" s="221"/>
      <c r="AO1278" s="221"/>
      <c r="AP1278" s="221"/>
      <c r="AQ1278" s="221"/>
      <c r="AR1278" s="221"/>
      <c r="AS1278" s="221"/>
      <c r="AT1278" s="221"/>
      <c r="AU1278" s="222">
        <v>0</v>
      </c>
      <c r="AV1278" s="222">
        <v>0</v>
      </c>
      <c r="AW1278" s="222">
        <f t="shared" si="137"/>
        <v>0</v>
      </c>
    </row>
    <row r="1279" spans="2:49">
      <c r="B1279" s="41" t="s">
        <v>5233</v>
      </c>
      <c r="C1279" s="19" t="s">
        <v>5984</v>
      </c>
      <c r="D1279" s="227" t="s">
        <v>5</v>
      </c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221"/>
      <c r="AA1279" s="221"/>
      <c r="AB1279" s="221"/>
      <c r="AC1279" s="221"/>
      <c r="AD1279" s="221"/>
      <c r="AE1279" s="221"/>
      <c r="AF1279" s="221"/>
      <c r="AG1279" s="221"/>
      <c r="AH1279" s="221"/>
      <c r="AI1279" s="221"/>
      <c r="AJ1279" s="221"/>
      <c r="AK1279" s="221"/>
      <c r="AL1279" s="221"/>
      <c r="AM1279" s="221"/>
      <c r="AN1279" s="221"/>
      <c r="AO1279" s="221"/>
      <c r="AP1279" s="221"/>
      <c r="AQ1279" s="221"/>
      <c r="AR1279" s="221"/>
      <c r="AS1279" s="221"/>
      <c r="AT1279" s="221"/>
      <c r="AU1279" s="222">
        <v>0</v>
      </c>
      <c r="AV1279" s="222">
        <v>0</v>
      </c>
      <c r="AW1279" s="222">
        <f t="shared" si="137"/>
        <v>0</v>
      </c>
    </row>
    <row r="1280" spans="2:49">
      <c r="B1280" s="41" t="s">
        <v>5234</v>
      </c>
      <c r="C1280" s="19" t="s">
        <v>5985</v>
      </c>
      <c r="D1280" s="227" t="s">
        <v>5</v>
      </c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221"/>
      <c r="AA1280" s="221"/>
      <c r="AB1280" s="221"/>
      <c r="AC1280" s="221"/>
      <c r="AD1280" s="221"/>
      <c r="AE1280" s="221"/>
      <c r="AF1280" s="221"/>
      <c r="AG1280" s="221"/>
      <c r="AH1280" s="221"/>
      <c r="AI1280" s="221"/>
      <c r="AJ1280" s="221"/>
      <c r="AK1280" s="221"/>
      <c r="AL1280" s="221"/>
      <c r="AM1280" s="221"/>
      <c r="AN1280" s="221"/>
      <c r="AO1280" s="221"/>
      <c r="AP1280" s="221"/>
      <c r="AQ1280" s="221"/>
      <c r="AR1280" s="221"/>
      <c r="AS1280" s="221"/>
      <c r="AT1280" s="221"/>
      <c r="AU1280" s="222">
        <v>0</v>
      </c>
      <c r="AV1280" s="222">
        <v>0</v>
      </c>
      <c r="AW1280" s="222">
        <f t="shared" si="137"/>
        <v>0</v>
      </c>
    </row>
    <row r="1281" spans="2:49">
      <c r="B1281" s="41" t="s">
        <v>5235</v>
      </c>
      <c r="C1281" s="19" t="s">
        <v>5986</v>
      </c>
      <c r="D1281" s="227" t="s">
        <v>5</v>
      </c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221"/>
      <c r="AA1281" s="221"/>
      <c r="AB1281" s="221"/>
      <c r="AC1281" s="221"/>
      <c r="AD1281" s="221"/>
      <c r="AE1281" s="221"/>
      <c r="AF1281" s="221"/>
      <c r="AG1281" s="221"/>
      <c r="AH1281" s="221"/>
      <c r="AI1281" s="221"/>
      <c r="AJ1281" s="221"/>
      <c r="AK1281" s="221"/>
      <c r="AL1281" s="221"/>
      <c r="AM1281" s="221"/>
      <c r="AN1281" s="221"/>
      <c r="AO1281" s="221"/>
      <c r="AP1281" s="221"/>
      <c r="AQ1281" s="221"/>
      <c r="AR1281" s="221"/>
      <c r="AS1281" s="221"/>
      <c r="AT1281" s="221"/>
      <c r="AU1281" s="222">
        <v>0</v>
      </c>
      <c r="AV1281" s="222">
        <v>0</v>
      </c>
      <c r="AW1281" s="222">
        <f t="shared" si="137"/>
        <v>0</v>
      </c>
    </row>
    <row r="1282" spans="2:49">
      <c r="B1282" s="41" t="s">
        <v>5236</v>
      </c>
      <c r="C1282" s="19" t="s">
        <v>5987</v>
      </c>
      <c r="D1282" s="227" t="s">
        <v>939</v>
      </c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221"/>
      <c r="AA1282" s="221"/>
      <c r="AB1282" s="221"/>
      <c r="AC1282" s="221"/>
      <c r="AD1282" s="221"/>
      <c r="AE1282" s="221"/>
      <c r="AF1282" s="221"/>
      <c r="AG1282" s="221"/>
      <c r="AH1282" s="221"/>
      <c r="AI1282" s="221"/>
      <c r="AJ1282" s="221"/>
      <c r="AK1282" s="221"/>
      <c r="AL1282" s="221"/>
      <c r="AM1282" s="221"/>
      <c r="AN1282" s="221"/>
      <c r="AO1282" s="221"/>
      <c r="AP1282" s="221"/>
      <c r="AQ1282" s="221"/>
      <c r="AR1282" s="221"/>
      <c r="AS1282" s="221"/>
      <c r="AT1282" s="221"/>
      <c r="AU1282" s="222">
        <v>0</v>
      </c>
      <c r="AV1282" s="222">
        <v>0</v>
      </c>
      <c r="AW1282" s="222">
        <f t="shared" si="137"/>
        <v>0</v>
      </c>
    </row>
    <row r="1283" spans="2:49">
      <c r="B1283" s="41" t="s">
        <v>5237</v>
      </c>
      <c r="C1283" s="19" t="s">
        <v>5988</v>
      </c>
      <c r="D1283" s="227" t="s">
        <v>5</v>
      </c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221"/>
      <c r="AA1283" s="221"/>
      <c r="AB1283" s="221"/>
      <c r="AC1283" s="221"/>
      <c r="AD1283" s="221"/>
      <c r="AE1283" s="221"/>
      <c r="AF1283" s="221"/>
      <c r="AG1283" s="221"/>
      <c r="AH1283" s="221"/>
      <c r="AI1283" s="221"/>
      <c r="AJ1283" s="221"/>
      <c r="AK1283" s="221"/>
      <c r="AL1283" s="221"/>
      <c r="AM1283" s="221"/>
      <c r="AN1283" s="221"/>
      <c r="AO1283" s="221"/>
      <c r="AP1283" s="221"/>
      <c r="AQ1283" s="221"/>
      <c r="AR1283" s="221"/>
      <c r="AS1283" s="221"/>
      <c r="AT1283" s="221"/>
      <c r="AU1283" s="222">
        <v>0</v>
      </c>
      <c r="AV1283" s="222">
        <v>0</v>
      </c>
      <c r="AW1283" s="222">
        <f t="shared" si="137"/>
        <v>0</v>
      </c>
    </row>
    <row r="1284" spans="2:49">
      <c r="B1284" s="41" t="s">
        <v>5238</v>
      </c>
      <c r="C1284" s="19" t="s">
        <v>5989</v>
      </c>
      <c r="D1284" s="227" t="s">
        <v>5</v>
      </c>
      <c r="E1284" s="19"/>
      <c r="F1284" s="19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221"/>
      <c r="AA1284" s="221"/>
      <c r="AB1284" s="221"/>
      <c r="AC1284" s="221"/>
      <c r="AD1284" s="221"/>
      <c r="AE1284" s="221"/>
      <c r="AF1284" s="221"/>
      <c r="AG1284" s="221"/>
      <c r="AH1284" s="221"/>
      <c r="AI1284" s="221"/>
      <c r="AJ1284" s="221"/>
      <c r="AK1284" s="221"/>
      <c r="AL1284" s="221"/>
      <c r="AM1284" s="221"/>
      <c r="AN1284" s="221"/>
      <c r="AO1284" s="221"/>
      <c r="AP1284" s="221"/>
      <c r="AQ1284" s="221"/>
      <c r="AR1284" s="221"/>
      <c r="AS1284" s="221"/>
      <c r="AT1284" s="221"/>
      <c r="AU1284" s="222">
        <v>26</v>
      </c>
      <c r="AV1284" s="222">
        <v>1830</v>
      </c>
      <c r="AW1284" s="222">
        <f t="shared" si="137"/>
        <v>457.5</v>
      </c>
    </row>
    <row r="1285" spans="2:49">
      <c r="B1285" s="41" t="s">
        <v>5239</v>
      </c>
      <c r="C1285" s="19" t="s">
        <v>5990</v>
      </c>
      <c r="D1285" s="227" t="s">
        <v>939</v>
      </c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221"/>
      <c r="AA1285" s="221"/>
      <c r="AB1285" s="221"/>
      <c r="AC1285" s="221"/>
      <c r="AD1285" s="221"/>
      <c r="AE1285" s="221"/>
      <c r="AF1285" s="221"/>
      <c r="AG1285" s="221"/>
      <c r="AH1285" s="221"/>
      <c r="AI1285" s="221"/>
      <c r="AJ1285" s="221"/>
      <c r="AK1285" s="221"/>
      <c r="AL1285" s="221"/>
      <c r="AM1285" s="221"/>
      <c r="AN1285" s="221"/>
      <c r="AO1285" s="221"/>
      <c r="AP1285" s="221"/>
      <c r="AQ1285" s="221"/>
      <c r="AR1285" s="221"/>
      <c r="AS1285" s="221"/>
      <c r="AT1285" s="221"/>
      <c r="AU1285" s="222">
        <v>0</v>
      </c>
      <c r="AV1285" s="222">
        <v>0</v>
      </c>
      <c r="AW1285" s="222">
        <f t="shared" si="137"/>
        <v>0</v>
      </c>
    </row>
    <row r="1286" spans="2:49">
      <c r="B1286" s="41" t="s">
        <v>5240</v>
      </c>
      <c r="C1286" s="19" t="s">
        <v>5991</v>
      </c>
      <c r="D1286" s="227" t="s">
        <v>5</v>
      </c>
      <c r="E1286" s="19"/>
      <c r="F1286" s="19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221"/>
      <c r="AA1286" s="221"/>
      <c r="AB1286" s="221"/>
      <c r="AC1286" s="221"/>
      <c r="AD1286" s="221"/>
      <c r="AE1286" s="221"/>
      <c r="AF1286" s="221"/>
      <c r="AG1286" s="221"/>
      <c r="AH1286" s="221"/>
      <c r="AI1286" s="221"/>
      <c r="AJ1286" s="221"/>
      <c r="AK1286" s="221"/>
      <c r="AL1286" s="221"/>
      <c r="AM1286" s="221"/>
      <c r="AN1286" s="221"/>
      <c r="AO1286" s="221"/>
      <c r="AP1286" s="221"/>
      <c r="AQ1286" s="221"/>
      <c r="AR1286" s="221"/>
      <c r="AS1286" s="221"/>
      <c r="AT1286" s="221"/>
      <c r="AU1286" s="222">
        <v>4</v>
      </c>
      <c r="AV1286" s="222">
        <v>630</v>
      </c>
      <c r="AW1286" s="222">
        <f t="shared" si="137"/>
        <v>157.5</v>
      </c>
    </row>
    <row r="1287" spans="2:49">
      <c r="B1287" s="41" t="s">
        <v>5241</v>
      </c>
      <c r="C1287" s="19" t="s">
        <v>5992</v>
      </c>
      <c r="D1287" s="227" t="s">
        <v>939</v>
      </c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221"/>
      <c r="AA1287" s="221"/>
      <c r="AB1287" s="221"/>
      <c r="AC1287" s="221"/>
      <c r="AD1287" s="221"/>
      <c r="AE1287" s="221"/>
      <c r="AF1287" s="221"/>
      <c r="AG1287" s="221"/>
      <c r="AH1287" s="221"/>
      <c r="AI1287" s="221"/>
      <c r="AJ1287" s="221"/>
      <c r="AK1287" s="221"/>
      <c r="AL1287" s="221"/>
      <c r="AM1287" s="221"/>
      <c r="AN1287" s="221"/>
      <c r="AO1287" s="221"/>
      <c r="AP1287" s="221"/>
      <c r="AQ1287" s="221"/>
      <c r="AR1287" s="221"/>
      <c r="AS1287" s="221"/>
      <c r="AT1287" s="221"/>
      <c r="AU1287" s="222">
        <v>2</v>
      </c>
      <c r="AV1287" s="222">
        <v>230</v>
      </c>
      <c r="AW1287" s="222">
        <f t="shared" si="137"/>
        <v>57.5</v>
      </c>
    </row>
    <row r="1288" spans="2:49">
      <c r="B1288" s="41" t="s">
        <v>5242</v>
      </c>
      <c r="C1288" s="19" t="s">
        <v>5993</v>
      </c>
      <c r="D1288" s="227" t="s">
        <v>5</v>
      </c>
      <c r="E1288" s="19"/>
      <c r="F1288" s="19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221"/>
      <c r="AA1288" s="221"/>
      <c r="AB1288" s="221"/>
      <c r="AC1288" s="221"/>
      <c r="AD1288" s="221"/>
      <c r="AE1288" s="221"/>
      <c r="AF1288" s="221"/>
      <c r="AG1288" s="221"/>
      <c r="AH1288" s="221"/>
      <c r="AI1288" s="221"/>
      <c r="AJ1288" s="221"/>
      <c r="AK1288" s="221"/>
      <c r="AL1288" s="221"/>
      <c r="AM1288" s="221"/>
      <c r="AN1288" s="221"/>
      <c r="AO1288" s="221"/>
      <c r="AP1288" s="221"/>
      <c r="AQ1288" s="221"/>
      <c r="AR1288" s="221"/>
      <c r="AS1288" s="221"/>
      <c r="AT1288" s="221"/>
      <c r="AU1288" s="222">
        <v>1</v>
      </c>
      <c r="AV1288" s="222">
        <v>280</v>
      </c>
      <c r="AW1288" s="222">
        <f t="shared" si="137"/>
        <v>70</v>
      </c>
    </row>
    <row r="1289" spans="2:49">
      <c r="B1289" s="41" t="s">
        <v>5243</v>
      </c>
      <c r="C1289" s="19" t="s">
        <v>5994</v>
      </c>
      <c r="D1289" s="227" t="s">
        <v>954</v>
      </c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221"/>
      <c r="AA1289" s="221"/>
      <c r="AB1289" s="221"/>
      <c r="AC1289" s="221"/>
      <c r="AD1289" s="221"/>
      <c r="AE1289" s="221"/>
      <c r="AF1289" s="221"/>
      <c r="AG1289" s="221"/>
      <c r="AH1289" s="221"/>
      <c r="AI1289" s="221"/>
      <c r="AJ1289" s="221"/>
      <c r="AK1289" s="221"/>
      <c r="AL1289" s="221"/>
      <c r="AM1289" s="221"/>
      <c r="AN1289" s="221"/>
      <c r="AO1289" s="221"/>
      <c r="AP1289" s="221"/>
      <c r="AQ1289" s="221"/>
      <c r="AR1289" s="221"/>
      <c r="AS1289" s="221"/>
      <c r="AT1289" s="221"/>
      <c r="AU1289" s="222">
        <v>2</v>
      </c>
      <c r="AV1289" s="222">
        <v>120</v>
      </c>
      <c r="AW1289" s="222">
        <f t="shared" si="137"/>
        <v>30</v>
      </c>
    </row>
    <row r="1290" spans="2:49">
      <c r="B1290" s="41" t="s">
        <v>5244</v>
      </c>
      <c r="C1290" s="19" t="s">
        <v>5995</v>
      </c>
      <c r="D1290" s="227" t="s">
        <v>954</v>
      </c>
      <c r="E1290" s="19"/>
      <c r="F1290" s="19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221"/>
      <c r="AA1290" s="221"/>
      <c r="AB1290" s="221"/>
      <c r="AC1290" s="221"/>
      <c r="AD1290" s="221"/>
      <c r="AE1290" s="221"/>
      <c r="AF1290" s="221"/>
      <c r="AG1290" s="221"/>
      <c r="AH1290" s="221"/>
      <c r="AI1290" s="221"/>
      <c r="AJ1290" s="221"/>
      <c r="AK1290" s="221"/>
      <c r="AL1290" s="221"/>
      <c r="AM1290" s="221"/>
      <c r="AN1290" s="221"/>
      <c r="AO1290" s="221"/>
      <c r="AP1290" s="221"/>
      <c r="AQ1290" s="221"/>
      <c r="AR1290" s="221"/>
      <c r="AS1290" s="221"/>
      <c r="AT1290" s="221"/>
      <c r="AU1290" s="222">
        <v>2</v>
      </c>
      <c r="AV1290" s="222">
        <v>120</v>
      </c>
      <c r="AW1290" s="222">
        <f t="shared" si="137"/>
        <v>30</v>
      </c>
    </row>
    <row r="1291" spans="2:49">
      <c r="B1291" s="41" t="s">
        <v>5245</v>
      </c>
      <c r="C1291" s="19" t="s">
        <v>5725</v>
      </c>
      <c r="D1291" s="44" t="s">
        <v>5</v>
      </c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221"/>
      <c r="AA1291" s="221"/>
      <c r="AB1291" s="221"/>
      <c r="AC1291" s="221"/>
      <c r="AD1291" s="221"/>
      <c r="AE1291" s="221"/>
      <c r="AF1291" s="221"/>
      <c r="AG1291" s="221"/>
      <c r="AH1291" s="221"/>
      <c r="AI1291" s="221"/>
      <c r="AJ1291" s="221"/>
      <c r="AK1291" s="221"/>
      <c r="AL1291" s="221"/>
      <c r="AM1291" s="221"/>
      <c r="AN1291" s="221"/>
      <c r="AO1291" s="221"/>
      <c r="AP1291" s="221"/>
      <c r="AQ1291" s="221"/>
      <c r="AR1291" s="221"/>
      <c r="AS1291" s="221"/>
      <c r="AT1291" s="221"/>
      <c r="AU1291" s="222">
        <v>0</v>
      </c>
      <c r="AV1291" s="222">
        <v>0</v>
      </c>
      <c r="AW1291" s="222">
        <f t="shared" si="137"/>
        <v>0</v>
      </c>
    </row>
    <row r="1292" spans="2:49">
      <c r="B1292" s="41" t="s">
        <v>5246</v>
      </c>
      <c r="C1292" s="19" t="s">
        <v>5726</v>
      </c>
      <c r="D1292" s="44" t="s">
        <v>5</v>
      </c>
      <c r="E1292" s="19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221"/>
      <c r="AA1292" s="221"/>
      <c r="AB1292" s="221"/>
      <c r="AC1292" s="221"/>
      <c r="AD1292" s="221"/>
      <c r="AE1292" s="221"/>
      <c r="AF1292" s="221"/>
      <c r="AG1292" s="221"/>
      <c r="AH1292" s="221"/>
      <c r="AI1292" s="221"/>
      <c r="AJ1292" s="221"/>
      <c r="AK1292" s="221"/>
      <c r="AL1292" s="221"/>
      <c r="AM1292" s="221"/>
      <c r="AN1292" s="221"/>
      <c r="AO1292" s="221"/>
      <c r="AP1292" s="221"/>
      <c r="AQ1292" s="221"/>
      <c r="AR1292" s="221"/>
      <c r="AS1292" s="221"/>
      <c r="AT1292" s="221"/>
      <c r="AU1292" s="222">
        <v>0</v>
      </c>
      <c r="AV1292" s="222">
        <v>0</v>
      </c>
      <c r="AW1292" s="222">
        <f t="shared" si="137"/>
        <v>0</v>
      </c>
    </row>
    <row r="1293" spans="2:49">
      <c r="B1293" s="41" t="s">
        <v>5247</v>
      </c>
      <c r="C1293" s="19" t="s">
        <v>5727</v>
      </c>
      <c r="D1293" s="44" t="s">
        <v>5</v>
      </c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221"/>
      <c r="AA1293" s="221"/>
      <c r="AB1293" s="221"/>
      <c r="AC1293" s="221"/>
      <c r="AD1293" s="221"/>
      <c r="AE1293" s="221"/>
      <c r="AF1293" s="221"/>
      <c r="AG1293" s="221"/>
      <c r="AH1293" s="221"/>
      <c r="AI1293" s="221"/>
      <c r="AJ1293" s="221"/>
      <c r="AK1293" s="221"/>
      <c r="AL1293" s="221"/>
      <c r="AM1293" s="221"/>
      <c r="AN1293" s="221"/>
      <c r="AO1293" s="221"/>
      <c r="AP1293" s="221"/>
      <c r="AQ1293" s="221"/>
      <c r="AR1293" s="221"/>
      <c r="AS1293" s="221"/>
      <c r="AT1293" s="221"/>
      <c r="AU1293" s="222">
        <v>0</v>
      </c>
      <c r="AV1293" s="222">
        <v>0</v>
      </c>
      <c r="AW1293" s="222">
        <f t="shared" si="137"/>
        <v>0</v>
      </c>
    </row>
    <row r="1294" spans="2:49">
      <c r="B1294" s="41" t="s">
        <v>5248</v>
      </c>
      <c r="C1294" s="19" t="s">
        <v>5728</v>
      </c>
      <c r="D1294" s="44" t="s">
        <v>5</v>
      </c>
      <c r="E1294" s="19"/>
      <c r="F1294" s="19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221"/>
      <c r="AA1294" s="221"/>
      <c r="AB1294" s="221"/>
      <c r="AC1294" s="221"/>
      <c r="AD1294" s="221"/>
      <c r="AE1294" s="221"/>
      <c r="AF1294" s="221"/>
      <c r="AG1294" s="221"/>
      <c r="AH1294" s="221"/>
      <c r="AI1294" s="221"/>
      <c r="AJ1294" s="221"/>
      <c r="AK1294" s="221"/>
      <c r="AL1294" s="221"/>
      <c r="AM1294" s="221"/>
      <c r="AN1294" s="221"/>
      <c r="AO1294" s="221"/>
      <c r="AP1294" s="221"/>
      <c r="AQ1294" s="221"/>
      <c r="AR1294" s="221"/>
      <c r="AS1294" s="221"/>
      <c r="AT1294" s="221"/>
      <c r="AU1294" s="222">
        <v>0</v>
      </c>
      <c r="AV1294" s="222">
        <v>0</v>
      </c>
      <c r="AW1294" s="222">
        <f t="shared" si="137"/>
        <v>0</v>
      </c>
    </row>
    <row r="1295" spans="2:49">
      <c r="B1295" s="41" t="s">
        <v>5249</v>
      </c>
      <c r="C1295" s="19" t="s">
        <v>5729</v>
      </c>
      <c r="D1295" s="44" t="s">
        <v>5</v>
      </c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221"/>
      <c r="AA1295" s="221"/>
      <c r="AB1295" s="221"/>
      <c r="AC1295" s="221"/>
      <c r="AD1295" s="221"/>
      <c r="AE1295" s="221"/>
      <c r="AF1295" s="221"/>
      <c r="AG1295" s="221"/>
      <c r="AH1295" s="221"/>
      <c r="AI1295" s="221"/>
      <c r="AJ1295" s="221"/>
      <c r="AK1295" s="221"/>
      <c r="AL1295" s="221"/>
      <c r="AM1295" s="221"/>
      <c r="AN1295" s="221"/>
      <c r="AO1295" s="221"/>
      <c r="AP1295" s="221"/>
      <c r="AQ1295" s="221"/>
      <c r="AR1295" s="221"/>
      <c r="AS1295" s="221"/>
      <c r="AT1295" s="221"/>
      <c r="AU1295" s="222">
        <v>0</v>
      </c>
      <c r="AV1295" s="222">
        <v>0</v>
      </c>
      <c r="AW1295" s="222">
        <f t="shared" si="137"/>
        <v>0</v>
      </c>
    </row>
    <row r="1296" spans="2:49">
      <c r="B1296" s="41" t="s">
        <v>5250</v>
      </c>
      <c r="C1296" s="19" t="s">
        <v>5730</v>
      </c>
      <c r="D1296" s="227" t="s">
        <v>956</v>
      </c>
      <c r="E1296" s="19"/>
      <c r="F1296" s="19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221"/>
      <c r="AA1296" s="221"/>
      <c r="AB1296" s="221"/>
      <c r="AC1296" s="221"/>
      <c r="AD1296" s="221"/>
      <c r="AE1296" s="221"/>
      <c r="AF1296" s="221"/>
      <c r="AG1296" s="221"/>
      <c r="AH1296" s="221"/>
      <c r="AI1296" s="221"/>
      <c r="AJ1296" s="221"/>
      <c r="AK1296" s="221"/>
      <c r="AL1296" s="221"/>
      <c r="AM1296" s="221"/>
      <c r="AN1296" s="221"/>
      <c r="AO1296" s="221"/>
      <c r="AP1296" s="221"/>
      <c r="AQ1296" s="221"/>
      <c r="AR1296" s="221"/>
      <c r="AS1296" s="221"/>
      <c r="AT1296" s="221"/>
      <c r="AU1296" s="222">
        <v>0</v>
      </c>
      <c r="AV1296" s="222">
        <v>0</v>
      </c>
      <c r="AW1296" s="222">
        <f t="shared" si="137"/>
        <v>0</v>
      </c>
    </row>
    <row r="1297" spans="2:49">
      <c r="B1297" s="41" t="s">
        <v>5251</v>
      </c>
      <c r="C1297" s="19" t="s">
        <v>5996</v>
      </c>
      <c r="D1297" s="227" t="s">
        <v>956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221"/>
      <c r="AA1297" s="221"/>
      <c r="AB1297" s="221"/>
      <c r="AC1297" s="221"/>
      <c r="AD1297" s="221"/>
      <c r="AE1297" s="221"/>
      <c r="AF1297" s="221"/>
      <c r="AG1297" s="221"/>
      <c r="AH1297" s="221"/>
      <c r="AI1297" s="221"/>
      <c r="AJ1297" s="221"/>
      <c r="AK1297" s="221"/>
      <c r="AL1297" s="221"/>
      <c r="AM1297" s="221"/>
      <c r="AN1297" s="221"/>
      <c r="AO1297" s="221"/>
      <c r="AP1297" s="221"/>
      <c r="AQ1297" s="221"/>
      <c r="AR1297" s="221"/>
      <c r="AS1297" s="221"/>
      <c r="AT1297" s="221"/>
      <c r="AU1297" s="222">
        <v>2</v>
      </c>
      <c r="AV1297" s="222">
        <v>160</v>
      </c>
      <c r="AW1297" s="222">
        <f t="shared" si="137"/>
        <v>40</v>
      </c>
    </row>
    <row r="1298" spans="2:49">
      <c r="B1298" s="41" t="s">
        <v>5252</v>
      </c>
      <c r="C1298" s="19" t="s">
        <v>5731</v>
      </c>
      <c r="D1298" s="227" t="s">
        <v>956</v>
      </c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221"/>
      <c r="AA1298" s="221"/>
      <c r="AB1298" s="221"/>
      <c r="AC1298" s="221"/>
      <c r="AD1298" s="221"/>
      <c r="AE1298" s="221"/>
      <c r="AF1298" s="221"/>
      <c r="AG1298" s="221"/>
      <c r="AH1298" s="221"/>
      <c r="AI1298" s="221"/>
      <c r="AJ1298" s="221"/>
      <c r="AK1298" s="221"/>
      <c r="AL1298" s="221"/>
      <c r="AM1298" s="221"/>
      <c r="AN1298" s="221"/>
      <c r="AO1298" s="221"/>
      <c r="AP1298" s="221"/>
      <c r="AQ1298" s="221"/>
      <c r="AR1298" s="221"/>
      <c r="AS1298" s="221"/>
      <c r="AT1298" s="221"/>
      <c r="AU1298" s="222">
        <v>0</v>
      </c>
      <c r="AV1298" s="222">
        <v>0</v>
      </c>
      <c r="AW1298" s="222">
        <f t="shared" si="137"/>
        <v>0</v>
      </c>
    </row>
    <row r="1299" spans="2:49">
      <c r="B1299" s="41" t="s">
        <v>5253</v>
      </c>
      <c r="C1299" s="19" t="s">
        <v>5732</v>
      </c>
      <c r="D1299" s="44" t="s">
        <v>5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221"/>
      <c r="AA1299" s="221"/>
      <c r="AB1299" s="221"/>
      <c r="AC1299" s="221"/>
      <c r="AD1299" s="221"/>
      <c r="AE1299" s="221"/>
      <c r="AF1299" s="221"/>
      <c r="AG1299" s="221"/>
      <c r="AH1299" s="221"/>
      <c r="AI1299" s="221"/>
      <c r="AJ1299" s="221"/>
      <c r="AK1299" s="221"/>
      <c r="AL1299" s="221"/>
      <c r="AM1299" s="221"/>
      <c r="AN1299" s="221"/>
      <c r="AO1299" s="221"/>
      <c r="AP1299" s="221"/>
      <c r="AQ1299" s="221"/>
      <c r="AR1299" s="221"/>
      <c r="AS1299" s="221"/>
      <c r="AT1299" s="221"/>
      <c r="AU1299" s="222">
        <v>0</v>
      </c>
      <c r="AV1299" s="222">
        <v>0</v>
      </c>
      <c r="AW1299" s="222">
        <f t="shared" si="137"/>
        <v>0</v>
      </c>
    </row>
    <row r="1300" spans="2:49">
      <c r="B1300" s="41" t="s">
        <v>5254</v>
      </c>
      <c r="C1300" s="19" t="s">
        <v>5733</v>
      </c>
      <c r="D1300" s="227" t="s">
        <v>956</v>
      </c>
      <c r="E1300" s="19"/>
      <c r="F1300" s="19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221"/>
      <c r="AA1300" s="221"/>
      <c r="AB1300" s="221"/>
      <c r="AC1300" s="221"/>
      <c r="AD1300" s="221"/>
      <c r="AE1300" s="221"/>
      <c r="AF1300" s="221"/>
      <c r="AG1300" s="221"/>
      <c r="AH1300" s="221"/>
      <c r="AI1300" s="221"/>
      <c r="AJ1300" s="221"/>
      <c r="AK1300" s="221"/>
      <c r="AL1300" s="221"/>
      <c r="AM1300" s="221"/>
      <c r="AN1300" s="221"/>
      <c r="AO1300" s="221"/>
      <c r="AP1300" s="221"/>
      <c r="AQ1300" s="221"/>
      <c r="AR1300" s="221"/>
      <c r="AS1300" s="221"/>
      <c r="AT1300" s="221"/>
      <c r="AU1300" s="222">
        <v>0</v>
      </c>
      <c r="AV1300" s="222">
        <v>0</v>
      </c>
      <c r="AW1300" s="222">
        <f t="shared" si="137"/>
        <v>0</v>
      </c>
    </row>
    <row r="1301" spans="2:49">
      <c r="B1301" s="41" t="s">
        <v>5255</v>
      </c>
      <c r="C1301" s="19" t="s">
        <v>5734</v>
      </c>
      <c r="D1301" s="227" t="s">
        <v>951</v>
      </c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221"/>
      <c r="AA1301" s="221"/>
      <c r="AB1301" s="221"/>
      <c r="AC1301" s="221"/>
      <c r="AD1301" s="221"/>
      <c r="AE1301" s="221"/>
      <c r="AF1301" s="221"/>
      <c r="AG1301" s="221"/>
      <c r="AH1301" s="221"/>
      <c r="AI1301" s="221"/>
      <c r="AJ1301" s="221"/>
      <c r="AK1301" s="221"/>
      <c r="AL1301" s="221"/>
      <c r="AM1301" s="221"/>
      <c r="AN1301" s="221"/>
      <c r="AO1301" s="221"/>
      <c r="AP1301" s="221"/>
      <c r="AQ1301" s="221"/>
      <c r="AR1301" s="221"/>
      <c r="AS1301" s="221"/>
      <c r="AT1301" s="221"/>
      <c r="AU1301" s="222">
        <v>0</v>
      </c>
      <c r="AV1301" s="222">
        <v>0</v>
      </c>
      <c r="AW1301" s="222">
        <f t="shared" si="137"/>
        <v>0</v>
      </c>
    </row>
    <row r="1302" spans="2:49">
      <c r="B1302" s="41" t="s">
        <v>5256</v>
      </c>
      <c r="C1302" s="19" t="s">
        <v>5735</v>
      </c>
      <c r="D1302" s="227" t="s">
        <v>951</v>
      </c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221"/>
      <c r="AA1302" s="221"/>
      <c r="AB1302" s="221"/>
      <c r="AC1302" s="221"/>
      <c r="AD1302" s="221"/>
      <c r="AE1302" s="221"/>
      <c r="AF1302" s="221"/>
      <c r="AG1302" s="221"/>
      <c r="AH1302" s="221"/>
      <c r="AI1302" s="221"/>
      <c r="AJ1302" s="221"/>
      <c r="AK1302" s="221"/>
      <c r="AL1302" s="221"/>
      <c r="AM1302" s="221"/>
      <c r="AN1302" s="221"/>
      <c r="AO1302" s="221"/>
      <c r="AP1302" s="221"/>
      <c r="AQ1302" s="221"/>
      <c r="AR1302" s="221"/>
      <c r="AS1302" s="221"/>
      <c r="AT1302" s="221"/>
      <c r="AU1302" s="222">
        <v>0</v>
      </c>
      <c r="AV1302" s="222">
        <v>0</v>
      </c>
      <c r="AW1302" s="222">
        <f t="shared" si="137"/>
        <v>0</v>
      </c>
    </row>
    <row r="1303" spans="2:49">
      <c r="B1303" s="41" t="s">
        <v>5257</v>
      </c>
      <c r="C1303" s="19" t="s">
        <v>5736</v>
      </c>
      <c r="D1303" s="227" t="s">
        <v>956</v>
      </c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221"/>
      <c r="AA1303" s="221"/>
      <c r="AB1303" s="221"/>
      <c r="AC1303" s="221"/>
      <c r="AD1303" s="221"/>
      <c r="AE1303" s="221"/>
      <c r="AF1303" s="221"/>
      <c r="AG1303" s="221"/>
      <c r="AH1303" s="221"/>
      <c r="AI1303" s="221"/>
      <c r="AJ1303" s="221"/>
      <c r="AK1303" s="221"/>
      <c r="AL1303" s="221"/>
      <c r="AM1303" s="221"/>
      <c r="AN1303" s="221"/>
      <c r="AO1303" s="221"/>
      <c r="AP1303" s="221"/>
      <c r="AQ1303" s="221"/>
      <c r="AR1303" s="221"/>
      <c r="AS1303" s="221"/>
      <c r="AT1303" s="221"/>
      <c r="AU1303" s="222">
        <v>0</v>
      </c>
      <c r="AV1303" s="222">
        <v>0</v>
      </c>
      <c r="AW1303" s="222">
        <f t="shared" si="137"/>
        <v>0</v>
      </c>
    </row>
    <row r="1304" spans="2:49">
      <c r="B1304" s="41" t="s">
        <v>5258</v>
      </c>
      <c r="C1304" s="19" t="s">
        <v>5591</v>
      </c>
      <c r="D1304" s="44" t="s">
        <v>5</v>
      </c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221"/>
      <c r="AA1304" s="221"/>
      <c r="AB1304" s="221"/>
      <c r="AC1304" s="221"/>
      <c r="AD1304" s="221"/>
      <c r="AE1304" s="221"/>
      <c r="AF1304" s="221"/>
      <c r="AG1304" s="221"/>
      <c r="AH1304" s="221"/>
      <c r="AI1304" s="221"/>
      <c r="AJ1304" s="221"/>
      <c r="AK1304" s="221"/>
      <c r="AL1304" s="221"/>
      <c r="AM1304" s="221"/>
      <c r="AN1304" s="221"/>
      <c r="AO1304" s="221"/>
      <c r="AP1304" s="221"/>
      <c r="AQ1304" s="221"/>
      <c r="AR1304" s="221"/>
      <c r="AS1304" s="221"/>
      <c r="AT1304" s="221"/>
      <c r="AU1304" s="222">
        <v>3</v>
      </c>
      <c r="AV1304" s="222">
        <v>385</v>
      </c>
      <c r="AW1304" s="222">
        <f t="shared" si="137"/>
        <v>96.25</v>
      </c>
    </row>
    <row r="1305" spans="2:49">
      <c r="B1305" s="41" t="s">
        <v>5259</v>
      </c>
      <c r="C1305" s="19" t="s">
        <v>5737</v>
      </c>
      <c r="D1305" s="44" t="s">
        <v>5</v>
      </c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221"/>
      <c r="AA1305" s="221"/>
      <c r="AB1305" s="221"/>
      <c r="AC1305" s="221"/>
      <c r="AD1305" s="221"/>
      <c r="AE1305" s="221"/>
      <c r="AF1305" s="221"/>
      <c r="AG1305" s="221"/>
      <c r="AH1305" s="221"/>
      <c r="AI1305" s="221"/>
      <c r="AJ1305" s="221"/>
      <c r="AK1305" s="221"/>
      <c r="AL1305" s="221"/>
      <c r="AM1305" s="221"/>
      <c r="AN1305" s="221"/>
      <c r="AO1305" s="221"/>
      <c r="AP1305" s="221"/>
      <c r="AQ1305" s="221"/>
      <c r="AR1305" s="221"/>
      <c r="AS1305" s="221"/>
      <c r="AT1305" s="221"/>
      <c r="AU1305" s="222">
        <v>5</v>
      </c>
      <c r="AV1305" s="222">
        <v>455</v>
      </c>
      <c r="AW1305" s="222">
        <f t="shared" si="137"/>
        <v>113.75</v>
      </c>
    </row>
    <row r="1306" spans="2:49">
      <c r="B1306" s="41" t="s">
        <v>5260</v>
      </c>
      <c r="C1306" s="19" t="s">
        <v>5738</v>
      </c>
      <c r="D1306" s="227" t="s">
        <v>952</v>
      </c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221"/>
      <c r="AA1306" s="221"/>
      <c r="AB1306" s="221"/>
      <c r="AC1306" s="221"/>
      <c r="AD1306" s="221"/>
      <c r="AE1306" s="221"/>
      <c r="AF1306" s="221"/>
      <c r="AG1306" s="221"/>
      <c r="AH1306" s="221"/>
      <c r="AI1306" s="221"/>
      <c r="AJ1306" s="221"/>
      <c r="AK1306" s="221"/>
      <c r="AL1306" s="221"/>
      <c r="AM1306" s="221"/>
      <c r="AN1306" s="221"/>
      <c r="AO1306" s="221"/>
      <c r="AP1306" s="221"/>
      <c r="AQ1306" s="221"/>
      <c r="AR1306" s="221"/>
      <c r="AS1306" s="221"/>
      <c r="AT1306" s="221"/>
      <c r="AU1306" s="222">
        <v>5</v>
      </c>
      <c r="AV1306" s="222">
        <v>430</v>
      </c>
      <c r="AW1306" s="222">
        <f t="shared" si="137"/>
        <v>107.5</v>
      </c>
    </row>
    <row r="1307" spans="2:49">
      <c r="B1307" s="41" t="s">
        <v>5261</v>
      </c>
      <c r="C1307" s="19" t="s">
        <v>5739</v>
      </c>
      <c r="D1307" s="227" t="s">
        <v>952</v>
      </c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221"/>
      <c r="AA1307" s="221"/>
      <c r="AB1307" s="221"/>
      <c r="AC1307" s="221"/>
      <c r="AD1307" s="221"/>
      <c r="AE1307" s="221"/>
      <c r="AF1307" s="221"/>
      <c r="AG1307" s="221"/>
      <c r="AH1307" s="221"/>
      <c r="AI1307" s="221"/>
      <c r="AJ1307" s="221"/>
      <c r="AK1307" s="221"/>
      <c r="AL1307" s="221"/>
      <c r="AM1307" s="221"/>
      <c r="AN1307" s="221"/>
      <c r="AO1307" s="221"/>
      <c r="AP1307" s="221"/>
      <c r="AQ1307" s="221"/>
      <c r="AR1307" s="221"/>
      <c r="AS1307" s="221"/>
      <c r="AT1307" s="221"/>
      <c r="AU1307" s="222">
        <v>0</v>
      </c>
      <c r="AV1307" s="222">
        <v>0</v>
      </c>
      <c r="AW1307" s="222">
        <f t="shared" si="137"/>
        <v>0</v>
      </c>
    </row>
    <row r="1308" spans="2:49">
      <c r="B1308" s="41" t="s">
        <v>5262</v>
      </c>
      <c r="C1308" s="19" t="s">
        <v>5740</v>
      </c>
      <c r="D1308" s="44" t="s">
        <v>5</v>
      </c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221"/>
      <c r="AA1308" s="221"/>
      <c r="AB1308" s="221"/>
      <c r="AC1308" s="221"/>
      <c r="AD1308" s="221"/>
      <c r="AE1308" s="221"/>
      <c r="AF1308" s="221"/>
      <c r="AG1308" s="221"/>
      <c r="AH1308" s="221"/>
      <c r="AI1308" s="221"/>
      <c r="AJ1308" s="221"/>
      <c r="AK1308" s="221"/>
      <c r="AL1308" s="221"/>
      <c r="AM1308" s="221"/>
      <c r="AN1308" s="221"/>
      <c r="AO1308" s="221"/>
      <c r="AP1308" s="221"/>
      <c r="AQ1308" s="221"/>
      <c r="AR1308" s="221"/>
      <c r="AS1308" s="221"/>
      <c r="AT1308" s="221"/>
      <c r="AU1308" s="222">
        <v>0</v>
      </c>
      <c r="AV1308" s="222">
        <v>0</v>
      </c>
      <c r="AW1308" s="222">
        <f t="shared" si="137"/>
        <v>0</v>
      </c>
    </row>
    <row r="1309" spans="2:49">
      <c r="B1309" s="41" t="s">
        <v>5263</v>
      </c>
      <c r="C1309" s="19" t="s">
        <v>5741</v>
      </c>
      <c r="D1309" s="44" t="s">
        <v>5</v>
      </c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221"/>
      <c r="AA1309" s="221"/>
      <c r="AB1309" s="221"/>
      <c r="AC1309" s="221"/>
      <c r="AD1309" s="221"/>
      <c r="AE1309" s="221"/>
      <c r="AF1309" s="221"/>
      <c r="AG1309" s="221"/>
      <c r="AH1309" s="221"/>
      <c r="AI1309" s="221"/>
      <c r="AJ1309" s="221"/>
      <c r="AK1309" s="221"/>
      <c r="AL1309" s="221"/>
      <c r="AM1309" s="221"/>
      <c r="AN1309" s="221"/>
      <c r="AO1309" s="221"/>
      <c r="AP1309" s="221"/>
      <c r="AQ1309" s="221"/>
      <c r="AR1309" s="221"/>
      <c r="AS1309" s="221"/>
      <c r="AT1309" s="221"/>
      <c r="AU1309" s="222">
        <v>0</v>
      </c>
      <c r="AV1309" s="222">
        <v>0</v>
      </c>
      <c r="AW1309" s="222">
        <f t="shared" si="137"/>
        <v>0</v>
      </c>
    </row>
    <row r="1310" spans="2:49">
      <c r="B1310" s="41" t="s">
        <v>5264</v>
      </c>
      <c r="C1310" s="19" t="s">
        <v>5742</v>
      </c>
      <c r="D1310" s="44" t="s">
        <v>5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221"/>
      <c r="AA1310" s="221"/>
      <c r="AB1310" s="221"/>
      <c r="AC1310" s="221"/>
      <c r="AD1310" s="221"/>
      <c r="AE1310" s="221"/>
      <c r="AF1310" s="221"/>
      <c r="AG1310" s="221"/>
      <c r="AH1310" s="221"/>
      <c r="AI1310" s="221"/>
      <c r="AJ1310" s="221"/>
      <c r="AK1310" s="221"/>
      <c r="AL1310" s="221"/>
      <c r="AM1310" s="221"/>
      <c r="AN1310" s="221"/>
      <c r="AO1310" s="221"/>
      <c r="AP1310" s="221"/>
      <c r="AQ1310" s="221"/>
      <c r="AR1310" s="221"/>
      <c r="AS1310" s="221"/>
      <c r="AT1310" s="221"/>
      <c r="AU1310" s="222">
        <v>0</v>
      </c>
      <c r="AV1310" s="222">
        <v>0</v>
      </c>
      <c r="AW1310" s="222">
        <f t="shared" si="137"/>
        <v>0</v>
      </c>
    </row>
    <row r="1311" spans="2:49">
      <c r="B1311" s="41" t="s">
        <v>5265</v>
      </c>
      <c r="C1311" s="19" t="s">
        <v>5743</v>
      </c>
      <c r="D1311" s="227" t="s">
        <v>364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221"/>
      <c r="AA1311" s="221"/>
      <c r="AB1311" s="221"/>
      <c r="AC1311" s="221"/>
      <c r="AD1311" s="221"/>
      <c r="AE1311" s="221"/>
      <c r="AF1311" s="221"/>
      <c r="AG1311" s="221"/>
      <c r="AH1311" s="221"/>
      <c r="AI1311" s="221"/>
      <c r="AJ1311" s="221"/>
      <c r="AK1311" s="221"/>
      <c r="AL1311" s="221"/>
      <c r="AM1311" s="221"/>
      <c r="AN1311" s="221"/>
      <c r="AO1311" s="221"/>
      <c r="AP1311" s="221"/>
      <c r="AQ1311" s="221"/>
      <c r="AR1311" s="221"/>
      <c r="AS1311" s="221"/>
      <c r="AT1311" s="221"/>
      <c r="AU1311" s="222">
        <v>0</v>
      </c>
      <c r="AV1311" s="222">
        <v>0</v>
      </c>
      <c r="AW1311" s="222">
        <f t="shared" si="137"/>
        <v>0</v>
      </c>
    </row>
    <row r="1312" spans="2:49">
      <c r="B1312" s="41" t="s">
        <v>5266</v>
      </c>
      <c r="C1312" s="19" t="s">
        <v>5744</v>
      </c>
      <c r="D1312" s="44" t="s">
        <v>5</v>
      </c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221"/>
      <c r="AA1312" s="221"/>
      <c r="AB1312" s="221"/>
      <c r="AC1312" s="221"/>
      <c r="AD1312" s="221"/>
      <c r="AE1312" s="221"/>
      <c r="AF1312" s="221"/>
      <c r="AG1312" s="221"/>
      <c r="AH1312" s="221"/>
      <c r="AI1312" s="221"/>
      <c r="AJ1312" s="221"/>
      <c r="AK1312" s="221"/>
      <c r="AL1312" s="221"/>
      <c r="AM1312" s="221"/>
      <c r="AN1312" s="221"/>
      <c r="AO1312" s="221"/>
      <c r="AP1312" s="221"/>
      <c r="AQ1312" s="221"/>
      <c r="AR1312" s="221"/>
      <c r="AS1312" s="221"/>
      <c r="AT1312" s="221"/>
      <c r="AU1312" s="222">
        <v>0</v>
      </c>
      <c r="AV1312" s="222">
        <v>0</v>
      </c>
      <c r="AW1312" s="222">
        <f t="shared" si="137"/>
        <v>0</v>
      </c>
    </row>
    <row r="1313" spans="2:49">
      <c r="B1313" s="41" t="s">
        <v>5267</v>
      </c>
      <c r="C1313" s="19" t="s">
        <v>5745</v>
      </c>
      <c r="D1313" s="44" t="s">
        <v>5</v>
      </c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221"/>
      <c r="AA1313" s="221"/>
      <c r="AB1313" s="221"/>
      <c r="AC1313" s="221"/>
      <c r="AD1313" s="221"/>
      <c r="AE1313" s="221"/>
      <c r="AF1313" s="221"/>
      <c r="AG1313" s="221"/>
      <c r="AH1313" s="221"/>
      <c r="AI1313" s="221"/>
      <c r="AJ1313" s="221"/>
      <c r="AK1313" s="221"/>
      <c r="AL1313" s="221"/>
      <c r="AM1313" s="221"/>
      <c r="AN1313" s="221"/>
      <c r="AO1313" s="221"/>
      <c r="AP1313" s="221"/>
      <c r="AQ1313" s="221"/>
      <c r="AR1313" s="221"/>
      <c r="AS1313" s="221"/>
      <c r="AT1313" s="221"/>
      <c r="AU1313" s="222">
        <v>0</v>
      </c>
      <c r="AV1313" s="222">
        <v>0</v>
      </c>
      <c r="AW1313" s="222">
        <f t="shared" si="137"/>
        <v>0</v>
      </c>
    </row>
    <row r="1314" spans="2:49">
      <c r="B1314" s="41" t="s">
        <v>5268</v>
      </c>
      <c r="C1314" s="19" t="s">
        <v>5746</v>
      </c>
      <c r="D1314" s="227" t="s">
        <v>259</v>
      </c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221"/>
      <c r="AA1314" s="221"/>
      <c r="AB1314" s="221"/>
      <c r="AC1314" s="221"/>
      <c r="AD1314" s="221"/>
      <c r="AE1314" s="221"/>
      <c r="AF1314" s="221"/>
      <c r="AG1314" s="221"/>
      <c r="AH1314" s="221"/>
      <c r="AI1314" s="221"/>
      <c r="AJ1314" s="221"/>
      <c r="AK1314" s="221"/>
      <c r="AL1314" s="221"/>
      <c r="AM1314" s="221"/>
      <c r="AN1314" s="221"/>
      <c r="AO1314" s="221"/>
      <c r="AP1314" s="221"/>
      <c r="AQ1314" s="221"/>
      <c r="AR1314" s="221"/>
      <c r="AS1314" s="221"/>
      <c r="AT1314" s="221"/>
      <c r="AU1314" s="222">
        <v>0</v>
      </c>
      <c r="AV1314" s="222">
        <v>0</v>
      </c>
      <c r="AW1314" s="222">
        <f t="shared" si="137"/>
        <v>0</v>
      </c>
    </row>
    <row r="1315" spans="2:49">
      <c r="B1315" s="41" t="s">
        <v>5269</v>
      </c>
      <c r="C1315" s="19" t="s">
        <v>5747</v>
      </c>
      <c r="D1315" s="44" t="s">
        <v>5</v>
      </c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221"/>
      <c r="AA1315" s="221"/>
      <c r="AB1315" s="221"/>
      <c r="AC1315" s="221"/>
      <c r="AD1315" s="221"/>
      <c r="AE1315" s="221"/>
      <c r="AF1315" s="221"/>
      <c r="AG1315" s="221"/>
      <c r="AH1315" s="221"/>
      <c r="AI1315" s="221"/>
      <c r="AJ1315" s="221"/>
      <c r="AK1315" s="221"/>
      <c r="AL1315" s="221"/>
      <c r="AM1315" s="221"/>
      <c r="AN1315" s="221"/>
      <c r="AO1315" s="221"/>
      <c r="AP1315" s="221"/>
      <c r="AQ1315" s="221"/>
      <c r="AR1315" s="221"/>
      <c r="AS1315" s="221"/>
      <c r="AT1315" s="221"/>
      <c r="AU1315" s="222">
        <v>0</v>
      </c>
      <c r="AV1315" s="222">
        <v>0</v>
      </c>
      <c r="AW1315" s="222">
        <f t="shared" si="137"/>
        <v>0</v>
      </c>
    </row>
    <row r="1316" spans="2:49">
      <c r="B1316" s="41" t="s">
        <v>5270</v>
      </c>
      <c r="C1316" s="19" t="s">
        <v>5748</v>
      </c>
      <c r="D1316" s="44" t="s">
        <v>5</v>
      </c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221"/>
      <c r="AA1316" s="221"/>
      <c r="AB1316" s="221"/>
      <c r="AC1316" s="221"/>
      <c r="AD1316" s="221"/>
      <c r="AE1316" s="221"/>
      <c r="AF1316" s="221"/>
      <c r="AG1316" s="221"/>
      <c r="AH1316" s="221"/>
      <c r="AI1316" s="221"/>
      <c r="AJ1316" s="221"/>
      <c r="AK1316" s="221"/>
      <c r="AL1316" s="221"/>
      <c r="AM1316" s="221"/>
      <c r="AN1316" s="221"/>
      <c r="AO1316" s="221"/>
      <c r="AP1316" s="221"/>
      <c r="AQ1316" s="221"/>
      <c r="AR1316" s="221"/>
      <c r="AS1316" s="221"/>
      <c r="AT1316" s="221"/>
      <c r="AU1316" s="222">
        <v>0</v>
      </c>
      <c r="AV1316" s="222">
        <v>0</v>
      </c>
      <c r="AW1316" s="222">
        <f t="shared" si="137"/>
        <v>0</v>
      </c>
    </row>
    <row r="1317" spans="2:49">
      <c r="B1317" s="41" t="s">
        <v>5271</v>
      </c>
      <c r="C1317" s="19" t="s">
        <v>5997</v>
      </c>
      <c r="D1317" s="227" t="s">
        <v>5</v>
      </c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221"/>
      <c r="AA1317" s="221"/>
      <c r="AB1317" s="221"/>
      <c r="AC1317" s="221"/>
      <c r="AD1317" s="221"/>
      <c r="AE1317" s="221"/>
      <c r="AF1317" s="221"/>
      <c r="AG1317" s="221"/>
      <c r="AH1317" s="221"/>
      <c r="AI1317" s="221"/>
      <c r="AJ1317" s="221"/>
      <c r="AK1317" s="221"/>
      <c r="AL1317" s="221"/>
      <c r="AM1317" s="221"/>
      <c r="AN1317" s="221"/>
      <c r="AO1317" s="221"/>
      <c r="AP1317" s="221"/>
      <c r="AQ1317" s="221"/>
      <c r="AR1317" s="221"/>
      <c r="AS1317" s="221"/>
      <c r="AT1317" s="221"/>
      <c r="AU1317" s="222">
        <v>0</v>
      </c>
      <c r="AV1317" s="222">
        <v>0</v>
      </c>
      <c r="AW1317" s="222">
        <f t="shared" si="137"/>
        <v>0</v>
      </c>
    </row>
    <row r="1318" spans="2:49">
      <c r="B1318" s="41" t="s">
        <v>5272</v>
      </c>
      <c r="C1318" s="19" t="s">
        <v>5718</v>
      </c>
      <c r="D1318" s="44" t="s">
        <v>5</v>
      </c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221"/>
      <c r="AA1318" s="221"/>
      <c r="AB1318" s="221"/>
      <c r="AC1318" s="221"/>
      <c r="AD1318" s="221"/>
      <c r="AE1318" s="221"/>
      <c r="AF1318" s="221"/>
      <c r="AG1318" s="221"/>
      <c r="AH1318" s="221"/>
      <c r="AI1318" s="221"/>
      <c r="AJ1318" s="221"/>
      <c r="AK1318" s="221"/>
      <c r="AL1318" s="221"/>
      <c r="AM1318" s="221"/>
      <c r="AN1318" s="221"/>
      <c r="AO1318" s="221"/>
      <c r="AP1318" s="221"/>
      <c r="AQ1318" s="221"/>
      <c r="AR1318" s="221"/>
      <c r="AS1318" s="221"/>
      <c r="AT1318" s="221"/>
      <c r="AU1318" s="222">
        <v>0</v>
      </c>
      <c r="AV1318" s="222">
        <v>0</v>
      </c>
      <c r="AW1318" s="222">
        <f t="shared" si="137"/>
        <v>0</v>
      </c>
    </row>
    <row r="1319" spans="2:49">
      <c r="B1319" s="41" t="s">
        <v>5273</v>
      </c>
      <c r="C1319" s="19" t="s">
        <v>5749</v>
      </c>
      <c r="D1319" s="44" t="s">
        <v>5</v>
      </c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221"/>
      <c r="AA1319" s="221"/>
      <c r="AB1319" s="221"/>
      <c r="AC1319" s="221"/>
      <c r="AD1319" s="221"/>
      <c r="AE1319" s="221"/>
      <c r="AF1319" s="221"/>
      <c r="AG1319" s="221"/>
      <c r="AH1319" s="221"/>
      <c r="AI1319" s="221"/>
      <c r="AJ1319" s="221"/>
      <c r="AK1319" s="221"/>
      <c r="AL1319" s="221"/>
      <c r="AM1319" s="221"/>
      <c r="AN1319" s="221"/>
      <c r="AO1319" s="221"/>
      <c r="AP1319" s="221"/>
      <c r="AQ1319" s="221"/>
      <c r="AR1319" s="221"/>
      <c r="AS1319" s="221"/>
      <c r="AT1319" s="221"/>
      <c r="AU1319" s="222">
        <v>0</v>
      </c>
      <c r="AV1319" s="222">
        <v>0</v>
      </c>
      <c r="AW1319" s="222">
        <f t="shared" si="137"/>
        <v>0</v>
      </c>
    </row>
    <row r="1320" spans="2:49">
      <c r="B1320" s="41" t="s">
        <v>5274</v>
      </c>
      <c r="C1320" s="19" t="s">
        <v>5750</v>
      </c>
      <c r="D1320" s="44" t="s">
        <v>5</v>
      </c>
      <c r="E1320" s="19"/>
      <c r="F1320" s="19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221"/>
      <c r="AA1320" s="221"/>
      <c r="AB1320" s="221"/>
      <c r="AC1320" s="221"/>
      <c r="AD1320" s="221"/>
      <c r="AE1320" s="221"/>
      <c r="AF1320" s="221"/>
      <c r="AG1320" s="221"/>
      <c r="AH1320" s="221"/>
      <c r="AI1320" s="221"/>
      <c r="AJ1320" s="221"/>
      <c r="AK1320" s="221"/>
      <c r="AL1320" s="221"/>
      <c r="AM1320" s="221"/>
      <c r="AN1320" s="221"/>
      <c r="AO1320" s="221"/>
      <c r="AP1320" s="221"/>
      <c r="AQ1320" s="221"/>
      <c r="AR1320" s="221"/>
      <c r="AS1320" s="221"/>
      <c r="AT1320" s="221"/>
      <c r="AU1320" s="222">
        <v>0</v>
      </c>
      <c r="AV1320" s="222">
        <v>0</v>
      </c>
      <c r="AW1320" s="222">
        <f t="shared" si="137"/>
        <v>0</v>
      </c>
    </row>
    <row r="1321" spans="2:49">
      <c r="B1321" s="41" t="s">
        <v>5275</v>
      </c>
      <c r="C1321" s="19" t="s">
        <v>5751</v>
      </c>
      <c r="D1321" s="44" t="s">
        <v>5</v>
      </c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221"/>
      <c r="AA1321" s="221"/>
      <c r="AB1321" s="221"/>
      <c r="AC1321" s="221"/>
      <c r="AD1321" s="221"/>
      <c r="AE1321" s="221"/>
      <c r="AF1321" s="221"/>
      <c r="AG1321" s="221"/>
      <c r="AH1321" s="221"/>
      <c r="AI1321" s="221"/>
      <c r="AJ1321" s="221"/>
      <c r="AK1321" s="221"/>
      <c r="AL1321" s="221"/>
      <c r="AM1321" s="221"/>
      <c r="AN1321" s="221"/>
      <c r="AO1321" s="221"/>
      <c r="AP1321" s="221"/>
      <c r="AQ1321" s="221"/>
      <c r="AR1321" s="221"/>
      <c r="AS1321" s="221"/>
      <c r="AT1321" s="221"/>
      <c r="AU1321" s="222">
        <v>0</v>
      </c>
      <c r="AV1321" s="222">
        <v>0</v>
      </c>
      <c r="AW1321" s="222">
        <f t="shared" si="137"/>
        <v>0</v>
      </c>
    </row>
    <row r="1322" spans="2:49">
      <c r="B1322" s="41" t="s">
        <v>5276</v>
      </c>
      <c r="C1322" s="19" t="s">
        <v>5998</v>
      </c>
      <c r="D1322" s="227" t="s">
        <v>5</v>
      </c>
      <c r="E1322" s="19"/>
      <c r="F1322" s="19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221"/>
      <c r="AA1322" s="221"/>
      <c r="AB1322" s="221"/>
      <c r="AC1322" s="221"/>
      <c r="AD1322" s="221"/>
      <c r="AE1322" s="221"/>
      <c r="AF1322" s="221"/>
      <c r="AG1322" s="221"/>
      <c r="AH1322" s="221"/>
      <c r="AI1322" s="221"/>
      <c r="AJ1322" s="221"/>
      <c r="AK1322" s="221"/>
      <c r="AL1322" s="221"/>
      <c r="AM1322" s="221"/>
      <c r="AN1322" s="221"/>
      <c r="AO1322" s="221"/>
      <c r="AP1322" s="221"/>
      <c r="AQ1322" s="221"/>
      <c r="AR1322" s="221"/>
      <c r="AS1322" s="221"/>
      <c r="AT1322" s="221"/>
      <c r="AU1322" s="222">
        <v>0</v>
      </c>
      <c r="AV1322" s="222">
        <v>0</v>
      </c>
      <c r="AW1322" s="222">
        <f t="shared" si="137"/>
        <v>0</v>
      </c>
    </row>
    <row r="1323" spans="2:49">
      <c r="B1323" s="41" t="s">
        <v>5277</v>
      </c>
      <c r="C1323" s="19" t="s">
        <v>5999</v>
      </c>
      <c r="D1323" s="227" t="s">
        <v>5</v>
      </c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221"/>
      <c r="AA1323" s="221"/>
      <c r="AB1323" s="221"/>
      <c r="AC1323" s="221"/>
      <c r="AD1323" s="221"/>
      <c r="AE1323" s="221"/>
      <c r="AF1323" s="221"/>
      <c r="AG1323" s="221"/>
      <c r="AH1323" s="221"/>
      <c r="AI1323" s="221"/>
      <c r="AJ1323" s="221"/>
      <c r="AK1323" s="221"/>
      <c r="AL1323" s="221"/>
      <c r="AM1323" s="221"/>
      <c r="AN1323" s="221"/>
      <c r="AO1323" s="221"/>
      <c r="AP1323" s="221"/>
      <c r="AQ1323" s="221"/>
      <c r="AR1323" s="221"/>
      <c r="AS1323" s="221"/>
      <c r="AT1323" s="221"/>
      <c r="AU1323" s="222">
        <v>2</v>
      </c>
      <c r="AV1323" s="222">
        <v>330</v>
      </c>
      <c r="AW1323" s="222">
        <f t="shared" si="137"/>
        <v>82.5</v>
      </c>
    </row>
    <row r="1324" spans="2:49">
      <c r="B1324" s="41" t="s">
        <v>5278</v>
      </c>
      <c r="C1324" s="19" t="s">
        <v>6000</v>
      </c>
      <c r="D1324" s="227" t="s">
        <v>5</v>
      </c>
      <c r="E1324" s="19"/>
      <c r="F1324" s="19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221"/>
      <c r="AA1324" s="221"/>
      <c r="AB1324" s="221"/>
      <c r="AC1324" s="221"/>
      <c r="AD1324" s="221"/>
      <c r="AE1324" s="221"/>
      <c r="AF1324" s="221"/>
      <c r="AG1324" s="221"/>
      <c r="AH1324" s="221"/>
      <c r="AI1324" s="221"/>
      <c r="AJ1324" s="221"/>
      <c r="AK1324" s="221"/>
      <c r="AL1324" s="221"/>
      <c r="AM1324" s="221"/>
      <c r="AN1324" s="221"/>
      <c r="AO1324" s="221"/>
      <c r="AP1324" s="221"/>
      <c r="AQ1324" s="221"/>
      <c r="AR1324" s="221"/>
      <c r="AS1324" s="221"/>
      <c r="AT1324" s="221"/>
      <c r="AU1324" s="222">
        <v>16</v>
      </c>
      <c r="AV1324" s="222">
        <v>1575</v>
      </c>
      <c r="AW1324" s="222">
        <f t="shared" si="137"/>
        <v>393.75</v>
      </c>
    </row>
    <row r="1325" spans="2:49">
      <c r="B1325" s="41" t="s">
        <v>5279</v>
      </c>
      <c r="C1325" s="19" t="s">
        <v>6001</v>
      </c>
      <c r="D1325" s="227" t="s">
        <v>5</v>
      </c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221"/>
      <c r="AA1325" s="221"/>
      <c r="AB1325" s="221"/>
      <c r="AC1325" s="221"/>
      <c r="AD1325" s="221"/>
      <c r="AE1325" s="221"/>
      <c r="AF1325" s="221"/>
      <c r="AG1325" s="221"/>
      <c r="AH1325" s="221"/>
      <c r="AI1325" s="221"/>
      <c r="AJ1325" s="221"/>
      <c r="AK1325" s="221"/>
      <c r="AL1325" s="221"/>
      <c r="AM1325" s="221"/>
      <c r="AN1325" s="221"/>
      <c r="AO1325" s="221"/>
      <c r="AP1325" s="221"/>
      <c r="AQ1325" s="221"/>
      <c r="AR1325" s="221"/>
      <c r="AS1325" s="221"/>
      <c r="AT1325" s="221"/>
      <c r="AU1325" s="222">
        <v>10</v>
      </c>
      <c r="AV1325" s="222">
        <v>700</v>
      </c>
      <c r="AW1325" s="222">
        <f t="shared" si="137"/>
        <v>175</v>
      </c>
    </row>
    <row r="1326" spans="2:49">
      <c r="B1326" s="41" t="s">
        <v>5280</v>
      </c>
      <c r="C1326" s="19" t="s">
        <v>6002</v>
      </c>
      <c r="D1326" s="227" t="s">
        <v>952</v>
      </c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221"/>
      <c r="AA1326" s="221"/>
      <c r="AB1326" s="221"/>
      <c r="AC1326" s="221"/>
      <c r="AD1326" s="221"/>
      <c r="AE1326" s="221"/>
      <c r="AF1326" s="221"/>
      <c r="AG1326" s="221"/>
      <c r="AH1326" s="221"/>
      <c r="AI1326" s="221"/>
      <c r="AJ1326" s="221"/>
      <c r="AK1326" s="221"/>
      <c r="AL1326" s="221"/>
      <c r="AM1326" s="221"/>
      <c r="AN1326" s="221"/>
      <c r="AO1326" s="221"/>
      <c r="AP1326" s="221"/>
      <c r="AQ1326" s="221"/>
      <c r="AR1326" s="221"/>
      <c r="AS1326" s="221"/>
      <c r="AT1326" s="221"/>
      <c r="AU1326" s="222">
        <v>0</v>
      </c>
      <c r="AV1326" s="222">
        <v>0</v>
      </c>
      <c r="AW1326" s="222">
        <f t="shared" si="137"/>
        <v>0</v>
      </c>
    </row>
    <row r="1327" spans="2:49">
      <c r="B1327" s="41" t="s">
        <v>5281</v>
      </c>
      <c r="C1327" s="19" t="s">
        <v>6003</v>
      </c>
      <c r="D1327" s="227" t="s">
        <v>5</v>
      </c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221"/>
      <c r="AA1327" s="221"/>
      <c r="AB1327" s="221"/>
      <c r="AC1327" s="221"/>
      <c r="AD1327" s="221"/>
      <c r="AE1327" s="221"/>
      <c r="AF1327" s="221"/>
      <c r="AG1327" s="221"/>
      <c r="AH1327" s="221"/>
      <c r="AI1327" s="221"/>
      <c r="AJ1327" s="221"/>
      <c r="AK1327" s="221"/>
      <c r="AL1327" s="221"/>
      <c r="AM1327" s="221"/>
      <c r="AN1327" s="221"/>
      <c r="AO1327" s="221"/>
      <c r="AP1327" s="221"/>
      <c r="AQ1327" s="221"/>
      <c r="AR1327" s="221"/>
      <c r="AS1327" s="221"/>
      <c r="AT1327" s="221"/>
      <c r="AU1327" s="222">
        <v>1</v>
      </c>
      <c r="AV1327" s="222">
        <v>100</v>
      </c>
      <c r="AW1327" s="222">
        <f t="shared" si="137"/>
        <v>25</v>
      </c>
    </row>
    <row r="1328" spans="2:49">
      <c r="B1328" s="41" t="s">
        <v>5282</v>
      </c>
      <c r="C1328" s="19" t="s">
        <v>6004</v>
      </c>
      <c r="D1328" s="227" t="s">
        <v>952</v>
      </c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221"/>
      <c r="AA1328" s="221"/>
      <c r="AB1328" s="221"/>
      <c r="AC1328" s="221"/>
      <c r="AD1328" s="221"/>
      <c r="AE1328" s="221"/>
      <c r="AF1328" s="221"/>
      <c r="AG1328" s="221"/>
      <c r="AH1328" s="221"/>
      <c r="AI1328" s="221"/>
      <c r="AJ1328" s="221"/>
      <c r="AK1328" s="221"/>
      <c r="AL1328" s="221"/>
      <c r="AM1328" s="221"/>
      <c r="AN1328" s="221"/>
      <c r="AO1328" s="221"/>
      <c r="AP1328" s="221"/>
      <c r="AQ1328" s="221"/>
      <c r="AR1328" s="221"/>
      <c r="AS1328" s="221"/>
      <c r="AT1328" s="221"/>
      <c r="AU1328" s="222">
        <v>0</v>
      </c>
      <c r="AV1328" s="222">
        <v>0</v>
      </c>
      <c r="AW1328" s="222">
        <f t="shared" si="137"/>
        <v>0</v>
      </c>
    </row>
    <row r="1329" spans="2:49">
      <c r="B1329" s="41" t="s">
        <v>5283</v>
      </c>
      <c r="C1329" s="19" t="s">
        <v>6005</v>
      </c>
      <c r="D1329" s="227" t="s">
        <v>5</v>
      </c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221"/>
      <c r="AA1329" s="221"/>
      <c r="AB1329" s="221"/>
      <c r="AC1329" s="221"/>
      <c r="AD1329" s="221"/>
      <c r="AE1329" s="221"/>
      <c r="AF1329" s="221"/>
      <c r="AG1329" s="221"/>
      <c r="AH1329" s="221"/>
      <c r="AI1329" s="221"/>
      <c r="AJ1329" s="221"/>
      <c r="AK1329" s="221"/>
      <c r="AL1329" s="221"/>
      <c r="AM1329" s="221"/>
      <c r="AN1329" s="221"/>
      <c r="AO1329" s="221"/>
      <c r="AP1329" s="221"/>
      <c r="AQ1329" s="221"/>
      <c r="AR1329" s="221"/>
      <c r="AS1329" s="221"/>
      <c r="AT1329" s="221"/>
      <c r="AU1329" s="222">
        <v>0</v>
      </c>
      <c r="AV1329" s="222">
        <v>0</v>
      </c>
      <c r="AW1329" s="222">
        <f t="shared" si="137"/>
        <v>0</v>
      </c>
    </row>
    <row r="1330" spans="2:49">
      <c r="B1330" s="41" t="s">
        <v>5284</v>
      </c>
      <c r="C1330" s="19" t="s">
        <v>6006</v>
      </c>
      <c r="D1330" s="227" t="s">
        <v>5</v>
      </c>
      <c r="E1330" s="19"/>
      <c r="F1330" s="19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221"/>
      <c r="AA1330" s="221"/>
      <c r="AB1330" s="221"/>
      <c r="AC1330" s="221"/>
      <c r="AD1330" s="221"/>
      <c r="AE1330" s="221"/>
      <c r="AF1330" s="221"/>
      <c r="AG1330" s="221"/>
      <c r="AH1330" s="221"/>
      <c r="AI1330" s="221"/>
      <c r="AJ1330" s="221"/>
      <c r="AK1330" s="221"/>
      <c r="AL1330" s="221"/>
      <c r="AM1330" s="221"/>
      <c r="AN1330" s="221"/>
      <c r="AO1330" s="221"/>
      <c r="AP1330" s="221"/>
      <c r="AQ1330" s="221"/>
      <c r="AR1330" s="221"/>
      <c r="AS1330" s="221"/>
      <c r="AT1330" s="221"/>
      <c r="AU1330" s="222">
        <v>1</v>
      </c>
      <c r="AV1330" s="222">
        <v>100</v>
      </c>
      <c r="AW1330" s="222">
        <f t="shared" si="137"/>
        <v>25</v>
      </c>
    </row>
    <row r="1331" spans="2:49">
      <c r="B1331" s="41" t="s">
        <v>5285</v>
      </c>
      <c r="C1331" s="19" t="s">
        <v>5752</v>
      </c>
      <c r="D1331" s="44" t="s">
        <v>5</v>
      </c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221"/>
      <c r="AA1331" s="221"/>
      <c r="AB1331" s="221"/>
      <c r="AC1331" s="221"/>
      <c r="AD1331" s="221"/>
      <c r="AE1331" s="221"/>
      <c r="AF1331" s="221"/>
      <c r="AG1331" s="221"/>
      <c r="AH1331" s="221"/>
      <c r="AI1331" s="221"/>
      <c r="AJ1331" s="221"/>
      <c r="AK1331" s="221"/>
      <c r="AL1331" s="221"/>
      <c r="AM1331" s="221"/>
      <c r="AN1331" s="221"/>
      <c r="AO1331" s="221"/>
      <c r="AP1331" s="221"/>
      <c r="AQ1331" s="221"/>
      <c r="AR1331" s="221"/>
      <c r="AS1331" s="221"/>
      <c r="AT1331" s="221"/>
      <c r="AU1331" s="222">
        <v>0</v>
      </c>
      <c r="AV1331" s="222">
        <v>0</v>
      </c>
      <c r="AW1331" s="222">
        <f t="shared" si="137"/>
        <v>0</v>
      </c>
    </row>
    <row r="1332" spans="2:49">
      <c r="B1332" s="41" t="s">
        <v>5286</v>
      </c>
      <c r="C1332" s="19" t="s">
        <v>5753</v>
      </c>
      <c r="D1332" s="44" t="s">
        <v>5</v>
      </c>
      <c r="E1332" s="19"/>
      <c r="F1332" s="19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221"/>
      <c r="AA1332" s="221"/>
      <c r="AB1332" s="221"/>
      <c r="AC1332" s="221"/>
      <c r="AD1332" s="221"/>
      <c r="AE1332" s="221"/>
      <c r="AF1332" s="221"/>
      <c r="AG1332" s="221"/>
      <c r="AH1332" s="221"/>
      <c r="AI1332" s="221"/>
      <c r="AJ1332" s="221"/>
      <c r="AK1332" s="221"/>
      <c r="AL1332" s="221"/>
      <c r="AM1332" s="221"/>
      <c r="AN1332" s="221"/>
      <c r="AO1332" s="221"/>
      <c r="AP1332" s="221"/>
      <c r="AQ1332" s="221"/>
      <c r="AR1332" s="221"/>
      <c r="AS1332" s="221"/>
      <c r="AT1332" s="221"/>
      <c r="AU1332" s="222">
        <v>0</v>
      </c>
      <c r="AV1332" s="222">
        <v>0</v>
      </c>
      <c r="AW1332" s="222">
        <f t="shared" si="137"/>
        <v>0</v>
      </c>
    </row>
    <row r="1333" spans="2:49">
      <c r="B1333" s="41" t="s">
        <v>5287</v>
      </c>
      <c r="C1333" s="19" t="s">
        <v>5754</v>
      </c>
      <c r="D1333" s="44" t="s">
        <v>5</v>
      </c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221"/>
      <c r="AA1333" s="221"/>
      <c r="AB1333" s="221"/>
      <c r="AC1333" s="221"/>
      <c r="AD1333" s="221"/>
      <c r="AE1333" s="221"/>
      <c r="AF1333" s="221"/>
      <c r="AG1333" s="221"/>
      <c r="AH1333" s="221"/>
      <c r="AI1333" s="221"/>
      <c r="AJ1333" s="221"/>
      <c r="AK1333" s="221"/>
      <c r="AL1333" s="221"/>
      <c r="AM1333" s="221"/>
      <c r="AN1333" s="221"/>
      <c r="AO1333" s="221"/>
      <c r="AP1333" s="221"/>
      <c r="AQ1333" s="221"/>
      <c r="AR1333" s="221"/>
      <c r="AS1333" s="221"/>
      <c r="AT1333" s="221"/>
      <c r="AU1333" s="222">
        <v>0</v>
      </c>
      <c r="AV1333" s="222">
        <v>0</v>
      </c>
      <c r="AW1333" s="222">
        <f t="shared" si="137"/>
        <v>0</v>
      </c>
    </row>
    <row r="1334" spans="2:49">
      <c r="B1334" s="41" t="s">
        <v>5288</v>
      </c>
      <c r="C1334" s="19" t="s">
        <v>5755</v>
      </c>
      <c r="D1334" s="44" t="s">
        <v>5</v>
      </c>
      <c r="E1334" s="19"/>
      <c r="F1334" s="19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221"/>
      <c r="AA1334" s="221"/>
      <c r="AB1334" s="221"/>
      <c r="AC1334" s="221"/>
      <c r="AD1334" s="221"/>
      <c r="AE1334" s="221"/>
      <c r="AF1334" s="221"/>
      <c r="AG1334" s="221"/>
      <c r="AH1334" s="221"/>
      <c r="AI1334" s="221"/>
      <c r="AJ1334" s="221"/>
      <c r="AK1334" s="221"/>
      <c r="AL1334" s="221"/>
      <c r="AM1334" s="221"/>
      <c r="AN1334" s="221"/>
      <c r="AO1334" s="221"/>
      <c r="AP1334" s="221"/>
      <c r="AQ1334" s="221"/>
      <c r="AR1334" s="221"/>
      <c r="AS1334" s="221"/>
      <c r="AT1334" s="221"/>
      <c r="AU1334" s="222">
        <v>0</v>
      </c>
      <c r="AV1334" s="222">
        <v>0</v>
      </c>
      <c r="AW1334" s="222">
        <f t="shared" si="137"/>
        <v>0</v>
      </c>
    </row>
    <row r="1335" spans="2:49">
      <c r="B1335" s="41" t="s">
        <v>5289</v>
      </c>
      <c r="C1335" s="19" t="s">
        <v>5756</v>
      </c>
      <c r="D1335" s="227" t="s">
        <v>364</v>
      </c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221"/>
      <c r="AA1335" s="221"/>
      <c r="AB1335" s="221"/>
      <c r="AC1335" s="221"/>
      <c r="AD1335" s="221"/>
      <c r="AE1335" s="221"/>
      <c r="AF1335" s="221"/>
      <c r="AG1335" s="221"/>
      <c r="AH1335" s="221"/>
      <c r="AI1335" s="221"/>
      <c r="AJ1335" s="221"/>
      <c r="AK1335" s="221"/>
      <c r="AL1335" s="221"/>
      <c r="AM1335" s="221"/>
      <c r="AN1335" s="221"/>
      <c r="AO1335" s="221"/>
      <c r="AP1335" s="221"/>
      <c r="AQ1335" s="221"/>
      <c r="AR1335" s="221"/>
      <c r="AS1335" s="221"/>
      <c r="AT1335" s="221"/>
      <c r="AU1335" s="222">
        <v>0</v>
      </c>
      <c r="AV1335" s="222">
        <v>0</v>
      </c>
      <c r="AW1335" s="222">
        <f t="shared" ref="AW1335:AW1372" si="138">AV1335*25%</f>
        <v>0</v>
      </c>
    </row>
    <row r="1336" spans="2:49">
      <c r="B1336" s="41" t="s">
        <v>5290</v>
      </c>
      <c r="C1336" s="19" t="s">
        <v>5757</v>
      </c>
      <c r="D1336" s="227" t="s">
        <v>364</v>
      </c>
      <c r="E1336" s="19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221"/>
      <c r="AA1336" s="221"/>
      <c r="AB1336" s="221"/>
      <c r="AC1336" s="221"/>
      <c r="AD1336" s="221"/>
      <c r="AE1336" s="221"/>
      <c r="AF1336" s="221"/>
      <c r="AG1336" s="221"/>
      <c r="AH1336" s="221"/>
      <c r="AI1336" s="221"/>
      <c r="AJ1336" s="221"/>
      <c r="AK1336" s="221"/>
      <c r="AL1336" s="221"/>
      <c r="AM1336" s="221"/>
      <c r="AN1336" s="221"/>
      <c r="AO1336" s="221"/>
      <c r="AP1336" s="221"/>
      <c r="AQ1336" s="221"/>
      <c r="AR1336" s="221"/>
      <c r="AS1336" s="221"/>
      <c r="AT1336" s="221"/>
      <c r="AU1336" s="222">
        <v>0</v>
      </c>
      <c r="AV1336" s="222">
        <v>0</v>
      </c>
      <c r="AW1336" s="222">
        <f t="shared" si="138"/>
        <v>0</v>
      </c>
    </row>
    <row r="1337" spans="2:49">
      <c r="B1337" s="41" t="s">
        <v>5291</v>
      </c>
      <c r="C1337" s="19" t="s">
        <v>5758</v>
      </c>
      <c r="D1337" s="227" t="s">
        <v>367</v>
      </c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221"/>
      <c r="AA1337" s="221"/>
      <c r="AB1337" s="221"/>
      <c r="AC1337" s="221"/>
      <c r="AD1337" s="221"/>
      <c r="AE1337" s="221"/>
      <c r="AF1337" s="221"/>
      <c r="AG1337" s="221"/>
      <c r="AH1337" s="221"/>
      <c r="AI1337" s="221"/>
      <c r="AJ1337" s="221"/>
      <c r="AK1337" s="221"/>
      <c r="AL1337" s="221"/>
      <c r="AM1337" s="221"/>
      <c r="AN1337" s="221"/>
      <c r="AO1337" s="221"/>
      <c r="AP1337" s="221"/>
      <c r="AQ1337" s="221"/>
      <c r="AR1337" s="221"/>
      <c r="AS1337" s="221"/>
      <c r="AT1337" s="221"/>
      <c r="AU1337" s="222">
        <v>0</v>
      </c>
      <c r="AV1337" s="222">
        <v>0</v>
      </c>
      <c r="AW1337" s="222">
        <f t="shared" si="138"/>
        <v>0</v>
      </c>
    </row>
    <row r="1338" spans="2:49">
      <c r="B1338" s="41" t="s">
        <v>5292</v>
      </c>
      <c r="C1338" s="19" t="s">
        <v>5759</v>
      </c>
      <c r="D1338" s="44" t="s">
        <v>5</v>
      </c>
      <c r="E1338" s="19"/>
      <c r="F1338" s="19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221"/>
      <c r="AA1338" s="221"/>
      <c r="AB1338" s="221"/>
      <c r="AC1338" s="221"/>
      <c r="AD1338" s="221"/>
      <c r="AE1338" s="221"/>
      <c r="AF1338" s="221"/>
      <c r="AG1338" s="221"/>
      <c r="AH1338" s="221"/>
      <c r="AI1338" s="221"/>
      <c r="AJ1338" s="221"/>
      <c r="AK1338" s="221"/>
      <c r="AL1338" s="221"/>
      <c r="AM1338" s="221"/>
      <c r="AN1338" s="221"/>
      <c r="AO1338" s="221"/>
      <c r="AP1338" s="221"/>
      <c r="AQ1338" s="221"/>
      <c r="AR1338" s="221"/>
      <c r="AS1338" s="221"/>
      <c r="AT1338" s="221"/>
      <c r="AU1338" s="222">
        <v>0</v>
      </c>
      <c r="AV1338" s="222">
        <v>0</v>
      </c>
      <c r="AW1338" s="222">
        <f t="shared" si="138"/>
        <v>0</v>
      </c>
    </row>
    <row r="1339" spans="2:49">
      <c r="B1339" s="41" t="s">
        <v>5293</v>
      </c>
      <c r="C1339" s="19" t="s">
        <v>5760</v>
      </c>
      <c r="D1339" s="227" t="s">
        <v>259</v>
      </c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221"/>
      <c r="AA1339" s="221"/>
      <c r="AB1339" s="221"/>
      <c r="AC1339" s="221"/>
      <c r="AD1339" s="221"/>
      <c r="AE1339" s="221"/>
      <c r="AF1339" s="221"/>
      <c r="AG1339" s="221"/>
      <c r="AH1339" s="221"/>
      <c r="AI1339" s="221"/>
      <c r="AJ1339" s="221"/>
      <c r="AK1339" s="221"/>
      <c r="AL1339" s="221"/>
      <c r="AM1339" s="221"/>
      <c r="AN1339" s="221"/>
      <c r="AO1339" s="221"/>
      <c r="AP1339" s="221"/>
      <c r="AQ1339" s="221"/>
      <c r="AR1339" s="221"/>
      <c r="AS1339" s="221"/>
      <c r="AT1339" s="221"/>
      <c r="AU1339" s="222">
        <v>0</v>
      </c>
      <c r="AV1339" s="222">
        <v>0</v>
      </c>
      <c r="AW1339" s="222">
        <f t="shared" si="138"/>
        <v>0</v>
      </c>
    </row>
    <row r="1340" spans="2:49">
      <c r="B1340" s="41" t="s">
        <v>5294</v>
      </c>
      <c r="C1340" s="19" t="s">
        <v>5761</v>
      </c>
      <c r="D1340" s="227" t="s">
        <v>367</v>
      </c>
      <c r="E1340" s="19"/>
      <c r="F1340" s="19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221"/>
      <c r="AA1340" s="221"/>
      <c r="AB1340" s="221"/>
      <c r="AC1340" s="221"/>
      <c r="AD1340" s="221"/>
      <c r="AE1340" s="221"/>
      <c r="AF1340" s="221"/>
      <c r="AG1340" s="221"/>
      <c r="AH1340" s="221"/>
      <c r="AI1340" s="221"/>
      <c r="AJ1340" s="221"/>
      <c r="AK1340" s="221"/>
      <c r="AL1340" s="221"/>
      <c r="AM1340" s="221"/>
      <c r="AN1340" s="221"/>
      <c r="AO1340" s="221"/>
      <c r="AP1340" s="221"/>
      <c r="AQ1340" s="221"/>
      <c r="AR1340" s="221"/>
      <c r="AS1340" s="221"/>
      <c r="AT1340" s="221"/>
      <c r="AU1340" s="222">
        <v>0</v>
      </c>
      <c r="AV1340" s="222">
        <v>0</v>
      </c>
      <c r="AW1340" s="222">
        <f t="shared" si="138"/>
        <v>0</v>
      </c>
    </row>
    <row r="1341" spans="2:49">
      <c r="B1341" s="41" t="s">
        <v>5295</v>
      </c>
      <c r="C1341" s="19" t="s">
        <v>5762</v>
      </c>
      <c r="D1341" s="44" t="s">
        <v>5</v>
      </c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221"/>
      <c r="AA1341" s="221"/>
      <c r="AB1341" s="221"/>
      <c r="AC1341" s="221"/>
      <c r="AD1341" s="221"/>
      <c r="AE1341" s="221"/>
      <c r="AF1341" s="221"/>
      <c r="AG1341" s="221"/>
      <c r="AH1341" s="221"/>
      <c r="AI1341" s="221"/>
      <c r="AJ1341" s="221"/>
      <c r="AK1341" s="221"/>
      <c r="AL1341" s="221"/>
      <c r="AM1341" s="221"/>
      <c r="AN1341" s="221"/>
      <c r="AO1341" s="221"/>
      <c r="AP1341" s="221"/>
      <c r="AQ1341" s="221"/>
      <c r="AR1341" s="221"/>
      <c r="AS1341" s="221"/>
      <c r="AT1341" s="221"/>
      <c r="AU1341" s="222">
        <v>0</v>
      </c>
      <c r="AV1341" s="222">
        <v>0</v>
      </c>
      <c r="AW1341" s="222">
        <f t="shared" si="138"/>
        <v>0</v>
      </c>
    </row>
    <row r="1342" spans="2:49">
      <c r="B1342" s="41" t="s">
        <v>5296</v>
      </c>
      <c r="C1342" s="19" t="s">
        <v>5763</v>
      </c>
      <c r="D1342" s="44" t="s">
        <v>5</v>
      </c>
      <c r="E1342" s="19"/>
      <c r="F1342" s="19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221"/>
      <c r="AA1342" s="221"/>
      <c r="AB1342" s="221"/>
      <c r="AC1342" s="221"/>
      <c r="AD1342" s="221"/>
      <c r="AE1342" s="221"/>
      <c r="AF1342" s="221"/>
      <c r="AG1342" s="221"/>
      <c r="AH1342" s="221"/>
      <c r="AI1342" s="221"/>
      <c r="AJ1342" s="221"/>
      <c r="AK1342" s="221"/>
      <c r="AL1342" s="221"/>
      <c r="AM1342" s="221"/>
      <c r="AN1342" s="221"/>
      <c r="AO1342" s="221"/>
      <c r="AP1342" s="221"/>
      <c r="AQ1342" s="221"/>
      <c r="AR1342" s="221"/>
      <c r="AS1342" s="221"/>
      <c r="AT1342" s="221"/>
      <c r="AU1342" s="222">
        <v>0</v>
      </c>
      <c r="AV1342" s="222">
        <v>0</v>
      </c>
      <c r="AW1342" s="222">
        <f t="shared" si="138"/>
        <v>0</v>
      </c>
    </row>
    <row r="1343" spans="2:49">
      <c r="B1343" s="41" t="s">
        <v>5297</v>
      </c>
      <c r="C1343" s="19" t="s">
        <v>5764</v>
      </c>
      <c r="D1343" s="44" t="s">
        <v>5</v>
      </c>
      <c r="E1343" s="19"/>
      <c r="F1343" s="19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221"/>
      <c r="AA1343" s="221"/>
      <c r="AB1343" s="221"/>
      <c r="AC1343" s="221"/>
      <c r="AD1343" s="221"/>
      <c r="AE1343" s="221"/>
      <c r="AF1343" s="221"/>
      <c r="AG1343" s="221"/>
      <c r="AH1343" s="221"/>
      <c r="AI1343" s="221"/>
      <c r="AJ1343" s="221"/>
      <c r="AK1343" s="221"/>
      <c r="AL1343" s="221"/>
      <c r="AM1343" s="221"/>
      <c r="AN1343" s="221"/>
      <c r="AO1343" s="221"/>
      <c r="AP1343" s="221"/>
      <c r="AQ1343" s="221"/>
      <c r="AR1343" s="221"/>
      <c r="AS1343" s="221"/>
      <c r="AT1343" s="221"/>
      <c r="AU1343" s="222">
        <v>0</v>
      </c>
      <c r="AV1343" s="222">
        <v>0</v>
      </c>
      <c r="AW1343" s="222">
        <f t="shared" si="138"/>
        <v>0</v>
      </c>
    </row>
    <row r="1344" spans="2:49">
      <c r="B1344" s="41" t="s">
        <v>5298</v>
      </c>
      <c r="C1344" s="19" t="s">
        <v>5765</v>
      </c>
      <c r="D1344" s="44" t="s">
        <v>5</v>
      </c>
      <c r="E1344" s="19"/>
      <c r="F1344" s="19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221"/>
      <c r="AA1344" s="221"/>
      <c r="AB1344" s="221"/>
      <c r="AC1344" s="221"/>
      <c r="AD1344" s="221"/>
      <c r="AE1344" s="221"/>
      <c r="AF1344" s="221"/>
      <c r="AG1344" s="221"/>
      <c r="AH1344" s="221"/>
      <c r="AI1344" s="221"/>
      <c r="AJ1344" s="221"/>
      <c r="AK1344" s="221"/>
      <c r="AL1344" s="221"/>
      <c r="AM1344" s="221"/>
      <c r="AN1344" s="221"/>
      <c r="AO1344" s="221"/>
      <c r="AP1344" s="221"/>
      <c r="AQ1344" s="221"/>
      <c r="AR1344" s="221"/>
      <c r="AS1344" s="221"/>
      <c r="AT1344" s="221"/>
      <c r="AU1344" s="222">
        <v>0</v>
      </c>
      <c r="AV1344" s="222">
        <v>0</v>
      </c>
      <c r="AW1344" s="222">
        <f t="shared" si="138"/>
        <v>0</v>
      </c>
    </row>
    <row r="1345" spans="2:49">
      <c r="B1345" s="41" t="s">
        <v>5299</v>
      </c>
      <c r="C1345" s="19" t="s">
        <v>5766</v>
      </c>
      <c r="D1345" s="44" t="s">
        <v>5</v>
      </c>
      <c r="E1345" s="19"/>
      <c r="F1345" s="19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221"/>
      <c r="AA1345" s="221"/>
      <c r="AB1345" s="221"/>
      <c r="AC1345" s="221"/>
      <c r="AD1345" s="221"/>
      <c r="AE1345" s="221"/>
      <c r="AF1345" s="221"/>
      <c r="AG1345" s="221"/>
      <c r="AH1345" s="221"/>
      <c r="AI1345" s="221"/>
      <c r="AJ1345" s="221"/>
      <c r="AK1345" s="221"/>
      <c r="AL1345" s="221"/>
      <c r="AM1345" s="221"/>
      <c r="AN1345" s="221"/>
      <c r="AO1345" s="221"/>
      <c r="AP1345" s="221"/>
      <c r="AQ1345" s="221"/>
      <c r="AR1345" s="221"/>
      <c r="AS1345" s="221"/>
      <c r="AT1345" s="221"/>
      <c r="AU1345" s="222">
        <v>0</v>
      </c>
      <c r="AV1345" s="222">
        <v>0</v>
      </c>
      <c r="AW1345" s="222">
        <f t="shared" si="138"/>
        <v>0</v>
      </c>
    </row>
    <row r="1346" spans="2:49">
      <c r="B1346" s="41" t="s">
        <v>5300</v>
      </c>
      <c r="C1346" s="19" t="s">
        <v>6007</v>
      </c>
      <c r="D1346" s="227" t="s">
        <v>5</v>
      </c>
      <c r="E1346" s="19"/>
      <c r="F1346" s="19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221"/>
      <c r="AA1346" s="221"/>
      <c r="AB1346" s="221"/>
      <c r="AC1346" s="221"/>
      <c r="AD1346" s="221"/>
      <c r="AE1346" s="221"/>
      <c r="AF1346" s="221"/>
      <c r="AG1346" s="221"/>
      <c r="AH1346" s="221"/>
      <c r="AI1346" s="221"/>
      <c r="AJ1346" s="221"/>
      <c r="AK1346" s="221"/>
      <c r="AL1346" s="221"/>
      <c r="AM1346" s="221"/>
      <c r="AN1346" s="221"/>
      <c r="AO1346" s="221"/>
      <c r="AP1346" s="221"/>
      <c r="AQ1346" s="221"/>
      <c r="AR1346" s="221"/>
      <c r="AS1346" s="221"/>
      <c r="AT1346" s="221"/>
      <c r="AU1346" s="222">
        <v>0</v>
      </c>
      <c r="AV1346" s="222">
        <v>0</v>
      </c>
      <c r="AW1346" s="222">
        <f t="shared" si="138"/>
        <v>0</v>
      </c>
    </row>
    <row r="1347" spans="2:49">
      <c r="B1347" s="41" t="s">
        <v>5301</v>
      </c>
      <c r="C1347" s="19" t="s">
        <v>6008</v>
      </c>
      <c r="D1347" s="227" t="s">
        <v>955</v>
      </c>
      <c r="E1347" s="19"/>
      <c r="F1347" s="19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221"/>
      <c r="AA1347" s="221"/>
      <c r="AB1347" s="221"/>
      <c r="AC1347" s="221"/>
      <c r="AD1347" s="221"/>
      <c r="AE1347" s="221"/>
      <c r="AF1347" s="221"/>
      <c r="AG1347" s="221"/>
      <c r="AH1347" s="221"/>
      <c r="AI1347" s="221"/>
      <c r="AJ1347" s="221"/>
      <c r="AK1347" s="221"/>
      <c r="AL1347" s="221"/>
      <c r="AM1347" s="221"/>
      <c r="AN1347" s="221"/>
      <c r="AO1347" s="221"/>
      <c r="AP1347" s="221"/>
      <c r="AQ1347" s="221"/>
      <c r="AR1347" s="221"/>
      <c r="AS1347" s="221"/>
      <c r="AT1347" s="221"/>
      <c r="AU1347" s="222">
        <v>0</v>
      </c>
      <c r="AV1347" s="222">
        <v>0</v>
      </c>
      <c r="AW1347" s="222">
        <f t="shared" si="138"/>
        <v>0</v>
      </c>
    </row>
    <row r="1348" spans="2:49">
      <c r="B1348" s="41" t="s">
        <v>5302</v>
      </c>
      <c r="C1348" s="19" t="s">
        <v>6009</v>
      </c>
      <c r="D1348" s="227" t="s">
        <v>955</v>
      </c>
      <c r="E1348" s="19"/>
      <c r="F1348" s="19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221"/>
      <c r="AA1348" s="221"/>
      <c r="AB1348" s="221"/>
      <c r="AC1348" s="221"/>
      <c r="AD1348" s="221"/>
      <c r="AE1348" s="221"/>
      <c r="AF1348" s="221"/>
      <c r="AG1348" s="221"/>
      <c r="AH1348" s="221"/>
      <c r="AI1348" s="221"/>
      <c r="AJ1348" s="221"/>
      <c r="AK1348" s="221"/>
      <c r="AL1348" s="221"/>
      <c r="AM1348" s="221"/>
      <c r="AN1348" s="221"/>
      <c r="AO1348" s="221"/>
      <c r="AP1348" s="221"/>
      <c r="AQ1348" s="221"/>
      <c r="AR1348" s="221"/>
      <c r="AS1348" s="221"/>
      <c r="AT1348" s="221"/>
      <c r="AU1348" s="222">
        <v>0</v>
      </c>
      <c r="AV1348" s="222">
        <v>0</v>
      </c>
      <c r="AW1348" s="222">
        <f t="shared" si="138"/>
        <v>0</v>
      </c>
    </row>
    <row r="1349" spans="2:49">
      <c r="B1349" s="41" t="s">
        <v>5303</v>
      </c>
      <c r="C1349" s="19" t="s">
        <v>6010</v>
      </c>
      <c r="D1349" s="227" t="s">
        <v>952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221"/>
      <c r="AA1349" s="221"/>
      <c r="AB1349" s="221"/>
      <c r="AC1349" s="221"/>
      <c r="AD1349" s="221"/>
      <c r="AE1349" s="221"/>
      <c r="AF1349" s="221"/>
      <c r="AG1349" s="221"/>
      <c r="AH1349" s="221"/>
      <c r="AI1349" s="221"/>
      <c r="AJ1349" s="221"/>
      <c r="AK1349" s="221"/>
      <c r="AL1349" s="221"/>
      <c r="AM1349" s="221"/>
      <c r="AN1349" s="221"/>
      <c r="AO1349" s="221"/>
      <c r="AP1349" s="221"/>
      <c r="AQ1349" s="221"/>
      <c r="AR1349" s="221"/>
      <c r="AS1349" s="221"/>
      <c r="AT1349" s="221"/>
      <c r="AU1349" s="222">
        <v>0</v>
      </c>
      <c r="AV1349" s="222">
        <v>0</v>
      </c>
      <c r="AW1349" s="222">
        <f t="shared" si="138"/>
        <v>0</v>
      </c>
    </row>
    <row r="1350" spans="2:49">
      <c r="B1350" s="41" t="s">
        <v>5304</v>
      </c>
      <c r="C1350" s="19" t="s">
        <v>6011</v>
      </c>
      <c r="D1350" s="227" t="s">
        <v>961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221"/>
      <c r="AA1350" s="221"/>
      <c r="AB1350" s="221"/>
      <c r="AC1350" s="221"/>
      <c r="AD1350" s="221"/>
      <c r="AE1350" s="221"/>
      <c r="AF1350" s="221"/>
      <c r="AG1350" s="221"/>
      <c r="AH1350" s="221"/>
      <c r="AI1350" s="221"/>
      <c r="AJ1350" s="221"/>
      <c r="AK1350" s="221"/>
      <c r="AL1350" s="221"/>
      <c r="AM1350" s="221"/>
      <c r="AN1350" s="221"/>
      <c r="AO1350" s="221"/>
      <c r="AP1350" s="221"/>
      <c r="AQ1350" s="221"/>
      <c r="AR1350" s="221"/>
      <c r="AS1350" s="221"/>
      <c r="AT1350" s="221"/>
      <c r="AU1350" s="222">
        <v>0</v>
      </c>
      <c r="AV1350" s="222">
        <v>0</v>
      </c>
      <c r="AW1350" s="222">
        <f t="shared" si="138"/>
        <v>0</v>
      </c>
    </row>
    <row r="1351" spans="2:49">
      <c r="B1351" s="41" t="s">
        <v>5305</v>
      </c>
      <c r="C1351" s="19" t="s">
        <v>6012</v>
      </c>
      <c r="D1351" s="227" t="s">
        <v>939</v>
      </c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221"/>
      <c r="AA1351" s="221"/>
      <c r="AB1351" s="221"/>
      <c r="AC1351" s="221"/>
      <c r="AD1351" s="221"/>
      <c r="AE1351" s="221"/>
      <c r="AF1351" s="221"/>
      <c r="AG1351" s="221"/>
      <c r="AH1351" s="221"/>
      <c r="AI1351" s="221"/>
      <c r="AJ1351" s="221"/>
      <c r="AK1351" s="221"/>
      <c r="AL1351" s="221"/>
      <c r="AM1351" s="221"/>
      <c r="AN1351" s="221"/>
      <c r="AO1351" s="221"/>
      <c r="AP1351" s="221"/>
      <c r="AQ1351" s="221"/>
      <c r="AR1351" s="221"/>
      <c r="AS1351" s="221"/>
      <c r="AT1351" s="221"/>
      <c r="AU1351" s="222">
        <v>0</v>
      </c>
      <c r="AV1351" s="222">
        <v>0</v>
      </c>
      <c r="AW1351" s="222">
        <f t="shared" si="138"/>
        <v>0</v>
      </c>
    </row>
    <row r="1352" spans="2:49">
      <c r="B1352" s="41" t="s">
        <v>5306</v>
      </c>
      <c r="C1352" s="19" t="s">
        <v>6013</v>
      </c>
      <c r="D1352" s="227" t="s">
        <v>952</v>
      </c>
      <c r="E1352" s="19"/>
      <c r="F1352" s="19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221"/>
      <c r="AA1352" s="221"/>
      <c r="AB1352" s="221"/>
      <c r="AC1352" s="221"/>
      <c r="AD1352" s="221"/>
      <c r="AE1352" s="221"/>
      <c r="AF1352" s="221"/>
      <c r="AG1352" s="221"/>
      <c r="AH1352" s="221"/>
      <c r="AI1352" s="221"/>
      <c r="AJ1352" s="221"/>
      <c r="AK1352" s="221"/>
      <c r="AL1352" s="221"/>
      <c r="AM1352" s="221"/>
      <c r="AN1352" s="221"/>
      <c r="AO1352" s="221"/>
      <c r="AP1352" s="221"/>
      <c r="AQ1352" s="221"/>
      <c r="AR1352" s="221"/>
      <c r="AS1352" s="221"/>
      <c r="AT1352" s="221"/>
      <c r="AU1352" s="222">
        <v>0</v>
      </c>
      <c r="AV1352" s="222">
        <v>0</v>
      </c>
      <c r="AW1352" s="222">
        <f t="shared" si="138"/>
        <v>0</v>
      </c>
    </row>
    <row r="1353" spans="2:49">
      <c r="B1353" s="41" t="s">
        <v>5307</v>
      </c>
      <c r="C1353" s="19" t="s">
        <v>6014</v>
      </c>
      <c r="D1353" s="227" t="s">
        <v>955</v>
      </c>
      <c r="E1353" s="19"/>
      <c r="F1353" s="19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221"/>
      <c r="AA1353" s="221"/>
      <c r="AB1353" s="221"/>
      <c r="AC1353" s="221"/>
      <c r="AD1353" s="221"/>
      <c r="AE1353" s="221"/>
      <c r="AF1353" s="221"/>
      <c r="AG1353" s="221"/>
      <c r="AH1353" s="221"/>
      <c r="AI1353" s="221"/>
      <c r="AJ1353" s="221"/>
      <c r="AK1353" s="221"/>
      <c r="AL1353" s="221"/>
      <c r="AM1353" s="221"/>
      <c r="AN1353" s="221"/>
      <c r="AO1353" s="221"/>
      <c r="AP1353" s="221"/>
      <c r="AQ1353" s="221"/>
      <c r="AR1353" s="221"/>
      <c r="AS1353" s="221"/>
      <c r="AT1353" s="221"/>
      <c r="AU1353" s="222">
        <v>3</v>
      </c>
      <c r="AV1353" s="222">
        <v>260</v>
      </c>
      <c r="AW1353" s="222">
        <f t="shared" si="138"/>
        <v>65</v>
      </c>
    </row>
    <row r="1354" spans="2:49">
      <c r="B1354" s="41" t="s">
        <v>5308</v>
      </c>
      <c r="C1354" s="19" t="s">
        <v>6015</v>
      </c>
      <c r="D1354" s="227" t="s">
        <v>5</v>
      </c>
      <c r="E1354" s="19"/>
      <c r="F1354" s="19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221"/>
      <c r="AA1354" s="221"/>
      <c r="AB1354" s="221"/>
      <c r="AC1354" s="221"/>
      <c r="AD1354" s="221"/>
      <c r="AE1354" s="221"/>
      <c r="AF1354" s="221"/>
      <c r="AG1354" s="221"/>
      <c r="AH1354" s="221"/>
      <c r="AI1354" s="221"/>
      <c r="AJ1354" s="221"/>
      <c r="AK1354" s="221"/>
      <c r="AL1354" s="221"/>
      <c r="AM1354" s="221"/>
      <c r="AN1354" s="221"/>
      <c r="AO1354" s="221"/>
      <c r="AP1354" s="221"/>
      <c r="AQ1354" s="221"/>
      <c r="AR1354" s="221"/>
      <c r="AS1354" s="221"/>
      <c r="AT1354" s="221"/>
      <c r="AU1354" s="222">
        <v>0</v>
      </c>
      <c r="AV1354" s="222">
        <v>0</v>
      </c>
      <c r="AW1354" s="222">
        <f t="shared" si="138"/>
        <v>0</v>
      </c>
    </row>
    <row r="1355" spans="2:49">
      <c r="B1355" s="41" t="s">
        <v>5309</v>
      </c>
      <c r="C1355" s="19" t="s">
        <v>5767</v>
      </c>
      <c r="D1355" s="44" t="s">
        <v>5</v>
      </c>
      <c r="E1355" s="19"/>
      <c r="F1355" s="19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221"/>
      <c r="AA1355" s="221"/>
      <c r="AB1355" s="221"/>
      <c r="AC1355" s="221"/>
      <c r="AD1355" s="221"/>
      <c r="AE1355" s="221"/>
      <c r="AF1355" s="221"/>
      <c r="AG1355" s="221"/>
      <c r="AH1355" s="221"/>
      <c r="AI1355" s="221"/>
      <c r="AJ1355" s="221"/>
      <c r="AK1355" s="221"/>
      <c r="AL1355" s="221"/>
      <c r="AM1355" s="221"/>
      <c r="AN1355" s="221"/>
      <c r="AO1355" s="221"/>
      <c r="AP1355" s="221"/>
      <c r="AQ1355" s="221"/>
      <c r="AR1355" s="221"/>
      <c r="AS1355" s="221"/>
      <c r="AT1355" s="221"/>
      <c r="AU1355" s="222">
        <v>0</v>
      </c>
      <c r="AV1355" s="222">
        <v>0</v>
      </c>
      <c r="AW1355" s="222">
        <f t="shared" si="138"/>
        <v>0</v>
      </c>
    </row>
    <row r="1356" spans="2:49">
      <c r="B1356" s="41" t="s">
        <v>5310</v>
      </c>
      <c r="C1356" s="19" t="s">
        <v>5768</v>
      </c>
      <c r="D1356" s="44" t="s">
        <v>5</v>
      </c>
      <c r="E1356" s="19"/>
      <c r="F1356" s="19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221"/>
      <c r="AA1356" s="221"/>
      <c r="AB1356" s="221"/>
      <c r="AC1356" s="221"/>
      <c r="AD1356" s="221"/>
      <c r="AE1356" s="221"/>
      <c r="AF1356" s="221"/>
      <c r="AG1356" s="221"/>
      <c r="AH1356" s="221"/>
      <c r="AI1356" s="221"/>
      <c r="AJ1356" s="221"/>
      <c r="AK1356" s="221"/>
      <c r="AL1356" s="221"/>
      <c r="AM1356" s="221"/>
      <c r="AN1356" s="221"/>
      <c r="AO1356" s="221"/>
      <c r="AP1356" s="221"/>
      <c r="AQ1356" s="221"/>
      <c r="AR1356" s="221"/>
      <c r="AS1356" s="221"/>
      <c r="AT1356" s="221"/>
      <c r="AU1356" s="222">
        <v>0</v>
      </c>
      <c r="AV1356" s="222">
        <v>0</v>
      </c>
      <c r="AW1356" s="222">
        <f t="shared" si="138"/>
        <v>0</v>
      </c>
    </row>
    <row r="1357" spans="2:49">
      <c r="B1357" s="41" t="s">
        <v>5311</v>
      </c>
      <c r="C1357" s="19" t="s">
        <v>5769</v>
      </c>
      <c r="D1357" s="44" t="s">
        <v>5</v>
      </c>
      <c r="E1357" s="19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221"/>
      <c r="AA1357" s="221"/>
      <c r="AB1357" s="221"/>
      <c r="AC1357" s="221"/>
      <c r="AD1357" s="221"/>
      <c r="AE1357" s="221"/>
      <c r="AF1357" s="221"/>
      <c r="AG1357" s="221"/>
      <c r="AH1357" s="221"/>
      <c r="AI1357" s="221"/>
      <c r="AJ1357" s="221"/>
      <c r="AK1357" s="221"/>
      <c r="AL1357" s="221"/>
      <c r="AM1357" s="221"/>
      <c r="AN1357" s="221"/>
      <c r="AO1357" s="221"/>
      <c r="AP1357" s="221"/>
      <c r="AQ1357" s="221"/>
      <c r="AR1357" s="221"/>
      <c r="AS1357" s="221"/>
      <c r="AT1357" s="221"/>
      <c r="AU1357" s="222">
        <v>0</v>
      </c>
      <c r="AV1357" s="222">
        <v>0</v>
      </c>
      <c r="AW1357" s="222">
        <f t="shared" si="138"/>
        <v>0</v>
      </c>
    </row>
    <row r="1358" spans="2:49">
      <c r="B1358" s="41" t="s">
        <v>5312</v>
      </c>
      <c r="C1358" s="19" t="s">
        <v>6016</v>
      </c>
      <c r="D1358" s="227" t="s">
        <v>5</v>
      </c>
      <c r="E1358" s="19"/>
      <c r="F1358" s="19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221"/>
      <c r="AA1358" s="221"/>
      <c r="AB1358" s="221"/>
      <c r="AC1358" s="221"/>
      <c r="AD1358" s="221"/>
      <c r="AE1358" s="221"/>
      <c r="AF1358" s="221"/>
      <c r="AG1358" s="221"/>
      <c r="AH1358" s="221"/>
      <c r="AI1358" s="221"/>
      <c r="AJ1358" s="221"/>
      <c r="AK1358" s="221"/>
      <c r="AL1358" s="221"/>
      <c r="AM1358" s="221"/>
      <c r="AN1358" s="221"/>
      <c r="AO1358" s="221"/>
      <c r="AP1358" s="221"/>
      <c r="AQ1358" s="221"/>
      <c r="AR1358" s="221"/>
      <c r="AS1358" s="221"/>
      <c r="AT1358" s="221"/>
      <c r="AU1358" s="222">
        <v>0</v>
      </c>
      <c r="AV1358" s="222">
        <v>0</v>
      </c>
      <c r="AW1358" s="222">
        <f t="shared" si="138"/>
        <v>0</v>
      </c>
    </row>
    <row r="1359" spans="2:49">
      <c r="B1359" s="41" t="s">
        <v>5313</v>
      </c>
      <c r="C1359" s="19" t="s">
        <v>6017</v>
      </c>
      <c r="D1359" s="227" t="s">
        <v>5</v>
      </c>
      <c r="E1359" s="19"/>
      <c r="F1359" s="19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221"/>
      <c r="AA1359" s="221"/>
      <c r="AB1359" s="221"/>
      <c r="AC1359" s="221"/>
      <c r="AD1359" s="221"/>
      <c r="AE1359" s="221"/>
      <c r="AF1359" s="221"/>
      <c r="AG1359" s="221"/>
      <c r="AH1359" s="221"/>
      <c r="AI1359" s="221"/>
      <c r="AJ1359" s="221"/>
      <c r="AK1359" s="221"/>
      <c r="AL1359" s="221"/>
      <c r="AM1359" s="221"/>
      <c r="AN1359" s="221"/>
      <c r="AO1359" s="221"/>
      <c r="AP1359" s="221"/>
      <c r="AQ1359" s="221"/>
      <c r="AR1359" s="221"/>
      <c r="AS1359" s="221"/>
      <c r="AT1359" s="221"/>
      <c r="AU1359" s="222">
        <v>0</v>
      </c>
      <c r="AV1359" s="222">
        <v>0</v>
      </c>
      <c r="AW1359" s="222">
        <f t="shared" si="138"/>
        <v>0</v>
      </c>
    </row>
    <row r="1360" spans="2:49">
      <c r="B1360" s="41" t="s">
        <v>5314</v>
      </c>
      <c r="C1360" s="19" t="s">
        <v>5770</v>
      </c>
      <c r="D1360" s="227" t="s">
        <v>367</v>
      </c>
      <c r="E1360" s="19"/>
      <c r="F1360" s="19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221"/>
      <c r="AA1360" s="221"/>
      <c r="AB1360" s="221"/>
      <c r="AC1360" s="221"/>
      <c r="AD1360" s="221"/>
      <c r="AE1360" s="221"/>
      <c r="AF1360" s="221"/>
      <c r="AG1360" s="221"/>
      <c r="AH1360" s="221"/>
      <c r="AI1360" s="221"/>
      <c r="AJ1360" s="221"/>
      <c r="AK1360" s="221"/>
      <c r="AL1360" s="221"/>
      <c r="AM1360" s="221"/>
      <c r="AN1360" s="221"/>
      <c r="AO1360" s="221"/>
      <c r="AP1360" s="221"/>
      <c r="AQ1360" s="221"/>
      <c r="AR1360" s="221"/>
      <c r="AS1360" s="221"/>
      <c r="AT1360" s="221"/>
      <c r="AU1360" s="222">
        <v>0</v>
      </c>
      <c r="AV1360" s="222">
        <v>0</v>
      </c>
      <c r="AW1360" s="222">
        <f t="shared" si="138"/>
        <v>0</v>
      </c>
    </row>
    <row r="1361" spans="2:49">
      <c r="B1361" s="41" t="s">
        <v>5315</v>
      </c>
      <c r="C1361" s="19" t="s">
        <v>6018</v>
      </c>
      <c r="D1361" s="227" t="s">
        <v>5</v>
      </c>
      <c r="E1361" s="19"/>
      <c r="F1361" s="19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221"/>
      <c r="AA1361" s="221"/>
      <c r="AB1361" s="221"/>
      <c r="AC1361" s="221"/>
      <c r="AD1361" s="221"/>
      <c r="AE1361" s="221"/>
      <c r="AF1361" s="221"/>
      <c r="AG1361" s="221"/>
      <c r="AH1361" s="221"/>
      <c r="AI1361" s="221"/>
      <c r="AJ1361" s="221"/>
      <c r="AK1361" s="221"/>
      <c r="AL1361" s="221"/>
      <c r="AM1361" s="221"/>
      <c r="AN1361" s="221"/>
      <c r="AO1361" s="221"/>
      <c r="AP1361" s="221"/>
      <c r="AQ1361" s="221"/>
      <c r="AR1361" s="221"/>
      <c r="AS1361" s="221"/>
      <c r="AT1361" s="221"/>
      <c r="AU1361" s="222">
        <v>0</v>
      </c>
      <c r="AV1361" s="222">
        <v>0</v>
      </c>
      <c r="AW1361" s="222">
        <f t="shared" si="138"/>
        <v>0</v>
      </c>
    </row>
    <row r="1362" spans="2:49">
      <c r="B1362" s="41" t="s">
        <v>5316</v>
      </c>
      <c r="C1362" s="19" t="s">
        <v>5771</v>
      </c>
      <c r="D1362" s="44" t="s">
        <v>5</v>
      </c>
      <c r="E1362" s="19"/>
      <c r="F1362" s="19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221"/>
      <c r="AA1362" s="221"/>
      <c r="AB1362" s="221"/>
      <c r="AC1362" s="221"/>
      <c r="AD1362" s="221"/>
      <c r="AE1362" s="221"/>
      <c r="AF1362" s="221"/>
      <c r="AG1362" s="221"/>
      <c r="AH1362" s="221"/>
      <c r="AI1362" s="221"/>
      <c r="AJ1362" s="221"/>
      <c r="AK1362" s="221"/>
      <c r="AL1362" s="221"/>
      <c r="AM1362" s="221"/>
      <c r="AN1362" s="221"/>
      <c r="AO1362" s="221"/>
      <c r="AP1362" s="221"/>
      <c r="AQ1362" s="221"/>
      <c r="AR1362" s="221"/>
      <c r="AS1362" s="221"/>
      <c r="AT1362" s="221"/>
      <c r="AU1362" s="222">
        <v>0</v>
      </c>
      <c r="AV1362" s="222">
        <v>0</v>
      </c>
      <c r="AW1362" s="222">
        <f t="shared" si="138"/>
        <v>0</v>
      </c>
    </row>
    <row r="1363" spans="2:49">
      <c r="B1363" s="41" t="s">
        <v>5317</v>
      </c>
      <c r="C1363" s="19" t="s">
        <v>5772</v>
      </c>
      <c r="D1363" s="44" t="s">
        <v>5</v>
      </c>
      <c r="E1363" s="19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221"/>
      <c r="AA1363" s="221"/>
      <c r="AB1363" s="221"/>
      <c r="AC1363" s="221"/>
      <c r="AD1363" s="221"/>
      <c r="AE1363" s="221"/>
      <c r="AF1363" s="221"/>
      <c r="AG1363" s="221"/>
      <c r="AH1363" s="221"/>
      <c r="AI1363" s="221"/>
      <c r="AJ1363" s="221"/>
      <c r="AK1363" s="221"/>
      <c r="AL1363" s="221"/>
      <c r="AM1363" s="221"/>
      <c r="AN1363" s="221"/>
      <c r="AO1363" s="221"/>
      <c r="AP1363" s="221"/>
      <c r="AQ1363" s="221"/>
      <c r="AR1363" s="221"/>
      <c r="AS1363" s="221"/>
      <c r="AT1363" s="221"/>
      <c r="AU1363" s="222">
        <v>0</v>
      </c>
      <c r="AV1363" s="222">
        <v>0</v>
      </c>
      <c r="AW1363" s="222">
        <f t="shared" si="138"/>
        <v>0</v>
      </c>
    </row>
    <row r="1364" spans="2:49">
      <c r="B1364" s="41" t="s">
        <v>5318</v>
      </c>
      <c r="C1364" s="19" t="s">
        <v>6019</v>
      </c>
      <c r="D1364" s="227" t="s">
        <v>259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221"/>
      <c r="AA1364" s="221"/>
      <c r="AB1364" s="221"/>
      <c r="AC1364" s="221"/>
      <c r="AD1364" s="221"/>
      <c r="AE1364" s="221"/>
      <c r="AF1364" s="221"/>
      <c r="AG1364" s="221"/>
      <c r="AH1364" s="221"/>
      <c r="AI1364" s="221"/>
      <c r="AJ1364" s="221"/>
      <c r="AK1364" s="221"/>
      <c r="AL1364" s="221"/>
      <c r="AM1364" s="221"/>
      <c r="AN1364" s="221"/>
      <c r="AO1364" s="221"/>
      <c r="AP1364" s="221"/>
      <c r="AQ1364" s="221"/>
      <c r="AR1364" s="221"/>
      <c r="AS1364" s="221"/>
      <c r="AT1364" s="221"/>
      <c r="AU1364" s="222">
        <v>33</v>
      </c>
      <c r="AV1364" s="222">
        <v>3210</v>
      </c>
      <c r="AW1364" s="222">
        <f t="shared" si="138"/>
        <v>802.5</v>
      </c>
    </row>
    <row r="1365" spans="2:49">
      <c r="B1365" s="41" t="s">
        <v>5319</v>
      </c>
      <c r="C1365" s="19" t="s">
        <v>5773</v>
      </c>
      <c r="D1365" s="44" t="s">
        <v>5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221"/>
      <c r="AA1365" s="221"/>
      <c r="AB1365" s="221"/>
      <c r="AC1365" s="221"/>
      <c r="AD1365" s="221"/>
      <c r="AE1365" s="221"/>
      <c r="AF1365" s="221"/>
      <c r="AG1365" s="221"/>
      <c r="AH1365" s="221"/>
      <c r="AI1365" s="221"/>
      <c r="AJ1365" s="221"/>
      <c r="AK1365" s="221"/>
      <c r="AL1365" s="221"/>
      <c r="AM1365" s="221"/>
      <c r="AN1365" s="221"/>
      <c r="AO1365" s="221"/>
      <c r="AP1365" s="221"/>
      <c r="AQ1365" s="221"/>
      <c r="AR1365" s="221"/>
      <c r="AS1365" s="221"/>
      <c r="AT1365" s="221"/>
      <c r="AU1365" s="222">
        <v>0</v>
      </c>
      <c r="AV1365" s="222">
        <v>0</v>
      </c>
      <c r="AW1365" s="222">
        <f t="shared" si="138"/>
        <v>0</v>
      </c>
    </row>
    <row r="1366" spans="2:49">
      <c r="B1366" s="41" t="s">
        <v>5320</v>
      </c>
      <c r="C1366" s="19" t="s">
        <v>5774</v>
      </c>
      <c r="D1366" s="44" t="s">
        <v>5</v>
      </c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221"/>
      <c r="AA1366" s="221"/>
      <c r="AB1366" s="221"/>
      <c r="AC1366" s="221"/>
      <c r="AD1366" s="221"/>
      <c r="AE1366" s="221"/>
      <c r="AF1366" s="221"/>
      <c r="AG1366" s="221"/>
      <c r="AH1366" s="221"/>
      <c r="AI1366" s="221"/>
      <c r="AJ1366" s="221"/>
      <c r="AK1366" s="221"/>
      <c r="AL1366" s="221"/>
      <c r="AM1366" s="221"/>
      <c r="AN1366" s="221"/>
      <c r="AO1366" s="221"/>
      <c r="AP1366" s="221"/>
      <c r="AQ1366" s="221"/>
      <c r="AR1366" s="221"/>
      <c r="AS1366" s="221"/>
      <c r="AT1366" s="221"/>
      <c r="AU1366" s="222">
        <v>0</v>
      </c>
      <c r="AV1366" s="222">
        <v>0</v>
      </c>
      <c r="AW1366" s="222">
        <f t="shared" si="138"/>
        <v>0</v>
      </c>
    </row>
    <row r="1367" spans="2:49">
      <c r="B1367" s="41" t="s">
        <v>5321</v>
      </c>
      <c r="C1367" s="19" t="s">
        <v>5775</v>
      </c>
      <c r="D1367" s="44" t="s">
        <v>5</v>
      </c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221"/>
      <c r="AA1367" s="221"/>
      <c r="AB1367" s="221"/>
      <c r="AC1367" s="221"/>
      <c r="AD1367" s="221"/>
      <c r="AE1367" s="221"/>
      <c r="AF1367" s="221"/>
      <c r="AG1367" s="221"/>
      <c r="AH1367" s="221"/>
      <c r="AI1367" s="221"/>
      <c r="AJ1367" s="221"/>
      <c r="AK1367" s="221"/>
      <c r="AL1367" s="221"/>
      <c r="AM1367" s="221"/>
      <c r="AN1367" s="221"/>
      <c r="AO1367" s="221"/>
      <c r="AP1367" s="221"/>
      <c r="AQ1367" s="221"/>
      <c r="AR1367" s="221"/>
      <c r="AS1367" s="221"/>
      <c r="AT1367" s="221"/>
      <c r="AU1367" s="222">
        <v>0</v>
      </c>
      <c r="AV1367" s="222">
        <v>0</v>
      </c>
      <c r="AW1367" s="222">
        <f t="shared" si="138"/>
        <v>0</v>
      </c>
    </row>
    <row r="1368" spans="2:49">
      <c r="B1368" s="41" t="s">
        <v>5322</v>
      </c>
      <c r="C1368" s="19" t="s">
        <v>5776</v>
      </c>
      <c r="D1368" s="44" t="s">
        <v>5</v>
      </c>
      <c r="E1368" s="19"/>
      <c r="F1368" s="19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221"/>
      <c r="AA1368" s="221"/>
      <c r="AB1368" s="221"/>
      <c r="AC1368" s="221"/>
      <c r="AD1368" s="221"/>
      <c r="AE1368" s="221"/>
      <c r="AF1368" s="221"/>
      <c r="AG1368" s="221"/>
      <c r="AH1368" s="221"/>
      <c r="AI1368" s="221"/>
      <c r="AJ1368" s="221"/>
      <c r="AK1368" s="221"/>
      <c r="AL1368" s="221"/>
      <c r="AM1368" s="221"/>
      <c r="AN1368" s="221"/>
      <c r="AO1368" s="221"/>
      <c r="AP1368" s="221"/>
      <c r="AQ1368" s="221"/>
      <c r="AR1368" s="221"/>
      <c r="AS1368" s="221"/>
      <c r="AT1368" s="221"/>
      <c r="AU1368" s="222">
        <v>0</v>
      </c>
      <c r="AV1368" s="222">
        <v>0</v>
      </c>
      <c r="AW1368" s="222">
        <f t="shared" si="138"/>
        <v>0</v>
      </c>
    </row>
    <row r="1369" spans="2:49">
      <c r="B1369" s="41" t="s">
        <v>5323</v>
      </c>
      <c r="C1369" s="19" t="s">
        <v>5777</v>
      </c>
      <c r="D1369" s="44" t="s">
        <v>5</v>
      </c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221"/>
      <c r="AA1369" s="221"/>
      <c r="AB1369" s="221"/>
      <c r="AC1369" s="221"/>
      <c r="AD1369" s="221"/>
      <c r="AE1369" s="221"/>
      <c r="AF1369" s="221"/>
      <c r="AG1369" s="221"/>
      <c r="AH1369" s="221"/>
      <c r="AI1369" s="221"/>
      <c r="AJ1369" s="221"/>
      <c r="AK1369" s="221"/>
      <c r="AL1369" s="221"/>
      <c r="AM1369" s="221"/>
      <c r="AN1369" s="221"/>
      <c r="AO1369" s="221"/>
      <c r="AP1369" s="221"/>
      <c r="AQ1369" s="221"/>
      <c r="AR1369" s="221"/>
      <c r="AS1369" s="221"/>
      <c r="AT1369" s="221"/>
      <c r="AU1369" s="222">
        <v>0</v>
      </c>
      <c r="AV1369" s="222">
        <v>0</v>
      </c>
      <c r="AW1369" s="222">
        <f t="shared" si="138"/>
        <v>0</v>
      </c>
    </row>
    <row r="1370" spans="2:49">
      <c r="B1370" s="41" t="s">
        <v>5324</v>
      </c>
      <c r="C1370" s="19" t="s">
        <v>5778</v>
      </c>
      <c r="D1370" s="44" t="s">
        <v>5</v>
      </c>
      <c r="E1370" s="19"/>
      <c r="F1370" s="19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221"/>
      <c r="AA1370" s="221"/>
      <c r="AB1370" s="221"/>
      <c r="AC1370" s="221"/>
      <c r="AD1370" s="221"/>
      <c r="AE1370" s="221"/>
      <c r="AF1370" s="221"/>
      <c r="AG1370" s="221"/>
      <c r="AH1370" s="221"/>
      <c r="AI1370" s="221"/>
      <c r="AJ1370" s="221"/>
      <c r="AK1370" s="221"/>
      <c r="AL1370" s="221"/>
      <c r="AM1370" s="221"/>
      <c r="AN1370" s="221"/>
      <c r="AO1370" s="221"/>
      <c r="AP1370" s="221"/>
      <c r="AQ1370" s="221"/>
      <c r="AR1370" s="221"/>
      <c r="AS1370" s="221"/>
      <c r="AT1370" s="221"/>
      <c r="AU1370" s="222">
        <v>0</v>
      </c>
      <c r="AV1370" s="222">
        <v>0</v>
      </c>
      <c r="AW1370" s="222">
        <f t="shared" si="138"/>
        <v>0</v>
      </c>
    </row>
    <row r="1371" spans="2:49">
      <c r="B1371" s="41" t="s">
        <v>5325</v>
      </c>
      <c r="C1371" s="19" t="s">
        <v>5779</v>
      </c>
      <c r="D1371" s="44" t="s">
        <v>5</v>
      </c>
      <c r="E1371" s="19"/>
      <c r="F1371" s="19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221"/>
      <c r="AA1371" s="221"/>
      <c r="AB1371" s="221"/>
      <c r="AC1371" s="221"/>
      <c r="AD1371" s="221"/>
      <c r="AE1371" s="221"/>
      <c r="AF1371" s="221"/>
      <c r="AG1371" s="221"/>
      <c r="AH1371" s="221"/>
      <c r="AI1371" s="221"/>
      <c r="AJ1371" s="221"/>
      <c r="AK1371" s="221"/>
      <c r="AL1371" s="221"/>
      <c r="AM1371" s="221"/>
      <c r="AN1371" s="221"/>
      <c r="AO1371" s="221"/>
      <c r="AP1371" s="221"/>
      <c r="AQ1371" s="221"/>
      <c r="AR1371" s="221"/>
      <c r="AS1371" s="221"/>
      <c r="AT1371" s="221"/>
      <c r="AU1371" s="222">
        <v>0</v>
      </c>
      <c r="AV1371" s="222">
        <v>0</v>
      </c>
      <c r="AW1371" s="222">
        <f t="shared" si="138"/>
        <v>0</v>
      </c>
    </row>
    <row r="1372" spans="2:49">
      <c r="B1372" s="41" t="s">
        <v>5326</v>
      </c>
      <c r="C1372" s="19" t="s">
        <v>5780</v>
      </c>
      <c r="D1372" s="44" t="s">
        <v>5</v>
      </c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221"/>
      <c r="AA1372" s="221"/>
      <c r="AB1372" s="221"/>
      <c r="AC1372" s="221"/>
      <c r="AD1372" s="221"/>
      <c r="AE1372" s="221"/>
      <c r="AF1372" s="221"/>
      <c r="AG1372" s="221"/>
      <c r="AH1372" s="221"/>
      <c r="AI1372" s="221"/>
      <c r="AJ1372" s="221"/>
      <c r="AK1372" s="221"/>
      <c r="AL1372" s="221"/>
      <c r="AM1372" s="221"/>
      <c r="AN1372" s="221"/>
      <c r="AO1372" s="221"/>
      <c r="AP1372" s="221"/>
      <c r="AQ1372" s="221"/>
      <c r="AR1372" s="221"/>
      <c r="AS1372" s="221"/>
      <c r="AT1372" s="221"/>
      <c r="AU1372" s="222">
        <v>0</v>
      </c>
      <c r="AV1372" s="222">
        <v>0</v>
      </c>
      <c r="AW1372" s="222">
        <f t="shared" si="138"/>
        <v>0</v>
      </c>
    </row>
    <row r="1373" spans="2:49">
      <c r="B1373" s="41" t="s">
        <v>5327</v>
      </c>
      <c r="C1373" s="19" t="s">
        <v>5781</v>
      </c>
      <c r="D1373" s="44" t="s">
        <v>5</v>
      </c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221"/>
      <c r="AA1373" s="221"/>
      <c r="AB1373" s="221"/>
      <c r="AC1373" s="221"/>
      <c r="AD1373" s="221"/>
      <c r="AE1373" s="221"/>
      <c r="AF1373" s="221"/>
      <c r="AG1373" s="221"/>
      <c r="AH1373" s="221"/>
      <c r="AI1373" s="221"/>
      <c r="AJ1373" s="221"/>
      <c r="AK1373" s="221"/>
      <c r="AL1373" s="221"/>
      <c r="AM1373" s="221"/>
      <c r="AN1373" s="221"/>
      <c r="AO1373" s="221"/>
      <c r="AP1373" s="221"/>
      <c r="AQ1373" s="221"/>
      <c r="AR1373" s="221"/>
      <c r="AS1373" s="221"/>
      <c r="AT1373" s="221"/>
      <c r="AU1373" s="222">
        <v>0</v>
      </c>
      <c r="AV1373" s="222">
        <v>0</v>
      </c>
      <c r="AW1373" s="222">
        <f t="shared" ref="AW1373:AW1434" si="139">AV1373*25%</f>
        <v>0</v>
      </c>
    </row>
    <row r="1374" spans="2:49">
      <c r="B1374" s="41" t="s">
        <v>5328</v>
      </c>
      <c r="C1374" s="19" t="s">
        <v>5782</v>
      </c>
      <c r="D1374" s="44" t="s">
        <v>5</v>
      </c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221"/>
      <c r="AA1374" s="221"/>
      <c r="AB1374" s="221"/>
      <c r="AC1374" s="221"/>
      <c r="AD1374" s="221"/>
      <c r="AE1374" s="221"/>
      <c r="AF1374" s="221"/>
      <c r="AG1374" s="221"/>
      <c r="AH1374" s="221"/>
      <c r="AI1374" s="221"/>
      <c r="AJ1374" s="221"/>
      <c r="AK1374" s="221"/>
      <c r="AL1374" s="221"/>
      <c r="AM1374" s="221"/>
      <c r="AN1374" s="221"/>
      <c r="AO1374" s="221"/>
      <c r="AP1374" s="221"/>
      <c r="AQ1374" s="221"/>
      <c r="AR1374" s="221"/>
      <c r="AS1374" s="221"/>
      <c r="AT1374" s="221"/>
      <c r="AU1374" s="222">
        <v>0</v>
      </c>
      <c r="AV1374" s="222">
        <v>0</v>
      </c>
      <c r="AW1374" s="222">
        <f t="shared" si="139"/>
        <v>0</v>
      </c>
    </row>
    <row r="1375" spans="2:49">
      <c r="B1375" s="41" t="s">
        <v>5329</v>
      </c>
      <c r="C1375" s="19" t="s">
        <v>5783</v>
      </c>
      <c r="D1375" s="44" t="s">
        <v>5</v>
      </c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221"/>
      <c r="AA1375" s="221"/>
      <c r="AB1375" s="221"/>
      <c r="AC1375" s="221"/>
      <c r="AD1375" s="221"/>
      <c r="AE1375" s="221"/>
      <c r="AF1375" s="221"/>
      <c r="AG1375" s="221"/>
      <c r="AH1375" s="221"/>
      <c r="AI1375" s="221"/>
      <c r="AJ1375" s="221"/>
      <c r="AK1375" s="221"/>
      <c r="AL1375" s="221"/>
      <c r="AM1375" s="221"/>
      <c r="AN1375" s="221"/>
      <c r="AO1375" s="221"/>
      <c r="AP1375" s="221"/>
      <c r="AQ1375" s="221"/>
      <c r="AR1375" s="221"/>
      <c r="AS1375" s="221"/>
      <c r="AT1375" s="221"/>
      <c r="AU1375" s="222">
        <v>0</v>
      </c>
      <c r="AV1375" s="222">
        <v>0</v>
      </c>
      <c r="AW1375" s="222">
        <f t="shared" si="139"/>
        <v>0</v>
      </c>
    </row>
    <row r="1376" spans="2:49">
      <c r="B1376" s="41" t="s">
        <v>5330</v>
      </c>
      <c r="C1376" s="19" t="s">
        <v>6020</v>
      </c>
      <c r="D1376" s="227" t="s">
        <v>5</v>
      </c>
      <c r="E1376" s="19"/>
      <c r="F1376" s="19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221"/>
      <c r="AA1376" s="221"/>
      <c r="AB1376" s="221"/>
      <c r="AC1376" s="221"/>
      <c r="AD1376" s="221"/>
      <c r="AE1376" s="221"/>
      <c r="AF1376" s="221"/>
      <c r="AG1376" s="221"/>
      <c r="AH1376" s="221"/>
      <c r="AI1376" s="221"/>
      <c r="AJ1376" s="221"/>
      <c r="AK1376" s="221"/>
      <c r="AL1376" s="221"/>
      <c r="AM1376" s="221"/>
      <c r="AN1376" s="221"/>
      <c r="AO1376" s="221"/>
      <c r="AP1376" s="221"/>
      <c r="AQ1376" s="221"/>
      <c r="AR1376" s="221"/>
      <c r="AS1376" s="221"/>
      <c r="AT1376" s="221"/>
      <c r="AU1376" s="222">
        <v>0</v>
      </c>
      <c r="AV1376" s="222">
        <v>0</v>
      </c>
      <c r="AW1376" s="222">
        <f t="shared" si="139"/>
        <v>0</v>
      </c>
    </row>
    <row r="1377" spans="2:49">
      <c r="B1377" s="41" t="s">
        <v>5331</v>
      </c>
      <c r="C1377" s="19" t="s">
        <v>5784</v>
      </c>
      <c r="D1377" s="227" t="s">
        <v>364</v>
      </c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221"/>
      <c r="AA1377" s="221"/>
      <c r="AB1377" s="221"/>
      <c r="AC1377" s="221"/>
      <c r="AD1377" s="221"/>
      <c r="AE1377" s="221"/>
      <c r="AF1377" s="221"/>
      <c r="AG1377" s="221"/>
      <c r="AH1377" s="221"/>
      <c r="AI1377" s="221"/>
      <c r="AJ1377" s="221"/>
      <c r="AK1377" s="221"/>
      <c r="AL1377" s="221"/>
      <c r="AM1377" s="221"/>
      <c r="AN1377" s="221"/>
      <c r="AO1377" s="221"/>
      <c r="AP1377" s="221"/>
      <c r="AQ1377" s="221"/>
      <c r="AR1377" s="221"/>
      <c r="AS1377" s="221"/>
      <c r="AT1377" s="221"/>
      <c r="AU1377" s="222">
        <v>0</v>
      </c>
      <c r="AV1377" s="222">
        <v>0</v>
      </c>
      <c r="AW1377" s="222">
        <f t="shared" si="139"/>
        <v>0</v>
      </c>
    </row>
    <row r="1378" spans="2:49">
      <c r="B1378" s="41" t="s">
        <v>5332</v>
      </c>
      <c r="C1378" s="19" t="s">
        <v>5785</v>
      </c>
      <c r="D1378" s="44" t="s">
        <v>5</v>
      </c>
      <c r="E1378" s="19"/>
      <c r="F1378" s="19"/>
      <c r="G1378" s="19"/>
      <c r="H1378" s="19"/>
      <c r="I1378" s="19"/>
      <c r="J1378" s="19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221"/>
      <c r="AA1378" s="221"/>
      <c r="AB1378" s="221"/>
      <c r="AC1378" s="221"/>
      <c r="AD1378" s="221"/>
      <c r="AE1378" s="221"/>
      <c r="AF1378" s="221"/>
      <c r="AG1378" s="221"/>
      <c r="AH1378" s="221"/>
      <c r="AI1378" s="221"/>
      <c r="AJ1378" s="221"/>
      <c r="AK1378" s="221"/>
      <c r="AL1378" s="221"/>
      <c r="AM1378" s="221"/>
      <c r="AN1378" s="221"/>
      <c r="AO1378" s="221"/>
      <c r="AP1378" s="221"/>
      <c r="AQ1378" s="221"/>
      <c r="AR1378" s="221"/>
      <c r="AS1378" s="221"/>
      <c r="AT1378" s="221"/>
      <c r="AU1378" s="222">
        <v>0</v>
      </c>
      <c r="AV1378" s="222">
        <v>0</v>
      </c>
      <c r="AW1378" s="222">
        <f t="shared" si="139"/>
        <v>0</v>
      </c>
    </row>
    <row r="1379" spans="2:49">
      <c r="B1379" s="41" t="s">
        <v>5333</v>
      </c>
      <c r="C1379" s="19" t="s">
        <v>6021</v>
      </c>
      <c r="D1379" s="227" t="s">
        <v>5</v>
      </c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221"/>
      <c r="AA1379" s="221"/>
      <c r="AB1379" s="221"/>
      <c r="AC1379" s="221"/>
      <c r="AD1379" s="221"/>
      <c r="AE1379" s="221"/>
      <c r="AF1379" s="221"/>
      <c r="AG1379" s="221"/>
      <c r="AH1379" s="221"/>
      <c r="AI1379" s="221"/>
      <c r="AJ1379" s="221"/>
      <c r="AK1379" s="221"/>
      <c r="AL1379" s="221"/>
      <c r="AM1379" s="221"/>
      <c r="AN1379" s="221"/>
      <c r="AO1379" s="221"/>
      <c r="AP1379" s="221"/>
      <c r="AQ1379" s="221"/>
      <c r="AR1379" s="221"/>
      <c r="AS1379" s="221"/>
      <c r="AT1379" s="221"/>
      <c r="AU1379" s="222">
        <v>3</v>
      </c>
      <c r="AV1379" s="222">
        <v>240</v>
      </c>
      <c r="AW1379" s="222">
        <f t="shared" si="139"/>
        <v>60</v>
      </c>
    </row>
    <row r="1380" spans="2:49">
      <c r="B1380" s="41" t="s">
        <v>5334</v>
      </c>
      <c r="C1380" s="19" t="s">
        <v>5786</v>
      </c>
      <c r="D1380" s="44" t="s">
        <v>5</v>
      </c>
      <c r="E1380" s="19"/>
      <c r="F1380" s="19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221"/>
      <c r="AA1380" s="221"/>
      <c r="AB1380" s="221"/>
      <c r="AC1380" s="221"/>
      <c r="AD1380" s="221"/>
      <c r="AE1380" s="221"/>
      <c r="AF1380" s="221"/>
      <c r="AG1380" s="221"/>
      <c r="AH1380" s="221"/>
      <c r="AI1380" s="221"/>
      <c r="AJ1380" s="221"/>
      <c r="AK1380" s="221"/>
      <c r="AL1380" s="221"/>
      <c r="AM1380" s="221"/>
      <c r="AN1380" s="221"/>
      <c r="AO1380" s="221"/>
      <c r="AP1380" s="221"/>
      <c r="AQ1380" s="221"/>
      <c r="AR1380" s="221"/>
      <c r="AS1380" s="221"/>
      <c r="AT1380" s="221"/>
      <c r="AU1380" s="222">
        <v>0</v>
      </c>
      <c r="AV1380" s="222">
        <v>0</v>
      </c>
      <c r="AW1380" s="222">
        <f t="shared" si="139"/>
        <v>0</v>
      </c>
    </row>
    <row r="1381" spans="2:49">
      <c r="B1381" s="41" t="s">
        <v>5335</v>
      </c>
      <c r="C1381" s="19" t="s">
        <v>5787</v>
      </c>
      <c r="D1381" s="44" t="s">
        <v>5</v>
      </c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221"/>
      <c r="AA1381" s="221"/>
      <c r="AB1381" s="221"/>
      <c r="AC1381" s="221"/>
      <c r="AD1381" s="221"/>
      <c r="AE1381" s="221"/>
      <c r="AF1381" s="221"/>
      <c r="AG1381" s="221"/>
      <c r="AH1381" s="221"/>
      <c r="AI1381" s="221"/>
      <c r="AJ1381" s="221"/>
      <c r="AK1381" s="221"/>
      <c r="AL1381" s="221"/>
      <c r="AM1381" s="221"/>
      <c r="AN1381" s="221"/>
      <c r="AO1381" s="221"/>
      <c r="AP1381" s="221"/>
      <c r="AQ1381" s="221"/>
      <c r="AR1381" s="221"/>
      <c r="AS1381" s="221"/>
      <c r="AT1381" s="221"/>
      <c r="AU1381" s="222">
        <v>0</v>
      </c>
      <c r="AV1381" s="222">
        <v>0</v>
      </c>
      <c r="AW1381" s="222">
        <f t="shared" si="139"/>
        <v>0</v>
      </c>
    </row>
    <row r="1382" spans="2:49">
      <c r="B1382" s="41" t="s">
        <v>5336</v>
      </c>
      <c r="C1382" s="19" t="s">
        <v>5788</v>
      </c>
      <c r="D1382" s="227" t="s">
        <v>364</v>
      </c>
      <c r="E1382" s="19"/>
      <c r="F1382" s="19"/>
      <c r="G1382" s="19"/>
      <c r="H1382" s="19"/>
      <c r="I1382" s="19"/>
      <c r="J1382" s="19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221"/>
      <c r="AA1382" s="221"/>
      <c r="AB1382" s="221"/>
      <c r="AC1382" s="221"/>
      <c r="AD1382" s="221"/>
      <c r="AE1382" s="221"/>
      <c r="AF1382" s="221"/>
      <c r="AG1382" s="221"/>
      <c r="AH1382" s="221"/>
      <c r="AI1382" s="221"/>
      <c r="AJ1382" s="221"/>
      <c r="AK1382" s="221"/>
      <c r="AL1382" s="221"/>
      <c r="AM1382" s="221"/>
      <c r="AN1382" s="221"/>
      <c r="AO1382" s="221"/>
      <c r="AP1382" s="221"/>
      <c r="AQ1382" s="221"/>
      <c r="AR1382" s="221"/>
      <c r="AS1382" s="221"/>
      <c r="AT1382" s="221"/>
      <c r="AU1382" s="222">
        <v>0</v>
      </c>
      <c r="AV1382" s="222">
        <v>0</v>
      </c>
      <c r="AW1382" s="222">
        <f t="shared" si="139"/>
        <v>0</v>
      </c>
    </row>
    <row r="1383" spans="2:49">
      <c r="B1383" s="41" t="s">
        <v>5337</v>
      </c>
      <c r="C1383" s="19" t="s">
        <v>5789</v>
      </c>
      <c r="D1383" s="227" t="s">
        <v>364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221"/>
      <c r="AA1383" s="221"/>
      <c r="AB1383" s="221"/>
      <c r="AC1383" s="221"/>
      <c r="AD1383" s="221"/>
      <c r="AE1383" s="221"/>
      <c r="AF1383" s="221"/>
      <c r="AG1383" s="221"/>
      <c r="AH1383" s="221"/>
      <c r="AI1383" s="221"/>
      <c r="AJ1383" s="221"/>
      <c r="AK1383" s="221"/>
      <c r="AL1383" s="221"/>
      <c r="AM1383" s="221"/>
      <c r="AN1383" s="221"/>
      <c r="AO1383" s="221"/>
      <c r="AP1383" s="221"/>
      <c r="AQ1383" s="221"/>
      <c r="AR1383" s="221"/>
      <c r="AS1383" s="221"/>
      <c r="AT1383" s="221"/>
      <c r="AU1383" s="222">
        <v>0</v>
      </c>
      <c r="AV1383" s="222">
        <v>0</v>
      </c>
      <c r="AW1383" s="222">
        <f t="shared" si="139"/>
        <v>0</v>
      </c>
    </row>
    <row r="1384" spans="2:49">
      <c r="B1384" s="41" t="s">
        <v>5338</v>
      </c>
      <c r="C1384" s="19" t="s">
        <v>5790</v>
      </c>
      <c r="D1384" s="227" t="s">
        <v>364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221"/>
      <c r="AA1384" s="221"/>
      <c r="AB1384" s="221"/>
      <c r="AC1384" s="221"/>
      <c r="AD1384" s="221"/>
      <c r="AE1384" s="221"/>
      <c r="AF1384" s="221"/>
      <c r="AG1384" s="221"/>
      <c r="AH1384" s="221"/>
      <c r="AI1384" s="221"/>
      <c r="AJ1384" s="221"/>
      <c r="AK1384" s="221"/>
      <c r="AL1384" s="221"/>
      <c r="AM1384" s="221"/>
      <c r="AN1384" s="221"/>
      <c r="AO1384" s="221"/>
      <c r="AP1384" s="221"/>
      <c r="AQ1384" s="221"/>
      <c r="AR1384" s="221"/>
      <c r="AS1384" s="221"/>
      <c r="AT1384" s="221"/>
      <c r="AU1384" s="222">
        <v>0</v>
      </c>
      <c r="AV1384" s="222">
        <v>0</v>
      </c>
      <c r="AW1384" s="222">
        <f t="shared" si="139"/>
        <v>0</v>
      </c>
    </row>
    <row r="1385" spans="2:49">
      <c r="B1385" s="41" t="s">
        <v>5339</v>
      </c>
      <c r="C1385" s="19" t="s">
        <v>5791</v>
      </c>
      <c r="D1385" s="227" t="s">
        <v>364</v>
      </c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221"/>
      <c r="AA1385" s="221"/>
      <c r="AB1385" s="221"/>
      <c r="AC1385" s="221"/>
      <c r="AD1385" s="221"/>
      <c r="AE1385" s="221"/>
      <c r="AF1385" s="221"/>
      <c r="AG1385" s="221"/>
      <c r="AH1385" s="221"/>
      <c r="AI1385" s="221"/>
      <c r="AJ1385" s="221"/>
      <c r="AK1385" s="221"/>
      <c r="AL1385" s="221"/>
      <c r="AM1385" s="221"/>
      <c r="AN1385" s="221"/>
      <c r="AO1385" s="221"/>
      <c r="AP1385" s="221"/>
      <c r="AQ1385" s="221"/>
      <c r="AR1385" s="221"/>
      <c r="AS1385" s="221"/>
      <c r="AT1385" s="221"/>
      <c r="AU1385" s="222">
        <v>0</v>
      </c>
      <c r="AV1385" s="222">
        <v>0</v>
      </c>
      <c r="AW1385" s="222">
        <f t="shared" si="139"/>
        <v>0</v>
      </c>
    </row>
    <row r="1386" spans="2:49">
      <c r="B1386" s="41" t="s">
        <v>5340</v>
      </c>
      <c r="C1386" s="19" t="s">
        <v>5792</v>
      </c>
      <c r="D1386" s="227" t="s">
        <v>364</v>
      </c>
      <c r="E1386" s="19"/>
      <c r="F1386" s="19"/>
      <c r="G1386" s="19"/>
      <c r="H1386" s="19"/>
      <c r="I1386" s="19"/>
      <c r="J1386" s="19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221"/>
      <c r="AA1386" s="221"/>
      <c r="AB1386" s="221"/>
      <c r="AC1386" s="221"/>
      <c r="AD1386" s="221"/>
      <c r="AE1386" s="221"/>
      <c r="AF1386" s="221"/>
      <c r="AG1386" s="221"/>
      <c r="AH1386" s="221"/>
      <c r="AI1386" s="221"/>
      <c r="AJ1386" s="221"/>
      <c r="AK1386" s="221"/>
      <c r="AL1386" s="221"/>
      <c r="AM1386" s="221"/>
      <c r="AN1386" s="221"/>
      <c r="AO1386" s="221"/>
      <c r="AP1386" s="221"/>
      <c r="AQ1386" s="221"/>
      <c r="AR1386" s="221"/>
      <c r="AS1386" s="221"/>
      <c r="AT1386" s="221"/>
      <c r="AU1386" s="222">
        <v>0</v>
      </c>
      <c r="AV1386" s="222">
        <v>0</v>
      </c>
      <c r="AW1386" s="222">
        <f t="shared" si="139"/>
        <v>0</v>
      </c>
    </row>
    <row r="1387" spans="2:49">
      <c r="B1387" s="41" t="s">
        <v>5341</v>
      </c>
      <c r="C1387" s="19" t="s">
        <v>5793</v>
      </c>
      <c r="D1387" s="227" t="s">
        <v>364</v>
      </c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221"/>
      <c r="AA1387" s="221"/>
      <c r="AB1387" s="221"/>
      <c r="AC1387" s="221"/>
      <c r="AD1387" s="221"/>
      <c r="AE1387" s="221"/>
      <c r="AF1387" s="221"/>
      <c r="AG1387" s="221"/>
      <c r="AH1387" s="221"/>
      <c r="AI1387" s="221"/>
      <c r="AJ1387" s="221"/>
      <c r="AK1387" s="221"/>
      <c r="AL1387" s="221"/>
      <c r="AM1387" s="221"/>
      <c r="AN1387" s="221"/>
      <c r="AO1387" s="221"/>
      <c r="AP1387" s="221"/>
      <c r="AQ1387" s="221"/>
      <c r="AR1387" s="221"/>
      <c r="AS1387" s="221"/>
      <c r="AT1387" s="221"/>
      <c r="AU1387" s="222">
        <v>0</v>
      </c>
      <c r="AV1387" s="222">
        <v>0</v>
      </c>
      <c r="AW1387" s="222">
        <f t="shared" si="139"/>
        <v>0</v>
      </c>
    </row>
    <row r="1388" spans="2:49">
      <c r="B1388" s="41" t="s">
        <v>5342</v>
      </c>
      <c r="C1388" s="19" t="s">
        <v>5794</v>
      </c>
      <c r="D1388" s="227" t="s">
        <v>364</v>
      </c>
      <c r="E1388" s="19"/>
      <c r="F1388" s="19"/>
      <c r="G1388" s="19"/>
      <c r="H1388" s="19"/>
      <c r="I1388" s="19"/>
      <c r="J1388" s="19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221"/>
      <c r="AA1388" s="221"/>
      <c r="AB1388" s="221"/>
      <c r="AC1388" s="221"/>
      <c r="AD1388" s="221"/>
      <c r="AE1388" s="221"/>
      <c r="AF1388" s="221"/>
      <c r="AG1388" s="221"/>
      <c r="AH1388" s="221"/>
      <c r="AI1388" s="221"/>
      <c r="AJ1388" s="221"/>
      <c r="AK1388" s="221"/>
      <c r="AL1388" s="221"/>
      <c r="AM1388" s="221"/>
      <c r="AN1388" s="221"/>
      <c r="AO1388" s="221"/>
      <c r="AP1388" s="221"/>
      <c r="AQ1388" s="221"/>
      <c r="AR1388" s="221"/>
      <c r="AS1388" s="221"/>
      <c r="AT1388" s="221"/>
      <c r="AU1388" s="222">
        <v>0</v>
      </c>
      <c r="AV1388" s="222">
        <v>0</v>
      </c>
      <c r="AW1388" s="222">
        <f t="shared" si="139"/>
        <v>0</v>
      </c>
    </row>
    <row r="1389" spans="2:49">
      <c r="B1389" s="41" t="s">
        <v>5343</v>
      </c>
      <c r="C1389" s="19" t="s">
        <v>5795</v>
      </c>
      <c r="D1389" s="227" t="s">
        <v>364</v>
      </c>
      <c r="E1389" s="19"/>
      <c r="F1389" s="19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221"/>
      <c r="AA1389" s="221"/>
      <c r="AB1389" s="221"/>
      <c r="AC1389" s="221"/>
      <c r="AD1389" s="221"/>
      <c r="AE1389" s="221"/>
      <c r="AF1389" s="221"/>
      <c r="AG1389" s="221"/>
      <c r="AH1389" s="221"/>
      <c r="AI1389" s="221"/>
      <c r="AJ1389" s="221"/>
      <c r="AK1389" s="221"/>
      <c r="AL1389" s="221"/>
      <c r="AM1389" s="221"/>
      <c r="AN1389" s="221"/>
      <c r="AO1389" s="221"/>
      <c r="AP1389" s="221"/>
      <c r="AQ1389" s="221"/>
      <c r="AR1389" s="221"/>
      <c r="AS1389" s="221"/>
      <c r="AT1389" s="221"/>
      <c r="AU1389" s="222">
        <v>0</v>
      </c>
      <c r="AV1389" s="222">
        <v>0</v>
      </c>
      <c r="AW1389" s="222">
        <f t="shared" si="139"/>
        <v>0</v>
      </c>
    </row>
    <row r="1390" spans="2:49">
      <c r="B1390" s="41" t="s">
        <v>5344</v>
      </c>
      <c r="C1390" s="19" t="s">
        <v>5796</v>
      </c>
      <c r="D1390" s="44" t="s">
        <v>5</v>
      </c>
      <c r="E1390" s="19"/>
      <c r="F1390" s="19"/>
      <c r="G1390" s="19"/>
      <c r="H1390" s="19"/>
      <c r="I1390" s="19"/>
      <c r="J1390" s="19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221"/>
      <c r="AA1390" s="221"/>
      <c r="AB1390" s="221"/>
      <c r="AC1390" s="221"/>
      <c r="AD1390" s="221"/>
      <c r="AE1390" s="221"/>
      <c r="AF1390" s="221"/>
      <c r="AG1390" s="221"/>
      <c r="AH1390" s="221"/>
      <c r="AI1390" s="221"/>
      <c r="AJ1390" s="221"/>
      <c r="AK1390" s="221"/>
      <c r="AL1390" s="221"/>
      <c r="AM1390" s="221"/>
      <c r="AN1390" s="221"/>
      <c r="AO1390" s="221"/>
      <c r="AP1390" s="221"/>
      <c r="AQ1390" s="221"/>
      <c r="AR1390" s="221"/>
      <c r="AS1390" s="221"/>
      <c r="AT1390" s="221"/>
      <c r="AU1390" s="222">
        <v>0</v>
      </c>
      <c r="AV1390" s="222">
        <v>0</v>
      </c>
      <c r="AW1390" s="222">
        <f t="shared" si="139"/>
        <v>0</v>
      </c>
    </row>
    <row r="1391" spans="2:49">
      <c r="B1391" s="41" t="s">
        <v>5345</v>
      </c>
      <c r="C1391" s="19" t="s">
        <v>5797</v>
      </c>
      <c r="D1391" s="44" t="s">
        <v>5</v>
      </c>
      <c r="E1391" s="19"/>
      <c r="F1391" s="19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221"/>
      <c r="AA1391" s="221"/>
      <c r="AB1391" s="221"/>
      <c r="AC1391" s="221"/>
      <c r="AD1391" s="221"/>
      <c r="AE1391" s="221"/>
      <c r="AF1391" s="221"/>
      <c r="AG1391" s="221"/>
      <c r="AH1391" s="221"/>
      <c r="AI1391" s="221"/>
      <c r="AJ1391" s="221"/>
      <c r="AK1391" s="221"/>
      <c r="AL1391" s="221"/>
      <c r="AM1391" s="221"/>
      <c r="AN1391" s="221"/>
      <c r="AO1391" s="221"/>
      <c r="AP1391" s="221"/>
      <c r="AQ1391" s="221"/>
      <c r="AR1391" s="221"/>
      <c r="AS1391" s="221"/>
      <c r="AT1391" s="221"/>
      <c r="AU1391" s="222">
        <v>0</v>
      </c>
      <c r="AV1391" s="222">
        <v>0</v>
      </c>
      <c r="AW1391" s="222">
        <f t="shared" si="139"/>
        <v>0</v>
      </c>
    </row>
    <row r="1392" spans="2:49">
      <c r="B1392" s="41" t="s">
        <v>5346</v>
      </c>
      <c r="C1392" s="19" t="s">
        <v>5798</v>
      </c>
      <c r="D1392" s="44" t="s">
        <v>5</v>
      </c>
      <c r="E1392" s="19"/>
      <c r="F1392" s="19"/>
      <c r="G1392" s="19"/>
      <c r="H1392" s="19"/>
      <c r="I1392" s="19"/>
      <c r="J1392" s="19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221"/>
      <c r="AA1392" s="221"/>
      <c r="AB1392" s="221"/>
      <c r="AC1392" s="221"/>
      <c r="AD1392" s="221"/>
      <c r="AE1392" s="221"/>
      <c r="AF1392" s="221"/>
      <c r="AG1392" s="221"/>
      <c r="AH1392" s="221"/>
      <c r="AI1392" s="221"/>
      <c r="AJ1392" s="221"/>
      <c r="AK1392" s="221"/>
      <c r="AL1392" s="221"/>
      <c r="AM1392" s="221"/>
      <c r="AN1392" s="221"/>
      <c r="AO1392" s="221"/>
      <c r="AP1392" s="221"/>
      <c r="AQ1392" s="221"/>
      <c r="AR1392" s="221"/>
      <c r="AS1392" s="221"/>
      <c r="AT1392" s="221"/>
      <c r="AU1392" s="222">
        <v>0</v>
      </c>
      <c r="AV1392" s="222">
        <v>0</v>
      </c>
      <c r="AW1392" s="222">
        <f t="shared" si="139"/>
        <v>0</v>
      </c>
    </row>
    <row r="1393" spans="2:49">
      <c r="B1393" s="41" t="s">
        <v>5347</v>
      </c>
      <c r="C1393" s="19" t="s">
        <v>5799</v>
      </c>
      <c r="D1393" s="44" t="s">
        <v>5</v>
      </c>
      <c r="E1393" s="19"/>
      <c r="F1393" s="19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221"/>
      <c r="AA1393" s="221"/>
      <c r="AB1393" s="221"/>
      <c r="AC1393" s="221"/>
      <c r="AD1393" s="221"/>
      <c r="AE1393" s="221"/>
      <c r="AF1393" s="221"/>
      <c r="AG1393" s="221"/>
      <c r="AH1393" s="221"/>
      <c r="AI1393" s="221"/>
      <c r="AJ1393" s="221"/>
      <c r="AK1393" s="221"/>
      <c r="AL1393" s="221"/>
      <c r="AM1393" s="221"/>
      <c r="AN1393" s="221"/>
      <c r="AO1393" s="221"/>
      <c r="AP1393" s="221"/>
      <c r="AQ1393" s="221"/>
      <c r="AR1393" s="221"/>
      <c r="AS1393" s="221"/>
      <c r="AT1393" s="221"/>
      <c r="AU1393" s="222">
        <v>0</v>
      </c>
      <c r="AV1393" s="222">
        <v>0</v>
      </c>
      <c r="AW1393" s="222">
        <f t="shared" si="139"/>
        <v>0</v>
      </c>
    </row>
    <row r="1394" spans="2:49">
      <c r="B1394" s="41" t="s">
        <v>5348</v>
      </c>
      <c r="C1394" s="19" t="s">
        <v>5800</v>
      </c>
      <c r="D1394" s="227" t="s">
        <v>364</v>
      </c>
      <c r="E1394" s="19"/>
      <c r="F1394" s="19"/>
      <c r="G1394" s="19"/>
      <c r="H1394" s="19"/>
      <c r="I1394" s="19"/>
      <c r="J1394" s="19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221"/>
      <c r="AA1394" s="221"/>
      <c r="AB1394" s="221"/>
      <c r="AC1394" s="221"/>
      <c r="AD1394" s="221"/>
      <c r="AE1394" s="221"/>
      <c r="AF1394" s="221"/>
      <c r="AG1394" s="221"/>
      <c r="AH1394" s="221"/>
      <c r="AI1394" s="221"/>
      <c r="AJ1394" s="221"/>
      <c r="AK1394" s="221"/>
      <c r="AL1394" s="221"/>
      <c r="AM1394" s="221"/>
      <c r="AN1394" s="221"/>
      <c r="AO1394" s="221"/>
      <c r="AP1394" s="221"/>
      <c r="AQ1394" s="221"/>
      <c r="AR1394" s="221"/>
      <c r="AS1394" s="221"/>
      <c r="AT1394" s="221"/>
      <c r="AU1394" s="222">
        <v>0</v>
      </c>
      <c r="AV1394" s="222">
        <v>0</v>
      </c>
      <c r="AW1394" s="222">
        <f t="shared" si="139"/>
        <v>0</v>
      </c>
    </row>
    <row r="1395" spans="2:49">
      <c r="B1395" s="41" t="s">
        <v>5349</v>
      </c>
      <c r="C1395" s="19" t="s">
        <v>5801</v>
      </c>
      <c r="D1395" s="227" t="s">
        <v>480</v>
      </c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221"/>
      <c r="AA1395" s="221"/>
      <c r="AB1395" s="221"/>
      <c r="AC1395" s="221"/>
      <c r="AD1395" s="221"/>
      <c r="AE1395" s="221"/>
      <c r="AF1395" s="221"/>
      <c r="AG1395" s="221"/>
      <c r="AH1395" s="221"/>
      <c r="AI1395" s="221"/>
      <c r="AJ1395" s="221"/>
      <c r="AK1395" s="221"/>
      <c r="AL1395" s="221"/>
      <c r="AM1395" s="221"/>
      <c r="AN1395" s="221"/>
      <c r="AO1395" s="221"/>
      <c r="AP1395" s="221"/>
      <c r="AQ1395" s="221"/>
      <c r="AR1395" s="221"/>
      <c r="AS1395" s="221"/>
      <c r="AT1395" s="221"/>
      <c r="AU1395" s="222">
        <v>0</v>
      </c>
      <c r="AV1395" s="222">
        <v>0</v>
      </c>
      <c r="AW1395" s="222">
        <f t="shared" si="139"/>
        <v>0</v>
      </c>
    </row>
    <row r="1396" spans="2:49">
      <c r="B1396" s="41" t="s">
        <v>5350</v>
      </c>
      <c r="C1396" s="19" t="s">
        <v>5802</v>
      </c>
      <c r="D1396" s="44" t="s">
        <v>5</v>
      </c>
      <c r="E1396" s="19"/>
      <c r="F1396" s="19"/>
      <c r="G1396" s="19"/>
      <c r="H1396" s="19"/>
      <c r="I1396" s="19"/>
      <c r="J1396" s="19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221"/>
      <c r="AA1396" s="221"/>
      <c r="AB1396" s="221"/>
      <c r="AC1396" s="221"/>
      <c r="AD1396" s="221"/>
      <c r="AE1396" s="221"/>
      <c r="AF1396" s="221"/>
      <c r="AG1396" s="221"/>
      <c r="AH1396" s="221"/>
      <c r="AI1396" s="221"/>
      <c r="AJ1396" s="221"/>
      <c r="AK1396" s="221"/>
      <c r="AL1396" s="221"/>
      <c r="AM1396" s="221"/>
      <c r="AN1396" s="221"/>
      <c r="AO1396" s="221"/>
      <c r="AP1396" s="221"/>
      <c r="AQ1396" s="221"/>
      <c r="AR1396" s="221"/>
      <c r="AS1396" s="221"/>
      <c r="AT1396" s="221"/>
      <c r="AU1396" s="222">
        <v>0</v>
      </c>
      <c r="AV1396" s="222">
        <v>0</v>
      </c>
      <c r="AW1396" s="222">
        <f t="shared" si="139"/>
        <v>0</v>
      </c>
    </row>
    <row r="1397" spans="2:49">
      <c r="B1397" s="41" t="s">
        <v>5351</v>
      </c>
      <c r="C1397" s="19" t="s">
        <v>6022</v>
      </c>
      <c r="D1397" s="227" t="s">
        <v>5</v>
      </c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221"/>
      <c r="AA1397" s="221"/>
      <c r="AB1397" s="221"/>
      <c r="AC1397" s="221"/>
      <c r="AD1397" s="221"/>
      <c r="AE1397" s="221"/>
      <c r="AF1397" s="221"/>
      <c r="AG1397" s="221"/>
      <c r="AH1397" s="221"/>
      <c r="AI1397" s="221"/>
      <c r="AJ1397" s="221"/>
      <c r="AK1397" s="221"/>
      <c r="AL1397" s="221"/>
      <c r="AM1397" s="221"/>
      <c r="AN1397" s="221"/>
      <c r="AO1397" s="221"/>
      <c r="AP1397" s="221"/>
      <c r="AQ1397" s="221"/>
      <c r="AR1397" s="221"/>
      <c r="AS1397" s="221"/>
      <c r="AT1397" s="221"/>
      <c r="AU1397" s="222">
        <v>0</v>
      </c>
      <c r="AV1397" s="222">
        <v>0</v>
      </c>
      <c r="AW1397" s="222">
        <f t="shared" si="139"/>
        <v>0</v>
      </c>
    </row>
    <row r="1398" spans="2:49">
      <c r="B1398" s="41" t="s">
        <v>5352</v>
      </c>
      <c r="C1398" s="19" t="s">
        <v>6023</v>
      </c>
      <c r="D1398" s="227" t="s">
        <v>259</v>
      </c>
      <c r="E1398" s="19"/>
      <c r="F1398" s="19"/>
      <c r="G1398" s="19"/>
      <c r="H1398" s="19"/>
      <c r="I1398" s="19"/>
      <c r="J1398" s="19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221"/>
      <c r="AA1398" s="221"/>
      <c r="AB1398" s="221"/>
      <c r="AC1398" s="221"/>
      <c r="AD1398" s="221"/>
      <c r="AE1398" s="221"/>
      <c r="AF1398" s="221"/>
      <c r="AG1398" s="221"/>
      <c r="AH1398" s="221"/>
      <c r="AI1398" s="221"/>
      <c r="AJ1398" s="221"/>
      <c r="AK1398" s="221"/>
      <c r="AL1398" s="221"/>
      <c r="AM1398" s="221"/>
      <c r="AN1398" s="221"/>
      <c r="AO1398" s="221"/>
      <c r="AP1398" s="221"/>
      <c r="AQ1398" s="221"/>
      <c r="AR1398" s="221"/>
      <c r="AS1398" s="221"/>
      <c r="AT1398" s="221"/>
      <c r="AU1398" s="222">
        <v>2</v>
      </c>
      <c r="AV1398" s="222">
        <v>440</v>
      </c>
      <c r="AW1398" s="222">
        <f t="shared" si="139"/>
        <v>110</v>
      </c>
    </row>
    <row r="1399" spans="2:49">
      <c r="B1399" s="41" t="s">
        <v>5353</v>
      </c>
      <c r="C1399" s="19" t="s">
        <v>5803</v>
      </c>
      <c r="D1399" s="44" t="s">
        <v>5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221"/>
      <c r="AA1399" s="221"/>
      <c r="AB1399" s="221"/>
      <c r="AC1399" s="221"/>
      <c r="AD1399" s="221"/>
      <c r="AE1399" s="221"/>
      <c r="AF1399" s="221"/>
      <c r="AG1399" s="221"/>
      <c r="AH1399" s="221"/>
      <c r="AI1399" s="221"/>
      <c r="AJ1399" s="221"/>
      <c r="AK1399" s="221"/>
      <c r="AL1399" s="221"/>
      <c r="AM1399" s="221"/>
      <c r="AN1399" s="221"/>
      <c r="AO1399" s="221"/>
      <c r="AP1399" s="221"/>
      <c r="AQ1399" s="221"/>
      <c r="AR1399" s="221"/>
      <c r="AS1399" s="221"/>
      <c r="AT1399" s="221"/>
      <c r="AU1399" s="222">
        <v>0</v>
      </c>
      <c r="AV1399" s="222">
        <v>0</v>
      </c>
      <c r="AW1399" s="222">
        <f t="shared" si="139"/>
        <v>0</v>
      </c>
    </row>
    <row r="1400" spans="2:49">
      <c r="B1400" s="41" t="s">
        <v>5354</v>
      </c>
      <c r="C1400" s="19" t="s">
        <v>6024</v>
      </c>
      <c r="D1400" s="227" t="s">
        <v>5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221"/>
      <c r="AA1400" s="221"/>
      <c r="AB1400" s="221"/>
      <c r="AC1400" s="221"/>
      <c r="AD1400" s="221"/>
      <c r="AE1400" s="221"/>
      <c r="AF1400" s="221"/>
      <c r="AG1400" s="221"/>
      <c r="AH1400" s="221"/>
      <c r="AI1400" s="221"/>
      <c r="AJ1400" s="221"/>
      <c r="AK1400" s="221"/>
      <c r="AL1400" s="221"/>
      <c r="AM1400" s="221"/>
      <c r="AN1400" s="221"/>
      <c r="AO1400" s="221"/>
      <c r="AP1400" s="221"/>
      <c r="AQ1400" s="221"/>
      <c r="AR1400" s="221"/>
      <c r="AS1400" s="221"/>
      <c r="AT1400" s="221"/>
      <c r="AU1400" s="222">
        <v>0</v>
      </c>
      <c r="AV1400" s="222">
        <v>0</v>
      </c>
      <c r="AW1400" s="222">
        <f t="shared" si="139"/>
        <v>0</v>
      </c>
    </row>
    <row r="1401" spans="2:49">
      <c r="B1401" s="41" t="s">
        <v>5355</v>
      </c>
      <c r="C1401" s="19" t="s">
        <v>6025</v>
      </c>
      <c r="D1401" s="227" t="s">
        <v>5</v>
      </c>
      <c r="E1401" s="19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221"/>
      <c r="AA1401" s="221"/>
      <c r="AB1401" s="221"/>
      <c r="AC1401" s="221"/>
      <c r="AD1401" s="221"/>
      <c r="AE1401" s="221"/>
      <c r="AF1401" s="221"/>
      <c r="AG1401" s="221"/>
      <c r="AH1401" s="221"/>
      <c r="AI1401" s="221"/>
      <c r="AJ1401" s="221"/>
      <c r="AK1401" s="221"/>
      <c r="AL1401" s="221"/>
      <c r="AM1401" s="221"/>
      <c r="AN1401" s="221"/>
      <c r="AO1401" s="221"/>
      <c r="AP1401" s="221"/>
      <c r="AQ1401" s="221"/>
      <c r="AR1401" s="221"/>
      <c r="AS1401" s="221"/>
      <c r="AT1401" s="221"/>
      <c r="AU1401" s="222">
        <v>0</v>
      </c>
      <c r="AV1401" s="222">
        <v>0</v>
      </c>
      <c r="AW1401" s="222">
        <f t="shared" si="139"/>
        <v>0</v>
      </c>
    </row>
    <row r="1402" spans="2:49">
      <c r="B1402" s="41" t="s">
        <v>5356</v>
      </c>
      <c r="C1402" s="19" t="s">
        <v>5804</v>
      </c>
      <c r="D1402" s="44" t="s">
        <v>5</v>
      </c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221"/>
      <c r="AA1402" s="221"/>
      <c r="AB1402" s="221"/>
      <c r="AC1402" s="221"/>
      <c r="AD1402" s="221"/>
      <c r="AE1402" s="221"/>
      <c r="AF1402" s="221"/>
      <c r="AG1402" s="221"/>
      <c r="AH1402" s="221"/>
      <c r="AI1402" s="221"/>
      <c r="AJ1402" s="221"/>
      <c r="AK1402" s="221"/>
      <c r="AL1402" s="221"/>
      <c r="AM1402" s="221"/>
      <c r="AN1402" s="221"/>
      <c r="AO1402" s="221"/>
      <c r="AP1402" s="221"/>
      <c r="AQ1402" s="221"/>
      <c r="AR1402" s="221"/>
      <c r="AS1402" s="221"/>
      <c r="AT1402" s="221"/>
      <c r="AU1402" s="222">
        <v>0</v>
      </c>
      <c r="AV1402" s="222">
        <v>0</v>
      </c>
      <c r="AW1402" s="222">
        <f t="shared" si="139"/>
        <v>0</v>
      </c>
    </row>
    <row r="1403" spans="2:49">
      <c r="B1403" s="41" t="s">
        <v>5357</v>
      </c>
      <c r="C1403" s="19" t="s">
        <v>5805</v>
      </c>
      <c r="D1403" s="227" t="s">
        <v>952</v>
      </c>
      <c r="E1403" s="19"/>
      <c r="F1403" s="19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221"/>
      <c r="AA1403" s="221"/>
      <c r="AB1403" s="221"/>
      <c r="AC1403" s="221"/>
      <c r="AD1403" s="221"/>
      <c r="AE1403" s="221"/>
      <c r="AF1403" s="221"/>
      <c r="AG1403" s="221"/>
      <c r="AH1403" s="221"/>
      <c r="AI1403" s="221"/>
      <c r="AJ1403" s="221"/>
      <c r="AK1403" s="221"/>
      <c r="AL1403" s="221"/>
      <c r="AM1403" s="221"/>
      <c r="AN1403" s="221"/>
      <c r="AO1403" s="221"/>
      <c r="AP1403" s="221"/>
      <c r="AQ1403" s="221"/>
      <c r="AR1403" s="221"/>
      <c r="AS1403" s="221"/>
      <c r="AT1403" s="221"/>
      <c r="AU1403" s="222">
        <v>0</v>
      </c>
      <c r="AV1403" s="222">
        <v>0</v>
      </c>
      <c r="AW1403" s="222">
        <f t="shared" si="139"/>
        <v>0</v>
      </c>
    </row>
    <row r="1404" spans="2:49">
      <c r="B1404" s="41" t="s">
        <v>5358</v>
      </c>
      <c r="C1404" s="19" t="s">
        <v>5806</v>
      </c>
      <c r="D1404" s="44" t="s">
        <v>5</v>
      </c>
      <c r="E1404" s="19"/>
      <c r="F1404" s="19"/>
      <c r="G1404" s="19"/>
      <c r="H1404" s="19"/>
      <c r="I1404" s="19"/>
      <c r="J1404" s="19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221"/>
      <c r="AA1404" s="221"/>
      <c r="AB1404" s="221"/>
      <c r="AC1404" s="221"/>
      <c r="AD1404" s="221"/>
      <c r="AE1404" s="221"/>
      <c r="AF1404" s="221"/>
      <c r="AG1404" s="221"/>
      <c r="AH1404" s="221"/>
      <c r="AI1404" s="221"/>
      <c r="AJ1404" s="221"/>
      <c r="AK1404" s="221"/>
      <c r="AL1404" s="221"/>
      <c r="AM1404" s="221"/>
      <c r="AN1404" s="221"/>
      <c r="AO1404" s="221"/>
      <c r="AP1404" s="221"/>
      <c r="AQ1404" s="221"/>
      <c r="AR1404" s="221"/>
      <c r="AS1404" s="221"/>
      <c r="AT1404" s="221"/>
      <c r="AU1404" s="222">
        <v>0</v>
      </c>
      <c r="AV1404" s="222">
        <v>0</v>
      </c>
      <c r="AW1404" s="222">
        <f t="shared" si="139"/>
        <v>0</v>
      </c>
    </row>
    <row r="1405" spans="2:49">
      <c r="B1405" s="41" t="s">
        <v>5359</v>
      </c>
      <c r="C1405" s="19" t="s">
        <v>5807</v>
      </c>
      <c r="D1405" s="227" t="s">
        <v>367</v>
      </c>
      <c r="E1405" s="19"/>
      <c r="F1405" s="19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221"/>
      <c r="AA1405" s="221"/>
      <c r="AB1405" s="221"/>
      <c r="AC1405" s="221"/>
      <c r="AD1405" s="221"/>
      <c r="AE1405" s="221"/>
      <c r="AF1405" s="221"/>
      <c r="AG1405" s="221"/>
      <c r="AH1405" s="221"/>
      <c r="AI1405" s="221"/>
      <c r="AJ1405" s="221"/>
      <c r="AK1405" s="221"/>
      <c r="AL1405" s="221"/>
      <c r="AM1405" s="221"/>
      <c r="AN1405" s="221"/>
      <c r="AO1405" s="221"/>
      <c r="AP1405" s="221"/>
      <c r="AQ1405" s="221"/>
      <c r="AR1405" s="221"/>
      <c r="AS1405" s="221"/>
      <c r="AT1405" s="221"/>
      <c r="AU1405" s="222">
        <v>0</v>
      </c>
      <c r="AV1405" s="222">
        <v>0</v>
      </c>
      <c r="AW1405" s="222">
        <f t="shared" si="139"/>
        <v>0</v>
      </c>
    </row>
    <row r="1406" spans="2:49">
      <c r="B1406" s="41" t="s">
        <v>5360</v>
      </c>
      <c r="C1406" s="19" t="s">
        <v>5808</v>
      </c>
      <c r="D1406" s="44" t="s">
        <v>5</v>
      </c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221"/>
      <c r="AA1406" s="221"/>
      <c r="AB1406" s="221"/>
      <c r="AC1406" s="221"/>
      <c r="AD1406" s="221"/>
      <c r="AE1406" s="221"/>
      <c r="AF1406" s="221"/>
      <c r="AG1406" s="221"/>
      <c r="AH1406" s="221"/>
      <c r="AI1406" s="221"/>
      <c r="AJ1406" s="221"/>
      <c r="AK1406" s="221"/>
      <c r="AL1406" s="221"/>
      <c r="AM1406" s="221"/>
      <c r="AN1406" s="221"/>
      <c r="AO1406" s="221"/>
      <c r="AP1406" s="221"/>
      <c r="AQ1406" s="221"/>
      <c r="AR1406" s="221"/>
      <c r="AS1406" s="221"/>
      <c r="AT1406" s="221"/>
      <c r="AU1406" s="222">
        <v>0</v>
      </c>
      <c r="AV1406" s="222">
        <v>0</v>
      </c>
      <c r="AW1406" s="222">
        <f t="shared" si="139"/>
        <v>0</v>
      </c>
    </row>
    <row r="1407" spans="2:49">
      <c r="B1407" s="41" t="s">
        <v>5361</v>
      </c>
      <c r="C1407" s="19" t="s">
        <v>6026</v>
      </c>
      <c r="D1407" s="227" t="s">
        <v>5</v>
      </c>
      <c r="E1407" s="19"/>
      <c r="F1407" s="19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221"/>
      <c r="AA1407" s="221"/>
      <c r="AB1407" s="221"/>
      <c r="AC1407" s="221"/>
      <c r="AD1407" s="221"/>
      <c r="AE1407" s="221"/>
      <c r="AF1407" s="221"/>
      <c r="AG1407" s="221"/>
      <c r="AH1407" s="221"/>
      <c r="AI1407" s="221"/>
      <c r="AJ1407" s="221"/>
      <c r="AK1407" s="221"/>
      <c r="AL1407" s="221"/>
      <c r="AM1407" s="221"/>
      <c r="AN1407" s="221"/>
      <c r="AO1407" s="221"/>
      <c r="AP1407" s="221"/>
      <c r="AQ1407" s="221"/>
      <c r="AR1407" s="221"/>
      <c r="AS1407" s="221"/>
      <c r="AT1407" s="221"/>
      <c r="AU1407" s="222">
        <v>0</v>
      </c>
      <c r="AV1407" s="222">
        <v>0</v>
      </c>
      <c r="AW1407" s="222">
        <f t="shared" si="139"/>
        <v>0</v>
      </c>
    </row>
    <row r="1408" spans="2:49">
      <c r="B1408" s="41" t="s">
        <v>5362</v>
      </c>
      <c r="C1408" s="19" t="s">
        <v>6027</v>
      </c>
      <c r="D1408" s="227" t="s">
        <v>5</v>
      </c>
      <c r="E1408" s="19"/>
      <c r="F1408" s="19"/>
      <c r="G1408" s="19"/>
      <c r="H1408" s="19"/>
      <c r="I1408" s="19"/>
      <c r="J1408" s="19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221"/>
      <c r="AA1408" s="221"/>
      <c r="AB1408" s="221"/>
      <c r="AC1408" s="221"/>
      <c r="AD1408" s="221"/>
      <c r="AE1408" s="221"/>
      <c r="AF1408" s="221"/>
      <c r="AG1408" s="221"/>
      <c r="AH1408" s="221"/>
      <c r="AI1408" s="221"/>
      <c r="AJ1408" s="221"/>
      <c r="AK1408" s="221"/>
      <c r="AL1408" s="221"/>
      <c r="AM1408" s="221"/>
      <c r="AN1408" s="221"/>
      <c r="AO1408" s="221"/>
      <c r="AP1408" s="221"/>
      <c r="AQ1408" s="221"/>
      <c r="AR1408" s="221"/>
      <c r="AS1408" s="221"/>
      <c r="AT1408" s="221"/>
      <c r="AU1408" s="222">
        <v>0</v>
      </c>
      <c r="AV1408" s="222">
        <v>0</v>
      </c>
      <c r="AW1408" s="222">
        <f t="shared" si="139"/>
        <v>0</v>
      </c>
    </row>
    <row r="1409" spans="2:49">
      <c r="B1409" s="41" t="s">
        <v>5363</v>
      </c>
      <c r="C1409" s="19" t="s">
        <v>6028</v>
      </c>
      <c r="D1409" s="227" t="s">
        <v>5</v>
      </c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221"/>
      <c r="AA1409" s="221"/>
      <c r="AB1409" s="221"/>
      <c r="AC1409" s="221"/>
      <c r="AD1409" s="221"/>
      <c r="AE1409" s="221"/>
      <c r="AF1409" s="221"/>
      <c r="AG1409" s="221"/>
      <c r="AH1409" s="221"/>
      <c r="AI1409" s="221"/>
      <c r="AJ1409" s="221"/>
      <c r="AK1409" s="221"/>
      <c r="AL1409" s="221"/>
      <c r="AM1409" s="221"/>
      <c r="AN1409" s="221"/>
      <c r="AO1409" s="221"/>
      <c r="AP1409" s="221"/>
      <c r="AQ1409" s="221"/>
      <c r="AR1409" s="221"/>
      <c r="AS1409" s="221"/>
      <c r="AT1409" s="221"/>
      <c r="AU1409" s="222">
        <v>0</v>
      </c>
      <c r="AV1409" s="222">
        <v>100</v>
      </c>
      <c r="AW1409" s="222">
        <f t="shared" si="139"/>
        <v>25</v>
      </c>
    </row>
    <row r="1410" spans="2:49">
      <c r="B1410" s="41" t="s">
        <v>5364</v>
      </c>
      <c r="C1410" s="19" t="s">
        <v>6029</v>
      </c>
      <c r="D1410" s="227" t="s">
        <v>5</v>
      </c>
      <c r="E1410" s="19"/>
      <c r="F1410" s="19"/>
      <c r="G1410" s="19"/>
      <c r="H1410" s="19"/>
      <c r="I1410" s="19"/>
      <c r="J1410" s="19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221"/>
      <c r="AA1410" s="221"/>
      <c r="AB1410" s="221"/>
      <c r="AC1410" s="221"/>
      <c r="AD1410" s="221"/>
      <c r="AE1410" s="221"/>
      <c r="AF1410" s="221"/>
      <c r="AG1410" s="221"/>
      <c r="AH1410" s="221"/>
      <c r="AI1410" s="221"/>
      <c r="AJ1410" s="221"/>
      <c r="AK1410" s="221"/>
      <c r="AL1410" s="221"/>
      <c r="AM1410" s="221"/>
      <c r="AN1410" s="221"/>
      <c r="AO1410" s="221"/>
      <c r="AP1410" s="221"/>
      <c r="AQ1410" s="221"/>
      <c r="AR1410" s="221"/>
      <c r="AS1410" s="221"/>
      <c r="AT1410" s="221"/>
      <c r="AU1410" s="222">
        <v>1</v>
      </c>
      <c r="AV1410" s="222">
        <v>60</v>
      </c>
      <c r="AW1410" s="222">
        <f t="shared" si="139"/>
        <v>15</v>
      </c>
    </row>
    <row r="1411" spans="2:49">
      <c r="B1411" s="41" t="s">
        <v>5365</v>
      </c>
      <c r="C1411" s="19" t="s">
        <v>6030</v>
      </c>
      <c r="D1411" s="227" t="s">
        <v>5</v>
      </c>
      <c r="E1411" s="19"/>
      <c r="F1411" s="19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221"/>
      <c r="AA1411" s="221"/>
      <c r="AB1411" s="221"/>
      <c r="AC1411" s="221"/>
      <c r="AD1411" s="221"/>
      <c r="AE1411" s="221"/>
      <c r="AF1411" s="221"/>
      <c r="AG1411" s="221"/>
      <c r="AH1411" s="221"/>
      <c r="AI1411" s="221"/>
      <c r="AJ1411" s="221"/>
      <c r="AK1411" s="221"/>
      <c r="AL1411" s="221"/>
      <c r="AM1411" s="221"/>
      <c r="AN1411" s="221"/>
      <c r="AO1411" s="221"/>
      <c r="AP1411" s="221"/>
      <c r="AQ1411" s="221"/>
      <c r="AR1411" s="221"/>
      <c r="AS1411" s="221"/>
      <c r="AT1411" s="221"/>
      <c r="AU1411" s="222">
        <v>0</v>
      </c>
      <c r="AV1411" s="222">
        <v>0</v>
      </c>
      <c r="AW1411" s="222">
        <f t="shared" si="139"/>
        <v>0</v>
      </c>
    </row>
    <row r="1412" spans="2:49">
      <c r="B1412" s="41" t="s">
        <v>5366</v>
      </c>
      <c r="C1412" s="19" t="s">
        <v>6031</v>
      </c>
      <c r="D1412" s="227" t="s">
        <v>5</v>
      </c>
      <c r="E1412" s="19"/>
      <c r="F1412" s="19"/>
      <c r="G1412" s="19"/>
      <c r="H1412" s="19"/>
      <c r="I1412" s="19"/>
      <c r="J1412" s="19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221"/>
      <c r="AA1412" s="221"/>
      <c r="AB1412" s="221"/>
      <c r="AC1412" s="221"/>
      <c r="AD1412" s="221"/>
      <c r="AE1412" s="221"/>
      <c r="AF1412" s="221"/>
      <c r="AG1412" s="221"/>
      <c r="AH1412" s="221"/>
      <c r="AI1412" s="221"/>
      <c r="AJ1412" s="221"/>
      <c r="AK1412" s="221"/>
      <c r="AL1412" s="221"/>
      <c r="AM1412" s="221"/>
      <c r="AN1412" s="221"/>
      <c r="AO1412" s="221"/>
      <c r="AP1412" s="221"/>
      <c r="AQ1412" s="221"/>
      <c r="AR1412" s="221"/>
      <c r="AS1412" s="221"/>
      <c r="AT1412" s="221"/>
      <c r="AU1412" s="222">
        <v>2</v>
      </c>
      <c r="AV1412" s="222">
        <v>300</v>
      </c>
      <c r="AW1412" s="222">
        <f t="shared" si="139"/>
        <v>75</v>
      </c>
    </row>
    <row r="1413" spans="2:49">
      <c r="B1413" s="41" t="s">
        <v>5367</v>
      </c>
      <c r="C1413" s="19" t="s">
        <v>5809</v>
      </c>
      <c r="D1413" s="44" t="s">
        <v>5</v>
      </c>
      <c r="E1413" s="19"/>
      <c r="F1413" s="19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221"/>
      <c r="AA1413" s="221"/>
      <c r="AB1413" s="221"/>
      <c r="AC1413" s="221"/>
      <c r="AD1413" s="221"/>
      <c r="AE1413" s="221"/>
      <c r="AF1413" s="221"/>
      <c r="AG1413" s="221"/>
      <c r="AH1413" s="221"/>
      <c r="AI1413" s="221"/>
      <c r="AJ1413" s="221"/>
      <c r="AK1413" s="221"/>
      <c r="AL1413" s="221"/>
      <c r="AM1413" s="221"/>
      <c r="AN1413" s="221"/>
      <c r="AO1413" s="221"/>
      <c r="AP1413" s="221"/>
      <c r="AQ1413" s="221"/>
      <c r="AR1413" s="221"/>
      <c r="AS1413" s="221"/>
      <c r="AT1413" s="221"/>
      <c r="AU1413" s="222">
        <v>0</v>
      </c>
      <c r="AV1413" s="222">
        <v>0</v>
      </c>
      <c r="AW1413" s="222">
        <f t="shared" si="139"/>
        <v>0</v>
      </c>
    </row>
    <row r="1414" spans="2:49">
      <c r="B1414" s="41" t="s">
        <v>5368</v>
      </c>
      <c r="C1414" s="19" t="s">
        <v>5810</v>
      </c>
      <c r="D1414" s="44" t="s">
        <v>5</v>
      </c>
      <c r="E1414" s="19"/>
      <c r="F1414" s="19"/>
      <c r="G1414" s="19"/>
      <c r="H1414" s="19"/>
      <c r="I1414" s="19"/>
      <c r="J1414" s="19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221"/>
      <c r="AA1414" s="221"/>
      <c r="AB1414" s="221"/>
      <c r="AC1414" s="221"/>
      <c r="AD1414" s="221"/>
      <c r="AE1414" s="221"/>
      <c r="AF1414" s="221"/>
      <c r="AG1414" s="221"/>
      <c r="AH1414" s="221"/>
      <c r="AI1414" s="221"/>
      <c r="AJ1414" s="221"/>
      <c r="AK1414" s="221"/>
      <c r="AL1414" s="221"/>
      <c r="AM1414" s="221"/>
      <c r="AN1414" s="221"/>
      <c r="AO1414" s="221"/>
      <c r="AP1414" s="221"/>
      <c r="AQ1414" s="221"/>
      <c r="AR1414" s="221"/>
      <c r="AS1414" s="221"/>
      <c r="AT1414" s="221"/>
      <c r="AU1414" s="222">
        <v>0</v>
      </c>
      <c r="AV1414" s="222">
        <v>0</v>
      </c>
      <c r="AW1414" s="222">
        <f t="shared" si="139"/>
        <v>0</v>
      </c>
    </row>
    <row r="1415" spans="2:49">
      <c r="B1415" s="41" t="s">
        <v>5369</v>
      </c>
      <c r="C1415" s="19" t="s">
        <v>6032</v>
      </c>
      <c r="D1415" s="227" t="s">
        <v>5</v>
      </c>
      <c r="E1415" s="19"/>
      <c r="F1415" s="19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221"/>
      <c r="AA1415" s="221"/>
      <c r="AB1415" s="221"/>
      <c r="AC1415" s="221"/>
      <c r="AD1415" s="221"/>
      <c r="AE1415" s="221"/>
      <c r="AF1415" s="221"/>
      <c r="AG1415" s="221"/>
      <c r="AH1415" s="221"/>
      <c r="AI1415" s="221"/>
      <c r="AJ1415" s="221"/>
      <c r="AK1415" s="221"/>
      <c r="AL1415" s="221"/>
      <c r="AM1415" s="221"/>
      <c r="AN1415" s="221"/>
      <c r="AO1415" s="221"/>
      <c r="AP1415" s="221"/>
      <c r="AQ1415" s="221"/>
      <c r="AR1415" s="221"/>
      <c r="AS1415" s="221"/>
      <c r="AT1415" s="221"/>
      <c r="AU1415" s="222">
        <v>0</v>
      </c>
      <c r="AV1415" s="222">
        <v>0</v>
      </c>
      <c r="AW1415" s="222">
        <f t="shared" si="139"/>
        <v>0</v>
      </c>
    </row>
    <row r="1416" spans="2:49">
      <c r="B1416" s="41" t="s">
        <v>5370</v>
      </c>
      <c r="C1416" s="19" t="s">
        <v>5811</v>
      </c>
      <c r="D1416" s="227" t="s">
        <v>951</v>
      </c>
      <c r="E1416" s="19"/>
      <c r="F1416" s="19"/>
      <c r="G1416" s="19"/>
      <c r="H1416" s="19"/>
      <c r="I1416" s="19"/>
      <c r="J1416" s="19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221"/>
      <c r="AA1416" s="221"/>
      <c r="AB1416" s="221"/>
      <c r="AC1416" s="221"/>
      <c r="AD1416" s="221"/>
      <c r="AE1416" s="221"/>
      <c r="AF1416" s="221"/>
      <c r="AG1416" s="221"/>
      <c r="AH1416" s="221"/>
      <c r="AI1416" s="221"/>
      <c r="AJ1416" s="221"/>
      <c r="AK1416" s="221"/>
      <c r="AL1416" s="221"/>
      <c r="AM1416" s="221"/>
      <c r="AN1416" s="221"/>
      <c r="AO1416" s="221"/>
      <c r="AP1416" s="221"/>
      <c r="AQ1416" s="221"/>
      <c r="AR1416" s="221"/>
      <c r="AS1416" s="221"/>
      <c r="AT1416" s="221"/>
      <c r="AU1416" s="222">
        <v>0</v>
      </c>
      <c r="AV1416" s="222">
        <v>0</v>
      </c>
      <c r="AW1416" s="222">
        <f t="shared" si="139"/>
        <v>0</v>
      </c>
    </row>
    <row r="1417" spans="2:49">
      <c r="B1417" s="41" t="s">
        <v>5371</v>
      </c>
      <c r="C1417" s="19" t="s">
        <v>5812</v>
      </c>
      <c r="D1417" s="44" t="s">
        <v>5</v>
      </c>
      <c r="E1417" s="19"/>
      <c r="F1417" s="19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221"/>
      <c r="AA1417" s="221"/>
      <c r="AB1417" s="221"/>
      <c r="AC1417" s="221"/>
      <c r="AD1417" s="221"/>
      <c r="AE1417" s="221"/>
      <c r="AF1417" s="221"/>
      <c r="AG1417" s="221"/>
      <c r="AH1417" s="221"/>
      <c r="AI1417" s="221"/>
      <c r="AJ1417" s="221"/>
      <c r="AK1417" s="221"/>
      <c r="AL1417" s="221"/>
      <c r="AM1417" s="221"/>
      <c r="AN1417" s="221"/>
      <c r="AO1417" s="221"/>
      <c r="AP1417" s="221"/>
      <c r="AQ1417" s="221"/>
      <c r="AR1417" s="221"/>
      <c r="AS1417" s="221"/>
      <c r="AT1417" s="221"/>
      <c r="AU1417" s="222">
        <v>0</v>
      </c>
      <c r="AV1417" s="222">
        <v>0</v>
      </c>
      <c r="AW1417" s="222">
        <f t="shared" si="139"/>
        <v>0</v>
      </c>
    </row>
    <row r="1418" spans="2:49">
      <c r="B1418" s="41" t="s">
        <v>5372</v>
      </c>
      <c r="C1418" s="19" t="s">
        <v>5813</v>
      </c>
      <c r="D1418" s="44" t="s">
        <v>5</v>
      </c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221"/>
      <c r="AA1418" s="221"/>
      <c r="AB1418" s="221"/>
      <c r="AC1418" s="221"/>
      <c r="AD1418" s="221"/>
      <c r="AE1418" s="221"/>
      <c r="AF1418" s="221"/>
      <c r="AG1418" s="221"/>
      <c r="AH1418" s="221"/>
      <c r="AI1418" s="221"/>
      <c r="AJ1418" s="221"/>
      <c r="AK1418" s="221"/>
      <c r="AL1418" s="221"/>
      <c r="AM1418" s="221"/>
      <c r="AN1418" s="221"/>
      <c r="AO1418" s="221"/>
      <c r="AP1418" s="221"/>
      <c r="AQ1418" s="221"/>
      <c r="AR1418" s="221"/>
      <c r="AS1418" s="221"/>
      <c r="AT1418" s="221"/>
      <c r="AU1418" s="222">
        <v>0</v>
      </c>
      <c r="AV1418" s="222">
        <v>0</v>
      </c>
      <c r="AW1418" s="222">
        <f t="shared" si="139"/>
        <v>0</v>
      </c>
    </row>
    <row r="1419" spans="2:49">
      <c r="B1419" s="41" t="s">
        <v>5373</v>
      </c>
      <c r="C1419" s="19" t="s">
        <v>6033</v>
      </c>
      <c r="D1419" s="227" t="s">
        <v>5</v>
      </c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221"/>
      <c r="AA1419" s="221"/>
      <c r="AB1419" s="221"/>
      <c r="AC1419" s="221"/>
      <c r="AD1419" s="221"/>
      <c r="AE1419" s="221"/>
      <c r="AF1419" s="221"/>
      <c r="AG1419" s="221"/>
      <c r="AH1419" s="221"/>
      <c r="AI1419" s="221"/>
      <c r="AJ1419" s="221"/>
      <c r="AK1419" s="221"/>
      <c r="AL1419" s="221"/>
      <c r="AM1419" s="221"/>
      <c r="AN1419" s="221"/>
      <c r="AO1419" s="221"/>
      <c r="AP1419" s="221"/>
      <c r="AQ1419" s="221"/>
      <c r="AR1419" s="221"/>
      <c r="AS1419" s="221"/>
      <c r="AT1419" s="221"/>
      <c r="AU1419" s="222">
        <v>6</v>
      </c>
      <c r="AV1419" s="222">
        <v>530</v>
      </c>
      <c r="AW1419" s="222">
        <f t="shared" si="139"/>
        <v>132.5</v>
      </c>
    </row>
    <row r="1420" spans="2:49">
      <c r="B1420" s="41" t="s">
        <v>5374</v>
      </c>
      <c r="C1420" s="19" t="s">
        <v>6034</v>
      </c>
      <c r="D1420" s="227" t="s">
        <v>5</v>
      </c>
      <c r="E1420" s="19"/>
      <c r="F1420" s="19"/>
      <c r="G1420" s="19"/>
      <c r="H1420" s="19"/>
      <c r="I1420" s="19"/>
      <c r="J1420" s="19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221"/>
      <c r="AA1420" s="221"/>
      <c r="AB1420" s="221"/>
      <c r="AC1420" s="221"/>
      <c r="AD1420" s="221"/>
      <c r="AE1420" s="221"/>
      <c r="AF1420" s="221"/>
      <c r="AG1420" s="221"/>
      <c r="AH1420" s="221"/>
      <c r="AI1420" s="221"/>
      <c r="AJ1420" s="221"/>
      <c r="AK1420" s="221"/>
      <c r="AL1420" s="221"/>
      <c r="AM1420" s="221"/>
      <c r="AN1420" s="221"/>
      <c r="AO1420" s="221"/>
      <c r="AP1420" s="221"/>
      <c r="AQ1420" s="221"/>
      <c r="AR1420" s="221"/>
      <c r="AS1420" s="221"/>
      <c r="AT1420" s="221"/>
      <c r="AU1420" s="222">
        <v>0</v>
      </c>
      <c r="AV1420" s="222">
        <v>0</v>
      </c>
      <c r="AW1420" s="222">
        <f t="shared" si="139"/>
        <v>0</v>
      </c>
    </row>
    <row r="1421" spans="2:49">
      <c r="B1421" s="41" t="s">
        <v>5375</v>
      </c>
      <c r="C1421" s="19" t="s">
        <v>6035</v>
      </c>
      <c r="D1421" s="227" t="s">
        <v>956</v>
      </c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221"/>
      <c r="AA1421" s="221"/>
      <c r="AB1421" s="221"/>
      <c r="AC1421" s="221"/>
      <c r="AD1421" s="221"/>
      <c r="AE1421" s="221"/>
      <c r="AF1421" s="221"/>
      <c r="AG1421" s="221"/>
      <c r="AH1421" s="221"/>
      <c r="AI1421" s="221"/>
      <c r="AJ1421" s="221"/>
      <c r="AK1421" s="221"/>
      <c r="AL1421" s="221"/>
      <c r="AM1421" s="221"/>
      <c r="AN1421" s="221"/>
      <c r="AO1421" s="221"/>
      <c r="AP1421" s="221"/>
      <c r="AQ1421" s="221"/>
      <c r="AR1421" s="221"/>
      <c r="AS1421" s="221"/>
      <c r="AT1421" s="221"/>
      <c r="AU1421" s="222">
        <v>0</v>
      </c>
      <c r="AV1421" s="222">
        <v>0</v>
      </c>
      <c r="AW1421" s="222">
        <f t="shared" si="139"/>
        <v>0</v>
      </c>
    </row>
    <row r="1422" spans="2:49">
      <c r="B1422" s="41" t="s">
        <v>5376</v>
      </c>
      <c r="C1422" s="19" t="s">
        <v>5814</v>
      </c>
      <c r="D1422" s="227" t="s">
        <v>956</v>
      </c>
      <c r="E1422" s="19"/>
      <c r="F1422" s="19"/>
      <c r="G1422" s="19"/>
      <c r="H1422" s="19"/>
      <c r="I1422" s="19"/>
      <c r="J1422" s="19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221"/>
      <c r="AA1422" s="221"/>
      <c r="AB1422" s="221"/>
      <c r="AC1422" s="221"/>
      <c r="AD1422" s="221"/>
      <c r="AE1422" s="221"/>
      <c r="AF1422" s="221"/>
      <c r="AG1422" s="221"/>
      <c r="AH1422" s="221"/>
      <c r="AI1422" s="221"/>
      <c r="AJ1422" s="221"/>
      <c r="AK1422" s="221"/>
      <c r="AL1422" s="221"/>
      <c r="AM1422" s="221"/>
      <c r="AN1422" s="221"/>
      <c r="AO1422" s="221"/>
      <c r="AP1422" s="221"/>
      <c r="AQ1422" s="221"/>
      <c r="AR1422" s="221"/>
      <c r="AS1422" s="221"/>
      <c r="AT1422" s="221"/>
      <c r="AU1422" s="222">
        <v>0</v>
      </c>
      <c r="AV1422" s="222">
        <v>0</v>
      </c>
      <c r="AW1422" s="222">
        <f t="shared" si="139"/>
        <v>0</v>
      </c>
    </row>
    <row r="1423" spans="2:49">
      <c r="B1423" s="41" t="s">
        <v>5377</v>
      </c>
      <c r="C1423" s="19" t="s">
        <v>5815</v>
      </c>
      <c r="D1423" s="44" t="s">
        <v>5</v>
      </c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221"/>
      <c r="AA1423" s="221"/>
      <c r="AB1423" s="221"/>
      <c r="AC1423" s="221"/>
      <c r="AD1423" s="221"/>
      <c r="AE1423" s="221"/>
      <c r="AF1423" s="221"/>
      <c r="AG1423" s="221"/>
      <c r="AH1423" s="221"/>
      <c r="AI1423" s="221"/>
      <c r="AJ1423" s="221"/>
      <c r="AK1423" s="221"/>
      <c r="AL1423" s="221"/>
      <c r="AM1423" s="221"/>
      <c r="AN1423" s="221"/>
      <c r="AO1423" s="221"/>
      <c r="AP1423" s="221"/>
      <c r="AQ1423" s="221"/>
      <c r="AR1423" s="221"/>
      <c r="AS1423" s="221"/>
      <c r="AT1423" s="221"/>
      <c r="AU1423" s="222">
        <v>0</v>
      </c>
      <c r="AV1423" s="222">
        <v>0</v>
      </c>
      <c r="AW1423" s="222">
        <f t="shared" si="139"/>
        <v>0</v>
      </c>
    </row>
    <row r="1424" spans="2:49">
      <c r="B1424" s="41" t="s">
        <v>5378</v>
      </c>
      <c r="C1424" s="19" t="s">
        <v>6036</v>
      </c>
      <c r="D1424" s="227" t="s">
        <v>956</v>
      </c>
      <c r="E1424" s="19"/>
      <c r="F1424" s="19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221"/>
      <c r="AA1424" s="221"/>
      <c r="AB1424" s="221"/>
      <c r="AC1424" s="221"/>
      <c r="AD1424" s="221"/>
      <c r="AE1424" s="221"/>
      <c r="AF1424" s="221"/>
      <c r="AG1424" s="221"/>
      <c r="AH1424" s="221"/>
      <c r="AI1424" s="221"/>
      <c r="AJ1424" s="221"/>
      <c r="AK1424" s="221"/>
      <c r="AL1424" s="221"/>
      <c r="AM1424" s="221"/>
      <c r="AN1424" s="221"/>
      <c r="AO1424" s="221"/>
      <c r="AP1424" s="221"/>
      <c r="AQ1424" s="221"/>
      <c r="AR1424" s="221"/>
      <c r="AS1424" s="221"/>
      <c r="AT1424" s="221"/>
      <c r="AU1424" s="222">
        <v>0</v>
      </c>
      <c r="AV1424" s="222">
        <v>0</v>
      </c>
      <c r="AW1424" s="222">
        <f t="shared" si="139"/>
        <v>0</v>
      </c>
    </row>
    <row r="1425" spans="2:49">
      <c r="B1425" s="41" t="s">
        <v>5379</v>
      </c>
      <c r="C1425" s="19" t="s">
        <v>5816</v>
      </c>
      <c r="D1425" s="227" t="s">
        <v>956</v>
      </c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221"/>
      <c r="AA1425" s="221"/>
      <c r="AB1425" s="221"/>
      <c r="AC1425" s="221"/>
      <c r="AD1425" s="221"/>
      <c r="AE1425" s="221"/>
      <c r="AF1425" s="221"/>
      <c r="AG1425" s="221"/>
      <c r="AH1425" s="221"/>
      <c r="AI1425" s="221"/>
      <c r="AJ1425" s="221"/>
      <c r="AK1425" s="221"/>
      <c r="AL1425" s="221"/>
      <c r="AM1425" s="221"/>
      <c r="AN1425" s="221"/>
      <c r="AO1425" s="221"/>
      <c r="AP1425" s="221"/>
      <c r="AQ1425" s="221"/>
      <c r="AR1425" s="221"/>
      <c r="AS1425" s="221"/>
      <c r="AT1425" s="221"/>
      <c r="AU1425" s="222">
        <v>0</v>
      </c>
      <c r="AV1425" s="222">
        <v>0</v>
      </c>
      <c r="AW1425" s="222">
        <f t="shared" si="139"/>
        <v>0</v>
      </c>
    </row>
    <row r="1426" spans="2:49">
      <c r="B1426" s="41" t="s">
        <v>5380</v>
      </c>
      <c r="C1426" s="19" t="s">
        <v>5817</v>
      </c>
      <c r="D1426" s="227" t="s">
        <v>956</v>
      </c>
      <c r="E1426" s="19"/>
      <c r="F1426" s="19"/>
      <c r="G1426" s="19"/>
      <c r="H1426" s="19"/>
      <c r="I1426" s="19"/>
      <c r="J1426" s="19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221"/>
      <c r="AA1426" s="221"/>
      <c r="AB1426" s="221"/>
      <c r="AC1426" s="221"/>
      <c r="AD1426" s="221"/>
      <c r="AE1426" s="221"/>
      <c r="AF1426" s="221"/>
      <c r="AG1426" s="221"/>
      <c r="AH1426" s="221"/>
      <c r="AI1426" s="221"/>
      <c r="AJ1426" s="221"/>
      <c r="AK1426" s="221"/>
      <c r="AL1426" s="221"/>
      <c r="AM1426" s="221"/>
      <c r="AN1426" s="221"/>
      <c r="AO1426" s="221"/>
      <c r="AP1426" s="221"/>
      <c r="AQ1426" s="221"/>
      <c r="AR1426" s="221"/>
      <c r="AS1426" s="221"/>
      <c r="AT1426" s="221"/>
      <c r="AU1426" s="222">
        <v>0</v>
      </c>
      <c r="AV1426" s="222">
        <v>0</v>
      </c>
      <c r="AW1426" s="222">
        <f t="shared" si="139"/>
        <v>0</v>
      </c>
    </row>
    <row r="1427" spans="2:49">
      <c r="B1427" s="41" t="s">
        <v>5381</v>
      </c>
      <c r="C1427" s="19" t="s">
        <v>5818</v>
      </c>
      <c r="D1427" s="44" t="s">
        <v>5</v>
      </c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221"/>
      <c r="AA1427" s="221"/>
      <c r="AB1427" s="221"/>
      <c r="AC1427" s="221"/>
      <c r="AD1427" s="221"/>
      <c r="AE1427" s="221"/>
      <c r="AF1427" s="221"/>
      <c r="AG1427" s="221"/>
      <c r="AH1427" s="221"/>
      <c r="AI1427" s="221"/>
      <c r="AJ1427" s="221"/>
      <c r="AK1427" s="221"/>
      <c r="AL1427" s="221"/>
      <c r="AM1427" s="221"/>
      <c r="AN1427" s="221"/>
      <c r="AO1427" s="221"/>
      <c r="AP1427" s="221"/>
      <c r="AQ1427" s="221"/>
      <c r="AR1427" s="221"/>
      <c r="AS1427" s="221"/>
      <c r="AT1427" s="221"/>
      <c r="AU1427" s="222">
        <v>0</v>
      </c>
      <c r="AV1427" s="222">
        <v>0</v>
      </c>
      <c r="AW1427" s="222">
        <f t="shared" si="139"/>
        <v>0</v>
      </c>
    </row>
    <row r="1428" spans="2:49">
      <c r="B1428" s="41" t="s">
        <v>5382</v>
      </c>
      <c r="C1428" s="19" t="s">
        <v>5819</v>
      </c>
      <c r="D1428" s="227" t="s">
        <v>956</v>
      </c>
      <c r="E1428" s="19"/>
      <c r="F1428" s="19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221"/>
      <c r="AA1428" s="221"/>
      <c r="AB1428" s="221"/>
      <c r="AC1428" s="221"/>
      <c r="AD1428" s="221"/>
      <c r="AE1428" s="221"/>
      <c r="AF1428" s="221"/>
      <c r="AG1428" s="221"/>
      <c r="AH1428" s="221"/>
      <c r="AI1428" s="221"/>
      <c r="AJ1428" s="221"/>
      <c r="AK1428" s="221"/>
      <c r="AL1428" s="221"/>
      <c r="AM1428" s="221"/>
      <c r="AN1428" s="221"/>
      <c r="AO1428" s="221"/>
      <c r="AP1428" s="221"/>
      <c r="AQ1428" s="221"/>
      <c r="AR1428" s="221"/>
      <c r="AS1428" s="221"/>
      <c r="AT1428" s="221"/>
      <c r="AU1428" s="222">
        <v>0</v>
      </c>
      <c r="AV1428" s="222">
        <v>0</v>
      </c>
      <c r="AW1428" s="222">
        <f t="shared" si="139"/>
        <v>0</v>
      </c>
    </row>
    <row r="1429" spans="2:49">
      <c r="B1429" s="41" t="s">
        <v>5383</v>
      </c>
      <c r="C1429" s="19" t="s">
        <v>5820</v>
      </c>
      <c r="D1429" s="227" t="s">
        <v>956</v>
      </c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221"/>
      <c r="AA1429" s="221"/>
      <c r="AB1429" s="221"/>
      <c r="AC1429" s="221"/>
      <c r="AD1429" s="221"/>
      <c r="AE1429" s="221"/>
      <c r="AF1429" s="221"/>
      <c r="AG1429" s="221"/>
      <c r="AH1429" s="221"/>
      <c r="AI1429" s="221"/>
      <c r="AJ1429" s="221"/>
      <c r="AK1429" s="221"/>
      <c r="AL1429" s="221"/>
      <c r="AM1429" s="221"/>
      <c r="AN1429" s="221"/>
      <c r="AO1429" s="221"/>
      <c r="AP1429" s="221"/>
      <c r="AQ1429" s="221"/>
      <c r="AR1429" s="221"/>
      <c r="AS1429" s="221"/>
      <c r="AT1429" s="221"/>
      <c r="AU1429" s="222">
        <v>0</v>
      </c>
      <c r="AV1429" s="222">
        <v>0</v>
      </c>
      <c r="AW1429" s="222">
        <f t="shared" si="139"/>
        <v>0</v>
      </c>
    </row>
    <row r="1430" spans="2:49">
      <c r="B1430" s="41" t="s">
        <v>5384</v>
      </c>
      <c r="C1430" s="19"/>
      <c r="D1430" s="227" t="s">
        <v>5</v>
      </c>
      <c r="E1430" s="19"/>
      <c r="F1430" s="19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221"/>
      <c r="AA1430" s="221"/>
      <c r="AB1430" s="221"/>
      <c r="AC1430" s="221"/>
      <c r="AD1430" s="221"/>
      <c r="AE1430" s="221"/>
      <c r="AF1430" s="221"/>
      <c r="AG1430" s="221"/>
      <c r="AH1430" s="221"/>
      <c r="AI1430" s="221"/>
      <c r="AJ1430" s="221"/>
      <c r="AK1430" s="221"/>
      <c r="AL1430" s="221"/>
      <c r="AM1430" s="221"/>
      <c r="AN1430" s="221"/>
      <c r="AO1430" s="221"/>
      <c r="AP1430" s="221"/>
      <c r="AQ1430" s="221"/>
      <c r="AR1430" s="221"/>
      <c r="AS1430" s="221"/>
      <c r="AT1430" s="221"/>
      <c r="AU1430" s="222">
        <v>0</v>
      </c>
      <c r="AV1430" s="222">
        <v>0</v>
      </c>
      <c r="AW1430" s="222">
        <f t="shared" si="139"/>
        <v>0</v>
      </c>
    </row>
    <row r="1431" spans="2:49">
      <c r="B1431" s="41" t="s">
        <v>5385</v>
      </c>
      <c r="C1431" s="19" t="s">
        <v>5821</v>
      </c>
      <c r="D1431" s="44" t="s">
        <v>5</v>
      </c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221"/>
      <c r="AA1431" s="221"/>
      <c r="AB1431" s="221"/>
      <c r="AC1431" s="221"/>
      <c r="AD1431" s="221"/>
      <c r="AE1431" s="221"/>
      <c r="AF1431" s="221"/>
      <c r="AG1431" s="221"/>
      <c r="AH1431" s="221"/>
      <c r="AI1431" s="221"/>
      <c r="AJ1431" s="221"/>
      <c r="AK1431" s="221"/>
      <c r="AL1431" s="221"/>
      <c r="AM1431" s="221"/>
      <c r="AN1431" s="221"/>
      <c r="AO1431" s="221"/>
      <c r="AP1431" s="221"/>
      <c r="AQ1431" s="221"/>
      <c r="AR1431" s="221"/>
      <c r="AS1431" s="221"/>
      <c r="AT1431" s="221"/>
      <c r="AU1431" s="222">
        <v>0</v>
      </c>
      <c r="AV1431" s="222">
        <v>0</v>
      </c>
      <c r="AW1431" s="222">
        <f t="shared" si="139"/>
        <v>0</v>
      </c>
    </row>
    <row r="1432" spans="2:49">
      <c r="B1432" s="41" t="s">
        <v>5386</v>
      </c>
      <c r="C1432" s="19" t="s">
        <v>5822</v>
      </c>
      <c r="D1432" s="227" t="s">
        <v>956</v>
      </c>
      <c r="E1432" s="19"/>
      <c r="F1432" s="19"/>
      <c r="G1432" s="19"/>
      <c r="H1432" s="19"/>
      <c r="I1432" s="19"/>
      <c r="J1432" s="19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221"/>
      <c r="AA1432" s="221"/>
      <c r="AB1432" s="221"/>
      <c r="AC1432" s="221"/>
      <c r="AD1432" s="221"/>
      <c r="AE1432" s="221"/>
      <c r="AF1432" s="221"/>
      <c r="AG1432" s="221"/>
      <c r="AH1432" s="221"/>
      <c r="AI1432" s="221"/>
      <c r="AJ1432" s="221"/>
      <c r="AK1432" s="221"/>
      <c r="AL1432" s="221"/>
      <c r="AM1432" s="221"/>
      <c r="AN1432" s="221"/>
      <c r="AO1432" s="221"/>
      <c r="AP1432" s="221"/>
      <c r="AQ1432" s="221"/>
      <c r="AR1432" s="221"/>
      <c r="AS1432" s="221"/>
      <c r="AT1432" s="221"/>
      <c r="AU1432" s="222">
        <v>0</v>
      </c>
      <c r="AV1432" s="222">
        <v>0</v>
      </c>
      <c r="AW1432" s="222">
        <f t="shared" si="139"/>
        <v>0</v>
      </c>
    </row>
    <row r="1433" spans="2:49">
      <c r="B1433" s="41" t="s">
        <v>5387</v>
      </c>
      <c r="C1433" s="19" t="s">
        <v>5823</v>
      </c>
      <c r="D1433" s="44" t="s">
        <v>5</v>
      </c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221"/>
      <c r="AA1433" s="221"/>
      <c r="AB1433" s="221"/>
      <c r="AC1433" s="221"/>
      <c r="AD1433" s="221"/>
      <c r="AE1433" s="221"/>
      <c r="AF1433" s="221"/>
      <c r="AG1433" s="221"/>
      <c r="AH1433" s="221"/>
      <c r="AI1433" s="221"/>
      <c r="AJ1433" s="221"/>
      <c r="AK1433" s="221"/>
      <c r="AL1433" s="221"/>
      <c r="AM1433" s="221"/>
      <c r="AN1433" s="221"/>
      <c r="AO1433" s="221"/>
      <c r="AP1433" s="221"/>
      <c r="AQ1433" s="221"/>
      <c r="AR1433" s="221"/>
      <c r="AS1433" s="221"/>
      <c r="AT1433" s="221"/>
      <c r="AU1433" s="222">
        <v>0</v>
      </c>
      <c r="AV1433" s="222">
        <v>0</v>
      </c>
      <c r="AW1433" s="222">
        <f t="shared" si="139"/>
        <v>0</v>
      </c>
    </row>
    <row r="1434" spans="2:49">
      <c r="B1434" s="41" t="s">
        <v>5388</v>
      </c>
      <c r="C1434" s="19" t="s">
        <v>5824</v>
      </c>
      <c r="D1434" s="227" t="s">
        <v>956</v>
      </c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221"/>
      <c r="AA1434" s="221"/>
      <c r="AB1434" s="221"/>
      <c r="AC1434" s="221"/>
      <c r="AD1434" s="221"/>
      <c r="AE1434" s="221"/>
      <c r="AF1434" s="221"/>
      <c r="AG1434" s="221"/>
      <c r="AH1434" s="221"/>
      <c r="AI1434" s="221"/>
      <c r="AJ1434" s="221"/>
      <c r="AK1434" s="221"/>
      <c r="AL1434" s="221"/>
      <c r="AM1434" s="221"/>
      <c r="AN1434" s="221"/>
      <c r="AO1434" s="221"/>
      <c r="AP1434" s="221"/>
      <c r="AQ1434" s="221"/>
      <c r="AR1434" s="221"/>
      <c r="AS1434" s="221"/>
      <c r="AT1434" s="221"/>
      <c r="AU1434" s="222">
        <v>0</v>
      </c>
      <c r="AV1434" s="222">
        <v>0</v>
      </c>
      <c r="AW1434" s="222">
        <f t="shared" si="139"/>
        <v>0</v>
      </c>
    </row>
    <row r="1435" spans="2:49">
      <c r="B1435" s="41" t="s">
        <v>5389</v>
      </c>
      <c r="C1435" s="19" t="s">
        <v>5825</v>
      </c>
      <c r="D1435" s="44" t="s">
        <v>5</v>
      </c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221"/>
      <c r="AA1435" s="221"/>
      <c r="AB1435" s="221"/>
      <c r="AC1435" s="221"/>
      <c r="AD1435" s="221"/>
      <c r="AE1435" s="221"/>
      <c r="AF1435" s="221"/>
      <c r="AG1435" s="221"/>
      <c r="AH1435" s="221"/>
      <c r="AI1435" s="221"/>
      <c r="AJ1435" s="221"/>
      <c r="AK1435" s="221"/>
      <c r="AL1435" s="221"/>
      <c r="AM1435" s="221"/>
      <c r="AN1435" s="221"/>
      <c r="AO1435" s="221"/>
      <c r="AP1435" s="221"/>
      <c r="AQ1435" s="221"/>
      <c r="AR1435" s="221"/>
      <c r="AS1435" s="221"/>
      <c r="AT1435" s="221"/>
      <c r="AU1435" s="222">
        <v>0</v>
      </c>
      <c r="AV1435" s="222">
        <v>0</v>
      </c>
      <c r="AW1435" s="222">
        <f t="shared" ref="AW1435:AW1495" si="140">AV1435*25%</f>
        <v>0</v>
      </c>
    </row>
    <row r="1436" spans="2:49">
      <c r="B1436" s="41" t="s">
        <v>5390</v>
      </c>
      <c r="C1436" s="19" t="s">
        <v>5826</v>
      </c>
      <c r="D1436" s="227" t="s">
        <v>956</v>
      </c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221"/>
      <c r="AA1436" s="221"/>
      <c r="AB1436" s="221"/>
      <c r="AC1436" s="221"/>
      <c r="AD1436" s="221"/>
      <c r="AE1436" s="221"/>
      <c r="AF1436" s="221"/>
      <c r="AG1436" s="221"/>
      <c r="AH1436" s="221"/>
      <c r="AI1436" s="221"/>
      <c r="AJ1436" s="221"/>
      <c r="AK1436" s="221"/>
      <c r="AL1436" s="221"/>
      <c r="AM1436" s="221"/>
      <c r="AN1436" s="221"/>
      <c r="AO1436" s="221"/>
      <c r="AP1436" s="221"/>
      <c r="AQ1436" s="221"/>
      <c r="AR1436" s="221"/>
      <c r="AS1436" s="221"/>
      <c r="AT1436" s="221"/>
      <c r="AU1436" s="222">
        <v>0</v>
      </c>
      <c r="AV1436" s="222">
        <v>0</v>
      </c>
      <c r="AW1436" s="222">
        <f t="shared" si="140"/>
        <v>0</v>
      </c>
    </row>
    <row r="1437" spans="2:49">
      <c r="B1437" s="41" t="s">
        <v>5391</v>
      </c>
      <c r="C1437" s="19" t="s">
        <v>5827</v>
      </c>
      <c r="D1437" s="44" t="s">
        <v>5</v>
      </c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221"/>
      <c r="AA1437" s="221"/>
      <c r="AB1437" s="221"/>
      <c r="AC1437" s="221"/>
      <c r="AD1437" s="221"/>
      <c r="AE1437" s="221"/>
      <c r="AF1437" s="221"/>
      <c r="AG1437" s="221"/>
      <c r="AH1437" s="221"/>
      <c r="AI1437" s="221"/>
      <c r="AJ1437" s="221"/>
      <c r="AK1437" s="221"/>
      <c r="AL1437" s="221"/>
      <c r="AM1437" s="221"/>
      <c r="AN1437" s="221"/>
      <c r="AO1437" s="221"/>
      <c r="AP1437" s="221"/>
      <c r="AQ1437" s="221"/>
      <c r="AR1437" s="221"/>
      <c r="AS1437" s="221"/>
      <c r="AT1437" s="221"/>
      <c r="AU1437" s="222">
        <v>0</v>
      </c>
      <c r="AV1437" s="222">
        <v>0</v>
      </c>
      <c r="AW1437" s="222">
        <f t="shared" si="140"/>
        <v>0</v>
      </c>
    </row>
    <row r="1438" spans="2:49">
      <c r="B1438" s="41" t="s">
        <v>5392</v>
      </c>
      <c r="C1438" s="19" t="s">
        <v>6037</v>
      </c>
      <c r="D1438" s="227" t="s">
        <v>5</v>
      </c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221"/>
      <c r="AA1438" s="221"/>
      <c r="AB1438" s="221"/>
      <c r="AC1438" s="221"/>
      <c r="AD1438" s="221"/>
      <c r="AE1438" s="221"/>
      <c r="AF1438" s="221"/>
      <c r="AG1438" s="221"/>
      <c r="AH1438" s="221"/>
      <c r="AI1438" s="221"/>
      <c r="AJ1438" s="221"/>
      <c r="AK1438" s="221"/>
      <c r="AL1438" s="221"/>
      <c r="AM1438" s="221"/>
      <c r="AN1438" s="221"/>
      <c r="AO1438" s="221"/>
      <c r="AP1438" s="221"/>
      <c r="AQ1438" s="221"/>
      <c r="AR1438" s="221"/>
      <c r="AS1438" s="221"/>
      <c r="AT1438" s="221"/>
      <c r="AU1438" s="222">
        <v>0</v>
      </c>
      <c r="AV1438" s="222">
        <v>150</v>
      </c>
      <c r="AW1438" s="222">
        <f t="shared" si="140"/>
        <v>37.5</v>
      </c>
    </row>
    <row r="1439" spans="2:49">
      <c r="B1439" s="41" t="s">
        <v>5393</v>
      </c>
      <c r="C1439" s="19" t="s">
        <v>5828</v>
      </c>
      <c r="D1439" s="227" t="s">
        <v>956</v>
      </c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221"/>
      <c r="AA1439" s="221"/>
      <c r="AB1439" s="221"/>
      <c r="AC1439" s="221"/>
      <c r="AD1439" s="221"/>
      <c r="AE1439" s="221"/>
      <c r="AF1439" s="221"/>
      <c r="AG1439" s="221"/>
      <c r="AH1439" s="221"/>
      <c r="AI1439" s="221"/>
      <c r="AJ1439" s="221"/>
      <c r="AK1439" s="221"/>
      <c r="AL1439" s="221"/>
      <c r="AM1439" s="221"/>
      <c r="AN1439" s="221"/>
      <c r="AO1439" s="221"/>
      <c r="AP1439" s="221"/>
      <c r="AQ1439" s="221"/>
      <c r="AR1439" s="221"/>
      <c r="AS1439" s="221"/>
      <c r="AT1439" s="221"/>
      <c r="AU1439" s="222">
        <v>0</v>
      </c>
      <c r="AV1439" s="222">
        <v>0</v>
      </c>
      <c r="AW1439" s="222">
        <f t="shared" si="140"/>
        <v>0</v>
      </c>
    </row>
    <row r="1440" spans="2:49">
      <c r="B1440" s="41" t="s">
        <v>5394</v>
      </c>
      <c r="C1440" s="19" t="s">
        <v>6038</v>
      </c>
      <c r="D1440" s="227" t="s">
        <v>956</v>
      </c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221"/>
      <c r="AA1440" s="221"/>
      <c r="AB1440" s="221"/>
      <c r="AC1440" s="221"/>
      <c r="AD1440" s="221"/>
      <c r="AE1440" s="221"/>
      <c r="AF1440" s="221"/>
      <c r="AG1440" s="221"/>
      <c r="AH1440" s="221"/>
      <c r="AI1440" s="221"/>
      <c r="AJ1440" s="221"/>
      <c r="AK1440" s="221"/>
      <c r="AL1440" s="221"/>
      <c r="AM1440" s="221"/>
      <c r="AN1440" s="221"/>
      <c r="AO1440" s="221"/>
      <c r="AP1440" s="221"/>
      <c r="AQ1440" s="221"/>
      <c r="AR1440" s="221"/>
      <c r="AS1440" s="221"/>
      <c r="AT1440" s="221"/>
      <c r="AU1440" s="222">
        <v>1</v>
      </c>
      <c r="AV1440" s="222">
        <v>80</v>
      </c>
      <c r="AW1440" s="222">
        <f t="shared" si="140"/>
        <v>20</v>
      </c>
    </row>
    <row r="1441" spans="2:49">
      <c r="B1441" s="41" t="s">
        <v>5395</v>
      </c>
      <c r="C1441" s="19" t="s">
        <v>5829</v>
      </c>
      <c r="D1441" s="227" t="s">
        <v>956</v>
      </c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221"/>
      <c r="AA1441" s="221"/>
      <c r="AB1441" s="221"/>
      <c r="AC1441" s="221"/>
      <c r="AD1441" s="221"/>
      <c r="AE1441" s="221"/>
      <c r="AF1441" s="221"/>
      <c r="AG1441" s="221"/>
      <c r="AH1441" s="221"/>
      <c r="AI1441" s="221"/>
      <c r="AJ1441" s="221"/>
      <c r="AK1441" s="221"/>
      <c r="AL1441" s="221"/>
      <c r="AM1441" s="221"/>
      <c r="AN1441" s="221"/>
      <c r="AO1441" s="221"/>
      <c r="AP1441" s="221"/>
      <c r="AQ1441" s="221"/>
      <c r="AR1441" s="221"/>
      <c r="AS1441" s="221"/>
      <c r="AT1441" s="221"/>
      <c r="AU1441" s="222">
        <v>0</v>
      </c>
      <c r="AV1441" s="222">
        <v>0</v>
      </c>
      <c r="AW1441" s="222">
        <f t="shared" si="140"/>
        <v>0</v>
      </c>
    </row>
    <row r="1442" spans="2:49">
      <c r="B1442" s="41" t="s">
        <v>5396</v>
      </c>
      <c r="C1442" s="19" t="s">
        <v>5830</v>
      </c>
      <c r="D1442" s="227" t="s">
        <v>956</v>
      </c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221"/>
      <c r="AA1442" s="221"/>
      <c r="AB1442" s="221"/>
      <c r="AC1442" s="221"/>
      <c r="AD1442" s="221"/>
      <c r="AE1442" s="221"/>
      <c r="AF1442" s="221"/>
      <c r="AG1442" s="221"/>
      <c r="AH1442" s="221"/>
      <c r="AI1442" s="221"/>
      <c r="AJ1442" s="221"/>
      <c r="AK1442" s="221"/>
      <c r="AL1442" s="221"/>
      <c r="AM1442" s="221"/>
      <c r="AN1442" s="221"/>
      <c r="AO1442" s="221"/>
      <c r="AP1442" s="221"/>
      <c r="AQ1442" s="221"/>
      <c r="AR1442" s="221"/>
      <c r="AS1442" s="221"/>
      <c r="AT1442" s="221"/>
      <c r="AU1442" s="222">
        <v>0</v>
      </c>
      <c r="AV1442" s="222">
        <v>0</v>
      </c>
      <c r="AW1442" s="222">
        <f t="shared" si="140"/>
        <v>0</v>
      </c>
    </row>
    <row r="1443" spans="2:49">
      <c r="B1443" s="41" t="s">
        <v>5397</v>
      </c>
      <c r="C1443" s="19" t="s">
        <v>5831</v>
      </c>
      <c r="D1443" s="44" t="s">
        <v>5</v>
      </c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221"/>
      <c r="AA1443" s="221"/>
      <c r="AB1443" s="221"/>
      <c r="AC1443" s="221"/>
      <c r="AD1443" s="221"/>
      <c r="AE1443" s="221"/>
      <c r="AF1443" s="221"/>
      <c r="AG1443" s="221"/>
      <c r="AH1443" s="221"/>
      <c r="AI1443" s="221"/>
      <c r="AJ1443" s="221"/>
      <c r="AK1443" s="221"/>
      <c r="AL1443" s="221"/>
      <c r="AM1443" s="221"/>
      <c r="AN1443" s="221"/>
      <c r="AO1443" s="221"/>
      <c r="AP1443" s="221"/>
      <c r="AQ1443" s="221"/>
      <c r="AR1443" s="221"/>
      <c r="AS1443" s="221"/>
      <c r="AT1443" s="221"/>
      <c r="AU1443" s="222">
        <v>0</v>
      </c>
      <c r="AV1443" s="222">
        <v>0</v>
      </c>
      <c r="AW1443" s="222">
        <f t="shared" si="140"/>
        <v>0</v>
      </c>
    </row>
    <row r="1444" spans="2:49">
      <c r="B1444" s="41" t="s">
        <v>5398</v>
      </c>
      <c r="C1444" s="19" t="s">
        <v>5832</v>
      </c>
      <c r="D1444" s="44" t="s">
        <v>5</v>
      </c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221"/>
      <c r="AA1444" s="221"/>
      <c r="AB1444" s="221"/>
      <c r="AC1444" s="221"/>
      <c r="AD1444" s="221"/>
      <c r="AE1444" s="221"/>
      <c r="AF1444" s="221"/>
      <c r="AG1444" s="221"/>
      <c r="AH1444" s="221"/>
      <c r="AI1444" s="221"/>
      <c r="AJ1444" s="221"/>
      <c r="AK1444" s="221"/>
      <c r="AL1444" s="221"/>
      <c r="AM1444" s="221"/>
      <c r="AN1444" s="221"/>
      <c r="AO1444" s="221"/>
      <c r="AP1444" s="221"/>
      <c r="AQ1444" s="221"/>
      <c r="AR1444" s="221"/>
      <c r="AS1444" s="221"/>
      <c r="AT1444" s="221"/>
      <c r="AU1444" s="222">
        <v>0</v>
      </c>
      <c r="AV1444" s="222">
        <v>0</v>
      </c>
      <c r="AW1444" s="222">
        <f t="shared" si="140"/>
        <v>0</v>
      </c>
    </row>
    <row r="1445" spans="2:49">
      <c r="B1445" s="41" t="s">
        <v>5399</v>
      </c>
      <c r="C1445" s="19" t="s">
        <v>5833</v>
      </c>
      <c r="D1445" s="44" t="s">
        <v>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221"/>
      <c r="AA1445" s="221"/>
      <c r="AB1445" s="221"/>
      <c r="AC1445" s="221"/>
      <c r="AD1445" s="221"/>
      <c r="AE1445" s="221"/>
      <c r="AF1445" s="221"/>
      <c r="AG1445" s="221"/>
      <c r="AH1445" s="221"/>
      <c r="AI1445" s="221"/>
      <c r="AJ1445" s="221"/>
      <c r="AK1445" s="221"/>
      <c r="AL1445" s="221"/>
      <c r="AM1445" s="221"/>
      <c r="AN1445" s="221"/>
      <c r="AO1445" s="221"/>
      <c r="AP1445" s="221"/>
      <c r="AQ1445" s="221"/>
      <c r="AR1445" s="221"/>
      <c r="AS1445" s="221"/>
      <c r="AT1445" s="221"/>
      <c r="AU1445" s="222">
        <v>0</v>
      </c>
      <c r="AV1445" s="222">
        <v>0</v>
      </c>
      <c r="AW1445" s="222">
        <f t="shared" si="140"/>
        <v>0</v>
      </c>
    </row>
    <row r="1446" spans="2:49">
      <c r="B1446" s="41" t="s">
        <v>5400</v>
      </c>
      <c r="C1446" s="19" t="s">
        <v>5834</v>
      </c>
      <c r="D1446" s="227" t="s">
        <v>956</v>
      </c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221"/>
      <c r="AA1446" s="221"/>
      <c r="AB1446" s="221"/>
      <c r="AC1446" s="221"/>
      <c r="AD1446" s="221"/>
      <c r="AE1446" s="221"/>
      <c r="AF1446" s="221"/>
      <c r="AG1446" s="221"/>
      <c r="AH1446" s="221"/>
      <c r="AI1446" s="221"/>
      <c r="AJ1446" s="221"/>
      <c r="AK1446" s="221"/>
      <c r="AL1446" s="221"/>
      <c r="AM1446" s="221"/>
      <c r="AN1446" s="221"/>
      <c r="AO1446" s="221"/>
      <c r="AP1446" s="221"/>
      <c r="AQ1446" s="221"/>
      <c r="AR1446" s="221"/>
      <c r="AS1446" s="221"/>
      <c r="AT1446" s="221"/>
      <c r="AU1446" s="222">
        <v>0</v>
      </c>
      <c r="AV1446" s="222">
        <v>0</v>
      </c>
      <c r="AW1446" s="222">
        <f t="shared" si="140"/>
        <v>0</v>
      </c>
    </row>
    <row r="1447" spans="2:49">
      <c r="B1447" s="41" t="s">
        <v>5401</v>
      </c>
      <c r="C1447" s="19" t="s">
        <v>5835</v>
      </c>
      <c r="D1447" s="227" t="s">
        <v>956</v>
      </c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221"/>
      <c r="AA1447" s="221"/>
      <c r="AB1447" s="221"/>
      <c r="AC1447" s="221"/>
      <c r="AD1447" s="221"/>
      <c r="AE1447" s="221"/>
      <c r="AF1447" s="221"/>
      <c r="AG1447" s="221"/>
      <c r="AH1447" s="221"/>
      <c r="AI1447" s="221"/>
      <c r="AJ1447" s="221"/>
      <c r="AK1447" s="221"/>
      <c r="AL1447" s="221"/>
      <c r="AM1447" s="221"/>
      <c r="AN1447" s="221"/>
      <c r="AO1447" s="221"/>
      <c r="AP1447" s="221"/>
      <c r="AQ1447" s="221"/>
      <c r="AR1447" s="221"/>
      <c r="AS1447" s="221"/>
      <c r="AT1447" s="221"/>
      <c r="AU1447" s="222">
        <v>0</v>
      </c>
      <c r="AV1447" s="222">
        <v>0</v>
      </c>
      <c r="AW1447" s="222">
        <f t="shared" si="140"/>
        <v>0</v>
      </c>
    </row>
    <row r="1448" spans="2:49">
      <c r="B1448" s="41" t="s">
        <v>5402</v>
      </c>
      <c r="C1448" s="19" t="s">
        <v>5836</v>
      </c>
      <c r="D1448" s="44" t="s">
        <v>5</v>
      </c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221"/>
      <c r="AA1448" s="221"/>
      <c r="AB1448" s="221"/>
      <c r="AC1448" s="221"/>
      <c r="AD1448" s="221"/>
      <c r="AE1448" s="221"/>
      <c r="AF1448" s="221"/>
      <c r="AG1448" s="221"/>
      <c r="AH1448" s="221"/>
      <c r="AI1448" s="221"/>
      <c r="AJ1448" s="221"/>
      <c r="AK1448" s="221"/>
      <c r="AL1448" s="221"/>
      <c r="AM1448" s="221"/>
      <c r="AN1448" s="221"/>
      <c r="AO1448" s="221"/>
      <c r="AP1448" s="221"/>
      <c r="AQ1448" s="221"/>
      <c r="AR1448" s="221"/>
      <c r="AS1448" s="221"/>
      <c r="AT1448" s="221"/>
      <c r="AU1448" s="222">
        <v>0</v>
      </c>
      <c r="AV1448" s="222">
        <v>0</v>
      </c>
      <c r="AW1448" s="222">
        <f t="shared" si="140"/>
        <v>0</v>
      </c>
    </row>
    <row r="1449" spans="2:49">
      <c r="B1449" s="41" t="s">
        <v>5403</v>
      </c>
      <c r="C1449" s="19" t="s">
        <v>5837</v>
      </c>
      <c r="D1449" s="44" t="s">
        <v>5</v>
      </c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221"/>
      <c r="AA1449" s="221"/>
      <c r="AB1449" s="221"/>
      <c r="AC1449" s="221"/>
      <c r="AD1449" s="221"/>
      <c r="AE1449" s="221"/>
      <c r="AF1449" s="221"/>
      <c r="AG1449" s="221"/>
      <c r="AH1449" s="221"/>
      <c r="AI1449" s="221"/>
      <c r="AJ1449" s="221"/>
      <c r="AK1449" s="221"/>
      <c r="AL1449" s="221"/>
      <c r="AM1449" s="221"/>
      <c r="AN1449" s="221"/>
      <c r="AO1449" s="221"/>
      <c r="AP1449" s="221"/>
      <c r="AQ1449" s="221"/>
      <c r="AR1449" s="221"/>
      <c r="AS1449" s="221"/>
      <c r="AT1449" s="221"/>
      <c r="AU1449" s="222">
        <v>0</v>
      </c>
      <c r="AV1449" s="222">
        <v>0</v>
      </c>
      <c r="AW1449" s="222">
        <f t="shared" si="140"/>
        <v>0</v>
      </c>
    </row>
    <row r="1450" spans="2:49">
      <c r="B1450" s="41" t="s">
        <v>5404</v>
      </c>
      <c r="C1450" s="19" t="s">
        <v>6039</v>
      </c>
      <c r="D1450" s="227" t="s">
        <v>5</v>
      </c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221"/>
      <c r="AA1450" s="221"/>
      <c r="AB1450" s="221"/>
      <c r="AC1450" s="221"/>
      <c r="AD1450" s="221"/>
      <c r="AE1450" s="221"/>
      <c r="AF1450" s="221"/>
      <c r="AG1450" s="221"/>
      <c r="AH1450" s="221"/>
      <c r="AI1450" s="221"/>
      <c r="AJ1450" s="221"/>
      <c r="AK1450" s="221"/>
      <c r="AL1450" s="221"/>
      <c r="AM1450" s="221"/>
      <c r="AN1450" s="221"/>
      <c r="AO1450" s="221"/>
      <c r="AP1450" s="221"/>
      <c r="AQ1450" s="221"/>
      <c r="AR1450" s="221"/>
      <c r="AS1450" s="221"/>
      <c r="AT1450" s="221"/>
      <c r="AU1450" s="222">
        <v>0</v>
      </c>
      <c r="AV1450" s="222">
        <v>0</v>
      </c>
      <c r="AW1450" s="222">
        <f t="shared" si="140"/>
        <v>0</v>
      </c>
    </row>
    <row r="1451" spans="2:49">
      <c r="B1451" s="41" t="s">
        <v>5405</v>
      </c>
      <c r="C1451" s="19" t="s">
        <v>6040</v>
      </c>
      <c r="D1451" s="227" t="s">
        <v>5</v>
      </c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221"/>
      <c r="AA1451" s="221"/>
      <c r="AB1451" s="221"/>
      <c r="AC1451" s="221"/>
      <c r="AD1451" s="221"/>
      <c r="AE1451" s="221"/>
      <c r="AF1451" s="221"/>
      <c r="AG1451" s="221"/>
      <c r="AH1451" s="221"/>
      <c r="AI1451" s="221"/>
      <c r="AJ1451" s="221"/>
      <c r="AK1451" s="221"/>
      <c r="AL1451" s="221"/>
      <c r="AM1451" s="221"/>
      <c r="AN1451" s="221"/>
      <c r="AO1451" s="221"/>
      <c r="AP1451" s="221"/>
      <c r="AQ1451" s="221"/>
      <c r="AR1451" s="221"/>
      <c r="AS1451" s="221"/>
      <c r="AT1451" s="221"/>
      <c r="AU1451" s="222">
        <v>1</v>
      </c>
      <c r="AV1451" s="222">
        <v>60</v>
      </c>
      <c r="AW1451" s="222">
        <f t="shared" si="140"/>
        <v>15</v>
      </c>
    </row>
    <row r="1452" spans="2:49">
      <c r="B1452" s="41" t="s">
        <v>5406</v>
      </c>
      <c r="C1452" s="19" t="s">
        <v>6041</v>
      </c>
      <c r="D1452" s="227" t="s">
        <v>5</v>
      </c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221"/>
      <c r="AA1452" s="221"/>
      <c r="AB1452" s="221"/>
      <c r="AC1452" s="221"/>
      <c r="AD1452" s="221"/>
      <c r="AE1452" s="221"/>
      <c r="AF1452" s="221"/>
      <c r="AG1452" s="221"/>
      <c r="AH1452" s="221"/>
      <c r="AI1452" s="221"/>
      <c r="AJ1452" s="221"/>
      <c r="AK1452" s="221"/>
      <c r="AL1452" s="221"/>
      <c r="AM1452" s="221"/>
      <c r="AN1452" s="221"/>
      <c r="AO1452" s="221"/>
      <c r="AP1452" s="221"/>
      <c r="AQ1452" s="221"/>
      <c r="AR1452" s="221"/>
      <c r="AS1452" s="221"/>
      <c r="AT1452" s="221"/>
      <c r="AU1452" s="222">
        <v>0</v>
      </c>
      <c r="AV1452" s="222">
        <v>0</v>
      </c>
      <c r="AW1452" s="222">
        <f t="shared" si="140"/>
        <v>0</v>
      </c>
    </row>
    <row r="1453" spans="2:49">
      <c r="B1453" s="41" t="s">
        <v>5407</v>
      </c>
      <c r="C1453" s="19" t="s">
        <v>6042</v>
      </c>
      <c r="D1453" s="227" t="s">
        <v>5</v>
      </c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221"/>
      <c r="AA1453" s="221"/>
      <c r="AB1453" s="221"/>
      <c r="AC1453" s="221"/>
      <c r="AD1453" s="221"/>
      <c r="AE1453" s="221"/>
      <c r="AF1453" s="221"/>
      <c r="AG1453" s="221"/>
      <c r="AH1453" s="221"/>
      <c r="AI1453" s="221"/>
      <c r="AJ1453" s="221"/>
      <c r="AK1453" s="221"/>
      <c r="AL1453" s="221"/>
      <c r="AM1453" s="221"/>
      <c r="AN1453" s="221"/>
      <c r="AO1453" s="221"/>
      <c r="AP1453" s="221"/>
      <c r="AQ1453" s="221"/>
      <c r="AR1453" s="221"/>
      <c r="AS1453" s="221"/>
      <c r="AT1453" s="221"/>
      <c r="AU1453" s="222">
        <v>2</v>
      </c>
      <c r="AV1453" s="222">
        <v>250</v>
      </c>
      <c r="AW1453" s="222">
        <f t="shared" si="140"/>
        <v>62.5</v>
      </c>
    </row>
    <row r="1454" spans="2:49">
      <c r="B1454" s="41" t="s">
        <v>5408</v>
      </c>
      <c r="C1454" s="19" t="s">
        <v>6043</v>
      </c>
      <c r="D1454" s="227" t="s">
        <v>5</v>
      </c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221"/>
      <c r="AA1454" s="221"/>
      <c r="AB1454" s="221"/>
      <c r="AC1454" s="221"/>
      <c r="AD1454" s="221"/>
      <c r="AE1454" s="221"/>
      <c r="AF1454" s="221"/>
      <c r="AG1454" s="221"/>
      <c r="AH1454" s="221"/>
      <c r="AI1454" s="221"/>
      <c r="AJ1454" s="221"/>
      <c r="AK1454" s="221"/>
      <c r="AL1454" s="221"/>
      <c r="AM1454" s="221"/>
      <c r="AN1454" s="221"/>
      <c r="AO1454" s="221"/>
      <c r="AP1454" s="221"/>
      <c r="AQ1454" s="221"/>
      <c r="AR1454" s="221"/>
      <c r="AS1454" s="221"/>
      <c r="AT1454" s="221"/>
      <c r="AU1454" s="222">
        <v>0</v>
      </c>
      <c r="AV1454" s="222">
        <v>0</v>
      </c>
      <c r="AW1454" s="222">
        <f t="shared" si="140"/>
        <v>0</v>
      </c>
    </row>
    <row r="1455" spans="2:49">
      <c r="B1455" s="41" t="s">
        <v>5409</v>
      </c>
      <c r="C1455" s="19" t="s">
        <v>6044</v>
      </c>
      <c r="D1455" s="227" t="s">
        <v>5</v>
      </c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221"/>
      <c r="AA1455" s="221"/>
      <c r="AB1455" s="221"/>
      <c r="AC1455" s="221"/>
      <c r="AD1455" s="221"/>
      <c r="AE1455" s="221"/>
      <c r="AF1455" s="221"/>
      <c r="AG1455" s="221"/>
      <c r="AH1455" s="221"/>
      <c r="AI1455" s="221"/>
      <c r="AJ1455" s="221"/>
      <c r="AK1455" s="221"/>
      <c r="AL1455" s="221"/>
      <c r="AM1455" s="221"/>
      <c r="AN1455" s="221"/>
      <c r="AO1455" s="221"/>
      <c r="AP1455" s="221"/>
      <c r="AQ1455" s="221"/>
      <c r="AR1455" s="221"/>
      <c r="AS1455" s="221"/>
      <c r="AT1455" s="221"/>
      <c r="AU1455" s="222">
        <v>1</v>
      </c>
      <c r="AV1455" s="222">
        <v>60</v>
      </c>
      <c r="AW1455" s="222">
        <f t="shared" si="140"/>
        <v>15</v>
      </c>
    </row>
    <row r="1456" spans="2:49">
      <c r="B1456" s="41" t="s">
        <v>5410</v>
      </c>
      <c r="C1456" s="19" t="s">
        <v>6045</v>
      </c>
      <c r="D1456" s="227" t="s">
        <v>5</v>
      </c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221"/>
      <c r="AA1456" s="221"/>
      <c r="AB1456" s="221"/>
      <c r="AC1456" s="221"/>
      <c r="AD1456" s="221"/>
      <c r="AE1456" s="221"/>
      <c r="AF1456" s="221"/>
      <c r="AG1456" s="221"/>
      <c r="AH1456" s="221"/>
      <c r="AI1456" s="221"/>
      <c r="AJ1456" s="221"/>
      <c r="AK1456" s="221"/>
      <c r="AL1456" s="221"/>
      <c r="AM1456" s="221"/>
      <c r="AN1456" s="221"/>
      <c r="AO1456" s="221"/>
      <c r="AP1456" s="221"/>
      <c r="AQ1456" s="221"/>
      <c r="AR1456" s="221"/>
      <c r="AS1456" s="221"/>
      <c r="AT1456" s="221"/>
      <c r="AU1456" s="222">
        <v>21</v>
      </c>
      <c r="AV1456" s="222">
        <v>3840</v>
      </c>
      <c r="AW1456" s="222">
        <f t="shared" si="140"/>
        <v>960</v>
      </c>
    </row>
    <row r="1457" spans="2:49">
      <c r="B1457" s="41" t="s">
        <v>5411</v>
      </c>
      <c r="C1457" s="19" t="s">
        <v>6046</v>
      </c>
      <c r="D1457" s="227" t="s">
        <v>5</v>
      </c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221"/>
      <c r="AA1457" s="221"/>
      <c r="AB1457" s="221"/>
      <c r="AC1457" s="221"/>
      <c r="AD1457" s="221"/>
      <c r="AE1457" s="221"/>
      <c r="AF1457" s="221"/>
      <c r="AG1457" s="221"/>
      <c r="AH1457" s="221"/>
      <c r="AI1457" s="221"/>
      <c r="AJ1457" s="221"/>
      <c r="AK1457" s="221"/>
      <c r="AL1457" s="221"/>
      <c r="AM1457" s="221"/>
      <c r="AN1457" s="221"/>
      <c r="AO1457" s="221"/>
      <c r="AP1457" s="221"/>
      <c r="AQ1457" s="221"/>
      <c r="AR1457" s="221"/>
      <c r="AS1457" s="221"/>
      <c r="AT1457" s="221"/>
      <c r="AU1457" s="222">
        <v>4</v>
      </c>
      <c r="AV1457" s="222">
        <v>455</v>
      </c>
      <c r="AW1457" s="222">
        <f t="shared" si="140"/>
        <v>113.75</v>
      </c>
    </row>
    <row r="1458" spans="2:49">
      <c r="B1458" s="41" t="s">
        <v>5412</v>
      </c>
      <c r="C1458" s="19" t="s">
        <v>6047</v>
      </c>
      <c r="D1458" s="227" t="s">
        <v>5</v>
      </c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221"/>
      <c r="AA1458" s="221"/>
      <c r="AB1458" s="221"/>
      <c r="AC1458" s="221"/>
      <c r="AD1458" s="221"/>
      <c r="AE1458" s="221"/>
      <c r="AF1458" s="221"/>
      <c r="AG1458" s="221"/>
      <c r="AH1458" s="221"/>
      <c r="AI1458" s="221"/>
      <c r="AJ1458" s="221"/>
      <c r="AK1458" s="221"/>
      <c r="AL1458" s="221"/>
      <c r="AM1458" s="221"/>
      <c r="AN1458" s="221"/>
      <c r="AO1458" s="221"/>
      <c r="AP1458" s="221"/>
      <c r="AQ1458" s="221"/>
      <c r="AR1458" s="221"/>
      <c r="AS1458" s="221"/>
      <c r="AT1458" s="221"/>
      <c r="AU1458" s="222">
        <v>0</v>
      </c>
      <c r="AV1458" s="222">
        <v>0</v>
      </c>
      <c r="AW1458" s="222">
        <f t="shared" si="140"/>
        <v>0</v>
      </c>
    </row>
    <row r="1459" spans="2:49">
      <c r="B1459" s="41" t="s">
        <v>5413</v>
      </c>
      <c r="C1459" s="19" t="s">
        <v>6048</v>
      </c>
      <c r="D1459" s="227" t="s">
        <v>5</v>
      </c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221"/>
      <c r="AA1459" s="221"/>
      <c r="AB1459" s="221"/>
      <c r="AC1459" s="221"/>
      <c r="AD1459" s="221"/>
      <c r="AE1459" s="221"/>
      <c r="AF1459" s="221"/>
      <c r="AG1459" s="221"/>
      <c r="AH1459" s="221"/>
      <c r="AI1459" s="221"/>
      <c r="AJ1459" s="221"/>
      <c r="AK1459" s="221"/>
      <c r="AL1459" s="221"/>
      <c r="AM1459" s="221"/>
      <c r="AN1459" s="221"/>
      <c r="AO1459" s="221"/>
      <c r="AP1459" s="221"/>
      <c r="AQ1459" s="221"/>
      <c r="AR1459" s="221"/>
      <c r="AS1459" s="221"/>
      <c r="AT1459" s="221"/>
      <c r="AU1459" s="222">
        <v>0</v>
      </c>
      <c r="AV1459" s="222">
        <v>0</v>
      </c>
      <c r="AW1459" s="222">
        <f t="shared" si="140"/>
        <v>0</v>
      </c>
    </row>
    <row r="1460" spans="2:49">
      <c r="B1460" s="41" t="s">
        <v>5414</v>
      </c>
      <c r="C1460" s="19" t="s">
        <v>6049</v>
      </c>
      <c r="D1460" s="227" t="s">
        <v>955</v>
      </c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221"/>
      <c r="AA1460" s="221"/>
      <c r="AB1460" s="221"/>
      <c r="AC1460" s="221"/>
      <c r="AD1460" s="221"/>
      <c r="AE1460" s="221"/>
      <c r="AF1460" s="221"/>
      <c r="AG1460" s="221"/>
      <c r="AH1460" s="221"/>
      <c r="AI1460" s="221"/>
      <c r="AJ1460" s="221"/>
      <c r="AK1460" s="221"/>
      <c r="AL1460" s="221"/>
      <c r="AM1460" s="221"/>
      <c r="AN1460" s="221"/>
      <c r="AO1460" s="221"/>
      <c r="AP1460" s="221"/>
      <c r="AQ1460" s="221"/>
      <c r="AR1460" s="221"/>
      <c r="AS1460" s="221"/>
      <c r="AT1460" s="221"/>
      <c r="AU1460" s="222">
        <v>0</v>
      </c>
      <c r="AV1460" s="222">
        <v>0</v>
      </c>
      <c r="AW1460" s="222">
        <f t="shared" si="140"/>
        <v>0</v>
      </c>
    </row>
    <row r="1461" spans="2:49">
      <c r="B1461" s="41" t="s">
        <v>5415</v>
      </c>
      <c r="C1461" s="19" t="s">
        <v>6050</v>
      </c>
      <c r="D1461" s="227" t="s">
        <v>5</v>
      </c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221"/>
      <c r="AA1461" s="221"/>
      <c r="AB1461" s="221"/>
      <c r="AC1461" s="221"/>
      <c r="AD1461" s="221"/>
      <c r="AE1461" s="221"/>
      <c r="AF1461" s="221"/>
      <c r="AG1461" s="221"/>
      <c r="AH1461" s="221"/>
      <c r="AI1461" s="221"/>
      <c r="AJ1461" s="221"/>
      <c r="AK1461" s="221"/>
      <c r="AL1461" s="221"/>
      <c r="AM1461" s="221"/>
      <c r="AN1461" s="221"/>
      <c r="AO1461" s="221"/>
      <c r="AP1461" s="221"/>
      <c r="AQ1461" s="221"/>
      <c r="AR1461" s="221"/>
      <c r="AS1461" s="221"/>
      <c r="AT1461" s="221"/>
      <c r="AU1461" s="222">
        <v>0</v>
      </c>
      <c r="AV1461" s="222">
        <v>0</v>
      </c>
      <c r="AW1461" s="222">
        <f t="shared" si="140"/>
        <v>0</v>
      </c>
    </row>
    <row r="1462" spans="2:49">
      <c r="B1462" s="41" t="s">
        <v>5416</v>
      </c>
      <c r="C1462" s="19" t="s">
        <v>6051</v>
      </c>
      <c r="D1462" s="227" t="s">
        <v>955</v>
      </c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221"/>
      <c r="AA1462" s="221"/>
      <c r="AB1462" s="221"/>
      <c r="AC1462" s="221"/>
      <c r="AD1462" s="221"/>
      <c r="AE1462" s="221"/>
      <c r="AF1462" s="221"/>
      <c r="AG1462" s="221"/>
      <c r="AH1462" s="221"/>
      <c r="AI1462" s="221"/>
      <c r="AJ1462" s="221"/>
      <c r="AK1462" s="221"/>
      <c r="AL1462" s="221"/>
      <c r="AM1462" s="221"/>
      <c r="AN1462" s="221"/>
      <c r="AO1462" s="221"/>
      <c r="AP1462" s="221"/>
      <c r="AQ1462" s="221"/>
      <c r="AR1462" s="221"/>
      <c r="AS1462" s="221"/>
      <c r="AT1462" s="221"/>
      <c r="AU1462" s="222">
        <v>0</v>
      </c>
      <c r="AV1462" s="222">
        <v>0</v>
      </c>
      <c r="AW1462" s="222">
        <f t="shared" si="140"/>
        <v>0</v>
      </c>
    </row>
    <row r="1463" spans="2:49">
      <c r="B1463" s="41" t="s">
        <v>5417</v>
      </c>
      <c r="C1463" s="19" t="s">
        <v>6052</v>
      </c>
      <c r="D1463" s="227" t="s">
        <v>5</v>
      </c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221"/>
      <c r="AA1463" s="221"/>
      <c r="AB1463" s="221"/>
      <c r="AC1463" s="221"/>
      <c r="AD1463" s="221"/>
      <c r="AE1463" s="221"/>
      <c r="AF1463" s="221"/>
      <c r="AG1463" s="221"/>
      <c r="AH1463" s="221"/>
      <c r="AI1463" s="221"/>
      <c r="AJ1463" s="221"/>
      <c r="AK1463" s="221"/>
      <c r="AL1463" s="221"/>
      <c r="AM1463" s="221"/>
      <c r="AN1463" s="221"/>
      <c r="AO1463" s="221"/>
      <c r="AP1463" s="221"/>
      <c r="AQ1463" s="221"/>
      <c r="AR1463" s="221"/>
      <c r="AS1463" s="221"/>
      <c r="AT1463" s="221"/>
      <c r="AU1463" s="222">
        <v>13</v>
      </c>
      <c r="AV1463" s="222">
        <v>1085</v>
      </c>
      <c r="AW1463" s="222">
        <f t="shared" si="140"/>
        <v>271.25</v>
      </c>
    </row>
    <row r="1464" spans="2:49">
      <c r="B1464" s="41" t="s">
        <v>5418</v>
      </c>
      <c r="C1464" s="19" t="s">
        <v>6053</v>
      </c>
      <c r="D1464" s="227" t="s">
        <v>5</v>
      </c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221"/>
      <c r="AA1464" s="221"/>
      <c r="AB1464" s="221"/>
      <c r="AC1464" s="221"/>
      <c r="AD1464" s="221"/>
      <c r="AE1464" s="221"/>
      <c r="AF1464" s="221"/>
      <c r="AG1464" s="221"/>
      <c r="AH1464" s="221"/>
      <c r="AI1464" s="221"/>
      <c r="AJ1464" s="221"/>
      <c r="AK1464" s="221"/>
      <c r="AL1464" s="221"/>
      <c r="AM1464" s="221"/>
      <c r="AN1464" s="221"/>
      <c r="AO1464" s="221"/>
      <c r="AP1464" s="221"/>
      <c r="AQ1464" s="221"/>
      <c r="AR1464" s="221"/>
      <c r="AS1464" s="221"/>
      <c r="AT1464" s="221"/>
      <c r="AU1464" s="222">
        <v>0</v>
      </c>
      <c r="AV1464" s="222">
        <v>0</v>
      </c>
      <c r="AW1464" s="222">
        <f t="shared" si="140"/>
        <v>0</v>
      </c>
    </row>
    <row r="1465" spans="2:49">
      <c r="B1465" s="41" t="s">
        <v>5419</v>
      </c>
      <c r="C1465" s="19" t="s">
        <v>6054</v>
      </c>
      <c r="D1465" s="227" t="s">
        <v>5</v>
      </c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221"/>
      <c r="AA1465" s="221"/>
      <c r="AB1465" s="221"/>
      <c r="AC1465" s="221"/>
      <c r="AD1465" s="221"/>
      <c r="AE1465" s="221"/>
      <c r="AF1465" s="221"/>
      <c r="AG1465" s="221"/>
      <c r="AH1465" s="221"/>
      <c r="AI1465" s="221"/>
      <c r="AJ1465" s="221"/>
      <c r="AK1465" s="221"/>
      <c r="AL1465" s="221"/>
      <c r="AM1465" s="221"/>
      <c r="AN1465" s="221"/>
      <c r="AO1465" s="221"/>
      <c r="AP1465" s="221"/>
      <c r="AQ1465" s="221"/>
      <c r="AR1465" s="221"/>
      <c r="AS1465" s="221"/>
      <c r="AT1465" s="221"/>
      <c r="AU1465" s="222">
        <v>2</v>
      </c>
      <c r="AV1465" s="222">
        <v>120</v>
      </c>
      <c r="AW1465" s="222">
        <f t="shared" si="140"/>
        <v>30</v>
      </c>
    </row>
    <row r="1466" spans="2:49">
      <c r="B1466" s="41" t="s">
        <v>5420</v>
      </c>
      <c r="C1466" s="19" t="s">
        <v>6055</v>
      </c>
      <c r="D1466" s="227" t="s">
        <v>5</v>
      </c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221"/>
      <c r="AA1466" s="221"/>
      <c r="AB1466" s="221"/>
      <c r="AC1466" s="221"/>
      <c r="AD1466" s="221"/>
      <c r="AE1466" s="221"/>
      <c r="AF1466" s="221"/>
      <c r="AG1466" s="221"/>
      <c r="AH1466" s="221"/>
      <c r="AI1466" s="221"/>
      <c r="AJ1466" s="221"/>
      <c r="AK1466" s="221"/>
      <c r="AL1466" s="221"/>
      <c r="AM1466" s="221"/>
      <c r="AN1466" s="221"/>
      <c r="AO1466" s="221"/>
      <c r="AP1466" s="221"/>
      <c r="AQ1466" s="221"/>
      <c r="AR1466" s="221"/>
      <c r="AS1466" s="221"/>
      <c r="AT1466" s="221"/>
      <c r="AU1466" s="222">
        <v>0</v>
      </c>
      <c r="AV1466" s="222">
        <v>0</v>
      </c>
      <c r="AW1466" s="222">
        <f t="shared" si="140"/>
        <v>0</v>
      </c>
    </row>
    <row r="1467" spans="2:49">
      <c r="B1467" s="41" t="s">
        <v>5421</v>
      </c>
      <c r="C1467" s="19" t="s">
        <v>6056</v>
      </c>
      <c r="D1467" s="227" t="s">
        <v>955</v>
      </c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221"/>
      <c r="AA1467" s="221"/>
      <c r="AB1467" s="221"/>
      <c r="AC1467" s="221"/>
      <c r="AD1467" s="221"/>
      <c r="AE1467" s="221"/>
      <c r="AF1467" s="221"/>
      <c r="AG1467" s="221"/>
      <c r="AH1467" s="221"/>
      <c r="AI1467" s="221"/>
      <c r="AJ1467" s="221"/>
      <c r="AK1467" s="221"/>
      <c r="AL1467" s="221"/>
      <c r="AM1467" s="221"/>
      <c r="AN1467" s="221"/>
      <c r="AO1467" s="221"/>
      <c r="AP1467" s="221"/>
      <c r="AQ1467" s="221"/>
      <c r="AR1467" s="221"/>
      <c r="AS1467" s="221"/>
      <c r="AT1467" s="221"/>
      <c r="AU1467" s="222">
        <v>0</v>
      </c>
      <c r="AV1467" s="222">
        <v>0</v>
      </c>
      <c r="AW1467" s="222">
        <f t="shared" si="140"/>
        <v>0</v>
      </c>
    </row>
    <row r="1468" spans="2:49">
      <c r="B1468" s="41" t="s">
        <v>5422</v>
      </c>
      <c r="C1468" s="19" t="s">
        <v>6057</v>
      </c>
      <c r="D1468" s="227" t="s">
        <v>5</v>
      </c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221"/>
      <c r="AA1468" s="221"/>
      <c r="AB1468" s="221"/>
      <c r="AC1468" s="221"/>
      <c r="AD1468" s="221"/>
      <c r="AE1468" s="221"/>
      <c r="AF1468" s="221"/>
      <c r="AG1468" s="221"/>
      <c r="AH1468" s="221"/>
      <c r="AI1468" s="221"/>
      <c r="AJ1468" s="221"/>
      <c r="AK1468" s="221"/>
      <c r="AL1468" s="221"/>
      <c r="AM1468" s="221"/>
      <c r="AN1468" s="221"/>
      <c r="AO1468" s="221"/>
      <c r="AP1468" s="221"/>
      <c r="AQ1468" s="221"/>
      <c r="AR1468" s="221"/>
      <c r="AS1468" s="221"/>
      <c r="AT1468" s="221"/>
      <c r="AU1468" s="222">
        <v>0</v>
      </c>
      <c r="AV1468" s="222">
        <v>0</v>
      </c>
      <c r="AW1468" s="222">
        <f t="shared" si="140"/>
        <v>0</v>
      </c>
    </row>
    <row r="1469" spans="2:49">
      <c r="B1469" s="41" t="s">
        <v>5423</v>
      </c>
      <c r="C1469" s="19" t="s">
        <v>6058</v>
      </c>
      <c r="D1469" s="227" t="s">
        <v>5</v>
      </c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221"/>
      <c r="AA1469" s="221"/>
      <c r="AB1469" s="221"/>
      <c r="AC1469" s="221"/>
      <c r="AD1469" s="221"/>
      <c r="AE1469" s="221"/>
      <c r="AF1469" s="221"/>
      <c r="AG1469" s="221"/>
      <c r="AH1469" s="221"/>
      <c r="AI1469" s="221"/>
      <c r="AJ1469" s="221"/>
      <c r="AK1469" s="221"/>
      <c r="AL1469" s="221"/>
      <c r="AM1469" s="221"/>
      <c r="AN1469" s="221"/>
      <c r="AO1469" s="221"/>
      <c r="AP1469" s="221"/>
      <c r="AQ1469" s="221"/>
      <c r="AR1469" s="221"/>
      <c r="AS1469" s="221"/>
      <c r="AT1469" s="221"/>
      <c r="AU1469" s="222">
        <v>2</v>
      </c>
      <c r="AV1469" s="222">
        <v>380</v>
      </c>
      <c r="AW1469" s="222">
        <f t="shared" si="140"/>
        <v>95</v>
      </c>
    </row>
    <row r="1470" spans="2:49">
      <c r="B1470" s="41" t="s">
        <v>5424</v>
      </c>
      <c r="C1470" s="19" t="s">
        <v>5838</v>
      </c>
      <c r="D1470" s="44" t="s">
        <v>5</v>
      </c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221"/>
      <c r="AA1470" s="221"/>
      <c r="AB1470" s="221"/>
      <c r="AC1470" s="221"/>
      <c r="AD1470" s="221"/>
      <c r="AE1470" s="221"/>
      <c r="AF1470" s="221"/>
      <c r="AG1470" s="221"/>
      <c r="AH1470" s="221"/>
      <c r="AI1470" s="221"/>
      <c r="AJ1470" s="221"/>
      <c r="AK1470" s="221"/>
      <c r="AL1470" s="221"/>
      <c r="AM1470" s="221"/>
      <c r="AN1470" s="221"/>
      <c r="AO1470" s="221"/>
      <c r="AP1470" s="221"/>
      <c r="AQ1470" s="221"/>
      <c r="AR1470" s="221"/>
      <c r="AS1470" s="221"/>
      <c r="AT1470" s="221"/>
      <c r="AU1470" s="222">
        <v>0</v>
      </c>
      <c r="AV1470" s="222">
        <v>0</v>
      </c>
      <c r="AW1470" s="222">
        <f t="shared" si="140"/>
        <v>0</v>
      </c>
    </row>
    <row r="1471" spans="2:49">
      <c r="B1471" s="41" t="s">
        <v>5425</v>
      </c>
      <c r="C1471" s="19" t="s">
        <v>5839</v>
      </c>
      <c r="D1471" s="44" t="s">
        <v>5</v>
      </c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221"/>
      <c r="AA1471" s="221"/>
      <c r="AB1471" s="221"/>
      <c r="AC1471" s="221"/>
      <c r="AD1471" s="221"/>
      <c r="AE1471" s="221"/>
      <c r="AF1471" s="221"/>
      <c r="AG1471" s="221"/>
      <c r="AH1471" s="221"/>
      <c r="AI1471" s="221"/>
      <c r="AJ1471" s="221"/>
      <c r="AK1471" s="221"/>
      <c r="AL1471" s="221"/>
      <c r="AM1471" s="221"/>
      <c r="AN1471" s="221"/>
      <c r="AO1471" s="221"/>
      <c r="AP1471" s="221"/>
      <c r="AQ1471" s="221"/>
      <c r="AR1471" s="221"/>
      <c r="AS1471" s="221"/>
      <c r="AT1471" s="221"/>
      <c r="AU1471" s="222">
        <v>0</v>
      </c>
      <c r="AV1471" s="222">
        <v>0</v>
      </c>
      <c r="AW1471" s="222">
        <f t="shared" si="140"/>
        <v>0</v>
      </c>
    </row>
    <row r="1472" spans="2:49">
      <c r="B1472" s="41" t="s">
        <v>5426</v>
      </c>
      <c r="C1472" s="19" t="s">
        <v>5840</v>
      </c>
      <c r="D1472" s="44" t="s">
        <v>5</v>
      </c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221"/>
      <c r="AA1472" s="221"/>
      <c r="AB1472" s="221"/>
      <c r="AC1472" s="221"/>
      <c r="AD1472" s="221"/>
      <c r="AE1472" s="221"/>
      <c r="AF1472" s="221"/>
      <c r="AG1472" s="221"/>
      <c r="AH1472" s="221"/>
      <c r="AI1472" s="221"/>
      <c r="AJ1472" s="221"/>
      <c r="AK1472" s="221"/>
      <c r="AL1472" s="221"/>
      <c r="AM1472" s="221"/>
      <c r="AN1472" s="221"/>
      <c r="AO1472" s="221"/>
      <c r="AP1472" s="221"/>
      <c r="AQ1472" s="221"/>
      <c r="AR1472" s="221"/>
      <c r="AS1472" s="221"/>
      <c r="AT1472" s="221"/>
      <c r="AU1472" s="222">
        <v>0</v>
      </c>
      <c r="AV1472" s="222">
        <v>0</v>
      </c>
      <c r="AW1472" s="222">
        <f t="shared" si="140"/>
        <v>0</v>
      </c>
    </row>
    <row r="1473" spans="2:49">
      <c r="B1473" s="41" t="s">
        <v>5427</v>
      </c>
      <c r="C1473" s="19" t="s">
        <v>5841</v>
      </c>
      <c r="D1473" s="44" t="s">
        <v>5</v>
      </c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221"/>
      <c r="AA1473" s="221"/>
      <c r="AB1473" s="221"/>
      <c r="AC1473" s="221"/>
      <c r="AD1473" s="221"/>
      <c r="AE1473" s="221"/>
      <c r="AF1473" s="221"/>
      <c r="AG1473" s="221"/>
      <c r="AH1473" s="221"/>
      <c r="AI1473" s="221"/>
      <c r="AJ1473" s="221"/>
      <c r="AK1473" s="221"/>
      <c r="AL1473" s="221"/>
      <c r="AM1473" s="221"/>
      <c r="AN1473" s="221"/>
      <c r="AO1473" s="221"/>
      <c r="AP1473" s="221"/>
      <c r="AQ1473" s="221"/>
      <c r="AR1473" s="221"/>
      <c r="AS1473" s="221"/>
      <c r="AT1473" s="221"/>
      <c r="AU1473" s="222">
        <v>0</v>
      </c>
      <c r="AV1473" s="222">
        <v>0</v>
      </c>
      <c r="AW1473" s="222">
        <f t="shared" si="140"/>
        <v>0</v>
      </c>
    </row>
    <row r="1474" spans="2:49">
      <c r="B1474" s="41" t="s">
        <v>5428</v>
      </c>
      <c r="C1474" s="19" t="s">
        <v>5842</v>
      </c>
      <c r="D1474" s="44" t="s">
        <v>5</v>
      </c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221"/>
      <c r="AA1474" s="221"/>
      <c r="AB1474" s="221"/>
      <c r="AC1474" s="221"/>
      <c r="AD1474" s="221"/>
      <c r="AE1474" s="221"/>
      <c r="AF1474" s="221"/>
      <c r="AG1474" s="221"/>
      <c r="AH1474" s="221"/>
      <c r="AI1474" s="221"/>
      <c r="AJ1474" s="221"/>
      <c r="AK1474" s="221"/>
      <c r="AL1474" s="221"/>
      <c r="AM1474" s="221"/>
      <c r="AN1474" s="221"/>
      <c r="AO1474" s="221"/>
      <c r="AP1474" s="221"/>
      <c r="AQ1474" s="221"/>
      <c r="AR1474" s="221"/>
      <c r="AS1474" s="221"/>
      <c r="AT1474" s="221"/>
      <c r="AU1474" s="222">
        <v>0</v>
      </c>
      <c r="AV1474" s="222">
        <v>0</v>
      </c>
      <c r="AW1474" s="222">
        <f t="shared" si="140"/>
        <v>0</v>
      </c>
    </row>
    <row r="1475" spans="2:49">
      <c r="B1475" s="41" t="s">
        <v>5429</v>
      </c>
      <c r="C1475" s="19" t="s">
        <v>5843</v>
      </c>
      <c r="D1475" s="44" t="s">
        <v>5</v>
      </c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221"/>
      <c r="AA1475" s="221"/>
      <c r="AB1475" s="221"/>
      <c r="AC1475" s="221"/>
      <c r="AD1475" s="221"/>
      <c r="AE1475" s="221"/>
      <c r="AF1475" s="221"/>
      <c r="AG1475" s="221"/>
      <c r="AH1475" s="221"/>
      <c r="AI1475" s="221"/>
      <c r="AJ1475" s="221"/>
      <c r="AK1475" s="221"/>
      <c r="AL1475" s="221"/>
      <c r="AM1475" s="221"/>
      <c r="AN1475" s="221"/>
      <c r="AO1475" s="221"/>
      <c r="AP1475" s="221"/>
      <c r="AQ1475" s="221"/>
      <c r="AR1475" s="221"/>
      <c r="AS1475" s="221"/>
      <c r="AT1475" s="221"/>
      <c r="AU1475" s="222">
        <v>0</v>
      </c>
      <c r="AV1475" s="222">
        <v>0</v>
      </c>
      <c r="AW1475" s="222">
        <f t="shared" si="140"/>
        <v>0</v>
      </c>
    </row>
    <row r="1476" spans="2:49">
      <c r="B1476" s="41" t="s">
        <v>5430</v>
      </c>
      <c r="C1476" s="19" t="s">
        <v>5763</v>
      </c>
      <c r="D1476" s="44" t="s">
        <v>5</v>
      </c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221"/>
      <c r="AA1476" s="221"/>
      <c r="AB1476" s="221"/>
      <c r="AC1476" s="221"/>
      <c r="AD1476" s="221"/>
      <c r="AE1476" s="221"/>
      <c r="AF1476" s="221"/>
      <c r="AG1476" s="221"/>
      <c r="AH1476" s="221"/>
      <c r="AI1476" s="221"/>
      <c r="AJ1476" s="221"/>
      <c r="AK1476" s="221"/>
      <c r="AL1476" s="221"/>
      <c r="AM1476" s="221"/>
      <c r="AN1476" s="221"/>
      <c r="AO1476" s="221"/>
      <c r="AP1476" s="221"/>
      <c r="AQ1476" s="221"/>
      <c r="AR1476" s="221"/>
      <c r="AS1476" s="221"/>
      <c r="AT1476" s="221"/>
      <c r="AU1476" s="222">
        <v>0</v>
      </c>
      <c r="AV1476" s="222">
        <v>0</v>
      </c>
      <c r="AW1476" s="222">
        <f t="shared" si="140"/>
        <v>0</v>
      </c>
    </row>
    <row r="1477" spans="2:49">
      <c r="B1477" s="41" t="s">
        <v>5431</v>
      </c>
      <c r="C1477" s="19" t="s">
        <v>5844</v>
      </c>
      <c r="D1477" s="44" t="s">
        <v>5</v>
      </c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221"/>
      <c r="AA1477" s="221"/>
      <c r="AB1477" s="221"/>
      <c r="AC1477" s="221"/>
      <c r="AD1477" s="221"/>
      <c r="AE1477" s="221"/>
      <c r="AF1477" s="221"/>
      <c r="AG1477" s="221"/>
      <c r="AH1477" s="221"/>
      <c r="AI1477" s="221"/>
      <c r="AJ1477" s="221"/>
      <c r="AK1477" s="221"/>
      <c r="AL1477" s="221"/>
      <c r="AM1477" s="221"/>
      <c r="AN1477" s="221"/>
      <c r="AO1477" s="221"/>
      <c r="AP1477" s="221"/>
      <c r="AQ1477" s="221"/>
      <c r="AR1477" s="221"/>
      <c r="AS1477" s="221"/>
      <c r="AT1477" s="221"/>
      <c r="AU1477" s="222">
        <v>0</v>
      </c>
      <c r="AV1477" s="222">
        <v>0</v>
      </c>
      <c r="AW1477" s="222">
        <f t="shared" si="140"/>
        <v>0</v>
      </c>
    </row>
    <row r="1478" spans="2:49">
      <c r="B1478" s="41" t="s">
        <v>5432</v>
      </c>
      <c r="C1478" s="19" t="s">
        <v>5845</v>
      </c>
      <c r="D1478" s="44" t="s">
        <v>5</v>
      </c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221"/>
      <c r="AA1478" s="221"/>
      <c r="AB1478" s="221"/>
      <c r="AC1478" s="221"/>
      <c r="AD1478" s="221"/>
      <c r="AE1478" s="221"/>
      <c r="AF1478" s="221"/>
      <c r="AG1478" s="221"/>
      <c r="AH1478" s="221"/>
      <c r="AI1478" s="221"/>
      <c r="AJ1478" s="221"/>
      <c r="AK1478" s="221"/>
      <c r="AL1478" s="221"/>
      <c r="AM1478" s="221"/>
      <c r="AN1478" s="221"/>
      <c r="AO1478" s="221"/>
      <c r="AP1478" s="221"/>
      <c r="AQ1478" s="221"/>
      <c r="AR1478" s="221"/>
      <c r="AS1478" s="221"/>
      <c r="AT1478" s="221"/>
      <c r="AU1478" s="222">
        <v>0</v>
      </c>
      <c r="AV1478" s="222">
        <v>0</v>
      </c>
      <c r="AW1478" s="222">
        <f t="shared" si="140"/>
        <v>0</v>
      </c>
    </row>
    <row r="1479" spans="2:49">
      <c r="B1479" s="41" t="s">
        <v>5433</v>
      </c>
      <c r="C1479" s="19" t="s">
        <v>5846</v>
      </c>
      <c r="D1479" s="227" t="s">
        <v>951</v>
      </c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221"/>
      <c r="AA1479" s="221"/>
      <c r="AB1479" s="221"/>
      <c r="AC1479" s="221"/>
      <c r="AD1479" s="221"/>
      <c r="AE1479" s="221"/>
      <c r="AF1479" s="221"/>
      <c r="AG1479" s="221"/>
      <c r="AH1479" s="221"/>
      <c r="AI1479" s="221"/>
      <c r="AJ1479" s="221"/>
      <c r="AK1479" s="221"/>
      <c r="AL1479" s="221"/>
      <c r="AM1479" s="221"/>
      <c r="AN1479" s="221"/>
      <c r="AO1479" s="221"/>
      <c r="AP1479" s="221"/>
      <c r="AQ1479" s="221"/>
      <c r="AR1479" s="221"/>
      <c r="AS1479" s="221"/>
      <c r="AT1479" s="221"/>
      <c r="AU1479" s="222">
        <v>0</v>
      </c>
      <c r="AV1479" s="222">
        <v>0</v>
      </c>
      <c r="AW1479" s="222">
        <f t="shared" si="140"/>
        <v>0</v>
      </c>
    </row>
    <row r="1480" spans="2:49">
      <c r="B1480" s="41" t="s">
        <v>5434</v>
      </c>
      <c r="C1480" s="19" t="s">
        <v>5847</v>
      </c>
      <c r="D1480" s="227" t="s">
        <v>951</v>
      </c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221"/>
      <c r="AA1480" s="221"/>
      <c r="AB1480" s="221"/>
      <c r="AC1480" s="221"/>
      <c r="AD1480" s="221"/>
      <c r="AE1480" s="221"/>
      <c r="AF1480" s="221"/>
      <c r="AG1480" s="221"/>
      <c r="AH1480" s="221"/>
      <c r="AI1480" s="221"/>
      <c r="AJ1480" s="221"/>
      <c r="AK1480" s="221"/>
      <c r="AL1480" s="221"/>
      <c r="AM1480" s="221"/>
      <c r="AN1480" s="221"/>
      <c r="AO1480" s="221"/>
      <c r="AP1480" s="221"/>
      <c r="AQ1480" s="221"/>
      <c r="AR1480" s="221"/>
      <c r="AS1480" s="221"/>
      <c r="AT1480" s="221"/>
      <c r="AU1480" s="222">
        <v>0</v>
      </c>
      <c r="AV1480" s="222">
        <v>0</v>
      </c>
      <c r="AW1480" s="222">
        <f t="shared" si="140"/>
        <v>0</v>
      </c>
    </row>
    <row r="1481" spans="2:49">
      <c r="B1481" s="41" t="s">
        <v>5435</v>
      </c>
      <c r="C1481" s="19" t="s">
        <v>5848</v>
      </c>
      <c r="D1481" s="227" t="s">
        <v>951</v>
      </c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221"/>
      <c r="AA1481" s="221"/>
      <c r="AB1481" s="221"/>
      <c r="AC1481" s="221"/>
      <c r="AD1481" s="221"/>
      <c r="AE1481" s="221"/>
      <c r="AF1481" s="221"/>
      <c r="AG1481" s="221"/>
      <c r="AH1481" s="221"/>
      <c r="AI1481" s="221"/>
      <c r="AJ1481" s="221"/>
      <c r="AK1481" s="221"/>
      <c r="AL1481" s="221"/>
      <c r="AM1481" s="221"/>
      <c r="AN1481" s="221"/>
      <c r="AO1481" s="221"/>
      <c r="AP1481" s="221"/>
      <c r="AQ1481" s="221"/>
      <c r="AR1481" s="221"/>
      <c r="AS1481" s="221"/>
      <c r="AT1481" s="221"/>
      <c r="AU1481" s="222">
        <v>0</v>
      </c>
      <c r="AV1481" s="222">
        <v>0</v>
      </c>
      <c r="AW1481" s="222">
        <f t="shared" si="140"/>
        <v>0</v>
      </c>
    </row>
    <row r="1482" spans="2:49">
      <c r="B1482" s="41" t="s">
        <v>5436</v>
      </c>
      <c r="C1482" s="19" t="s">
        <v>5849</v>
      </c>
      <c r="D1482" s="44" t="s">
        <v>5</v>
      </c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221"/>
      <c r="AA1482" s="221"/>
      <c r="AB1482" s="221"/>
      <c r="AC1482" s="221"/>
      <c r="AD1482" s="221"/>
      <c r="AE1482" s="221"/>
      <c r="AF1482" s="221"/>
      <c r="AG1482" s="221"/>
      <c r="AH1482" s="221"/>
      <c r="AI1482" s="221"/>
      <c r="AJ1482" s="221"/>
      <c r="AK1482" s="221"/>
      <c r="AL1482" s="221"/>
      <c r="AM1482" s="221"/>
      <c r="AN1482" s="221"/>
      <c r="AO1482" s="221"/>
      <c r="AP1482" s="221"/>
      <c r="AQ1482" s="221"/>
      <c r="AR1482" s="221"/>
      <c r="AS1482" s="221"/>
      <c r="AT1482" s="221"/>
      <c r="AU1482" s="222">
        <v>0</v>
      </c>
      <c r="AV1482" s="222">
        <v>0</v>
      </c>
      <c r="AW1482" s="222">
        <f t="shared" si="140"/>
        <v>0</v>
      </c>
    </row>
    <row r="1483" spans="2:49">
      <c r="B1483" s="41" t="s">
        <v>5437</v>
      </c>
      <c r="C1483" s="19" t="s">
        <v>5850</v>
      </c>
      <c r="D1483" s="44" t="s">
        <v>5</v>
      </c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221"/>
      <c r="AA1483" s="221"/>
      <c r="AB1483" s="221"/>
      <c r="AC1483" s="221"/>
      <c r="AD1483" s="221"/>
      <c r="AE1483" s="221"/>
      <c r="AF1483" s="221"/>
      <c r="AG1483" s="221"/>
      <c r="AH1483" s="221"/>
      <c r="AI1483" s="221"/>
      <c r="AJ1483" s="221"/>
      <c r="AK1483" s="221"/>
      <c r="AL1483" s="221"/>
      <c r="AM1483" s="221"/>
      <c r="AN1483" s="221"/>
      <c r="AO1483" s="221"/>
      <c r="AP1483" s="221"/>
      <c r="AQ1483" s="221"/>
      <c r="AR1483" s="221"/>
      <c r="AS1483" s="221"/>
      <c r="AT1483" s="221"/>
      <c r="AU1483" s="222">
        <v>0</v>
      </c>
      <c r="AV1483" s="222">
        <v>0</v>
      </c>
      <c r="AW1483" s="222">
        <f t="shared" si="140"/>
        <v>0</v>
      </c>
    </row>
    <row r="1484" spans="2:49">
      <c r="B1484" s="41" t="s">
        <v>5438</v>
      </c>
      <c r="C1484" s="19" t="s">
        <v>5851</v>
      </c>
      <c r="D1484" s="44" t="s">
        <v>5</v>
      </c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221"/>
      <c r="AA1484" s="221"/>
      <c r="AB1484" s="221"/>
      <c r="AC1484" s="221"/>
      <c r="AD1484" s="221"/>
      <c r="AE1484" s="221"/>
      <c r="AF1484" s="221"/>
      <c r="AG1484" s="221"/>
      <c r="AH1484" s="221"/>
      <c r="AI1484" s="221"/>
      <c r="AJ1484" s="221"/>
      <c r="AK1484" s="221"/>
      <c r="AL1484" s="221"/>
      <c r="AM1484" s="221"/>
      <c r="AN1484" s="221"/>
      <c r="AO1484" s="221"/>
      <c r="AP1484" s="221"/>
      <c r="AQ1484" s="221"/>
      <c r="AR1484" s="221"/>
      <c r="AS1484" s="221"/>
      <c r="AT1484" s="221"/>
      <c r="AU1484" s="222">
        <v>0</v>
      </c>
      <c r="AV1484" s="222">
        <v>0</v>
      </c>
      <c r="AW1484" s="222">
        <f t="shared" si="140"/>
        <v>0</v>
      </c>
    </row>
    <row r="1485" spans="2:49">
      <c r="B1485" s="41" t="s">
        <v>5439</v>
      </c>
      <c r="C1485" s="19" t="s">
        <v>6059</v>
      </c>
      <c r="D1485" s="227" t="s">
        <v>951</v>
      </c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221"/>
      <c r="AA1485" s="221"/>
      <c r="AB1485" s="221"/>
      <c r="AC1485" s="221"/>
      <c r="AD1485" s="221"/>
      <c r="AE1485" s="221"/>
      <c r="AF1485" s="221"/>
      <c r="AG1485" s="221"/>
      <c r="AH1485" s="221"/>
      <c r="AI1485" s="221"/>
      <c r="AJ1485" s="221"/>
      <c r="AK1485" s="221"/>
      <c r="AL1485" s="221"/>
      <c r="AM1485" s="221"/>
      <c r="AN1485" s="221"/>
      <c r="AO1485" s="221"/>
      <c r="AP1485" s="221"/>
      <c r="AQ1485" s="221"/>
      <c r="AR1485" s="221"/>
      <c r="AS1485" s="221"/>
      <c r="AT1485" s="221"/>
      <c r="AU1485" s="222">
        <v>1</v>
      </c>
      <c r="AV1485" s="222">
        <v>60</v>
      </c>
      <c r="AW1485" s="222">
        <f t="shared" si="140"/>
        <v>15</v>
      </c>
    </row>
    <row r="1486" spans="2:49">
      <c r="B1486" s="41" t="s">
        <v>5440</v>
      </c>
      <c r="C1486" s="19" t="s">
        <v>5852</v>
      </c>
      <c r="D1486" s="227" t="s">
        <v>364</v>
      </c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221"/>
      <c r="AA1486" s="221"/>
      <c r="AB1486" s="221"/>
      <c r="AC1486" s="221"/>
      <c r="AD1486" s="221"/>
      <c r="AE1486" s="221"/>
      <c r="AF1486" s="221"/>
      <c r="AG1486" s="221"/>
      <c r="AH1486" s="221"/>
      <c r="AI1486" s="221"/>
      <c r="AJ1486" s="221"/>
      <c r="AK1486" s="221"/>
      <c r="AL1486" s="221"/>
      <c r="AM1486" s="221"/>
      <c r="AN1486" s="221"/>
      <c r="AO1486" s="221"/>
      <c r="AP1486" s="221"/>
      <c r="AQ1486" s="221"/>
      <c r="AR1486" s="221"/>
      <c r="AS1486" s="221"/>
      <c r="AT1486" s="221"/>
      <c r="AU1486" s="222">
        <v>0</v>
      </c>
      <c r="AV1486" s="222">
        <v>0</v>
      </c>
      <c r="AW1486" s="222">
        <f t="shared" si="140"/>
        <v>0</v>
      </c>
    </row>
    <row r="1487" spans="2:49">
      <c r="B1487" s="41" t="s">
        <v>5441</v>
      </c>
      <c r="C1487" s="19" t="s">
        <v>5853</v>
      </c>
      <c r="D1487" s="227" t="s">
        <v>951</v>
      </c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221"/>
      <c r="AA1487" s="221"/>
      <c r="AB1487" s="221"/>
      <c r="AC1487" s="221"/>
      <c r="AD1487" s="221"/>
      <c r="AE1487" s="221"/>
      <c r="AF1487" s="221"/>
      <c r="AG1487" s="221"/>
      <c r="AH1487" s="221"/>
      <c r="AI1487" s="221"/>
      <c r="AJ1487" s="221"/>
      <c r="AK1487" s="221"/>
      <c r="AL1487" s="221"/>
      <c r="AM1487" s="221"/>
      <c r="AN1487" s="221"/>
      <c r="AO1487" s="221"/>
      <c r="AP1487" s="221"/>
      <c r="AQ1487" s="221"/>
      <c r="AR1487" s="221"/>
      <c r="AS1487" s="221"/>
      <c r="AT1487" s="221"/>
      <c r="AU1487" s="222">
        <v>0</v>
      </c>
      <c r="AV1487" s="222">
        <v>0</v>
      </c>
      <c r="AW1487" s="222">
        <f t="shared" si="140"/>
        <v>0</v>
      </c>
    </row>
    <row r="1488" spans="2:49">
      <c r="B1488" s="41" t="s">
        <v>5442</v>
      </c>
      <c r="C1488" s="19" t="s">
        <v>5854</v>
      </c>
      <c r="D1488" s="227" t="s">
        <v>951</v>
      </c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221"/>
      <c r="AA1488" s="221"/>
      <c r="AB1488" s="221"/>
      <c r="AC1488" s="221"/>
      <c r="AD1488" s="221"/>
      <c r="AE1488" s="221"/>
      <c r="AF1488" s="221"/>
      <c r="AG1488" s="221"/>
      <c r="AH1488" s="221"/>
      <c r="AI1488" s="221"/>
      <c r="AJ1488" s="221"/>
      <c r="AK1488" s="221"/>
      <c r="AL1488" s="221"/>
      <c r="AM1488" s="221"/>
      <c r="AN1488" s="221"/>
      <c r="AO1488" s="221"/>
      <c r="AP1488" s="221"/>
      <c r="AQ1488" s="221"/>
      <c r="AR1488" s="221"/>
      <c r="AS1488" s="221"/>
      <c r="AT1488" s="221"/>
      <c r="AU1488" s="222">
        <v>0</v>
      </c>
      <c r="AV1488" s="222">
        <v>0</v>
      </c>
      <c r="AW1488" s="222">
        <f t="shared" si="140"/>
        <v>0</v>
      </c>
    </row>
    <row r="1489" spans="2:49">
      <c r="B1489" s="41" t="s">
        <v>5443</v>
      </c>
      <c r="C1489" s="19" t="s">
        <v>5855</v>
      </c>
      <c r="D1489" s="227" t="s">
        <v>951</v>
      </c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221"/>
      <c r="AA1489" s="221"/>
      <c r="AB1489" s="221"/>
      <c r="AC1489" s="221"/>
      <c r="AD1489" s="221"/>
      <c r="AE1489" s="221"/>
      <c r="AF1489" s="221"/>
      <c r="AG1489" s="221"/>
      <c r="AH1489" s="221"/>
      <c r="AI1489" s="221"/>
      <c r="AJ1489" s="221"/>
      <c r="AK1489" s="221"/>
      <c r="AL1489" s="221"/>
      <c r="AM1489" s="221"/>
      <c r="AN1489" s="221"/>
      <c r="AO1489" s="221"/>
      <c r="AP1489" s="221"/>
      <c r="AQ1489" s="221"/>
      <c r="AR1489" s="221"/>
      <c r="AS1489" s="221"/>
      <c r="AT1489" s="221"/>
      <c r="AU1489" s="222">
        <v>0</v>
      </c>
      <c r="AV1489" s="222">
        <v>0</v>
      </c>
      <c r="AW1489" s="222">
        <f t="shared" si="140"/>
        <v>0</v>
      </c>
    </row>
    <row r="1490" spans="2:49">
      <c r="B1490" s="41" t="s">
        <v>5444</v>
      </c>
      <c r="C1490" s="19" t="s">
        <v>5856</v>
      </c>
      <c r="D1490" s="227" t="s">
        <v>951</v>
      </c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221"/>
      <c r="AA1490" s="221"/>
      <c r="AB1490" s="221"/>
      <c r="AC1490" s="221"/>
      <c r="AD1490" s="221"/>
      <c r="AE1490" s="221"/>
      <c r="AF1490" s="221"/>
      <c r="AG1490" s="221"/>
      <c r="AH1490" s="221"/>
      <c r="AI1490" s="221"/>
      <c r="AJ1490" s="221"/>
      <c r="AK1490" s="221"/>
      <c r="AL1490" s="221"/>
      <c r="AM1490" s="221"/>
      <c r="AN1490" s="221"/>
      <c r="AO1490" s="221"/>
      <c r="AP1490" s="221"/>
      <c r="AQ1490" s="221"/>
      <c r="AR1490" s="221"/>
      <c r="AS1490" s="221"/>
      <c r="AT1490" s="221"/>
      <c r="AU1490" s="222">
        <v>0</v>
      </c>
      <c r="AV1490" s="222">
        <v>0</v>
      </c>
      <c r="AW1490" s="222">
        <f t="shared" si="140"/>
        <v>0</v>
      </c>
    </row>
    <row r="1491" spans="2:49">
      <c r="B1491" s="41" t="s">
        <v>5445</v>
      </c>
      <c r="C1491" s="19" t="s">
        <v>5857</v>
      </c>
      <c r="D1491" s="227" t="s">
        <v>951</v>
      </c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221"/>
      <c r="AA1491" s="221"/>
      <c r="AB1491" s="221"/>
      <c r="AC1491" s="221"/>
      <c r="AD1491" s="221"/>
      <c r="AE1491" s="221"/>
      <c r="AF1491" s="221"/>
      <c r="AG1491" s="221"/>
      <c r="AH1491" s="221"/>
      <c r="AI1491" s="221"/>
      <c r="AJ1491" s="221"/>
      <c r="AK1491" s="221"/>
      <c r="AL1491" s="221"/>
      <c r="AM1491" s="221"/>
      <c r="AN1491" s="221"/>
      <c r="AO1491" s="221"/>
      <c r="AP1491" s="221"/>
      <c r="AQ1491" s="221"/>
      <c r="AR1491" s="221"/>
      <c r="AS1491" s="221"/>
      <c r="AT1491" s="221"/>
      <c r="AU1491" s="222">
        <v>0</v>
      </c>
      <c r="AV1491" s="222">
        <v>0</v>
      </c>
      <c r="AW1491" s="222">
        <f t="shared" si="140"/>
        <v>0</v>
      </c>
    </row>
    <row r="1492" spans="2:49">
      <c r="B1492" s="41" t="s">
        <v>5446</v>
      </c>
      <c r="C1492" s="19" t="s">
        <v>5718</v>
      </c>
      <c r="D1492" s="44" t="s">
        <v>5</v>
      </c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221"/>
      <c r="AA1492" s="221"/>
      <c r="AB1492" s="221"/>
      <c r="AC1492" s="221"/>
      <c r="AD1492" s="221"/>
      <c r="AE1492" s="221"/>
      <c r="AF1492" s="221"/>
      <c r="AG1492" s="221"/>
      <c r="AH1492" s="221"/>
      <c r="AI1492" s="221"/>
      <c r="AJ1492" s="221"/>
      <c r="AK1492" s="221"/>
      <c r="AL1492" s="221"/>
      <c r="AM1492" s="221"/>
      <c r="AN1492" s="221"/>
      <c r="AO1492" s="221"/>
      <c r="AP1492" s="221"/>
      <c r="AQ1492" s="221"/>
      <c r="AR1492" s="221"/>
      <c r="AS1492" s="221"/>
      <c r="AT1492" s="221"/>
      <c r="AU1492" s="222">
        <v>0</v>
      </c>
      <c r="AV1492" s="222">
        <v>0</v>
      </c>
      <c r="AW1492" s="222">
        <f t="shared" si="140"/>
        <v>0</v>
      </c>
    </row>
    <row r="1493" spans="2:49">
      <c r="B1493" s="41" t="s">
        <v>5447</v>
      </c>
      <c r="C1493" s="19" t="s">
        <v>5858</v>
      </c>
      <c r="D1493" s="44" t="s">
        <v>5</v>
      </c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221"/>
      <c r="AA1493" s="221"/>
      <c r="AB1493" s="221"/>
      <c r="AC1493" s="221"/>
      <c r="AD1493" s="221"/>
      <c r="AE1493" s="221"/>
      <c r="AF1493" s="221"/>
      <c r="AG1493" s="221"/>
      <c r="AH1493" s="221"/>
      <c r="AI1493" s="221"/>
      <c r="AJ1493" s="221"/>
      <c r="AK1493" s="221"/>
      <c r="AL1493" s="221"/>
      <c r="AM1493" s="221"/>
      <c r="AN1493" s="221"/>
      <c r="AO1493" s="221"/>
      <c r="AP1493" s="221"/>
      <c r="AQ1493" s="221"/>
      <c r="AR1493" s="221"/>
      <c r="AS1493" s="221"/>
      <c r="AT1493" s="221"/>
      <c r="AU1493" s="222">
        <v>0</v>
      </c>
      <c r="AV1493" s="222">
        <v>0</v>
      </c>
      <c r="AW1493" s="222">
        <f t="shared" si="140"/>
        <v>0</v>
      </c>
    </row>
    <row r="1494" spans="2:49">
      <c r="B1494" s="41" t="s">
        <v>5448</v>
      </c>
      <c r="C1494" s="19" t="s">
        <v>5859</v>
      </c>
      <c r="D1494" s="44" t="s">
        <v>5</v>
      </c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221"/>
      <c r="AA1494" s="221"/>
      <c r="AB1494" s="221"/>
      <c r="AC1494" s="221"/>
      <c r="AD1494" s="221"/>
      <c r="AE1494" s="221"/>
      <c r="AF1494" s="221"/>
      <c r="AG1494" s="221"/>
      <c r="AH1494" s="221"/>
      <c r="AI1494" s="221"/>
      <c r="AJ1494" s="221"/>
      <c r="AK1494" s="221"/>
      <c r="AL1494" s="221"/>
      <c r="AM1494" s="221"/>
      <c r="AN1494" s="221"/>
      <c r="AO1494" s="221"/>
      <c r="AP1494" s="221"/>
      <c r="AQ1494" s="221"/>
      <c r="AR1494" s="221"/>
      <c r="AS1494" s="221"/>
      <c r="AT1494" s="221"/>
      <c r="AU1494" s="222">
        <v>0</v>
      </c>
      <c r="AV1494" s="222">
        <v>0</v>
      </c>
      <c r="AW1494" s="222">
        <f t="shared" si="140"/>
        <v>0</v>
      </c>
    </row>
    <row r="1495" spans="2:49">
      <c r="B1495" s="41" t="s">
        <v>5449</v>
      </c>
      <c r="C1495" s="19" t="s">
        <v>5860</v>
      </c>
      <c r="D1495" s="44" t="s">
        <v>5</v>
      </c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221"/>
      <c r="AA1495" s="221"/>
      <c r="AB1495" s="221"/>
      <c r="AC1495" s="221"/>
      <c r="AD1495" s="221"/>
      <c r="AE1495" s="221"/>
      <c r="AF1495" s="221"/>
      <c r="AG1495" s="221"/>
      <c r="AH1495" s="221"/>
      <c r="AI1495" s="221"/>
      <c r="AJ1495" s="221"/>
      <c r="AK1495" s="221"/>
      <c r="AL1495" s="221"/>
      <c r="AM1495" s="221"/>
      <c r="AN1495" s="221"/>
      <c r="AO1495" s="221"/>
      <c r="AP1495" s="221"/>
      <c r="AQ1495" s="221"/>
      <c r="AR1495" s="221"/>
      <c r="AS1495" s="221"/>
      <c r="AT1495" s="221"/>
      <c r="AU1495" s="222">
        <v>0</v>
      </c>
      <c r="AV1495" s="222">
        <v>0</v>
      </c>
      <c r="AW1495" s="222">
        <f t="shared" si="140"/>
        <v>0</v>
      </c>
    </row>
    <row r="1496" spans="2:49">
      <c r="B1496" s="41" t="s">
        <v>5450</v>
      </c>
      <c r="C1496" s="19" t="s">
        <v>5861</v>
      </c>
      <c r="D1496" s="227" t="s">
        <v>364</v>
      </c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221"/>
      <c r="AA1496" s="221"/>
      <c r="AB1496" s="221"/>
      <c r="AC1496" s="221"/>
      <c r="AD1496" s="221"/>
      <c r="AE1496" s="221"/>
      <c r="AF1496" s="221"/>
      <c r="AG1496" s="221"/>
      <c r="AH1496" s="221"/>
      <c r="AI1496" s="221"/>
      <c r="AJ1496" s="221"/>
      <c r="AK1496" s="221"/>
      <c r="AL1496" s="221"/>
      <c r="AM1496" s="221"/>
      <c r="AN1496" s="221"/>
      <c r="AO1496" s="221"/>
      <c r="AP1496" s="221"/>
      <c r="AQ1496" s="221"/>
      <c r="AR1496" s="221"/>
      <c r="AS1496" s="221"/>
      <c r="AT1496" s="221"/>
      <c r="AU1496" s="222">
        <v>0</v>
      </c>
      <c r="AV1496" s="222">
        <v>0</v>
      </c>
      <c r="AW1496" s="222">
        <f t="shared" ref="AW1496:AW1545" si="141">AV1496*25%</f>
        <v>0</v>
      </c>
    </row>
    <row r="1497" spans="2:49">
      <c r="B1497" s="41" t="s">
        <v>5451</v>
      </c>
      <c r="C1497" s="19" t="s">
        <v>5862</v>
      </c>
      <c r="D1497" s="44" t="s">
        <v>5</v>
      </c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221"/>
      <c r="AA1497" s="221"/>
      <c r="AB1497" s="221"/>
      <c r="AC1497" s="221"/>
      <c r="AD1497" s="221"/>
      <c r="AE1497" s="221"/>
      <c r="AF1497" s="221"/>
      <c r="AG1497" s="221"/>
      <c r="AH1497" s="221"/>
      <c r="AI1497" s="221"/>
      <c r="AJ1497" s="221"/>
      <c r="AK1497" s="221"/>
      <c r="AL1497" s="221"/>
      <c r="AM1497" s="221"/>
      <c r="AN1497" s="221"/>
      <c r="AO1497" s="221"/>
      <c r="AP1497" s="221"/>
      <c r="AQ1497" s="221"/>
      <c r="AR1497" s="221"/>
      <c r="AS1497" s="221"/>
      <c r="AT1497" s="221"/>
      <c r="AU1497" s="222">
        <v>0</v>
      </c>
      <c r="AV1497" s="222">
        <v>0</v>
      </c>
      <c r="AW1497" s="222">
        <f t="shared" si="141"/>
        <v>0</v>
      </c>
    </row>
    <row r="1498" spans="2:49">
      <c r="B1498" s="41" t="s">
        <v>5452</v>
      </c>
      <c r="C1498" s="19" t="s">
        <v>6060</v>
      </c>
      <c r="D1498" s="227" t="s">
        <v>5</v>
      </c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221"/>
      <c r="AA1498" s="221"/>
      <c r="AB1498" s="221"/>
      <c r="AC1498" s="221"/>
      <c r="AD1498" s="221"/>
      <c r="AE1498" s="221"/>
      <c r="AF1498" s="221"/>
      <c r="AG1498" s="221"/>
      <c r="AH1498" s="221"/>
      <c r="AI1498" s="221"/>
      <c r="AJ1498" s="221"/>
      <c r="AK1498" s="221"/>
      <c r="AL1498" s="221"/>
      <c r="AM1498" s="221"/>
      <c r="AN1498" s="221"/>
      <c r="AO1498" s="221"/>
      <c r="AP1498" s="221"/>
      <c r="AQ1498" s="221"/>
      <c r="AR1498" s="221"/>
      <c r="AS1498" s="221"/>
      <c r="AT1498" s="221"/>
      <c r="AU1498" s="222">
        <v>1</v>
      </c>
      <c r="AV1498" s="222">
        <v>80</v>
      </c>
      <c r="AW1498" s="222">
        <f t="shared" si="141"/>
        <v>20</v>
      </c>
    </row>
    <row r="1499" spans="2:49">
      <c r="B1499" s="41" t="s">
        <v>5453</v>
      </c>
      <c r="C1499" s="19" t="s">
        <v>6061</v>
      </c>
      <c r="D1499" s="227" t="s">
        <v>5</v>
      </c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221"/>
      <c r="AA1499" s="221"/>
      <c r="AB1499" s="221"/>
      <c r="AC1499" s="221"/>
      <c r="AD1499" s="221"/>
      <c r="AE1499" s="221"/>
      <c r="AF1499" s="221"/>
      <c r="AG1499" s="221"/>
      <c r="AH1499" s="221"/>
      <c r="AI1499" s="221"/>
      <c r="AJ1499" s="221"/>
      <c r="AK1499" s="221"/>
      <c r="AL1499" s="221"/>
      <c r="AM1499" s="221"/>
      <c r="AN1499" s="221"/>
      <c r="AO1499" s="221"/>
      <c r="AP1499" s="221"/>
      <c r="AQ1499" s="221"/>
      <c r="AR1499" s="221"/>
      <c r="AS1499" s="221"/>
      <c r="AT1499" s="221"/>
      <c r="AU1499" s="222">
        <v>1</v>
      </c>
      <c r="AV1499" s="222">
        <v>60</v>
      </c>
      <c r="AW1499" s="222">
        <f t="shared" si="141"/>
        <v>15</v>
      </c>
    </row>
    <row r="1500" spans="2:49">
      <c r="B1500" s="41" t="s">
        <v>5454</v>
      </c>
      <c r="C1500" s="19" t="s">
        <v>5863</v>
      </c>
      <c r="D1500" s="44" t="s">
        <v>5</v>
      </c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221"/>
      <c r="AA1500" s="221"/>
      <c r="AB1500" s="221"/>
      <c r="AC1500" s="221"/>
      <c r="AD1500" s="221"/>
      <c r="AE1500" s="221"/>
      <c r="AF1500" s="221"/>
      <c r="AG1500" s="221"/>
      <c r="AH1500" s="221"/>
      <c r="AI1500" s="221"/>
      <c r="AJ1500" s="221"/>
      <c r="AK1500" s="221"/>
      <c r="AL1500" s="221"/>
      <c r="AM1500" s="221"/>
      <c r="AN1500" s="221"/>
      <c r="AO1500" s="221"/>
      <c r="AP1500" s="221"/>
      <c r="AQ1500" s="221"/>
      <c r="AR1500" s="221"/>
      <c r="AS1500" s="221"/>
      <c r="AT1500" s="221"/>
      <c r="AU1500" s="222">
        <v>0</v>
      </c>
      <c r="AV1500" s="222">
        <v>0</v>
      </c>
      <c r="AW1500" s="222">
        <f t="shared" si="141"/>
        <v>0</v>
      </c>
    </row>
    <row r="1501" spans="2:49">
      <c r="B1501" s="41" t="s">
        <v>5455</v>
      </c>
      <c r="C1501" s="19" t="s">
        <v>5864</v>
      </c>
      <c r="D1501" s="44" t="s">
        <v>5</v>
      </c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221"/>
      <c r="AA1501" s="221"/>
      <c r="AB1501" s="221"/>
      <c r="AC1501" s="221"/>
      <c r="AD1501" s="221"/>
      <c r="AE1501" s="221"/>
      <c r="AF1501" s="221"/>
      <c r="AG1501" s="221"/>
      <c r="AH1501" s="221"/>
      <c r="AI1501" s="221"/>
      <c r="AJ1501" s="221"/>
      <c r="AK1501" s="221"/>
      <c r="AL1501" s="221"/>
      <c r="AM1501" s="221"/>
      <c r="AN1501" s="221"/>
      <c r="AO1501" s="221"/>
      <c r="AP1501" s="221"/>
      <c r="AQ1501" s="221"/>
      <c r="AR1501" s="221"/>
      <c r="AS1501" s="221"/>
      <c r="AT1501" s="221"/>
      <c r="AU1501" s="222">
        <v>0</v>
      </c>
      <c r="AV1501" s="222">
        <v>0</v>
      </c>
      <c r="AW1501" s="222">
        <f t="shared" si="141"/>
        <v>0</v>
      </c>
    </row>
    <row r="1502" spans="2:49">
      <c r="B1502" s="41" t="s">
        <v>5456</v>
      </c>
      <c r="C1502" s="19" t="s">
        <v>5865</v>
      </c>
      <c r="D1502" s="44" t="s">
        <v>5</v>
      </c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221"/>
      <c r="AA1502" s="221"/>
      <c r="AB1502" s="221"/>
      <c r="AC1502" s="221"/>
      <c r="AD1502" s="221"/>
      <c r="AE1502" s="221"/>
      <c r="AF1502" s="221"/>
      <c r="AG1502" s="221"/>
      <c r="AH1502" s="221"/>
      <c r="AI1502" s="221"/>
      <c r="AJ1502" s="221"/>
      <c r="AK1502" s="221"/>
      <c r="AL1502" s="221"/>
      <c r="AM1502" s="221"/>
      <c r="AN1502" s="221"/>
      <c r="AO1502" s="221"/>
      <c r="AP1502" s="221"/>
      <c r="AQ1502" s="221"/>
      <c r="AR1502" s="221"/>
      <c r="AS1502" s="221"/>
      <c r="AT1502" s="221"/>
      <c r="AU1502" s="222">
        <v>0</v>
      </c>
      <c r="AV1502" s="222">
        <v>0</v>
      </c>
      <c r="AW1502" s="222">
        <f t="shared" si="141"/>
        <v>0</v>
      </c>
    </row>
    <row r="1503" spans="2:49">
      <c r="B1503" s="41" t="s">
        <v>5457</v>
      </c>
      <c r="C1503" s="19" t="s">
        <v>5866</v>
      </c>
      <c r="D1503" s="44" t="s">
        <v>5</v>
      </c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221"/>
      <c r="AA1503" s="221"/>
      <c r="AB1503" s="221"/>
      <c r="AC1503" s="221"/>
      <c r="AD1503" s="221"/>
      <c r="AE1503" s="221"/>
      <c r="AF1503" s="221"/>
      <c r="AG1503" s="221"/>
      <c r="AH1503" s="221"/>
      <c r="AI1503" s="221"/>
      <c r="AJ1503" s="221"/>
      <c r="AK1503" s="221"/>
      <c r="AL1503" s="221"/>
      <c r="AM1503" s="221"/>
      <c r="AN1503" s="221"/>
      <c r="AO1503" s="221"/>
      <c r="AP1503" s="221"/>
      <c r="AQ1503" s="221"/>
      <c r="AR1503" s="221"/>
      <c r="AS1503" s="221"/>
      <c r="AT1503" s="221"/>
      <c r="AU1503" s="222">
        <v>0</v>
      </c>
      <c r="AV1503" s="222">
        <v>0</v>
      </c>
      <c r="AW1503" s="222">
        <f t="shared" si="141"/>
        <v>0</v>
      </c>
    </row>
    <row r="1504" spans="2:49">
      <c r="B1504" s="41" t="s">
        <v>5458</v>
      </c>
      <c r="C1504" s="19" t="s">
        <v>5867</v>
      </c>
      <c r="D1504" s="44" t="s">
        <v>5</v>
      </c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221"/>
      <c r="AA1504" s="221"/>
      <c r="AB1504" s="221"/>
      <c r="AC1504" s="221"/>
      <c r="AD1504" s="221"/>
      <c r="AE1504" s="221"/>
      <c r="AF1504" s="221"/>
      <c r="AG1504" s="221"/>
      <c r="AH1504" s="221"/>
      <c r="AI1504" s="221"/>
      <c r="AJ1504" s="221"/>
      <c r="AK1504" s="221"/>
      <c r="AL1504" s="221"/>
      <c r="AM1504" s="221"/>
      <c r="AN1504" s="221"/>
      <c r="AO1504" s="221"/>
      <c r="AP1504" s="221"/>
      <c r="AQ1504" s="221"/>
      <c r="AR1504" s="221"/>
      <c r="AS1504" s="221"/>
      <c r="AT1504" s="221"/>
      <c r="AU1504" s="222">
        <v>0</v>
      </c>
      <c r="AV1504" s="222">
        <v>0</v>
      </c>
      <c r="AW1504" s="222">
        <f t="shared" si="141"/>
        <v>0</v>
      </c>
    </row>
    <row r="1505" spans="2:49">
      <c r="B1505" s="41" t="s">
        <v>5459</v>
      </c>
      <c r="C1505" s="19" t="s">
        <v>5868</v>
      </c>
      <c r="D1505" s="44" t="s">
        <v>5</v>
      </c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221"/>
      <c r="AA1505" s="221"/>
      <c r="AB1505" s="221"/>
      <c r="AC1505" s="221"/>
      <c r="AD1505" s="221"/>
      <c r="AE1505" s="221"/>
      <c r="AF1505" s="221"/>
      <c r="AG1505" s="221"/>
      <c r="AH1505" s="221"/>
      <c r="AI1505" s="221"/>
      <c r="AJ1505" s="221"/>
      <c r="AK1505" s="221"/>
      <c r="AL1505" s="221"/>
      <c r="AM1505" s="221"/>
      <c r="AN1505" s="221"/>
      <c r="AO1505" s="221"/>
      <c r="AP1505" s="221"/>
      <c r="AQ1505" s="221"/>
      <c r="AR1505" s="221"/>
      <c r="AS1505" s="221"/>
      <c r="AT1505" s="221"/>
      <c r="AU1505" s="222">
        <v>0</v>
      </c>
      <c r="AV1505" s="222">
        <v>0</v>
      </c>
      <c r="AW1505" s="222">
        <f t="shared" si="141"/>
        <v>0</v>
      </c>
    </row>
    <row r="1506" spans="2:49">
      <c r="B1506" s="41" t="s">
        <v>5460</v>
      </c>
      <c r="C1506" s="19" t="s">
        <v>6062</v>
      </c>
      <c r="D1506" s="227" t="s">
        <v>951</v>
      </c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221"/>
      <c r="AA1506" s="221"/>
      <c r="AB1506" s="221"/>
      <c r="AC1506" s="221"/>
      <c r="AD1506" s="221"/>
      <c r="AE1506" s="221"/>
      <c r="AF1506" s="221"/>
      <c r="AG1506" s="221"/>
      <c r="AH1506" s="221"/>
      <c r="AI1506" s="221"/>
      <c r="AJ1506" s="221"/>
      <c r="AK1506" s="221"/>
      <c r="AL1506" s="221"/>
      <c r="AM1506" s="221"/>
      <c r="AN1506" s="221"/>
      <c r="AO1506" s="221"/>
      <c r="AP1506" s="221"/>
      <c r="AQ1506" s="221"/>
      <c r="AR1506" s="221"/>
      <c r="AS1506" s="221"/>
      <c r="AT1506" s="221"/>
      <c r="AU1506" s="222">
        <v>0</v>
      </c>
      <c r="AV1506" s="222">
        <v>0</v>
      </c>
      <c r="AW1506" s="222">
        <f t="shared" si="141"/>
        <v>0</v>
      </c>
    </row>
    <row r="1507" spans="2:49">
      <c r="B1507" s="41" t="s">
        <v>5461</v>
      </c>
      <c r="C1507" s="19" t="s">
        <v>6063</v>
      </c>
      <c r="D1507" s="227" t="s">
        <v>951</v>
      </c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221"/>
      <c r="AA1507" s="221"/>
      <c r="AB1507" s="221"/>
      <c r="AC1507" s="221"/>
      <c r="AD1507" s="221"/>
      <c r="AE1507" s="221"/>
      <c r="AF1507" s="221"/>
      <c r="AG1507" s="221"/>
      <c r="AH1507" s="221"/>
      <c r="AI1507" s="221"/>
      <c r="AJ1507" s="221"/>
      <c r="AK1507" s="221"/>
      <c r="AL1507" s="221"/>
      <c r="AM1507" s="221"/>
      <c r="AN1507" s="221"/>
      <c r="AO1507" s="221"/>
      <c r="AP1507" s="221"/>
      <c r="AQ1507" s="221"/>
      <c r="AR1507" s="221"/>
      <c r="AS1507" s="221"/>
      <c r="AT1507" s="221"/>
      <c r="AU1507" s="222">
        <v>0</v>
      </c>
      <c r="AV1507" s="222">
        <v>0</v>
      </c>
      <c r="AW1507" s="222">
        <f t="shared" si="141"/>
        <v>0</v>
      </c>
    </row>
    <row r="1508" spans="2:49">
      <c r="B1508" s="41" t="s">
        <v>5462</v>
      </c>
      <c r="C1508" s="19" t="s">
        <v>5869</v>
      </c>
      <c r="D1508" s="227" t="s">
        <v>951</v>
      </c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221"/>
      <c r="AA1508" s="221"/>
      <c r="AB1508" s="221"/>
      <c r="AC1508" s="221"/>
      <c r="AD1508" s="221"/>
      <c r="AE1508" s="221"/>
      <c r="AF1508" s="221"/>
      <c r="AG1508" s="221"/>
      <c r="AH1508" s="221"/>
      <c r="AI1508" s="221"/>
      <c r="AJ1508" s="221"/>
      <c r="AK1508" s="221"/>
      <c r="AL1508" s="221"/>
      <c r="AM1508" s="221"/>
      <c r="AN1508" s="221"/>
      <c r="AO1508" s="221"/>
      <c r="AP1508" s="221"/>
      <c r="AQ1508" s="221"/>
      <c r="AR1508" s="221"/>
      <c r="AS1508" s="221"/>
      <c r="AT1508" s="221"/>
      <c r="AU1508" s="222">
        <v>0</v>
      </c>
      <c r="AV1508" s="222">
        <v>0</v>
      </c>
      <c r="AW1508" s="222">
        <f t="shared" si="141"/>
        <v>0</v>
      </c>
    </row>
    <row r="1509" spans="2:49">
      <c r="B1509" s="41" t="s">
        <v>5463</v>
      </c>
      <c r="C1509" s="19" t="s">
        <v>6064</v>
      </c>
      <c r="D1509" s="227" t="s">
        <v>5</v>
      </c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221"/>
      <c r="AA1509" s="221"/>
      <c r="AB1509" s="221"/>
      <c r="AC1509" s="221"/>
      <c r="AD1509" s="221"/>
      <c r="AE1509" s="221"/>
      <c r="AF1509" s="221"/>
      <c r="AG1509" s="221"/>
      <c r="AH1509" s="221"/>
      <c r="AI1509" s="221"/>
      <c r="AJ1509" s="221"/>
      <c r="AK1509" s="221"/>
      <c r="AL1509" s="221"/>
      <c r="AM1509" s="221"/>
      <c r="AN1509" s="221"/>
      <c r="AO1509" s="221"/>
      <c r="AP1509" s="221"/>
      <c r="AQ1509" s="221"/>
      <c r="AR1509" s="221"/>
      <c r="AS1509" s="221"/>
      <c r="AT1509" s="221"/>
      <c r="AU1509" s="222">
        <v>0</v>
      </c>
      <c r="AV1509" s="222">
        <v>0</v>
      </c>
      <c r="AW1509" s="222">
        <f t="shared" si="141"/>
        <v>0</v>
      </c>
    </row>
    <row r="1510" spans="2:49">
      <c r="B1510" s="41" t="s">
        <v>5464</v>
      </c>
      <c r="C1510" s="19" t="s">
        <v>6065</v>
      </c>
      <c r="D1510" s="227" t="s">
        <v>5</v>
      </c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  <c r="Z1510" s="221"/>
      <c r="AA1510" s="221"/>
      <c r="AB1510" s="221"/>
      <c r="AC1510" s="221"/>
      <c r="AD1510" s="221"/>
      <c r="AE1510" s="221"/>
      <c r="AF1510" s="221"/>
      <c r="AG1510" s="221"/>
      <c r="AH1510" s="221"/>
      <c r="AI1510" s="221"/>
      <c r="AJ1510" s="221"/>
      <c r="AK1510" s="221"/>
      <c r="AL1510" s="221"/>
      <c r="AM1510" s="221"/>
      <c r="AN1510" s="221"/>
      <c r="AO1510" s="221"/>
      <c r="AP1510" s="221"/>
      <c r="AQ1510" s="221"/>
      <c r="AR1510" s="221"/>
      <c r="AS1510" s="221"/>
      <c r="AT1510" s="221"/>
      <c r="AU1510" s="222">
        <v>0</v>
      </c>
      <c r="AV1510" s="222">
        <v>0</v>
      </c>
      <c r="AW1510" s="222">
        <f t="shared" si="141"/>
        <v>0</v>
      </c>
    </row>
    <row r="1511" spans="2:49">
      <c r="B1511" s="41" t="s">
        <v>5465</v>
      </c>
      <c r="C1511" s="19" t="s">
        <v>5870</v>
      </c>
      <c r="D1511" s="44" t="s">
        <v>5</v>
      </c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  <c r="Q1511" s="19"/>
      <c r="R1511" s="19"/>
      <c r="S1511" s="19"/>
      <c r="T1511" s="19"/>
      <c r="U1511" s="19"/>
      <c r="V1511" s="19"/>
      <c r="W1511" s="19"/>
      <c r="X1511" s="19"/>
      <c r="Y1511" s="19"/>
      <c r="Z1511" s="221"/>
      <c r="AA1511" s="221"/>
      <c r="AB1511" s="221"/>
      <c r="AC1511" s="221"/>
      <c r="AD1511" s="221"/>
      <c r="AE1511" s="221"/>
      <c r="AF1511" s="221"/>
      <c r="AG1511" s="221"/>
      <c r="AH1511" s="221"/>
      <c r="AI1511" s="221"/>
      <c r="AJ1511" s="221"/>
      <c r="AK1511" s="221"/>
      <c r="AL1511" s="221"/>
      <c r="AM1511" s="221"/>
      <c r="AN1511" s="221"/>
      <c r="AO1511" s="221"/>
      <c r="AP1511" s="221"/>
      <c r="AQ1511" s="221"/>
      <c r="AR1511" s="221"/>
      <c r="AS1511" s="221"/>
      <c r="AT1511" s="221"/>
      <c r="AU1511" s="222">
        <v>0</v>
      </c>
      <c r="AV1511" s="222">
        <v>0</v>
      </c>
      <c r="AW1511" s="222">
        <f t="shared" si="141"/>
        <v>0</v>
      </c>
    </row>
    <row r="1512" spans="2:49">
      <c r="B1512" s="41" t="s">
        <v>5466</v>
      </c>
      <c r="C1512" s="19" t="s">
        <v>6066</v>
      </c>
      <c r="D1512" s="227" t="s">
        <v>955</v>
      </c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  <c r="Q1512" s="19"/>
      <c r="R1512" s="19"/>
      <c r="S1512" s="19"/>
      <c r="T1512" s="19"/>
      <c r="U1512" s="19"/>
      <c r="V1512" s="19"/>
      <c r="W1512" s="19"/>
      <c r="X1512" s="19"/>
      <c r="Y1512" s="19"/>
      <c r="Z1512" s="221"/>
      <c r="AA1512" s="221"/>
      <c r="AB1512" s="221"/>
      <c r="AC1512" s="221"/>
      <c r="AD1512" s="221"/>
      <c r="AE1512" s="221"/>
      <c r="AF1512" s="221"/>
      <c r="AG1512" s="221"/>
      <c r="AH1512" s="221"/>
      <c r="AI1512" s="221"/>
      <c r="AJ1512" s="221"/>
      <c r="AK1512" s="221"/>
      <c r="AL1512" s="221"/>
      <c r="AM1512" s="221"/>
      <c r="AN1512" s="221"/>
      <c r="AO1512" s="221"/>
      <c r="AP1512" s="221"/>
      <c r="AQ1512" s="221"/>
      <c r="AR1512" s="221"/>
      <c r="AS1512" s="221"/>
      <c r="AT1512" s="221"/>
      <c r="AU1512" s="222">
        <v>2</v>
      </c>
      <c r="AV1512" s="222">
        <v>160</v>
      </c>
      <c r="AW1512" s="222">
        <f t="shared" si="141"/>
        <v>40</v>
      </c>
    </row>
    <row r="1513" spans="2:49">
      <c r="B1513" s="41" t="s">
        <v>5467</v>
      </c>
      <c r="C1513" s="19" t="s">
        <v>5871</v>
      </c>
      <c r="D1513" s="44" t="s">
        <v>5</v>
      </c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  <c r="Q1513" s="19"/>
      <c r="R1513" s="19"/>
      <c r="S1513" s="19"/>
      <c r="T1513" s="19"/>
      <c r="U1513" s="19"/>
      <c r="V1513" s="19"/>
      <c r="W1513" s="19"/>
      <c r="X1513" s="19"/>
      <c r="Y1513" s="19"/>
      <c r="Z1513" s="221"/>
      <c r="AA1513" s="221"/>
      <c r="AB1513" s="221"/>
      <c r="AC1513" s="221"/>
      <c r="AD1513" s="221"/>
      <c r="AE1513" s="221"/>
      <c r="AF1513" s="221"/>
      <c r="AG1513" s="221"/>
      <c r="AH1513" s="221"/>
      <c r="AI1513" s="221"/>
      <c r="AJ1513" s="221"/>
      <c r="AK1513" s="221"/>
      <c r="AL1513" s="221"/>
      <c r="AM1513" s="221"/>
      <c r="AN1513" s="221"/>
      <c r="AO1513" s="221"/>
      <c r="AP1513" s="221"/>
      <c r="AQ1513" s="221"/>
      <c r="AR1513" s="221"/>
      <c r="AS1513" s="221"/>
      <c r="AT1513" s="221"/>
      <c r="AU1513" s="222">
        <v>0</v>
      </c>
      <c r="AV1513" s="222">
        <v>0</v>
      </c>
      <c r="AW1513" s="222">
        <f t="shared" si="141"/>
        <v>0</v>
      </c>
    </row>
    <row r="1514" spans="2:49">
      <c r="B1514" s="41" t="s">
        <v>5468</v>
      </c>
      <c r="C1514" s="19" t="s">
        <v>5872</v>
      </c>
      <c r="D1514" s="227" t="s">
        <v>940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  <c r="S1514" s="19"/>
      <c r="T1514" s="19"/>
      <c r="U1514" s="19"/>
      <c r="V1514" s="19"/>
      <c r="W1514" s="19"/>
      <c r="X1514" s="19"/>
      <c r="Y1514" s="19"/>
      <c r="Z1514" s="221"/>
      <c r="AA1514" s="221"/>
      <c r="AB1514" s="221"/>
      <c r="AC1514" s="221"/>
      <c r="AD1514" s="221"/>
      <c r="AE1514" s="221"/>
      <c r="AF1514" s="221"/>
      <c r="AG1514" s="221"/>
      <c r="AH1514" s="221"/>
      <c r="AI1514" s="221"/>
      <c r="AJ1514" s="221"/>
      <c r="AK1514" s="221"/>
      <c r="AL1514" s="221"/>
      <c r="AM1514" s="221"/>
      <c r="AN1514" s="221"/>
      <c r="AO1514" s="221"/>
      <c r="AP1514" s="221"/>
      <c r="AQ1514" s="221"/>
      <c r="AR1514" s="221"/>
      <c r="AS1514" s="221"/>
      <c r="AT1514" s="221"/>
      <c r="AU1514" s="222">
        <v>0</v>
      </c>
      <c r="AV1514" s="222">
        <v>0</v>
      </c>
      <c r="AW1514" s="222">
        <f t="shared" si="141"/>
        <v>0</v>
      </c>
    </row>
    <row r="1515" spans="2:49">
      <c r="B1515" s="41" t="s">
        <v>5469</v>
      </c>
      <c r="C1515" s="19" t="s">
        <v>6067</v>
      </c>
      <c r="D1515" s="227" t="s">
        <v>5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  <c r="S1515" s="19"/>
      <c r="T1515" s="19"/>
      <c r="U1515" s="19"/>
      <c r="V1515" s="19"/>
      <c r="W1515" s="19"/>
      <c r="X1515" s="19"/>
      <c r="Y1515" s="19"/>
      <c r="Z1515" s="221"/>
      <c r="AA1515" s="221"/>
      <c r="AB1515" s="221"/>
      <c r="AC1515" s="221"/>
      <c r="AD1515" s="221"/>
      <c r="AE1515" s="221"/>
      <c r="AF1515" s="221"/>
      <c r="AG1515" s="221"/>
      <c r="AH1515" s="221"/>
      <c r="AI1515" s="221"/>
      <c r="AJ1515" s="221"/>
      <c r="AK1515" s="221"/>
      <c r="AL1515" s="221"/>
      <c r="AM1515" s="221"/>
      <c r="AN1515" s="221"/>
      <c r="AO1515" s="221"/>
      <c r="AP1515" s="221"/>
      <c r="AQ1515" s="221"/>
      <c r="AR1515" s="221"/>
      <c r="AS1515" s="221"/>
      <c r="AT1515" s="221"/>
      <c r="AU1515" s="222">
        <v>1</v>
      </c>
      <c r="AV1515" s="222">
        <v>60</v>
      </c>
      <c r="AW1515" s="222">
        <f t="shared" si="141"/>
        <v>15</v>
      </c>
    </row>
    <row r="1516" spans="2:49">
      <c r="B1516" s="41" t="s">
        <v>5470</v>
      </c>
      <c r="C1516" s="19" t="s">
        <v>5873</v>
      </c>
      <c r="D1516" s="227" t="s">
        <v>940</v>
      </c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  <c r="Q1516" s="19"/>
      <c r="R1516" s="19"/>
      <c r="S1516" s="19"/>
      <c r="T1516" s="19"/>
      <c r="U1516" s="19"/>
      <c r="V1516" s="19"/>
      <c r="W1516" s="19"/>
      <c r="X1516" s="19"/>
      <c r="Y1516" s="19"/>
      <c r="Z1516" s="221"/>
      <c r="AA1516" s="221"/>
      <c r="AB1516" s="221"/>
      <c r="AC1516" s="221"/>
      <c r="AD1516" s="221"/>
      <c r="AE1516" s="221"/>
      <c r="AF1516" s="221"/>
      <c r="AG1516" s="221"/>
      <c r="AH1516" s="221"/>
      <c r="AI1516" s="221"/>
      <c r="AJ1516" s="221"/>
      <c r="AK1516" s="221"/>
      <c r="AL1516" s="221"/>
      <c r="AM1516" s="221"/>
      <c r="AN1516" s="221"/>
      <c r="AO1516" s="221"/>
      <c r="AP1516" s="221"/>
      <c r="AQ1516" s="221"/>
      <c r="AR1516" s="221"/>
      <c r="AS1516" s="221"/>
      <c r="AT1516" s="221"/>
      <c r="AU1516" s="222">
        <v>0</v>
      </c>
      <c r="AV1516" s="222">
        <v>0</v>
      </c>
      <c r="AW1516" s="222">
        <f t="shared" si="141"/>
        <v>0</v>
      </c>
    </row>
    <row r="1517" spans="2:49">
      <c r="B1517" s="41" t="s">
        <v>5471</v>
      </c>
      <c r="C1517" s="19" t="s">
        <v>5874</v>
      </c>
      <c r="D1517" s="44" t="s">
        <v>5</v>
      </c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  <c r="Q1517" s="19"/>
      <c r="R1517" s="19"/>
      <c r="S1517" s="19"/>
      <c r="T1517" s="19"/>
      <c r="U1517" s="19"/>
      <c r="V1517" s="19"/>
      <c r="W1517" s="19"/>
      <c r="X1517" s="19"/>
      <c r="Y1517" s="19"/>
      <c r="Z1517" s="221"/>
      <c r="AA1517" s="221"/>
      <c r="AB1517" s="221"/>
      <c r="AC1517" s="221"/>
      <c r="AD1517" s="221"/>
      <c r="AE1517" s="221"/>
      <c r="AF1517" s="221"/>
      <c r="AG1517" s="221"/>
      <c r="AH1517" s="221"/>
      <c r="AI1517" s="221"/>
      <c r="AJ1517" s="221"/>
      <c r="AK1517" s="221"/>
      <c r="AL1517" s="221"/>
      <c r="AM1517" s="221"/>
      <c r="AN1517" s="221"/>
      <c r="AO1517" s="221"/>
      <c r="AP1517" s="221"/>
      <c r="AQ1517" s="221"/>
      <c r="AR1517" s="221"/>
      <c r="AS1517" s="221"/>
      <c r="AT1517" s="221"/>
      <c r="AU1517" s="222">
        <v>0</v>
      </c>
      <c r="AV1517" s="222">
        <v>0</v>
      </c>
      <c r="AW1517" s="222">
        <f t="shared" si="141"/>
        <v>0</v>
      </c>
    </row>
    <row r="1518" spans="2:49">
      <c r="B1518" s="41" t="s">
        <v>5472</v>
      </c>
      <c r="C1518" s="19" t="s">
        <v>5875</v>
      </c>
      <c r="D1518" s="44" t="s">
        <v>5</v>
      </c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  <c r="Q1518" s="19"/>
      <c r="R1518" s="19"/>
      <c r="S1518" s="19"/>
      <c r="T1518" s="19"/>
      <c r="U1518" s="19"/>
      <c r="V1518" s="19"/>
      <c r="W1518" s="19"/>
      <c r="X1518" s="19"/>
      <c r="Y1518" s="19"/>
      <c r="Z1518" s="221"/>
      <c r="AA1518" s="221"/>
      <c r="AB1518" s="221"/>
      <c r="AC1518" s="221"/>
      <c r="AD1518" s="221"/>
      <c r="AE1518" s="221"/>
      <c r="AF1518" s="221"/>
      <c r="AG1518" s="221"/>
      <c r="AH1518" s="221"/>
      <c r="AI1518" s="221"/>
      <c r="AJ1518" s="221"/>
      <c r="AK1518" s="221"/>
      <c r="AL1518" s="221"/>
      <c r="AM1518" s="221"/>
      <c r="AN1518" s="221"/>
      <c r="AO1518" s="221"/>
      <c r="AP1518" s="221"/>
      <c r="AQ1518" s="221"/>
      <c r="AR1518" s="221"/>
      <c r="AS1518" s="221"/>
      <c r="AT1518" s="221"/>
      <c r="AU1518" s="222">
        <v>0</v>
      </c>
      <c r="AV1518" s="222">
        <v>0</v>
      </c>
      <c r="AW1518" s="222">
        <f t="shared" si="141"/>
        <v>0</v>
      </c>
    </row>
    <row r="1519" spans="2:49">
      <c r="B1519" s="41" t="s">
        <v>5473</v>
      </c>
      <c r="C1519" s="19" t="s">
        <v>5876</v>
      </c>
      <c r="D1519" s="227" t="s">
        <v>940</v>
      </c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  <c r="Q1519" s="19"/>
      <c r="R1519" s="19"/>
      <c r="S1519" s="19"/>
      <c r="T1519" s="19"/>
      <c r="U1519" s="19"/>
      <c r="V1519" s="19"/>
      <c r="W1519" s="19"/>
      <c r="X1519" s="19"/>
      <c r="Y1519" s="19"/>
      <c r="Z1519" s="221"/>
      <c r="AA1519" s="221"/>
      <c r="AB1519" s="221"/>
      <c r="AC1519" s="221"/>
      <c r="AD1519" s="221"/>
      <c r="AE1519" s="221"/>
      <c r="AF1519" s="221"/>
      <c r="AG1519" s="221"/>
      <c r="AH1519" s="221"/>
      <c r="AI1519" s="221"/>
      <c r="AJ1519" s="221"/>
      <c r="AK1519" s="221"/>
      <c r="AL1519" s="221"/>
      <c r="AM1519" s="221"/>
      <c r="AN1519" s="221"/>
      <c r="AO1519" s="221"/>
      <c r="AP1519" s="221"/>
      <c r="AQ1519" s="221"/>
      <c r="AR1519" s="221"/>
      <c r="AS1519" s="221"/>
      <c r="AT1519" s="221"/>
      <c r="AU1519" s="222">
        <v>0</v>
      </c>
      <c r="AV1519" s="222">
        <v>0</v>
      </c>
      <c r="AW1519" s="222">
        <f t="shared" si="141"/>
        <v>0</v>
      </c>
    </row>
    <row r="1520" spans="2:49">
      <c r="B1520" s="41" t="s">
        <v>5474</v>
      </c>
      <c r="C1520" s="19" t="s">
        <v>5877</v>
      </c>
      <c r="D1520" s="44" t="s">
        <v>5</v>
      </c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  <c r="Q1520" s="19"/>
      <c r="R1520" s="19"/>
      <c r="S1520" s="19"/>
      <c r="T1520" s="19"/>
      <c r="U1520" s="19"/>
      <c r="V1520" s="19"/>
      <c r="W1520" s="19"/>
      <c r="X1520" s="19"/>
      <c r="Y1520" s="19"/>
      <c r="Z1520" s="221"/>
      <c r="AA1520" s="221"/>
      <c r="AB1520" s="221"/>
      <c r="AC1520" s="221"/>
      <c r="AD1520" s="221"/>
      <c r="AE1520" s="221"/>
      <c r="AF1520" s="221"/>
      <c r="AG1520" s="221"/>
      <c r="AH1520" s="221"/>
      <c r="AI1520" s="221"/>
      <c r="AJ1520" s="221"/>
      <c r="AK1520" s="221"/>
      <c r="AL1520" s="221"/>
      <c r="AM1520" s="221"/>
      <c r="AN1520" s="221"/>
      <c r="AO1520" s="221"/>
      <c r="AP1520" s="221"/>
      <c r="AQ1520" s="221"/>
      <c r="AR1520" s="221"/>
      <c r="AS1520" s="221"/>
      <c r="AT1520" s="221"/>
      <c r="AU1520" s="222">
        <v>0</v>
      </c>
      <c r="AV1520" s="222">
        <v>0</v>
      </c>
      <c r="AW1520" s="222">
        <f t="shared" si="141"/>
        <v>0</v>
      </c>
    </row>
    <row r="1521" spans="2:49">
      <c r="B1521" s="41" t="s">
        <v>5475</v>
      </c>
      <c r="C1521" s="19" t="s">
        <v>5878</v>
      </c>
      <c r="D1521" s="227" t="s">
        <v>955</v>
      </c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  <c r="Q1521" s="19"/>
      <c r="R1521" s="19"/>
      <c r="S1521" s="19"/>
      <c r="T1521" s="19"/>
      <c r="U1521" s="19"/>
      <c r="V1521" s="19"/>
      <c r="W1521" s="19"/>
      <c r="X1521" s="19"/>
      <c r="Y1521" s="19"/>
      <c r="Z1521" s="221"/>
      <c r="AA1521" s="221"/>
      <c r="AB1521" s="221"/>
      <c r="AC1521" s="221"/>
      <c r="AD1521" s="221"/>
      <c r="AE1521" s="221"/>
      <c r="AF1521" s="221"/>
      <c r="AG1521" s="221"/>
      <c r="AH1521" s="221"/>
      <c r="AI1521" s="221"/>
      <c r="AJ1521" s="221"/>
      <c r="AK1521" s="221"/>
      <c r="AL1521" s="221"/>
      <c r="AM1521" s="221"/>
      <c r="AN1521" s="221"/>
      <c r="AO1521" s="221"/>
      <c r="AP1521" s="221"/>
      <c r="AQ1521" s="221"/>
      <c r="AR1521" s="221"/>
      <c r="AS1521" s="221"/>
      <c r="AT1521" s="221"/>
      <c r="AU1521" s="222">
        <v>0</v>
      </c>
      <c r="AV1521" s="222">
        <v>0</v>
      </c>
      <c r="AW1521" s="222">
        <f t="shared" si="141"/>
        <v>0</v>
      </c>
    </row>
    <row r="1522" spans="2:49">
      <c r="B1522" s="41" t="s">
        <v>5476</v>
      </c>
      <c r="C1522" s="19" t="s">
        <v>5879</v>
      </c>
      <c r="D1522" s="44" t="s">
        <v>5</v>
      </c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  <c r="Q1522" s="19"/>
      <c r="R1522" s="19"/>
      <c r="S1522" s="19"/>
      <c r="T1522" s="19"/>
      <c r="U1522" s="19"/>
      <c r="V1522" s="19"/>
      <c r="W1522" s="19"/>
      <c r="X1522" s="19"/>
      <c r="Y1522" s="19"/>
      <c r="Z1522" s="221"/>
      <c r="AA1522" s="221"/>
      <c r="AB1522" s="221"/>
      <c r="AC1522" s="221"/>
      <c r="AD1522" s="221"/>
      <c r="AE1522" s="221"/>
      <c r="AF1522" s="221"/>
      <c r="AG1522" s="221"/>
      <c r="AH1522" s="221"/>
      <c r="AI1522" s="221"/>
      <c r="AJ1522" s="221"/>
      <c r="AK1522" s="221"/>
      <c r="AL1522" s="221"/>
      <c r="AM1522" s="221"/>
      <c r="AN1522" s="221"/>
      <c r="AO1522" s="221"/>
      <c r="AP1522" s="221"/>
      <c r="AQ1522" s="221"/>
      <c r="AR1522" s="221"/>
      <c r="AS1522" s="221"/>
      <c r="AT1522" s="221"/>
      <c r="AU1522" s="222">
        <v>0</v>
      </c>
      <c r="AV1522" s="222">
        <v>0</v>
      </c>
      <c r="AW1522" s="222">
        <f t="shared" si="141"/>
        <v>0</v>
      </c>
    </row>
    <row r="1523" spans="2:49">
      <c r="B1523" s="41" t="s">
        <v>5477</v>
      </c>
      <c r="C1523" s="19" t="s">
        <v>5880</v>
      </c>
      <c r="D1523" s="44" t="s">
        <v>5</v>
      </c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  <c r="Q1523" s="19"/>
      <c r="R1523" s="19"/>
      <c r="S1523" s="19"/>
      <c r="T1523" s="19"/>
      <c r="U1523" s="19"/>
      <c r="V1523" s="19"/>
      <c r="W1523" s="19"/>
      <c r="X1523" s="19"/>
      <c r="Y1523" s="19"/>
      <c r="Z1523" s="221"/>
      <c r="AA1523" s="221"/>
      <c r="AB1523" s="221"/>
      <c r="AC1523" s="221"/>
      <c r="AD1523" s="221"/>
      <c r="AE1523" s="221"/>
      <c r="AF1523" s="221"/>
      <c r="AG1523" s="221"/>
      <c r="AH1523" s="221"/>
      <c r="AI1523" s="221"/>
      <c r="AJ1523" s="221"/>
      <c r="AK1523" s="221"/>
      <c r="AL1523" s="221"/>
      <c r="AM1523" s="221"/>
      <c r="AN1523" s="221"/>
      <c r="AO1523" s="221"/>
      <c r="AP1523" s="221"/>
      <c r="AQ1523" s="221"/>
      <c r="AR1523" s="221"/>
      <c r="AS1523" s="221"/>
      <c r="AT1523" s="221"/>
      <c r="AU1523" s="222">
        <v>0</v>
      </c>
      <c r="AV1523" s="222">
        <v>0</v>
      </c>
      <c r="AW1523" s="222">
        <f t="shared" si="141"/>
        <v>0</v>
      </c>
    </row>
    <row r="1524" spans="2:49">
      <c r="B1524" s="41" t="s">
        <v>5478</v>
      </c>
      <c r="C1524" s="19" t="s">
        <v>5881</v>
      </c>
      <c r="D1524" s="44" t="s">
        <v>5</v>
      </c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  <c r="Q1524" s="19"/>
      <c r="R1524" s="19"/>
      <c r="S1524" s="19"/>
      <c r="T1524" s="19"/>
      <c r="U1524" s="19"/>
      <c r="V1524" s="19"/>
      <c r="W1524" s="19"/>
      <c r="X1524" s="19"/>
      <c r="Y1524" s="19"/>
      <c r="Z1524" s="221"/>
      <c r="AA1524" s="221"/>
      <c r="AB1524" s="221"/>
      <c r="AC1524" s="221"/>
      <c r="AD1524" s="221"/>
      <c r="AE1524" s="221"/>
      <c r="AF1524" s="221"/>
      <c r="AG1524" s="221"/>
      <c r="AH1524" s="221"/>
      <c r="AI1524" s="221"/>
      <c r="AJ1524" s="221"/>
      <c r="AK1524" s="221"/>
      <c r="AL1524" s="221"/>
      <c r="AM1524" s="221"/>
      <c r="AN1524" s="221"/>
      <c r="AO1524" s="221"/>
      <c r="AP1524" s="221"/>
      <c r="AQ1524" s="221"/>
      <c r="AR1524" s="221"/>
      <c r="AS1524" s="221"/>
      <c r="AT1524" s="221"/>
      <c r="AU1524" s="222">
        <v>0</v>
      </c>
      <c r="AV1524" s="222">
        <v>0</v>
      </c>
      <c r="AW1524" s="222">
        <f t="shared" si="141"/>
        <v>0</v>
      </c>
    </row>
    <row r="1525" spans="2:49">
      <c r="B1525" s="41" t="s">
        <v>5479</v>
      </c>
      <c r="C1525" s="19" t="s">
        <v>5882</v>
      </c>
      <c r="D1525" s="44" t="s">
        <v>5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  <c r="S1525" s="19"/>
      <c r="T1525" s="19"/>
      <c r="U1525" s="19"/>
      <c r="V1525" s="19"/>
      <c r="W1525" s="19"/>
      <c r="X1525" s="19"/>
      <c r="Y1525" s="19"/>
      <c r="Z1525" s="221"/>
      <c r="AA1525" s="221"/>
      <c r="AB1525" s="221"/>
      <c r="AC1525" s="221"/>
      <c r="AD1525" s="221"/>
      <c r="AE1525" s="221"/>
      <c r="AF1525" s="221"/>
      <c r="AG1525" s="221"/>
      <c r="AH1525" s="221"/>
      <c r="AI1525" s="221"/>
      <c r="AJ1525" s="221"/>
      <c r="AK1525" s="221"/>
      <c r="AL1525" s="221"/>
      <c r="AM1525" s="221"/>
      <c r="AN1525" s="221"/>
      <c r="AO1525" s="221"/>
      <c r="AP1525" s="221"/>
      <c r="AQ1525" s="221"/>
      <c r="AR1525" s="221"/>
      <c r="AS1525" s="221"/>
      <c r="AT1525" s="221"/>
      <c r="AU1525" s="222">
        <v>0</v>
      </c>
      <c r="AV1525" s="222">
        <v>0</v>
      </c>
      <c r="AW1525" s="222">
        <f t="shared" si="141"/>
        <v>0</v>
      </c>
    </row>
    <row r="1526" spans="2:49">
      <c r="B1526" s="41" t="s">
        <v>5480</v>
      </c>
      <c r="C1526" s="19" t="s">
        <v>5883</v>
      </c>
      <c r="D1526" s="44" t="s">
        <v>5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  <c r="S1526" s="19"/>
      <c r="T1526" s="19"/>
      <c r="U1526" s="19"/>
      <c r="V1526" s="19"/>
      <c r="W1526" s="19"/>
      <c r="X1526" s="19"/>
      <c r="Y1526" s="19"/>
      <c r="Z1526" s="221"/>
      <c r="AA1526" s="221"/>
      <c r="AB1526" s="221"/>
      <c r="AC1526" s="221"/>
      <c r="AD1526" s="221"/>
      <c r="AE1526" s="221"/>
      <c r="AF1526" s="221"/>
      <c r="AG1526" s="221"/>
      <c r="AH1526" s="221"/>
      <c r="AI1526" s="221"/>
      <c r="AJ1526" s="221"/>
      <c r="AK1526" s="221"/>
      <c r="AL1526" s="221"/>
      <c r="AM1526" s="221"/>
      <c r="AN1526" s="221"/>
      <c r="AO1526" s="221"/>
      <c r="AP1526" s="221"/>
      <c r="AQ1526" s="221"/>
      <c r="AR1526" s="221"/>
      <c r="AS1526" s="221"/>
      <c r="AT1526" s="221"/>
      <c r="AU1526" s="222">
        <v>0</v>
      </c>
      <c r="AV1526" s="222">
        <v>0</v>
      </c>
      <c r="AW1526" s="222">
        <f t="shared" si="141"/>
        <v>0</v>
      </c>
    </row>
    <row r="1527" spans="2:49">
      <c r="B1527" s="41" t="s">
        <v>5481</v>
      </c>
      <c r="C1527" s="19" t="s">
        <v>5884</v>
      </c>
      <c r="D1527" s="44" t="s">
        <v>5</v>
      </c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  <c r="Q1527" s="19"/>
      <c r="R1527" s="19"/>
      <c r="S1527" s="19"/>
      <c r="T1527" s="19"/>
      <c r="U1527" s="19"/>
      <c r="V1527" s="19"/>
      <c r="W1527" s="19"/>
      <c r="X1527" s="19"/>
      <c r="Y1527" s="19"/>
      <c r="Z1527" s="221"/>
      <c r="AA1527" s="221"/>
      <c r="AB1527" s="221"/>
      <c r="AC1527" s="221"/>
      <c r="AD1527" s="221"/>
      <c r="AE1527" s="221"/>
      <c r="AF1527" s="221"/>
      <c r="AG1527" s="221"/>
      <c r="AH1527" s="221"/>
      <c r="AI1527" s="221"/>
      <c r="AJ1527" s="221"/>
      <c r="AK1527" s="221"/>
      <c r="AL1527" s="221"/>
      <c r="AM1527" s="221"/>
      <c r="AN1527" s="221"/>
      <c r="AO1527" s="221"/>
      <c r="AP1527" s="221"/>
      <c r="AQ1527" s="221"/>
      <c r="AR1527" s="221"/>
      <c r="AS1527" s="221"/>
      <c r="AT1527" s="221"/>
      <c r="AU1527" s="222">
        <v>0</v>
      </c>
      <c r="AV1527" s="222">
        <v>0</v>
      </c>
      <c r="AW1527" s="222">
        <f t="shared" si="141"/>
        <v>0</v>
      </c>
    </row>
    <row r="1528" spans="2:49">
      <c r="B1528" s="41" t="s">
        <v>5482</v>
      </c>
      <c r="C1528" s="19" t="s">
        <v>6068</v>
      </c>
      <c r="D1528" s="227" t="s">
        <v>5</v>
      </c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  <c r="Q1528" s="19"/>
      <c r="R1528" s="19"/>
      <c r="S1528" s="19"/>
      <c r="T1528" s="19"/>
      <c r="U1528" s="19"/>
      <c r="V1528" s="19"/>
      <c r="W1528" s="19"/>
      <c r="X1528" s="19"/>
      <c r="Y1528" s="19"/>
      <c r="Z1528" s="221"/>
      <c r="AA1528" s="221"/>
      <c r="AB1528" s="221"/>
      <c r="AC1528" s="221"/>
      <c r="AD1528" s="221"/>
      <c r="AE1528" s="221"/>
      <c r="AF1528" s="221"/>
      <c r="AG1528" s="221"/>
      <c r="AH1528" s="221"/>
      <c r="AI1528" s="221"/>
      <c r="AJ1528" s="221"/>
      <c r="AK1528" s="221"/>
      <c r="AL1528" s="221"/>
      <c r="AM1528" s="221"/>
      <c r="AN1528" s="221"/>
      <c r="AO1528" s="221"/>
      <c r="AP1528" s="221"/>
      <c r="AQ1528" s="221"/>
      <c r="AR1528" s="221"/>
      <c r="AS1528" s="221"/>
      <c r="AT1528" s="221"/>
      <c r="AU1528" s="222">
        <v>0</v>
      </c>
      <c r="AV1528" s="222">
        <v>0</v>
      </c>
      <c r="AW1528" s="222">
        <f t="shared" si="141"/>
        <v>0</v>
      </c>
    </row>
    <row r="1529" spans="2:49">
      <c r="B1529" s="41" t="s">
        <v>5483</v>
      </c>
      <c r="C1529" s="19" t="s">
        <v>5885</v>
      </c>
      <c r="D1529" s="227" t="s">
        <v>955</v>
      </c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  <c r="Q1529" s="19"/>
      <c r="R1529" s="19"/>
      <c r="S1529" s="19"/>
      <c r="T1529" s="19"/>
      <c r="U1529" s="19"/>
      <c r="V1529" s="19"/>
      <c r="W1529" s="19"/>
      <c r="X1529" s="19"/>
      <c r="Y1529" s="19"/>
      <c r="Z1529" s="221"/>
      <c r="AA1529" s="221"/>
      <c r="AB1529" s="221"/>
      <c r="AC1529" s="221"/>
      <c r="AD1529" s="221"/>
      <c r="AE1529" s="221"/>
      <c r="AF1529" s="221"/>
      <c r="AG1529" s="221"/>
      <c r="AH1529" s="221"/>
      <c r="AI1529" s="221"/>
      <c r="AJ1529" s="221"/>
      <c r="AK1529" s="221"/>
      <c r="AL1529" s="221"/>
      <c r="AM1529" s="221"/>
      <c r="AN1529" s="221"/>
      <c r="AO1529" s="221"/>
      <c r="AP1529" s="221"/>
      <c r="AQ1529" s="221"/>
      <c r="AR1529" s="221"/>
      <c r="AS1529" s="221"/>
      <c r="AT1529" s="221"/>
      <c r="AU1529" s="222">
        <v>0</v>
      </c>
      <c r="AV1529" s="222">
        <v>0</v>
      </c>
      <c r="AW1529" s="222">
        <f t="shared" si="141"/>
        <v>0</v>
      </c>
    </row>
    <row r="1530" spans="2:49">
      <c r="B1530" s="41" t="s">
        <v>5484</v>
      </c>
      <c r="C1530" s="19" t="s">
        <v>6069</v>
      </c>
      <c r="D1530" s="227" t="s">
        <v>5</v>
      </c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  <c r="Q1530" s="19"/>
      <c r="R1530" s="19"/>
      <c r="S1530" s="19"/>
      <c r="T1530" s="19"/>
      <c r="U1530" s="19"/>
      <c r="V1530" s="19"/>
      <c r="W1530" s="19"/>
      <c r="X1530" s="19"/>
      <c r="Y1530" s="19"/>
      <c r="Z1530" s="221"/>
      <c r="AA1530" s="221"/>
      <c r="AB1530" s="221"/>
      <c r="AC1530" s="221"/>
      <c r="AD1530" s="221"/>
      <c r="AE1530" s="221"/>
      <c r="AF1530" s="221"/>
      <c r="AG1530" s="221"/>
      <c r="AH1530" s="221"/>
      <c r="AI1530" s="221"/>
      <c r="AJ1530" s="221"/>
      <c r="AK1530" s="221"/>
      <c r="AL1530" s="221"/>
      <c r="AM1530" s="221"/>
      <c r="AN1530" s="221"/>
      <c r="AO1530" s="221"/>
      <c r="AP1530" s="221"/>
      <c r="AQ1530" s="221"/>
      <c r="AR1530" s="221"/>
      <c r="AS1530" s="221"/>
      <c r="AT1530" s="221"/>
      <c r="AU1530" s="222">
        <v>2</v>
      </c>
      <c r="AV1530" s="222">
        <v>105</v>
      </c>
      <c r="AW1530" s="222">
        <f t="shared" si="141"/>
        <v>26.25</v>
      </c>
    </row>
    <row r="1531" spans="2:49">
      <c r="B1531" s="41" t="s">
        <v>5485</v>
      </c>
      <c r="C1531" s="19" t="s">
        <v>5886</v>
      </c>
      <c r="D1531" s="44" t="s">
        <v>5</v>
      </c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  <c r="Q1531" s="19"/>
      <c r="R1531" s="19"/>
      <c r="S1531" s="19"/>
      <c r="T1531" s="19"/>
      <c r="U1531" s="19"/>
      <c r="V1531" s="19"/>
      <c r="W1531" s="19"/>
      <c r="X1531" s="19"/>
      <c r="Y1531" s="19"/>
      <c r="Z1531" s="221"/>
      <c r="AA1531" s="221"/>
      <c r="AB1531" s="221"/>
      <c r="AC1531" s="221"/>
      <c r="AD1531" s="221"/>
      <c r="AE1531" s="221"/>
      <c r="AF1531" s="221"/>
      <c r="AG1531" s="221"/>
      <c r="AH1531" s="221"/>
      <c r="AI1531" s="221"/>
      <c r="AJ1531" s="221"/>
      <c r="AK1531" s="221"/>
      <c r="AL1531" s="221"/>
      <c r="AM1531" s="221"/>
      <c r="AN1531" s="221"/>
      <c r="AO1531" s="221"/>
      <c r="AP1531" s="221"/>
      <c r="AQ1531" s="221"/>
      <c r="AR1531" s="221"/>
      <c r="AS1531" s="221"/>
      <c r="AT1531" s="221"/>
      <c r="AU1531" s="222">
        <v>0</v>
      </c>
      <c r="AV1531" s="222">
        <v>0</v>
      </c>
      <c r="AW1531" s="222">
        <f t="shared" si="141"/>
        <v>0</v>
      </c>
    </row>
    <row r="1532" spans="2:49">
      <c r="B1532" s="41" t="s">
        <v>5486</v>
      </c>
      <c r="C1532" s="19" t="s">
        <v>5887</v>
      </c>
      <c r="D1532" s="44" t="s">
        <v>5</v>
      </c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  <c r="Q1532" s="19"/>
      <c r="R1532" s="19"/>
      <c r="S1532" s="19"/>
      <c r="T1532" s="19"/>
      <c r="U1532" s="19"/>
      <c r="V1532" s="19"/>
      <c r="W1532" s="19"/>
      <c r="X1532" s="19"/>
      <c r="Y1532" s="19"/>
      <c r="Z1532" s="221"/>
      <c r="AA1532" s="221"/>
      <c r="AB1532" s="221"/>
      <c r="AC1532" s="221"/>
      <c r="AD1532" s="221"/>
      <c r="AE1532" s="221"/>
      <c r="AF1532" s="221"/>
      <c r="AG1532" s="221"/>
      <c r="AH1532" s="221"/>
      <c r="AI1532" s="221"/>
      <c r="AJ1532" s="221"/>
      <c r="AK1532" s="221"/>
      <c r="AL1532" s="221"/>
      <c r="AM1532" s="221"/>
      <c r="AN1532" s="221"/>
      <c r="AO1532" s="221"/>
      <c r="AP1532" s="221"/>
      <c r="AQ1532" s="221"/>
      <c r="AR1532" s="221"/>
      <c r="AS1532" s="221"/>
      <c r="AT1532" s="221"/>
      <c r="AU1532" s="222">
        <v>0</v>
      </c>
      <c r="AV1532" s="222">
        <v>0</v>
      </c>
      <c r="AW1532" s="222">
        <f t="shared" si="141"/>
        <v>0</v>
      </c>
    </row>
    <row r="1533" spans="2:49">
      <c r="B1533" s="41" t="s">
        <v>5487</v>
      </c>
      <c r="C1533" s="19" t="s">
        <v>5888</v>
      </c>
      <c r="D1533" s="44" t="s">
        <v>5</v>
      </c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  <c r="Q1533" s="19"/>
      <c r="R1533" s="19"/>
      <c r="S1533" s="19"/>
      <c r="T1533" s="19"/>
      <c r="U1533" s="19"/>
      <c r="V1533" s="19"/>
      <c r="W1533" s="19"/>
      <c r="X1533" s="19"/>
      <c r="Y1533" s="19"/>
      <c r="Z1533" s="221"/>
      <c r="AA1533" s="221"/>
      <c r="AB1533" s="221"/>
      <c r="AC1533" s="221"/>
      <c r="AD1533" s="221"/>
      <c r="AE1533" s="221"/>
      <c r="AF1533" s="221"/>
      <c r="AG1533" s="221"/>
      <c r="AH1533" s="221"/>
      <c r="AI1533" s="221"/>
      <c r="AJ1533" s="221"/>
      <c r="AK1533" s="221"/>
      <c r="AL1533" s="221"/>
      <c r="AM1533" s="221"/>
      <c r="AN1533" s="221"/>
      <c r="AO1533" s="221"/>
      <c r="AP1533" s="221"/>
      <c r="AQ1533" s="221"/>
      <c r="AR1533" s="221"/>
      <c r="AS1533" s="221"/>
      <c r="AT1533" s="221"/>
      <c r="AU1533" s="222">
        <v>0</v>
      </c>
      <c r="AV1533" s="222">
        <v>0</v>
      </c>
      <c r="AW1533" s="222">
        <f t="shared" si="141"/>
        <v>0</v>
      </c>
    </row>
    <row r="1534" spans="2:49">
      <c r="B1534" s="41" t="s">
        <v>5488</v>
      </c>
      <c r="C1534" s="19" t="s">
        <v>5889</v>
      </c>
      <c r="D1534" s="44" t="s">
        <v>5</v>
      </c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  <c r="Q1534" s="19"/>
      <c r="R1534" s="19"/>
      <c r="S1534" s="19"/>
      <c r="T1534" s="19"/>
      <c r="U1534" s="19"/>
      <c r="V1534" s="19"/>
      <c r="W1534" s="19"/>
      <c r="X1534" s="19"/>
      <c r="Y1534" s="19"/>
      <c r="Z1534" s="221"/>
      <c r="AA1534" s="221"/>
      <c r="AB1534" s="221"/>
      <c r="AC1534" s="221"/>
      <c r="AD1534" s="221"/>
      <c r="AE1534" s="221"/>
      <c r="AF1534" s="221"/>
      <c r="AG1534" s="221"/>
      <c r="AH1534" s="221"/>
      <c r="AI1534" s="221"/>
      <c r="AJ1534" s="221"/>
      <c r="AK1534" s="221"/>
      <c r="AL1534" s="221"/>
      <c r="AM1534" s="221"/>
      <c r="AN1534" s="221"/>
      <c r="AO1534" s="221"/>
      <c r="AP1534" s="221"/>
      <c r="AQ1534" s="221"/>
      <c r="AR1534" s="221"/>
      <c r="AS1534" s="221"/>
      <c r="AT1534" s="221"/>
      <c r="AU1534" s="222">
        <v>0</v>
      </c>
      <c r="AV1534" s="222">
        <v>0</v>
      </c>
      <c r="AW1534" s="222">
        <f t="shared" si="141"/>
        <v>0</v>
      </c>
    </row>
    <row r="1535" spans="2:49">
      <c r="B1535" s="41" t="s">
        <v>5489</v>
      </c>
      <c r="C1535" s="19" t="s">
        <v>5890</v>
      </c>
      <c r="D1535" s="227" t="s">
        <v>951</v>
      </c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  <c r="Q1535" s="19"/>
      <c r="R1535" s="19"/>
      <c r="S1535" s="19"/>
      <c r="T1535" s="19"/>
      <c r="U1535" s="19"/>
      <c r="V1535" s="19"/>
      <c r="W1535" s="19"/>
      <c r="X1535" s="19"/>
      <c r="Y1535" s="19"/>
      <c r="Z1535" s="221"/>
      <c r="AA1535" s="221"/>
      <c r="AB1535" s="221"/>
      <c r="AC1535" s="221"/>
      <c r="AD1535" s="221"/>
      <c r="AE1535" s="221"/>
      <c r="AF1535" s="221"/>
      <c r="AG1535" s="221"/>
      <c r="AH1535" s="221"/>
      <c r="AI1535" s="221"/>
      <c r="AJ1535" s="221"/>
      <c r="AK1535" s="221"/>
      <c r="AL1535" s="221"/>
      <c r="AM1535" s="221"/>
      <c r="AN1535" s="221"/>
      <c r="AO1535" s="221"/>
      <c r="AP1535" s="221"/>
      <c r="AQ1535" s="221"/>
      <c r="AR1535" s="221"/>
      <c r="AS1535" s="221"/>
      <c r="AT1535" s="221"/>
      <c r="AU1535" s="222">
        <v>0</v>
      </c>
      <c r="AV1535" s="222">
        <v>0</v>
      </c>
      <c r="AW1535" s="222">
        <f t="shared" si="141"/>
        <v>0</v>
      </c>
    </row>
    <row r="1536" spans="2:49">
      <c r="B1536" s="41" t="s">
        <v>5490</v>
      </c>
      <c r="C1536" s="19" t="s">
        <v>5891</v>
      </c>
      <c r="D1536" s="227" t="s">
        <v>951</v>
      </c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  <c r="Q1536" s="19"/>
      <c r="R1536" s="19"/>
      <c r="S1536" s="19"/>
      <c r="T1536" s="19"/>
      <c r="U1536" s="19"/>
      <c r="V1536" s="19"/>
      <c r="W1536" s="19"/>
      <c r="X1536" s="19"/>
      <c r="Y1536" s="19"/>
      <c r="Z1536" s="221"/>
      <c r="AA1536" s="221"/>
      <c r="AB1536" s="221"/>
      <c r="AC1536" s="221"/>
      <c r="AD1536" s="221"/>
      <c r="AE1536" s="221"/>
      <c r="AF1536" s="221"/>
      <c r="AG1536" s="221"/>
      <c r="AH1536" s="221"/>
      <c r="AI1536" s="221"/>
      <c r="AJ1536" s="221"/>
      <c r="AK1536" s="221"/>
      <c r="AL1536" s="221"/>
      <c r="AM1536" s="221"/>
      <c r="AN1536" s="221"/>
      <c r="AO1536" s="221"/>
      <c r="AP1536" s="221"/>
      <c r="AQ1536" s="221"/>
      <c r="AR1536" s="221"/>
      <c r="AS1536" s="221"/>
      <c r="AT1536" s="221"/>
      <c r="AU1536" s="222">
        <v>0</v>
      </c>
      <c r="AV1536" s="222">
        <v>0</v>
      </c>
      <c r="AW1536" s="222">
        <f t="shared" si="141"/>
        <v>0</v>
      </c>
    </row>
    <row r="1537" spans="2:49">
      <c r="B1537" s="41" t="s">
        <v>5491</v>
      </c>
      <c r="C1537" s="19" t="s">
        <v>5892</v>
      </c>
      <c r="D1537" s="44" t="s">
        <v>5</v>
      </c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  <c r="Q1537" s="19"/>
      <c r="R1537" s="19"/>
      <c r="S1537" s="19"/>
      <c r="T1537" s="19"/>
      <c r="U1537" s="19"/>
      <c r="V1537" s="19"/>
      <c r="W1537" s="19"/>
      <c r="X1537" s="19"/>
      <c r="Y1537" s="19"/>
      <c r="Z1537" s="221"/>
      <c r="AA1537" s="221"/>
      <c r="AB1537" s="221"/>
      <c r="AC1537" s="221"/>
      <c r="AD1537" s="221"/>
      <c r="AE1537" s="221"/>
      <c r="AF1537" s="221"/>
      <c r="AG1537" s="221"/>
      <c r="AH1537" s="221"/>
      <c r="AI1537" s="221"/>
      <c r="AJ1537" s="221"/>
      <c r="AK1537" s="221"/>
      <c r="AL1537" s="221"/>
      <c r="AM1537" s="221"/>
      <c r="AN1537" s="221"/>
      <c r="AO1537" s="221"/>
      <c r="AP1537" s="221"/>
      <c r="AQ1537" s="221"/>
      <c r="AR1537" s="221"/>
      <c r="AS1537" s="221"/>
      <c r="AT1537" s="221"/>
      <c r="AU1537" s="222">
        <v>0</v>
      </c>
      <c r="AV1537" s="222">
        <v>0</v>
      </c>
      <c r="AW1537" s="222">
        <f t="shared" si="141"/>
        <v>0</v>
      </c>
    </row>
    <row r="1538" spans="2:49">
      <c r="B1538" s="41" t="s">
        <v>5492</v>
      </c>
      <c r="C1538" s="19" t="s">
        <v>5893</v>
      </c>
      <c r="D1538" s="44" t="s">
        <v>5</v>
      </c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  <c r="Q1538" s="19"/>
      <c r="R1538" s="19"/>
      <c r="S1538" s="19"/>
      <c r="T1538" s="19"/>
      <c r="U1538" s="19"/>
      <c r="V1538" s="19"/>
      <c r="W1538" s="19"/>
      <c r="X1538" s="19"/>
      <c r="Y1538" s="19"/>
      <c r="Z1538" s="221"/>
      <c r="AA1538" s="221"/>
      <c r="AB1538" s="221"/>
      <c r="AC1538" s="221"/>
      <c r="AD1538" s="221"/>
      <c r="AE1538" s="221"/>
      <c r="AF1538" s="221"/>
      <c r="AG1538" s="221"/>
      <c r="AH1538" s="221"/>
      <c r="AI1538" s="221"/>
      <c r="AJ1538" s="221"/>
      <c r="AK1538" s="221"/>
      <c r="AL1538" s="221"/>
      <c r="AM1538" s="221"/>
      <c r="AN1538" s="221"/>
      <c r="AO1538" s="221"/>
      <c r="AP1538" s="221"/>
      <c r="AQ1538" s="221"/>
      <c r="AR1538" s="221"/>
      <c r="AS1538" s="221"/>
      <c r="AT1538" s="221"/>
      <c r="AU1538" s="222">
        <v>0</v>
      </c>
      <c r="AV1538" s="222">
        <v>0</v>
      </c>
      <c r="AW1538" s="222">
        <f t="shared" si="141"/>
        <v>0</v>
      </c>
    </row>
    <row r="1539" spans="2:49">
      <c r="B1539" s="41" t="s">
        <v>5493</v>
      </c>
      <c r="C1539" s="19" t="s">
        <v>5894</v>
      </c>
      <c r="D1539" s="44" t="s">
        <v>5</v>
      </c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  <c r="Q1539" s="19"/>
      <c r="R1539" s="19"/>
      <c r="S1539" s="19"/>
      <c r="T1539" s="19"/>
      <c r="U1539" s="19"/>
      <c r="V1539" s="19"/>
      <c r="W1539" s="19"/>
      <c r="X1539" s="19"/>
      <c r="Y1539" s="19"/>
      <c r="Z1539" s="221"/>
      <c r="AA1539" s="221"/>
      <c r="AB1539" s="221"/>
      <c r="AC1539" s="221"/>
      <c r="AD1539" s="221"/>
      <c r="AE1539" s="221"/>
      <c r="AF1539" s="221"/>
      <c r="AG1539" s="221"/>
      <c r="AH1539" s="221"/>
      <c r="AI1539" s="221"/>
      <c r="AJ1539" s="221"/>
      <c r="AK1539" s="221"/>
      <c r="AL1539" s="221"/>
      <c r="AM1539" s="221"/>
      <c r="AN1539" s="221"/>
      <c r="AO1539" s="221"/>
      <c r="AP1539" s="221"/>
      <c r="AQ1539" s="221"/>
      <c r="AR1539" s="221"/>
      <c r="AS1539" s="221"/>
      <c r="AT1539" s="221"/>
      <c r="AU1539" s="222">
        <v>0</v>
      </c>
      <c r="AV1539" s="222">
        <v>0</v>
      </c>
      <c r="AW1539" s="222">
        <f t="shared" si="141"/>
        <v>0</v>
      </c>
    </row>
    <row r="1540" spans="2:49">
      <c r="B1540" s="41" t="s">
        <v>5494</v>
      </c>
      <c r="C1540" s="19" t="s">
        <v>5895</v>
      </c>
      <c r="D1540" s="44" t="s">
        <v>5</v>
      </c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  <c r="Q1540" s="19"/>
      <c r="R1540" s="19"/>
      <c r="S1540" s="19"/>
      <c r="T1540" s="19"/>
      <c r="U1540" s="19"/>
      <c r="V1540" s="19"/>
      <c r="W1540" s="19"/>
      <c r="X1540" s="19"/>
      <c r="Y1540" s="19"/>
      <c r="Z1540" s="221"/>
      <c r="AA1540" s="221"/>
      <c r="AB1540" s="221"/>
      <c r="AC1540" s="221"/>
      <c r="AD1540" s="221"/>
      <c r="AE1540" s="221"/>
      <c r="AF1540" s="221"/>
      <c r="AG1540" s="221"/>
      <c r="AH1540" s="221"/>
      <c r="AI1540" s="221"/>
      <c r="AJ1540" s="221"/>
      <c r="AK1540" s="221"/>
      <c r="AL1540" s="221"/>
      <c r="AM1540" s="221"/>
      <c r="AN1540" s="221"/>
      <c r="AO1540" s="221"/>
      <c r="AP1540" s="221"/>
      <c r="AQ1540" s="221"/>
      <c r="AR1540" s="221"/>
      <c r="AS1540" s="221"/>
      <c r="AT1540" s="221"/>
      <c r="AU1540" s="222">
        <v>0</v>
      </c>
      <c r="AV1540" s="222">
        <v>0</v>
      </c>
      <c r="AW1540" s="222">
        <f t="shared" si="141"/>
        <v>0</v>
      </c>
    </row>
    <row r="1541" spans="2:49">
      <c r="B1541" s="41" t="s">
        <v>5495</v>
      </c>
      <c r="C1541" s="19" t="s">
        <v>5896</v>
      </c>
      <c r="D1541" s="44" t="s">
        <v>5</v>
      </c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  <c r="Q1541" s="19"/>
      <c r="R1541" s="19"/>
      <c r="S1541" s="19"/>
      <c r="T1541" s="19"/>
      <c r="U1541" s="19"/>
      <c r="V1541" s="19"/>
      <c r="W1541" s="19"/>
      <c r="X1541" s="19"/>
      <c r="Y1541" s="19"/>
      <c r="Z1541" s="221"/>
      <c r="AA1541" s="221"/>
      <c r="AB1541" s="221"/>
      <c r="AC1541" s="221"/>
      <c r="AD1541" s="221"/>
      <c r="AE1541" s="221"/>
      <c r="AF1541" s="221"/>
      <c r="AG1541" s="221"/>
      <c r="AH1541" s="221"/>
      <c r="AI1541" s="221"/>
      <c r="AJ1541" s="221"/>
      <c r="AK1541" s="221"/>
      <c r="AL1541" s="221"/>
      <c r="AM1541" s="221"/>
      <c r="AN1541" s="221"/>
      <c r="AO1541" s="221"/>
      <c r="AP1541" s="221"/>
      <c r="AQ1541" s="221"/>
      <c r="AR1541" s="221"/>
      <c r="AS1541" s="221"/>
      <c r="AT1541" s="221"/>
      <c r="AU1541" s="222">
        <v>0</v>
      </c>
      <c r="AV1541" s="222">
        <v>0</v>
      </c>
      <c r="AW1541" s="222">
        <f t="shared" si="141"/>
        <v>0</v>
      </c>
    </row>
    <row r="1542" spans="2:49">
      <c r="B1542" s="41" t="s">
        <v>5496</v>
      </c>
      <c r="C1542" s="19" t="s">
        <v>5897</v>
      </c>
      <c r="D1542" s="44" t="s">
        <v>5</v>
      </c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  <c r="Q1542" s="19"/>
      <c r="R1542" s="19"/>
      <c r="S1542" s="19"/>
      <c r="T1542" s="19"/>
      <c r="U1542" s="19"/>
      <c r="V1542" s="19"/>
      <c r="W1542" s="19"/>
      <c r="X1542" s="19"/>
      <c r="Y1542" s="19"/>
      <c r="Z1542" s="221"/>
      <c r="AA1542" s="221"/>
      <c r="AB1542" s="221"/>
      <c r="AC1542" s="221"/>
      <c r="AD1542" s="221"/>
      <c r="AE1542" s="221"/>
      <c r="AF1542" s="221"/>
      <c r="AG1542" s="221"/>
      <c r="AH1542" s="221"/>
      <c r="AI1542" s="221"/>
      <c r="AJ1542" s="221"/>
      <c r="AK1542" s="221"/>
      <c r="AL1542" s="221"/>
      <c r="AM1542" s="221"/>
      <c r="AN1542" s="221"/>
      <c r="AO1542" s="221"/>
      <c r="AP1542" s="221"/>
      <c r="AQ1542" s="221"/>
      <c r="AR1542" s="221"/>
      <c r="AS1542" s="221"/>
      <c r="AT1542" s="221"/>
      <c r="AU1542" s="222">
        <v>0</v>
      </c>
      <c r="AV1542" s="222">
        <v>0</v>
      </c>
      <c r="AW1542" s="222">
        <f t="shared" si="141"/>
        <v>0</v>
      </c>
    </row>
    <row r="1543" spans="2:49">
      <c r="B1543" s="41" t="s">
        <v>5497</v>
      </c>
      <c r="C1543" s="19" t="s">
        <v>5898</v>
      </c>
      <c r="D1543" s="44" t="s">
        <v>5</v>
      </c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  <c r="Q1543" s="19"/>
      <c r="R1543" s="19"/>
      <c r="S1543" s="19"/>
      <c r="T1543" s="19"/>
      <c r="U1543" s="19"/>
      <c r="V1543" s="19"/>
      <c r="W1543" s="19"/>
      <c r="X1543" s="19"/>
      <c r="Y1543" s="19"/>
      <c r="Z1543" s="221"/>
      <c r="AA1543" s="221"/>
      <c r="AB1543" s="221"/>
      <c r="AC1543" s="221"/>
      <c r="AD1543" s="221"/>
      <c r="AE1543" s="221"/>
      <c r="AF1543" s="221"/>
      <c r="AG1543" s="221"/>
      <c r="AH1543" s="221"/>
      <c r="AI1543" s="221"/>
      <c r="AJ1543" s="221"/>
      <c r="AK1543" s="221"/>
      <c r="AL1543" s="221"/>
      <c r="AM1543" s="221"/>
      <c r="AN1543" s="221"/>
      <c r="AO1543" s="221"/>
      <c r="AP1543" s="221"/>
      <c r="AQ1543" s="221"/>
      <c r="AR1543" s="221"/>
      <c r="AS1543" s="221"/>
      <c r="AT1543" s="221"/>
      <c r="AU1543" s="222">
        <v>0</v>
      </c>
      <c r="AV1543" s="222">
        <v>0</v>
      </c>
      <c r="AW1543" s="222">
        <f t="shared" si="141"/>
        <v>0</v>
      </c>
    </row>
    <row r="1544" spans="2:49">
      <c r="B1544" s="41" t="s">
        <v>5498</v>
      </c>
      <c r="C1544" s="19" t="s">
        <v>5899</v>
      </c>
      <c r="D1544" s="44" t="s">
        <v>5</v>
      </c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  <c r="V1544" s="19"/>
      <c r="W1544" s="19"/>
      <c r="X1544" s="19"/>
      <c r="Y1544" s="19"/>
      <c r="Z1544" s="221"/>
      <c r="AA1544" s="221"/>
      <c r="AB1544" s="221"/>
      <c r="AC1544" s="221"/>
      <c r="AD1544" s="221"/>
      <c r="AE1544" s="221"/>
      <c r="AF1544" s="221"/>
      <c r="AG1544" s="221"/>
      <c r="AH1544" s="221"/>
      <c r="AI1544" s="221"/>
      <c r="AJ1544" s="221"/>
      <c r="AK1544" s="221"/>
      <c r="AL1544" s="221"/>
      <c r="AM1544" s="221"/>
      <c r="AN1544" s="221"/>
      <c r="AO1544" s="221"/>
      <c r="AP1544" s="221"/>
      <c r="AQ1544" s="221"/>
      <c r="AR1544" s="221"/>
      <c r="AS1544" s="221"/>
      <c r="AT1544" s="221"/>
      <c r="AU1544" s="222">
        <v>0</v>
      </c>
      <c r="AV1544" s="222">
        <v>0</v>
      </c>
      <c r="AW1544" s="222">
        <f t="shared" si="141"/>
        <v>0</v>
      </c>
    </row>
    <row r="1545" spans="2:49">
      <c r="B1545" s="41" t="s">
        <v>5499</v>
      </c>
      <c r="C1545" s="19" t="s">
        <v>5900</v>
      </c>
      <c r="D1545" s="44" t="s">
        <v>5</v>
      </c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  <c r="Q1545" s="19"/>
      <c r="R1545" s="19"/>
      <c r="S1545" s="19"/>
      <c r="T1545" s="19"/>
      <c r="U1545" s="19"/>
      <c r="V1545" s="19"/>
      <c r="W1545" s="19"/>
      <c r="X1545" s="19"/>
      <c r="Y1545" s="19"/>
      <c r="Z1545" s="221"/>
      <c r="AA1545" s="221"/>
      <c r="AB1545" s="221"/>
      <c r="AC1545" s="221"/>
      <c r="AD1545" s="221"/>
      <c r="AE1545" s="221"/>
      <c r="AF1545" s="221"/>
      <c r="AG1545" s="221"/>
      <c r="AH1545" s="221"/>
      <c r="AI1545" s="221"/>
      <c r="AJ1545" s="221"/>
      <c r="AK1545" s="221"/>
      <c r="AL1545" s="221"/>
      <c r="AM1545" s="221"/>
      <c r="AN1545" s="221"/>
      <c r="AO1545" s="221"/>
      <c r="AP1545" s="221"/>
      <c r="AQ1545" s="221"/>
      <c r="AR1545" s="221"/>
      <c r="AS1545" s="221"/>
      <c r="AT1545" s="221"/>
      <c r="AU1545" s="222">
        <v>0</v>
      </c>
      <c r="AV1545" s="222">
        <v>0</v>
      </c>
      <c r="AW1545" s="222">
        <f t="shared" si="141"/>
        <v>0</v>
      </c>
    </row>
    <row r="1546" spans="2:49">
      <c r="B1546" s="41" t="s">
        <v>5500</v>
      </c>
      <c r="C1546" s="19" t="s">
        <v>5901</v>
      </c>
      <c r="D1546" s="227" t="s">
        <v>951</v>
      </c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  <c r="Q1546" s="19"/>
      <c r="R1546" s="19"/>
      <c r="S1546" s="19"/>
      <c r="T1546" s="19"/>
      <c r="U1546" s="19"/>
      <c r="V1546" s="19"/>
      <c r="W1546" s="19"/>
      <c r="X1546" s="19"/>
      <c r="Y1546" s="19"/>
      <c r="Z1546" s="221"/>
      <c r="AA1546" s="221"/>
      <c r="AB1546" s="221"/>
      <c r="AC1546" s="221"/>
      <c r="AD1546" s="221"/>
      <c r="AE1546" s="221"/>
      <c r="AF1546" s="221"/>
      <c r="AG1546" s="221"/>
      <c r="AH1546" s="221"/>
      <c r="AI1546" s="221"/>
      <c r="AJ1546" s="221"/>
      <c r="AK1546" s="221"/>
      <c r="AL1546" s="221"/>
      <c r="AM1546" s="221"/>
      <c r="AN1546" s="221"/>
      <c r="AO1546" s="221"/>
      <c r="AP1546" s="221"/>
      <c r="AQ1546" s="221"/>
      <c r="AR1546" s="221"/>
      <c r="AS1546" s="221"/>
      <c r="AT1546" s="221"/>
      <c r="AU1546" s="222">
        <v>0</v>
      </c>
      <c r="AV1546" s="222">
        <v>0</v>
      </c>
      <c r="AW1546" s="222">
        <f t="shared" ref="AW1546:AW1560" si="142">AV1546*25%</f>
        <v>0</v>
      </c>
    </row>
    <row r="1547" spans="2:49">
      <c r="B1547" s="41" t="s">
        <v>5501</v>
      </c>
      <c r="C1547" s="19" t="s">
        <v>5902</v>
      </c>
      <c r="D1547" s="44" t="s">
        <v>5</v>
      </c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  <c r="Q1547" s="19"/>
      <c r="R1547" s="19"/>
      <c r="S1547" s="19"/>
      <c r="T1547" s="19"/>
      <c r="U1547" s="19"/>
      <c r="V1547" s="19"/>
      <c r="W1547" s="19"/>
      <c r="X1547" s="19"/>
      <c r="Y1547" s="19"/>
      <c r="Z1547" s="221"/>
      <c r="AA1547" s="221"/>
      <c r="AB1547" s="221"/>
      <c r="AC1547" s="221"/>
      <c r="AD1547" s="221"/>
      <c r="AE1547" s="221"/>
      <c r="AF1547" s="221"/>
      <c r="AG1547" s="221"/>
      <c r="AH1547" s="221"/>
      <c r="AI1547" s="221"/>
      <c r="AJ1547" s="221"/>
      <c r="AK1547" s="221"/>
      <c r="AL1547" s="221"/>
      <c r="AM1547" s="221"/>
      <c r="AN1547" s="221"/>
      <c r="AO1547" s="221"/>
      <c r="AP1547" s="221"/>
      <c r="AQ1547" s="221"/>
      <c r="AR1547" s="221"/>
      <c r="AS1547" s="221"/>
      <c r="AT1547" s="221"/>
      <c r="AU1547" s="222">
        <v>0</v>
      </c>
      <c r="AV1547" s="222">
        <v>0</v>
      </c>
      <c r="AW1547" s="222">
        <f t="shared" si="142"/>
        <v>0</v>
      </c>
    </row>
    <row r="1548" spans="2:49">
      <c r="B1548" s="41" t="s">
        <v>5502</v>
      </c>
      <c r="C1548" s="19" t="s">
        <v>5903</v>
      </c>
      <c r="D1548" s="44" t="s">
        <v>5</v>
      </c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  <c r="Q1548" s="19"/>
      <c r="R1548" s="19"/>
      <c r="S1548" s="19"/>
      <c r="T1548" s="19"/>
      <c r="U1548" s="19"/>
      <c r="V1548" s="19"/>
      <c r="W1548" s="19"/>
      <c r="X1548" s="19"/>
      <c r="Y1548" s="19"/>
      <c r="Z1548" s="221"/>
      <c r="AA1548" s="221"/>
      <c r="AB1548" s="221"/>
      <c r="AC1548" s="221"/>
      <c r="AD1548" s="221"/>
      <c r="AE1548" s="221"/>
      <c r="AF1548" s="221"/>
      <c r="AG1548" s="221"/>
      <c r="AH1548" s="221"/>
      <c r="AI1548" s="221"/>
      <c r="AJ1548" s="221"/>
      <c r="AK1548" s="221"/>
      <c r="AL1548" s="221"/>
      <c r="AM1548" s="221"/>
      <c r="AN1548" s="221"/>
      <c r="AO1548" s="221"/>
      <c r="AP1548" s="221"/>
      <c r="AQ1548" s="221"/>
      <c r="AR1548" s="221"/>
      <c r="AS1548" s="221"/>
      <c r="AT1548" s="221"/>
      <c r="AU1548" s="222">
        <v>0</v>
      </c>
      <c r="AV1548" s="222">
        <v>0</v>
      </c>
      <c r="AW1548" s="222">
        <f t="shared" si="142"/>
        <v>0</v>
      </c>
    </row>
    <row r="1549" spans="2:49">
      <c r="B1549" s="41" t="s">
        <v>5503</v>
      </c>
      <c r="C1549" s="19" t="s">
        <v>5904</v>
      </c>
      <c r="D1549" s="44" t="s">
        <v>5</v>
      </c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  <c r="Q1549" s="19"/>
      <c r="R1549" s="19"/>
      <c r="S1549" s="19"/>
      <c r="T1549" s="19"/>
      <c r="U1549" s="19"/>
      <c r="V1549" s="19"/>
      <c r="W1549" s="19"/>
      <c r="X1549" s="19"/>
      <c r="Y1549" s="19"/>
      <c r="Z1549" s="221"/>
      <c r="AA1549" s="221"/>
      <c r="AB1549" s="221"/>
      <c r="AC1549" s="221"/>
      <c r="AD1549" s="221"/>
      <c r="AE1549" s="221"/>
      <c r="AF1549" s="221"/>
      <c r="AG1549" s="221"/>
      <c r="AH1549" s="221"/>
      <c r="AI1549" s="221"/>
      <c r="AJ1549" s="221"/>
      <c r="AK1549" s="221"/>
      <c r="AL1549" s="221"/>
      <c r="AM1549" s="221"/>
      <c r="AN1549" s="221"/>
      <c r="AO1549" s="221"/>
      <c r="AP1549" s="221"/>
      <c r="AQ1549" s="221"/>
      <c r="AR1549" s="221"/>
      <c r="AS1549" s="221"/>
      <c r="AT1549" s="221"/>
      <c r="AU1549" s="222">
        <v>0</v>
      </c>
      <c r="AV1549" s="222">
        <v>0</v>
      </c>
      <c r="AW1549" s="222">
        <f t="shared" si="142"/>
        <v>0</v>
      </c>
    </row>
    <row r="1550" spans="2:49">
      <c r="B1550" s="41" t="s">
        <v>5504</v>
      </c>
      <c r="C1550" s="19" t="s">
        <v>5905</v>
      </c>
      <c r="D1550" s="44" t="s">
        <v>5</v>
      </c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  <c r="Q1550" s="19"/>
      <c r="R1550" s="19"/>
      <c r="S1550" s="19"/>
      <c r="T1550" s="19"/>
      <c r="U1550" s="19"/>
      <c r="V1550" s="19"/>
      <c r="W1550" s="19"/>
      <c r="X1550" s="19"/>
      <c r="Y1550" s="19"/>
      <c r="Z1550" s="221"/>
      <c r="AA1550" s="221"/>
      <c r="AB1550" s="221"/>
      <c r="AC1550" s="221"/>
      <c r="AD1550" s="221"/>
      <c r="AE1550" s="221"/>
      <c r="AF1550" s="221"/>
      <c r="AG1550" s="221"/>
      <c r="AH1550" s="221"/>
      <c r="AI1550" s="221"/>
      <c r="AJ1550" s="221"/>
      <c r="AK1550" s="221"/>
      <c r="AL1550" s="221"/>
      <c r="AM1550" s="221"/>
      <c r="AN1550" s="221"/>
      <c r="AO1550" s="221"/>
      <c r="AP1550" s="221"/>
      <c r="AQ1550" s="221"/>
      <c r="AR1550" s="221"/>
      <c r="AS1550" s="221"/>
      <c r="AT1550" s="221"/>
      <c r="AU1550" s="222">
        <v>0</v>
      </c>
      <c r="AV1550" s="222">
        <v>0</v>
      </c>
      <c r="AW1550" s="222">
        <f t="shared" si="142"/>
        <v>0</v>
      </c>
    </row>
    <row r="1551" spans="2:49">
      <c r="B1551" s="41" t="s">
        <v>5505</v>
      </c>
      <c r="C1551" s="19" t="s">
        <v>5906</v>
      </c>
      <c r="D1551" s="44" t="s">
        <v>5</v>
      </c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  <c r="Q1551" s="19"/>
      <c r="R1551" s="19"/>
      <c r="S1551" s="19"/>
      <c r="T1551" s="19"/>
      <c r="U1551" s="19"/>
      <c r="V1551" s="19"/>
      <c r="W1551" s="19"/>
      <c r="X1551" s="19"/>
      <c r="Y1551" s="19"/>
      <c r="Z1551" s="221"/>
      <c r="AA1551" s="221"/>
      <c r="AB1551" s="221"/>
      <c r="AC1551" s="221"/>
      <c r="AD1551" s="221"/>
      <c r="AE1551" s="221"/>
      <c r="AF1551" s="221"/>
      <c r="AG1551" s="221"/>
      <c r="AH1551" s="221"/>
      <c r="AI1551" s="221"/>
      <c r="AJ1551" s="221"/>
      <c r="AK1551" s="221"/>
      <c r="AL1551" s="221"/>
      <c r="AM1551" s="221"/>
      <c r="AN1551" s="221"/>
      <c r="AO1551" s="221"/>
      <c r="AP1551" s="221"/>
      <c r="AQ1551" s="221"/>
      <c r="AR1551" s="221"/>
      <c r="AS1551" s="221"/>
      <c r="AT1551" s="221"/>
      <c r="AU1551" s="222">
        <v>0</v>
      </c>
      <c r="AV1551" s="222">
        <v>0</v>
      </c>
      <c r="AW1551" s="222">
        <f t="shared" si="142"/>
        <v>0</v>
      </c>
    </row>
    <row r="1552" spans="2:49">
      <c r="B1552" s="41" t="s">
        <v>5506</v>
      </c>
      <c r="C1552" s="19" t="s">
        <v>5907</v>
      </c>
      <c r="D1552" s="44" t="s">
        <v>5</v>
      </c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  <c r="Q1552" s="19"/>
      <c r="R1552" s="19"/>
      <c r="S1552" s="19"/>
      <c r="T1552" s="19"/>
      <c r="U1552" s="19"/>
      <c r="V1552" s="19"/>
      <c r="W1552" s="19"/>
      <c r="X1552" s="19"/>
      <c r="Y1552" s="19"/>
      <c r="Z1552" s="221"/>
      <c r="AA1552" s="221"/>
      <c r="AB1552" s="221"/>
      <c r="AC1552" s="221"/>
      <c r="AD1552" s="221"/>
      <c r="AE1552" s="221"/>
      <c r="AF1552" s="221"/>
      <c r="AG1552" s="221"/>
      <c r="AH1552" s="221"/>
      <c r="AI1552" s="221"/>
      <c r="AJ1552" s="221"/>
      <c r="AK1552" s="221"/>
      <c r="AL1552" s="221"/>
      <c r="AM1552" s="221"/>
      <c r="AN1552" s="221"/>
      <c r="AO1552" s="221"/>
      <c r="AP1552" s="221"/>
      <c r="AQ1552" s="221"/>
      <c r="AR1552" s="221"/>
      <c r="AS1552" s="221"/>
      <c r="AT1552" s="221"/>
      <c r="AU1552" s="222">
        <v>0</v>
      </c>
      <c r="AV1552" s="222">
        <v>0</v>
      </c>
      <c r="AW1552" s="222">
        <f t="shared" si="142"/>
        <v>0</v>
      </c>
    </row>
    <row r="1553" spans="2:49">
      <c r="B1553" s="41" t="s">
        <v>5507</v>
      </c>
      <c r="C1553" s="19" t="s">
        <v>5908</v>
      </c>
      <c r="D1553" s="44" t="s">
        <v>5</v>
      </c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  <c r="Q1553" s="19"/>
      <c r="R1553" s="19"/>
      <c r="S1553" s="19"/>
      <c r="T1553" s="19"/>
      <c r="U1553" s="19"/>
      <c r="V1553" s="19"/>
      <c r="W1553" s="19"/>
      <c r="X1553" s="19"/>
      <c r="Y1553" s="19"/>
      <c r="Z1553" s="221"/>
      <c r="AA1553" s="221"/>
      <c r="AB1553" s="221"/>
      <c r="AC1553" s="221"/>
      <c r="AD1553" s="221"/>
      <c r="AE1553" s="221"/>
      <c r="AF1553" s="221"/>
      <c r="AG1553" s="221"/>
      <c r="AH1553" s="221"/>
      <c r="AI1553" s="221"/>
      <c r="AJ1553" s="221"/>
      <c r="AK1553" s="221"/>
      <c r="AL1553" s="221"/>
      <c r="AM1553" s="221"/>
      <c r="AN1553" s="221"/>
      <c r="AO1553" s="221"/>
      <c r="AP1553" s="221"/>
      <c r="AQ1553" s="221"/>
      <c r="AR1553" s="221"/>
      <c r="AS1553" s="221"/>
      <c r="AT1553" s="221"/>
      <c r="AU1553" s="222">
        <v>0</v>
      </c>
      <c r="AV1553" s="222">
        <v>0</v>
      </c>
      <c r="AW1553" s="222">
        <f t="shared" si="142"/>
        <v>0</v>
      </c>
    </row>
    <row r="1554" spans="2:49">
      <c r="B1554" s="41" t="s">
        <v>5508</v>
      </c>
      <c r="C1554" s="19" t="s">
        <v>5909</v>
      </c>
      <c r="D1554" s="227" t="s">
        <v>939</v>
      </c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  <c r="Q1554" s="19"/>
      <c r="R1554" s="19"/>
      <c r="S1554" s="19"/>
      <c r="T1554" s="19"/>
      <c r="U1554" s="19"/>
      <c r="V1554" s="19"/>
      <c r="W1554" s="19"/>
      <c r="X1554" s="19"/>
      <c r="Y1554" s="19"/>
      <c r="Z1554" s="221"/>
      <c r="AA1554" s="221"/>
      <c r="AB1554" s="221"/>
      <c r="AC1554" s="221"/>
      <c r="AD1554" s="221"/>
      <c r="AE1554" s="221"/>
      <c r="AF1554" s="221"/>
      <c r="AG1554" s="221"/>
      <c r="AH1554" s="221"/>
      <c r="AI1554" s="221"/>
      <c r="AJ1554" s="221"/>
      <c r="AK1554" s="221"/>
      <c r="AL1554" s="221"/>
      <c r="AM1554" s="221"/>
      <c r="AN1554" s="221"/>
      <c r="AO1554" s="221"/>
      <c r="AP1554" s="221"/>
      <c r="AQ1554" s="221"/>
      <c r="AR1554" s="221"/>
      <c r="AS1554" s="221"/>
      <c r="AT1554" s="221"/>
      <c r="AU1554" s="222">
        <v>0</v>
      </c>
      <c r="AV1554" s="222">
        <v>0</v>
      </c>
      <c r="AW1554" s="222">
        <f t="shared" si="142"/>
        <v>0</v>
      </c>
    </row>
    <row r="1555" spans="2:49">
      <c r="B1555" s="41" t="s">
        <v>5509</v>
      </c>
      <c r="C1555" s="19" t="s">
        <v>5910</v>
      </c>
      <c r="D1555" s="44" t="s">
        <v>5</v>
      </c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  <c r="Q1555" s="19"/>
      <c r="R1555" s="19"/>
      <c r="S1555" s="19"/>
      <c r="T1555" s="19"/>
      <c r="U1555" s="19"/>
      <c r="V1555" s="19"/>
      <c r="W1555" s="19"/>
      <c r="X1555" s="19"/>
      <c r="Y1555" s="19"/>
      <c r="Z1555" s="221"/>
      <c r="AA1555" s="221"/>
      <c r="AB1555" s="221"/>
      <c r="AC1555" s="221"/>
      <c r="AD1555" s="221"/>
      <c r="AE1555" s="221"/>
      <c r="AF1555" s="221"/>
      <c r="AG1555" s="221"/>
      <c r="AH1555" s="221"/>
      <c r="AI1555" s="221"/>
      <c r="AJ1555" s="221"/>
      <c r="AK1555" s="221"/>
      <c r="AL1555" s="221"/>
      <c r="AM1555" s="221"/>
      <c r="AN1555" s="221"/>
      <c r="AO1555" s="221"/>
      <c r="AP1555" s="221"/>
      <c r="AQ1555" s="221"/>
      <c r="AR1555" s="221"/>
      <c r="AS1555" s="221"/>
      <c r="AT1555" s="221"/>
      <c r="AU1555" s="222">
        <v>0</v>
      </c>
      <c r="AV1555" s="222">
        <v>0</v>
      </c>
      <c r="AW1555" s="222">
        <f t="shared" si="142"/>
        <v>0</v>
      </c>
    </row>
    <row r="1556" spans="2:49">
      <c r="B1556" s="41" t="s">
        <v>5510</v>
      </c>
      <c r="C1556" s="19" t="s">
        <v>5911</v>
      </c>
      <c r="D1556" s="44" t="s">
        <v>5</v>
      </c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  <c r="Q1556" s="19"/>
      <c r="R1556" s="19"/>
      <c r="S1556" s="19"/>
      <c r="T1556" s="19"/>
      <c r="U1556" s="19"/>
      <c r="V1556" s="19"/>
      <c r="W1556" s="19"/>
      <c r="X1556" s="19"/>
      <c r="Y1556" s="19"/>
      <c r="Z1556" s="221"/>
      <c r="AA1556" s="221"/>
      <c r="AB1556" s="221"/>
      <c r="AC1556" s="221"/>
      <c r="AD1556" s="221"/>
      <c r="AE1556" s="221"/>
      <c r="AF1556" s="221"/>
      <c r="AG1556" s="221"/>
      <c r="AH1556" s="221"/>
      <c r="AI1556" s="221"/>
      <c r="AJ1556" s="221"/>
      <c r="AK1556" s="221"/>
      <c r="AL1556" s="221"/>
      <c r="AM1556" s="221"/>
      <c r="AN1556" s="221"/>
      <c r="AO1556" s="221"/>
      <c r="AP1556" s="221"/>
      <c r="AQ1556" s="221"/>
      <c r="AR1556" s="221"/>
      <c r="AS1556" s="221"/>
      <c r="AT1556" s="221"/>
      <c r="AU1556" s="222">
        <v>0</v>
      </c>
      <c r="AV1556" s="222">
        <v>0</v>
      </c>
      <c r="AW1556" s="222">
        <f t="shared" si="142"/>
        <v>0</v>
      </c>
    </row>
    <row r="1557" spans="2:49">
      <c r="B1557" s="41" t="s">
        <v>5511</v>
      </c>
      <c r="C1557" s="19" t="s">
        <v>5912</v>
      </c>
      <c r="D1557" s="44" t="s">
        <v>5</v>
      </c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  <c r="Q1557" s="19"/>
      <c r="R1557" s="19"/>
      <c r="S1557" s="19"/>
      <c r="T1557" s="19"/>
      <c r="U1557" s="19"/>
      <c r="V1557" s="19"/>
      <c r="W1557" s="19"/>
      <c r="X1557" s="19"/>
      <c r="Y1557" s="19"/>
      <c r="Z1557" s="221"/>
      <c r="AA1557" s="221"/>
      <c r="AB1557" s="221"/>
      <c r="AC1557" s="221"/>
      <c r="AD1557" s="221"/>
      <c r="AE1557" s="221"/>
      <c r="AF1557" s="221"/>
      <c r="AG1557" s="221"/>
      <c r="AH1557" s="221"/>
      <c r="AI1557" s="221"/>
      <c r="AJ1557" s="221"/>
      <c r="AK1557" s="221"/>
      <c r="AL1557" s="221"/>
      <c r="AM1557" s="221"/>
      <c r="AN1557" s="221"/>
      <c r="AO1557" s="221"/>
      <c r="AP1557" s="221"/>
      <c r="AQ1557" s="221"/>
      <c r="AR1557" s="221"/>
      <c r="AS1557" s="221"/>
      <c r="AT1557" s="221"/>
      <c r="AU1557" s="222">
        <v>0</v>
      </c>
      <c r="AV1557" s="222">
        <v>0</v>
      </c>
      <c r="AW1557" s="222">
        <f t="shared" si="142"/>
        <v>0</v>
      </c>
    </row>
    <row r="1558" spans="2:49">
      <c r="B1558" s="41" t="s">
        <v>5512</v>
      </c>
      <c r="C1558" s="19" t="s">
        <v>6070</v>
      </c>
      <c r="D1558" s="387" t="s">
        <v>961</v>
      </c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  <c r="Q1558" s="19"/>
      <c r="R1558" s="19"/>
      <c r="S1558" s="19"/>
      <c r="T1558" s="19"/>
      <c r="U1558" s="19"/>
      <c r="V1558" s="19"/>
      <c r="W1558" s="19"/>
      <c r="X1558" s="19"/>
      <c r="Y1558" s="19"/>
      <c r="Z1558" s="221"/>
      <c r="AA1558" s="221"/>
      <c r="AB1558" s="221"/>
      <c r="AC1558" s="221"/>
      <c r="AD1558" s="221"/>
      <c r="AE1558" s="221"/>
      <c r="AF1558" s="221"/>
      <c r="AG1558" s="221"/>
      <c r="AH1558" s="221"/>
      <c r="AI1558" s="221"/>
      <c r="AJ1558" s="221"/>
      <c r="AK1558" s="221"/>
      <c r="AL1558" s="221"/>
      <c r="AM1558" s="221"/>
      <c r="AN1558" s="221"/>
      <c r="AO1558" s="221"/>
      <c r="AP1558" s="221"/>
      <c r="AQ1558" s="221"/>
      <c r="AR1558" s="221"/>
      <c r="AS1558" s="221"/>
      <c r="AT1558" s="221"/>
      <c r="AU1558" s="222">
        <v>20</v>
      </c>
      <c r="AV1558" s="222">
        <v>2105</v>
      </c>
      <c r="AW1558" s="222">
        <f t="shared" si="142"/>
        <v>526.25</v>
      </c>
    </row>
    <row r="1559" spans="2:49">
      <c r="B1559" s="41" t="s">
        <v>5513</v>
      </c>
      <c r="C1559" s="19" t="s">
        <v>6071</v>
      </c>
      <c r="D1559" s="387" t="s">
        <v>955</v>
      </c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  <c r="U1559" s="19"/>
      <c r="V1559" s="19"/>
      <c r="W1559" s="19"/>
      <c r="X1559" s="19"/>
      <c r="Y1559" s="19"/>
      <c r="Z1559" s="221"/>
      <c r="AA1559" s="221"/>
      <c r="AB1559" s="221"/>
      <c r="AC1559" s="221"/>
      <c r="AD1559" s="221"/>
      <c r="AE1559" s="221"/>
      <c r="AF1559" s="221"/>
      <c r="AG1559" s="221"/>
      <c r="AH1559" s="221"/>
      <c r="AI1559" s="221"/>
      <c r="AJ1559" s="221"/>
      <c r="AK1559" s="221"/>
      <c r="AL1559" s="221"/>
      <c r="AM1559" s="221"/>
      <c r="AN1559" s="221"/>
      <c r="AO1559" s="221"/>
      <c r="AP1559" s="221"/>
      <c r="AQ1559" s="221"/>
      <c r="AR1559" s="221"/>
      <c r="AS1559" s="221"/>
      <c r="AT1559" s="221"/>
      <c r="AU1559" s="222">
        <v>8</v>
      </c>
      <c r="AV1559" s="222">
        <v>530</v>
      </c>
      <c r="AW1559" s="222">
        <f t="shared" si="142"/>
        <v>132.5</v>
      </c>
    </row>
    <row r="1560" spans="2:49">
      <c r="B1560" s="41" t="s">
        <v>5514</v>
      </c>
      <c r="C1560" s="19" t="s">
        <v>5913</v>
      </c>
      <c r="D1560" s="227" t="s">
        <v>939</v>
      </c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  <c r="Q1560" s="19"/>
      <c r="R1560" s="19"/>
      <c r="S1560" s="19"/>
      <c r="T1560" s="19"/>
      <c r="U1560" s="19"/>
      <c r="V1560" s="19"/>
      <c r="W1560" s="19"/>
      <c r="X1560" s="19"/>
      <c r="Y1560" s="19"/>
      <c r="Z1560" s="221"/>
      <c r="AA1560" s="221"/>
      <c r="AB1560" s="221"/>
      <c r="AC1560" s="221"/>
      <c r="AD1560" s="221"/>
      <c r="AE1560" s="221"/>
      <c r="AF1560" s="221"/>
      <c r="AG1560" s="221"/>
      <c r="AH1560" s="221"/>
      <c r="AI1560" s="221"/>
      <c r="AJ1560" s="221"/>
      <c r="AK1560" s="221"/>
      <c r="AL1560" s="221"/>
      <c r="AM1560" s="221"/>
      <c r="AN1560" s="221"/>
      <c r="AO1560" s="221"/>
      <c r="AP1560" s="221"/>
      <c r="AQ1560" s="221"/>
      <c r="AR1560" s="221"/>
      <c r="AS1560" s="221"/>
      <c r="AT1560" s="221"/>
      <c r="AU1560" s="222">
        <v>0</v>
      </c>
      <c r="AV1560" s="222">
        <v>0</v>
      </c>
      <c r="AW1560" s="222">
        <f t="shared" si="142"/>
        <v>0</v>
      </c>
    </row>
    <row r="1561" spans="2:49">
      <c r="B1561" s="331" t="s">
        <v>6072</v>
      </c>
      <c r="C1561" s="326"/>
      <c r="D1561" s="326"/>
      <c r="E1561" s="327">
        <f t="shared" ref="E1561:P1561" si="143">SUM(E3:E301)</f>
        <v>1489</v>
      </c>
      <c r="F1561" s="327">
        <f t="shared" si="143"/>
        <v>147140</v>
      </c>
      <c r="G1561" s="327">
        <f t="shared" si="143"/>
        <v>36785</v>
      </c>
      <c r="H1561" s="327">
        <f t="shared" si="143"/>
        <v>5036</v>
      </c>
      <c r="I1561" s="327">
        <f t="shared" si="143"/>
        <v>476860</v>
      </c>
      <c r="J1561" s="327">
        <f t="shared" si="143"/>
        <v>119215</v>
      </c>
      <c r="K1561" s="327">
        <f t="shared" si="143"/>
        <v>11651</v>
      </c>
      <c r="L1561" s="327">
        <f t="shared" si="143"/>
        <v>1102215</v>
      </c>
      <c r="M1561" s="327">
        <f t="shared" si="143"/>
        <v>275553.75</v>
      </c>
      <c r="N1561" s="327">
        <f t="shared" si="143"/>
        <v>0</v>
      </c>
      <c r="O1561" s="327">
        <f t="shared" si="143"/>
        <v>1579055</v>
      </c>
      <c r="P1561" s="327">
        <f t="shared" si="143"/>
        <v>394763.75</v>
      </c>
      <c r="Q1561" s="328">
        <f t="shared" ref="Q1561:V1561" si="144">SUM(Q3:Q312)</f>
        <v>19597</v>
      </c>
      <c r="R1561" s="328">
        <f t="shared" si="144"/>
        <v>2007142</v>
      </c>
      <c r="S1561" s="328">
        <f t="shared" si="144"/>
        <v>501785.5</v>
      </c>
      <c r="T1561" s="327">
        <f t="shared" si="144"/>
        <v>22603</v>
      </c>
      <c r="U1561" s="327">
        <f t="shared" si="144"/>
        <v>2375920</v>
      </c>
      <c r="V1561" s="327">
        <f t="shared" si="144"/>
        <v>593980</v>
      </c>
      <c r="W1561" s="327">
        <f>SUM(W3:W372)</f>
        <v>21643</v>
      </c>
      <c r="X1561" s="327">
        <f>SUM(X3:X378)</f>
        <v>2593704</v>
      </c>
      <c r="Y1561" s="327">
        <f>SUM(Y3:Y378)</f>
        <v>648426</v>
      </c>
      <c r="Z1561" s="329">
        <f>SUM(Z3:Z378)</f>
        <v>32265</v>
      </c>
      <c r="AA1561" s="329">
        <f>SUM(AA3:AA378)</f>
        <v>3124779</v>
      </c>
      <c r="AB1561" s="329">
        <f>SUM(AB3:AB378)</f>
        <v>781194.75</v>
      </c>
      <c r="AC1561" s="329">
        <f>SUM(AC3:AC462)</f>
        <v>30652</v>
      </c>
      <c r="AD1561" s="329">
        <f>SUM(AD3:AD462)</f>
        <v>2930257</v>
      </c>
      <c r="AE1561" s="329">
        <f>SUM(AE3:AE462)</f>
        <v>732564.25</v>
      </c>
      <c r="AF1561" s="330">
        <f>SUM(AF3:AF553)</f>
        <v>43573</v>
      </c>
      <c r="AG1561" s="330">
        <f>SUM(AG3:AG553)</f>
        <v>4173774</v>
      </c>
      <c r="AH1561" s="330">
        <f>SUM(AH2:AH553)</f>
        <v>1043443.75</v>
      </c>
      <c r="AI1561" s="330">
        <f>SUM(AI3:AI615)</f>
        <v>50749</v>
      </c>
      <c r="AJ1561" s="330">
        <f>SUM(AJ3:AJ615)</f>
        <v>4776000</v>
      </c>
      <c r="AK1561" s="330">
        <f>SUM(AK3:AK615)</f>
        <v>1194000</v>
      </c>
      <c r="AL1561" s="330">
        <f>SUM(AL3:AL742)</f>
        <v>55240</v>
      </c>
      <c r="AM1561" s="330">
        <f>SUM(AM3:AM742)</f>
        <v>5315074</v>
      </c>
      <c r="AN1561" s="330">
        <f>SUM(AN3:AN742)</f>
        <v>1328768.5</v>
      </c>
      <c r="AO1561" s="330">
        <f>SUM(AO3:AO865)</f>
        <v>67134</v>
      </c>
      <c r="AP1561" s="330">
        <f>SUM(AP3:AP865)</f>
        <v>6446860</v>
      </c>
      <c r="AQ1561" s="330">
        <f>SUM(AQ3:AQ865)</f>
        <v>1611715</v>
      </c>
      <c r="AR1561" s="330">
        <f>SUM(AR3:AR1148)</f>
        <v>83599</v>
      </c>
      <c r="AS1561" s="330">
        <f>SUM(AS3:AS1148)</f>
        <v>7946965</v>
      </c>
      <c r="AT1561" s="330">
        <f>SUM(AT3:AT1148)</f>
        <v>1986741.25</v>
      </c>
      <c r="AU1561" s="330">
        <f>SUM(AU3:AU1560)</f>
        <v>88775</v>
      </c>
      <c r="AV1561" s="330">
        <f>SUM(AV3:AV1560)</f>
        <v>8885780</v>
      </c>
      <c r="AW1561" s="330">
        <f>SUM(AW3:AW1560)</f>
        <v>2221445</v>
      </c>
    </row>
  </sheetData>
  <autoFilter ref="B1:AT1561" xr:uid="{BD1E2127-8D08-421D-A3CD-D156F70FBC9C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</autoFilter>
  <mergeCells count="18">
    <mergeCell ref="AU1:AW1"/>
    <mergeCell ref="AR1:AT1"/>
    <mergeCell ref="AO1:AQ1"/>
    <mergeCell ref="W1:Y1"/>
    <mergeCell ref="T1:V1"/>
    <mergeCell ref="K1:M1"/>
    <mergeCell ref="N1:P1"/>
    <mergeCell ref="Q1:S1"/>
    <mergeCell ref="AL1:AN1"/>
    <mergeCell ref="AI1:AK1"/>
    <mergeCell ref="AF1:AH1"/>
    <mergeCell ref="AC1:AE1"/>
    <mergeCell ref="Z1:AB1"/>
    <mergeCell ref="B1:B2"/>
    <mergeCell ref="C1:C2"/>
    <mergeCell ref="D1:D2"/>
    <mergeCell ref="E1:G1"/>
    <mergeCell ref="H1:J1"/>
  </mergeCells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BK69"/>
  <sheetViews>
    <sheetView showGridLines="0" zoomScaleNormal="100" workbookViewId="0">
      <pane xSplit="3" ySplit="2" topLeftCell="BI60" activePane="bottomRight" state="frozen"/>
      <selection activeCell="G24" sqref="G24"/>
      <selection pane="topRight" activeCell="G24" sqref="G24"/>
      <selection pane="bottomLeft" activeCell="G24" sqref="G24"/>
      <selection pane="bottomRight" activeCell="BK4" sqref="BK4:BK68"/>
    </sheetView>
  </sheetViews>
  <sheetFormatPr defaultColWidth="8.85546875" defaultRowHeight="12.75"/>
  <cols>
    <col min="1" max="1" width="6.42578125" style="36" customWidth="1"/>
    <col min="2" max="2" width="27.42578125" style="18" bestFit="1" customWidth="1"/>
    <col min="3" max="3" width="8.85546875" style="18"/>
    <col min="4" max="8" width="9.5703125" style="18" hidden="1" customWidth="1"/>
    <col min="9" max="9" width="10" style="18" hidden="1" customWidth="1"/>
    <col min="10" max="11" width="9.5703125" style="18" hidden="1" customWidth="1"/>
    <col min="12" max="12" width="10" style="18" hidden="1" customWidth="1"/>
    <col min="13" max="14" width="9.5703125" style="18" hidden="1" customWidth="1"/>
    <col min="15" max="15" width="10" style="18" hidden="1" customWidth="1"/>
    <col min="16" max="17" width="9.5703125" style="18" hidden="1" customWidth="1"/>
    <col min="18" max="18" width="10" style="18" hidden="1" customWidth="1"/>
    <col min="19" max="20" width="9.5703125" style="18" hidden="1" customWidth="1"/>
    <col min="21" max="21" width="10" style="18" hidden="1" customWidth="1"/>
    <col min="22" max="23" width="9.5703125" style="18" hidden="1" customWidth="1"/>
    <col min="24" max="24" width="10" style="18" hidden="1" customWidth="1"/>
    <col min="25" max="26" width="9.5703125" style="18" hidden="1" customWidth="1"/>
    <col min="27" max="28" width="10" style="18" hidden="1" customWidth="1"/>
    <col min="29" max="29" width="12.42578125" style="18" hidden="1" customWidth="1"/>
    <col min="30" max="31" width="11" style="18" hidden="1" customWidth="1"/>
    <col min="32" max="32" width="12.42578125" style="18" hidden="1" customWidth="1"/>
    <col min="33" max="33" width="12.28515625" style="18" hidden="1" customWidth="1"/>
    <col min="34" max="34" width="10.85546875" style="18" hidden="1" customWidth="1"/>
    <col min="35" max="35" width="11.140625" style="18" hidden="1" customWidth="1"/>
    <col min="36" max="36" width="10.85546875" style="18" hidden="1" customWidth="1"/>
    <col min="37" max="37" width="9" style="18" hidden="1" customWidth="1"/>
    <col min="38" max="38" width="11.140625" style="18" hidden="1" customWidth="1"/>
    <col min="39" max="39" width="9.85546875" style="18" hidden="1" customWidth="1"/>
    <col min="40" max="40" width="11.5703125" style="18" hidden="1" customWidth="1"/>
    <col min="41" max="41" width="13.7109375" style="18" hidden="1" customWidth="1"/>
    <col min="42" max="42" width="12.85546875" style="18" hidden="1" customWidth="1"/>
    <col min="43" max="43" width="10" style="18" hidden="1" customWidth="1"/>
    <col min="44" max="44" width="12.42578125" style="18" hidden="1" customWidth="1"/>
    <col min="45" max="45" width="11" style="18" hidden="1" customWidth="1"/>
    <col min="46" max="46" width="10" style="18" hidden="1" customWidth="1"/>
    <col min="47" max="47" width="12.42578125" style="18" hidden="1" customWidth="1"/>
    <col min="48" max="48" width="11" style="18" hidden="1" customWidth="1"/>
    <col min="49" max="49" width="0" style="18" hidden="1" customWidth="1"/>
    <col min="50" max="50" width="10" style="18" hidden="1" customWidth="1"/>
    <col min="51" max="51" width="13.5703125" style="18" hidden="1" customWidth="1"/>
    <col min="52" max="52" width="12.42578125" style="18" hidden="1" customWidth="1"/>
    <col min="53" max="53" width="10" style="18" hidden="1" customWidth="1"/>
    <col min="54" max="54" width="13.5703125" style="18" hidden="1" customWidth="1"/>
    <col min="55" max="55" width="12.42578125" style="18" hidden="1" customWidth="1"/>
    <col min="56" max="56" width="10" style="18" hidden="1" customWidth="1"/>
    <col min="57" max="57" width="13.5703125" style="18" hidden="1" customWidth="1"/>
    <col min="58" max="58" width="12.42578125" style="18" hidden="1" customWidth="1"/>
    <col min="59" max="59" width="11" style="18" hidden="1" customWidth="1"/>
    <col min="60" max="60" width="13.5703125" style="18" hidden="1" customWidth="1"/>
    <col min="61" max="61" width="12.42578125" style="18" customWidth="1"/>
    <col min="62" max="62" width="11" style="18" bestFit="1" customWidth="1"/>
    <col min="63" max="63" width="13.5703125" style="18" customWidth="1"/>
    <col min="64" max="16384" width="8.85546875" style="18"/>
  </cols>
  <sheetData>
    <row r="1" spans="1:63">
      <c r="A1" s="418" t="s">
        <v>0</v>
      </c>
      <c r="B1" s="419" t="s">
        <v>2</v>
      </c>
      <c r="C1" s="418" t="s">
        <v>1</v>
      </c>
      <c r="D1" s="411">
        <v>42795</v>
      </c>
      <c r="E1" s="412"/>
      <c r="F1" s="413"/>
      <c r="G1" s="411">
        <v>42826</v>
      </c>
      <c r="H1" s="412"/>
      <c r="I1" s="413"/>
      <c r="J1" s="411">
        <v>42856</v>
      </c>
      <c r="K1" s="412"/>
      <c r="L1" s="413"/>
      <c r="M1" s="411">
        <v>42887</v>
      </c>
      <c r="N1" s="412"/>
      <c r="O1" s="413"/>
      <c r="P1" s="411">
        <v>42917</v>
      </c>
      <c r="Q1" s="412"/>
      <c r="R1" s="413"/>
      <c r="S1" s="411">
        <v>42948</v>
      </c>
      <c r="T1" s="412"/>
      <c r="U1" s="413"/>
      <c r="V1" s="411">
        <v>42979</v>
      </c>
      <c r="W1" s="412"/>
      <c r="X1" s="413"/>
      <c r="Y1" s="411">
        <v>43009</v>
      </c>
      <c r="Z1" s="412"/>
      <c r="AA1" s="413"/>
      <c r="AB1" s="414">
        <v>43040</v>
      </c>
      <c r="AC1" s="414"/>
      <c r="AD1" s="414"/>
      <c r="AE1" s="414">
        <v>43070</v>
      </c>
      <c r="AF1" s="414"/>
      <c r="AG1" s="414"/>
      <c r="AH1" s="414">
        <v>43101</v>
      </c>
      <c r="AI1" s="414"/>
      <c r="AJ1" s="414"/>
      <c r="AK1" s="414">
        <v>43132</v>
      </c>
      <c r="AL1" s="414"/>
      <c r="AM1" s="414"/>
      <c r="AN1" s="414">
        <v>43160</v>
      </c>
      <c r="AO1" s="414"/>
      <c r="AP1" s="414"/>
      <c r="AQ1" s="414">
        <v>43191</v>
      </c>
      <c r="AR1" s="414"/>
      <c r="AS1" s="414"/>
      <c r="AT1" s="414">
        <v>43221</v>
      </c>
      <c r="AU1" s="414"/>
      <c r="AV1" s="414"/>
      <c r="AW1" s="414">
        <v>43252</v>
      </c>
      <c r="AX1" s="414"/>
      <c r="AY1" s="414"/>
      <c r="AZ1" s="414">
        <v>43282</v>
      </c>
      <c r="BA1" s="414"/>
      <c r="BB1" s="414"/>
      <c r="BC1" s="414">
        <v>43313</v>
      </c>
      <c r="BD1" s="414"/>
      <c r="BE1" s="414"/>
      <c r="BF1" s="414">
        <v>43344</v>
      </c>
      <c r="BG1" s="414"/>
      <c r="BH1" s="414"/>
      <c r="BI1" s="414">
        <v>43374</v>
      </c>
      <c r="BJ1" s="414"/>
      <c r="BK1" s="414"/>
    </row>
    <row r="2" spans="1:63">
      <c r="A2" s="418"/>
      <c r="B2" s="419"/>
      <c r="C2" s="418"/>
      <c r="D2" s="196" t="s">
        <v>923</v>
      </c>
      <c r="E2" s="196" t="s">
        <v>922</v>
      </c>
      <c r="F2" s="197">
        <v>0.25</v>
      </c>
      <c r="G2" s="196" t="s">
        <v>923</v>
      </c>
      <c r="H2" s="196" t="s">
        <v>922</v>
      </c>
      <c r="I2" s="197">
        <v>0.25</v>
      </c>
      <c r="J2" s="196" t="s">
        <v>923</v>
      </c>
      <c r="K2" s="196" t="s">
        <v>922</v>
      </c>
      <c r="L2" s="197">
        <v>0.25</v>
      </c>
      <c r="M2" s="196" t="s">
        <v>923</v>
      </c>
      <c r="N2" s="196" t="s">
        <v>922</v>
      </c>
      <c r="O2" s="197">
        <v>0.25</v>
      </c>
      <c r="P2" s="196" t="s">
        <v>923</v>
      </c>
      <c r="Q2" s="196" t="s">
        <v>922</v>
      </c>
      <c r="R2" s="197">
        <v>0.25</v>
      </c>
      <c r="S2" s="196" t="s">
        <v>923</v>
      </c>
      <c r="T2" s="198" t="s">
        <v>922</v>
      </c>
      <c r="U2" s="197">
        <v>0.25</v>
      </c>
      <c r="V2" s="196" t="s">
        <v>923</v>
      </c>
      <c r="W2" s="196" t="s">
        <v>922</v>
      </c>
      <c r="X2" s="197">
        <v>0.25</v>
      </c>
      <c r="Y2" s="196" t="s">
        <v>923</v>
      </c>
      <c r="Z2" s="196" t="s">
        <v>922</v>
      </c>
      <c r="AA2" s="197">
        <v>0.25</v>
      </c>
      <c r="AB2" s="196" t="s">
        <v>923</v>
      </c>
      <c r="AC2" s="196" t="s">
        <v>922</v>
      </c>
      <c r="AD2" s="197">
        <v>0.25</v>
      </c>
      <c r="AE2" s="196" t="s">
        <v>923</v>
      </c>
      <c r="AF2" s="196" t="s">
        <v>922</v>
      </c>
      <c r="AG2" s="197">
        <v>0.25</v>
      </c>
      <c r="AH2" s="196" t="s">
        <v>923</v>
      </c>
      <c r="AI2" s="196" t="s">
        <v>922</v>
      </c>
      <c r="AJ2" s="197">
        <v>0.25</v>
      </c>
      <c r="AK2" s="196" t="s">
        <v>923</v>
      </c>
      <c r="AL2" s="196" t="s">
        <v>922</v>
      </c>
      <c r="AM2" s="197">
        <v>0.25</v>
      </c>
      <c r="AN2" s="196" t="s">
        <v>923</v>
      </c>
      <c r="AO2" s="196" t="s">
        <v>922</v>
      </c>
      <c r="AP2" s="197">
        <v>0.25</v>
      </c>
      <c r="AQ2" s="201" t="s">
        <v>923</v>
      </c>
      <c r="AR2" s="201" t="s">
        <v>922</v>
      </c>
      <c r="AS2" s="197">
        <v>0.25</v>
      </c>
      <c r="AT2" s="224" t="s">
        <v>923</v>
      </c>
      <c r="AU2" s="224" t="s">
        <v>922</v>
      </c>
      <c r="AV2" s="197">
        <v>0.25</v>
      </c>
      <c r="AW2" s="240" t="s">
        <v>923</v>
      </c>
      <c r="AX2" s="240" t="s">
        <v>922</v>
      </c>
      <c r="AY2" s="197">
        <v>0.25</v>
      </c>
      <c r="AZ2" s="290" t="s">
        <v>923</v>
      </c>
      <c r="BA2" s="290" t="s">
        <v>922</v>
      </c>
      <c r="BB2" s="197">
        <v>0.25</v>
      </c>
      <c r="BC2" s="302" t="s">
        <v>923</v>
      </c>
      <c r="BD2" s="302" t="s">
        <v>922</v>
      </c>
      <c r="BE2" s="197">
        <v>0.25</v>
      </c>
      <c r="BF2" s="321" t="s">
        <v>923</v>
      </c>
      <c r="BG2" s="321" t="s">
        <v>922</v>
      </c>
      <c r="BH2" s="197">
        <v>0.25</v>
      </c>
      <c r="BI2" s="349" t="s">
        <v>923</v>
      </c>
      <c r="BJ2" s="349" t="s">
        <v>922</v>
      </c>
      <c r="BK2" s="197">
        <v>0.25</v>
      </c>
    </row>
    <row r="3" spans="1:63">
      <c r="A3" s="199" t="s">
        <v>1699</v>
      </c>
      <c r="B3" s="26" t="s">
        <v>4</v>
      </c>
      <c r="C3" s="24" t="str">
        <f>VLOOKUP(B3,Remark!C:D,2,0)</f>
        <v>RMA2</v>
      </c>
      <c r="D3" s="27">
        <v>106</v>
      </c>
      <c r="E3" s="27">
        <v>11206</v>
      </c>
      <c r="F3" s="58">
        <f>E3*25%</f>
        <v>2801.5</v>
      </c>
      <c r="G3" s="27">
        <v>639</v>
      </c>
      <c r="H3" s="27">
        <v>55809</v>
      </c>
      <c r="I3" s="58">
        <f>H3*25%</f>
        <v>13952.25</v>
      </c>
      <c r="J3" s="27">
        <v>789</v>
      </c>
      <c r="K3" s="27">
        <v>77523</v>
      </c>
      <c r="L3" s="58">
        <f t="shared" ref="L3:L4" si="0">K3*25%</f>
        <v>19380.75</v>
      </c>
      <c r="M3" s="28">
        <v>792</v>
      </c>
      <c r="N3" s="28">
        <v>84746</v>
      </c>
      <c r="O3" s="58">
        <f t="shared" ref="O3:O5" si="1">N3*25%</f>
        <v>21186.5</v>
      </c>
      <c r="P3" s="28">
        <v>996</v>
      </c>
      <c r="Q3" s="28">
        <v>100012</v>
      </c>
      <c r="R3" s="58">
        <f t="shared" ref="R3:R5" si="2">Q3*25%</f>
        <v>25003</v>
      </c>
      <c r="S3" s="28">
        <f>1250+83</f>
        <v>1333</v>
      </c>
      <c r="T3" s="28">
        <f>122384+7951</f>
        <v>130335</v>
      </c>
      <c r="U3" s="58">
        <f t="shared" ref="U3:U14" si="3">T3*25%</f>
        <v>32583.75</v>
      </c>
      <c r="V3" s="28">
        <f>1417+8</f>
        <v>1425</v>
      </c>
      <c r="W3" s="28">
        <f>131593+1214</f>
        <v>132807</v>
      </c>
      <c r="X3" s="58">
        <f t="shared" ref="X3:X14" si="4">W3*25%</f>
        <v>33201.75</v>
      </c>
      <c r="Y3" s="28">
        <v>1795</v>
      </c>
      <c r="Z3" s="28">
        <v>159523</v>
      </c>
      <c r="AA3" s="58">
        <f t="shared" ref="AA3:AA13" si="5">Z3*25%</f>
        <v>39880.75</v>
      </c>
      <c r="AB3" s="28">
        <v>1717</v>
      </c>
      <c r="AC3" s="28">
        <v>157727</v>
      </c>
      <c r="AD3" s="58">
        <f t="shared" ref="AD3:AD38" si="6">AC3*25%</f>
        <v>39431.75</v>
      </c>
      <c r="AE3" s="75">
        <v>2150</v>
      </c>
      <c r="AF3" s="75">
        <v>196662</v>
      </c>
      <c r="AG3" s="58">
        <f>AF3*25%</f>
        <v>49165.5</v>
      </c>
      <c r="AH3" s="102">
        <v>2344</v>
      </c>
      <c r="AI3" s="102">
        <v>202444</v>
      </c>
      <c r="AJ3" s="119">
        <f>AI3*25%</f>
        <v>50611</v>
      </c>
      <c r="AK3" s="98">
        <v>2358</v>
      </c>
      <c r="AL3" s="98">
        <v>203374</v>
      </c>
      <c r="AM3" s="189">
        <f>AL3*25%</f>
        <v>50843.5</v>
      </c>
      <c r="AN3" s="192">
        <v>2639</v>
      </c>
      <c r="AO3" s="98">
        <v>226151</v>
      </c>
      <c r="AP3" s="120">
        <f>AO3*25%</f>
        <v>56537.75</v>
      </c>
      <c r="AQ3" s="75">
        <v>2676</v>
      </c>
      <c r="AR3" s="75">
        <v>223404</v>
      </c>
      <c r="AS3" s="120">
        <f>AR3*25%</f>
        <v>55851</v>
      </c>
      <c r="AT3" s="75">
        <v>2895</v>
      </c>
      <c r="AU3" s="75">
        <v>241559</v>
      </c>
      <c r="AV3" s="120">
        <f>AU3*25%</f>
        <v>60389.75</v>
      </c>
      <c r="AW3" s="252">
        <v>2776</v>
      </c>
      <c r="AX3" s="252">
        <v>231674</v>
      </c>
      <c r="AY3" s="257">
        <f>AX3*25%</f>
        <v>57918.5</v>
      </c>
      <c r="AZ3" s="252">
        <v>281419</v>
      </c>
      <c r="BA3" s="252">
        <v>3427</v>
      </c>
      <c r="BB3" s="257">
        <f>BA3*25%</f>
        <v>856.75</v>
      </c>
      <c r="BC3" s="252">
        <v>3351</v>
      </c>
      <c r="BD3" s="252">
        <f>266393+69498</f>
        <v>335891</v>
      </c>
      <c r="BE3" s="257">
        <f>BD3*25%</f>
        <v>83972.75</v>
      </c>
      <c r="BF3" s="252">
        <v>3124</v>
      </c>
      <c r="BG3" s="252">
        <v>253676</v>
      </c>
      <c r="BH3" s="257">
        <f>BG3*25%</f>
        <v>63419</v>
      </c>
      <c r="BI3" s="252">
        <v>2991</v>
      </c>
      <c r="BJ3" s="252">
        <v>261771</v>
      </c>
      <c r="BK3" s="257">
        <f>BJ3*25%</f>
        <v>65442.75</v>
      </c>
    </row>
    <row r="4" spans="1:63">
      <c r="A4" s="199" t="s">
        <v>1700</v>
      </c>
      <c r="B4" s="26" t="s">
        <v>6</v>
      </c>
      <c r="C4" s="24" t="str">
        <f>VLOOKUP(B4,Remark!C:D,2,0)</f>
        <v>Kerry</v>
      </c>
      <c r="D4" s="28"/>
      <c r="E4" s="28"/>
      <c r="F4" s="28"/>
      <c r="G4" s="27">
        <v>132</v>
      </c>
      <c r="H4" s="28">
        <v>12358</v>
      </c>
      <c r="I4" s="58">
        <f>H4*25%</f>
        <v>3089.5</v>
      </c>
      <c r="J4" s="27">
        <v>391</v>
      </c>
      <c r="K4" s="28">
        <v>26108</v>
      </c>
      <c r="L4" s="58">
        <f t="shared" si="0"/>
        <v>6527</v>
      </c>
      <c r="M4" s="28">
        <v>576</v>
      </c>
      <c r="N4" s="28">
        <v>44266</v>
      </c>
      <c r="O4" s="58">
        <f t="shared" si="1"/>
        <v>11066.5</v>
      </c>
      <c r="P4" s="28">
        <v>748</v>
      </c>
      <c r="Q4" s="28">
        <v>67554</v>
      </c>
      <c r="R4" s="58">
        <f t="shared" si="2"/>
        <v>16888.5</v>
      </c>
      <c r="S4" s="28">
        <f>1168+119</f>
        <v>1287</v>
      </c>
      <c r="T4" s="28">
        <f>98552+9387</f>
        <v>107939</v>
      </c>
      <c r="U4" s="58">
        <f t="shared" si="3"/>
        <v>26984.75</v>
      </c>
      <c r="V4" s="28">
        <f>14+995</f>
        <v>1009</v>
      </c>
      <c r="W4" s="28">
        <f>1198+74095</f>
        <v>75293</v>
      </c>
      <c r="X4" s="58">
        <f t="shared" si="4"/>
        <v>18823.25</v>
      </c>
      <c r="Y4" s="28">
        <v>1140</v>
      </c>
      <c r="Z4" s="28">
        <v>90262</v>
      </c>
      <c r="AA4" s="58">
        <f t="shared" si="5"/>
        <v>22565.5</v>
      </c>
      <c r="AB4" s="28">
        <v>1070</v>
      </c>
      <c r="AC4" s="28">
        <v>83974</v>
      </c>
      <c r="AD4" s="58">
        <f t="shared" si="6"/>
        <v>20993.5</v>
      </c>
      <c r="AE4" s="75">
        <v>1250</v>
      </c>
      <c r="AF4" s="75">
        <v>117502</v>
      </c>
      <c r="AG4" s="58">
        <f t="shared" ref="AG4:AG12" si="7">AF4*25%</f>
        <v>29375.5</v>
      </c>
      <c r="AH4" s="102">
        <v>1935</v>
      </c>
      <c r="AI4" s="102">
        <v>155635</v>
      </c>
      <c r="AJ4" s="119">
        <f t="shared" ref="AJ4:AJ13" si="8">AI4*25%</f>
        <v>38908.75</v>
      </c>
      <c r="AK4" s="98">
        <v>1888</v>
      </c>
      <c r="AL4" s="98">
        <v>147878</v>
      </c>
      <c r="AM4" s="189">
        <f t="shared" ref="AM4:AM59" si="9">AL4*25%</f>
        <v>36969.5</v>
      </c>
      <c r="AN4" s="192">
        <v>2212</v>
      </c>
      <c r="AO4" s="98">
        <v>163228</v>
      </c>
      <c r="AP4" s="120">
        <f t="shared" ref="AP4:AP13" si="10">AO4*25%</f>
        <v>40807</v>
      </c>
      <c r="AQ4" s="75">
        <v>1783</v>
      </c>
      <c r="AR4" s="75">
        <v>134087</v>
      </c>
      <c r="AS4" s="120">
        <f t="shared" ref="AS4:AS61" si="11">AR4*25%</f>
        <v>33521.75</v>
      </c>
      <c r="AT4" s="75">
        <v>2019</v>
      </c>
      <c r="AU4" s="75">
        <v>160833</v>
      </c>
      <c r="AV4" s="120">
        <f t="shared" ref="AV4:AV61" si="12">AU4*25%</f>
        <v>40208.25</v>
      </c>
      <c r="AW4" s="252">
        <v>2070</v>
      </c>
      <c r="AX4" s="252">
        <v>162378</v>
      </c>
      <c r="AY4" s="257">
        <f t="shared" ref="AY4:AY67" si="13">AX4*25%</f>
        <v>40594.5</v>
      </c>
      <c r="AZ4" s="252">
        <v>171770</v>
      </c>
      <c r="BA4" s="252">
        <v>2144</v>
      </c>
      <c r="BB4" s="257">
        <f t="shared" ref="BB4:BB67" si="14">BA4*25%</f>
        <v>536</v>
      </c>
      <c r="BC4" s="252">
        <v>1988</v>
      </c>
      <c r="BD4" s="252">
        <v>152000</v>
      </c>
      <c r="BE4" s="257">
        <f t="shared" ref="BE4:BE67" si="15">BD4*25%</f>
        <v>38000</v>
      </c>
      <c r="BF4" s="252">
        <v>2027</v>
      </c>
      <c r="BG4" s="252">
        <v>160899</v>
      </c>
      <c r="BH4" s="257">
        <f t="shared" ref="BH4:BH68" si="16">BG4*25%</f>
        <v>40224.75</v>
      </c>
      <c r="BI4" s="252">
        <v>1868</v>
      </c>
      <c r="BJ4" s="252">
        <v>155750</v>
      </c>
      <c r="BK4" s="257">
        <f t="shared" ref="BK4:BK68" si="17">BJ4*25%</f>
        <v>38937.5</v>
      </c>
    </row>
    <row r="5" spans="1:63">
      <c r="A5" s="199" t="s">
        <v>1701</v>
      </c>
      <c r="B5" s="26" t="s">
        <v>7</v>
      </c>
      <c r="C5" s="24" t="str">
        <f>VLOOKUP(B5,Remark!C:D,2,0)</f>
        <v>Kerry</v>
      </c>
      <c r="D5" s="28"/>
      <c r="E5" s="28"/>
      <c r="F5" s="28"/>
      <c r="G5" s="28"/>
      <c r="H5" s="28"/>
      <c r="I5" s="28"/>
      <c r="J5" s="28"/>
      <c r="K5" s="28"/>
      <c r="L5" s="28"/>
      <c r="M5" s="28">
        <v>25</v>
      </c>
      <c r="N5" s="28">
        <v>1943</v>
      </c>
      <c r="O5" s="58">
        <f t="shared" si="1"/>
        <v>485.75</v>
      </c>
      <c r="P5" s="28">
        <v>174</v>
      </c>
      <c r="Q5" s="28">
        <v>11680</v>
      </c>
      <c r="R5" s="58">
        <f t="shared" si="2"/>
        <v>2920</v>
      </c>
      <c r="S5" s="28">
        <f>190+14</f>
        <v>204</v>
      </c>
      <c r="T5" s="28">
        <f>14754+952</f>
        <v>15706</v>
      </c>
      <c r="U5" s="58">
        <f t="shared" si="3"/>
        <v>3926.5</v>
      </c>
      <c r="V5" s="28">
        <f>145+33</f>
        <v>178</v>
      </c>
      <c r="W5" s="28">
        <f>11395+2805</f>
        <v>14200</v>
      </c>
      <c r="X5" s="58">
        <f t="shared" si="4"/>
        <v>3550</v>
      </c>
      <c r="Y5" s="28">
        <v>207</v>
      </c>
      <c r="Z5" s="28">
        <v>15607</v>
      </c>
      <c r="AA5" s="58">
        <f t="shared" si="5"/>
        <v>3901.75</v>
      </c>
      <c r="AB5" s="28">
        <v>217</v>
      </c>
      <c r="AC5" s="28">
        <v>17351</v>
      </c>
      <c r="AD5" s="58">
        <f t="shared" si="6"/>
        <v>4337.75</v>
      </c>
      <c r="AE5" s="75">
        <v>323</v>
      </c>
      <c r="AF5" s="75">
        <v>26157</v>
      </c>
      <c r="AG5" s="58">
        <f t="shared" si="7"/>
        <v>6539.25</v>
      </c>
      <c r="AH5" s="102">
        <v>411</v>
      </c>
      <c r="AI5" s="102">
        <v>25661</v>
      </c>
      <c r="AJ5" s="119">
        <f t="shared" si="8"/>
        <v>6415.25</v>
      </c>
      <c r="AK5" s="98">
        <v>466</v>
      </c>
      <c r="AL5" s="98">
        <v>30234</v>
      </c>
      <c r="AM5" s="189">
        <f t="shared" si="9"/>
        <v>7558.5</v>
      </c>
      <c r="AN5" s="192">
        <v>462</v>
      </c>
      <c r="AO5" s="98">
        <v>29852</v>
      </c>
      <c r="AP5" s="120">
        <f t="shared" si="10"/>
        <v>7463</v>
      </c>
      <c r="AQ5" s="75">
        <v>389</v>
      </c>
      <c r="AR5" s="75">
        <v>25705</v>
      </c>
      <c r="AS5" s="120">
        <f t="shared" si="11"/>
        <v>6426.25</v>
      </c>
      <c r="AT5" s="75">
        <v>1107</v>
      </c>
      <c r="AU5" s="75">
        <v>63319</v>
      </c>
      <c r="AV5" s="120">
        <f t="shared" si="12"/>
        <v>15829.75</v>
      </c>
      <c r="AW5" s="252">
        <v>515</v>
      </c>
      <c r="AX5" s="252">
        <v>39859</v>
      </c>
      <c r="AY5" s="257">
        <f t="shared" si="13"/>
        <v>9964.75</v>
      </c>
      <c r="AZ5" s="252">
        <v>32518</v>
      </c>
      <c r="BA5" s="252">
        <v>394</v>
      </c>
      <c r="BB5" s="257">
        <f t="shared" si="14"/>
        <v>98.5</v>
      </c>
      <c r="BC5" s="252">
        <v>563</v>
      </c>
      <c r="BD5" s="252">
        <v>43323</v>
      </c>
      <c r="BE5" s="257">
        <f t="shared" si="15"/>
        <v>10830.75</v>
      </c>
      <c r="BF5" s="252">
        <v>428</v>
      </c>
      <c r="BG5" s="252">
        <v>35130</v>
      </c>
      <c r="BH5" s="257">
        <f t="shared" si="16"/>
        <v>8782.5</v>
      </c>
      <c r="BI5" s="252">
        <v>490</v>
      </c>
      <c r="BJ5" s="252">
        <v>40490</v>
      </c>
      <c r="BK5" s="257">
        <f t="shared" si="17"/>
        <v>10122.5</v>
      </c>
    </row>
    <row r="6" spans="1:63">
      <c r="A6" s="199" t="s">
        <v>1702</v>
      </c>
      <c r="B6" s="26" t="s">
        <v>8</v>
      </c>
      <c r="C6" s="24" t="str">
        <f>VLOOKUP(B6,Remark!C:D,2,0)</f>
        <v>Kerry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>
        <v>62</v>
      </c>
      <c r="T6" s="29">
        <v>6452</v>
      </c>
      <c r="U6" s="58">
        <f t="shared" si="3"/>
        <v>1613</v>
      </c>
      <c r="V6" s="28">
        <f>158+65</f>
        <v>223</v>
      </c>
      <c r="W6" s="28">
        <f>13558+4861</f>
        <v>18419</v>
      </c>
      <c r="X6" s="58">
        <f t="shared" si="4"/>
        <v>4604.75</v>
      </c>
      <c r="Y6" s="28">
        <v>289</v>
      </c>
      <c r="Z6" s="28">
        <v>21917</v>
      </c>
      <c r="AA6" s="58">
        <f t="shared" si="5"/>
        <v>5479.25</v>
      </c>
      <c r="AB6" s="28">
        <v>330</v>
      </c>
      <c r="AC6" s="28">
        <v>32740</v>
      </c>
      <c r="AD6" s="58">
        <f t="shared" si="6"/>
        <v>8185</v>
      </c>
      <c r="AE6" s="75">
        <v>395</v>
      </c>
      <c r="AF6" s="75">
        <v>33699</v>
      </c>
      <c r="AG6" s="58">
        <f t="shared" si="7"/>
        <v>8424.75</v>
      </c>
      <c r="AH6" s="102">
        <v>379</v>
      </c>
      <c r="AI6" s="102">
        <v>34641</v>
      </c>
      <c r="AJ6" s="119">
        <f t="shared" si="8"/>
        <v>8660.25</v>
      </c>
      <c r="AK6" s="98">
        <v>464</v>
      </c>
      <c r="AL6" s="98">
        <v>38420</v>
      </c>
      <c r="AM6" s="189">
        <f t="shared" si="9"/>
        <v>9605</v>
      </c>
      <c r="AN6" s="192">
        <v>506</v>
      </c>
      <c r="AO6" s="98">
        <v>40952</v>
      </c>
      <c r="AP6" s="120">
        <f t="shared" si="10"/>
        <v>10238</v>
      </c>
      <c r="AQ6" s="75">
        <v>536</v>
      </c>
      <c r="AR6" s="75">
        <v>41620</v>
      </c>
      <c r="AS6" s="120">
        <f t="shared" si="11"/>
        <v>10405</v>
      </c>
      <c r="AT6" s="75">
        <v>665</v>
      </c>
      <c r="AU6" s="75">
        <v>58953</v>
      </c>
      <c r="AV6" s="120">
        <f t="shared" si="12"/>
        <v>14738.25</v>
      </c>
      <c r="AW6" s="252">
        <v>852</v>
      </c>
      <c r="AX6" s="252">
        <v>68098</v>
      </c>
      <c r="AY6" s="257">
        <f t="shared" si="13"/>
        <v>17024.5</v>
      </c>
      <c r="AZ6" s="252">
        <v>61898</v>
      </c>
      <c r="BA6" s="252">
        <v>744</v>
      </c>
      <c r="BB6" s="257">
        <f t="shared" si="14"/>
        <v>186</v>
      </c>
      <c r="BC6" s="252">
        <v>847</v>
      </c>
      <c r="BD6" s="252">
        <v>76683</v>
      </c>
      <c r="BE6" s="257">
        <f t="shared" si="15"/>
        <v>19170.75</v>
      </c>
      <c r="BF6" s="252">
        <v>707</v>
      </c>
      <c r="BG6" s="252">
        <v>64327</v>
      </c>
      <c r="BH6" s="257">
        <f t="shared" si="16"/>
        <v>16081.75</v>
      </c>
      <c r="BI6" s="252">
        <v>712</v>
      </c>
      <c r="BJ6" s="252">
        <v>61944</v>
      </c>
      <c r="BK6" s="257">
        <f t="shared" si="17"/>
        <v>15486</v>
      </c>
    </row>
    <row r="7" spans="1:63">
      <c r="A7" s="199" t="s">
        <v>1703</v>
      </c>
      <c r="B7" s="26" t="s">
        <v>9</v>
      </c>
      <c r="C7" s="24" t="str">
        <f>VLOOKUP(B7,Remark!C:D,2,0)</f>
        <v>Kerry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>
        <v>54</v>
      </c>
      <c r="T7" s="29">
        <v>7784</v>
      </c>
      <c r="U7" s="58">
        <f t="shared" si="3"/>
        <v>1946</v>
      </c>
      <c r="V7" s="28">
        <f>92+33</f>
        <v>125</v>
      </c>
      <c r="W7" s="28">
        <f>9338+2919</f>
        <v>12257</v>
      </c>
      <c r="X7" s="58">
        <f t="shared" si="4"/>
        <v>3064.25</v>
      </c>
      <c r="Y7" s="28">
        <v>205</v>
      </c>
      <c r="Z7" s="28">
        <v>23929</v>
      </c>
      <c r="AA7" s="58">
        <f t="shared" si="5"/>
        <v>5982.25</v>
      </c>
      <c r="AB7" s="28">
        <v>211</v>
      </c>
      <c r="AC7" s="28">
        <v>20937</v>
      </c>
      <c r="AD7" s="58">
        <f t="shared" si="6"/>
        <v>5234.25</v>
      </c>
      <c r="AE7" s="75">
        <v>230</v>
      </c>
      <c r="AF7" s="75">
        <v>24886</v>
      </c>
      <c r="AG7" s="58">
        <f t="shared" si="7"/>
        <v>6221.5</v>
      </c>
      <c r="AH7" s="102">
        <v>205</v>
      </c>
      <c r="AI7" s="102">
        <v>20699</v>
      </c>
      <c r="AJ7" s="119">
        <f t="shared" si="8"/>
        <v>5174.75</v>
      </c>
      <c r="AK7" s="98">
        <v>220</v>
      </c>
      <c r="AL7" s="98">
        <v>19946</v>
      </c>
      <c r="AM7" s="189">
        <f t="shared" si="9"/>
        <v>4986.5</v>
      </c>
      <c r="AN7" s="192">
        <v>311</v>
      </c>
      <c r="AO7" s="98">
        <v>33257</v>
      </c>
      <c r="AP7" s="120">
        <f t="shared" si="10"/>
        <v>8314.25</v>
      </c>
      <c r="AQ7" s="75">
        <v>246</v>
      </c>
      <c r="AR7" s="75">
        <v>24630</v>
      </c>
      <c r="AS7" s="120">
        <f t="shared" si="11"/>
        <v>6157.5</v>
      </c>
      <c r="AT7" s="75">
        <v>362</v>
      </c>
      <c r="AU7" s="75">
        <v>35884</v>
      </c>
      <c r="AV7" s="120">
        <f t="shared" si="12"/>
        <v>8971</v>
      </c>
      <c r="AW7" s="252">
        <v>452</v>
      </c>
      <c r="AX7" s="252">
        <v>45016</v>
      </c>
      <c r="AY7" s="257">
        <f t="shared" si="13"/>
        <v>11254</v>
      </c>
      <c r="AZ7" s="252">
        <v>44407</v>
      </c>
      <c r="BA7" s="252">
        <v>461</v>
      </c>
      <c r="BB7" s="257">
        <f t="shared" si="14"/>
        <v>115.25</v>
      </c>
      <c r="BC7" s="252">
        <v>504</v>
      </c>
      <c r="BD7" s="252">
        <v>47028</v>
      </c>
      <c r="BE7" s="257">
        <f t="shared" si="15"/>
        <v>11757</v>
      </c>
      <c r="BF7" s="252">
        <v>499</v>
      </c>
      <c r="BG7" s="252">
        <v>47289</v>
      </c>
      <c r="BH7" s="257">
        <f t="shared" si="16"/>
        <v>11822.25</v>
      </c>
      <c r="BI7" s="252">
        <v>532</v>
      </c>
      <c r="BJ7" s="252">
        <v>51646</v>
      </c>
      <c r="BK7" s="257">
        <f t="shared" si="17"/>
        <v>12911.5</v>
      </c>
    </row>
    <row r="8" spans="1:63">
      <c r="A8" s="199" t="s">
        <v>1704</v>
      </c>
      <c r="B8" s="26" t="s">
        <v>10</v>
      </c>
      <c r="C8" s="24" t="str">
        <f>VLOOKUP(B8,Remark!C:D,2,0)</f>
        <v>Kerry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>
        <f>95+3</f>
        <v>98</v>
      </c>
      <c r="T8" s="29">
        <f>7079+317</f>
        <v>7396</v>
      </c>
      <c r="U8" s="58">
        <f t="shared" si="3"/>
        <v>1849</v>
      </c>
      <c r="V8" s="28">
        <f>3+110</f>
        <v>113</v>
      </c>
      <c r="W8" s="28">
        <f>237+10064</f>
        <v>10301</v>
      </c>
      <c r="X8" s="58">
        <f t="shared" si="4"/>
        <v>2575.25</v>
      </c>
      <c r="Y8" s="28">
        <v>192</v>
      </c>
      <c r="Z8" s="28">
        <v>20072</v>
      </c>
      <c r="AA8" s="58">
        <f t="shared" si="5"/>
        <v>5018</v>
      </c>
      <c r="AB8" s="28">
        <v>272</v>
      </c>
      <c r="AC8" s="28">
        <v>24488</v>
      </c>
      <c r="AD8" s="58">
        <f t="shared" si="6"/>
        <v>6122</v>
      </c>
      <c r="AE8" s="75">
        <v>252</v>
      </c>
      <c r="AF8" s="75">
        <v>20198</v>
      </c>
      <c r="AG8" s="58">
        <f t="shared" si="7"/>
        <v>5049.5</v>
      </c>
      <c r="AH8" s="102">
        <v>393</v>
      </c>
      <c r="AI8" s="102">
        <v>29703</v>
      </c>
      <c r="AJ8" s="119">
        <f t="shared" si="8"/>
        <v>7425.75</v>
      </c>
      <c r="AK8" s="98">
        <v>422</v>
      </c>
      <c r="AL8" s="98">
        <v>32418</v>
      </c>
      <c r="AM8" s="189">
        <f t="shared" si="9"/>
        <v>8104.5</v>
      </c>
      <c r="AN8" s="192">
        <v>482</v>
      </c>
      <c r="AO8" s="98">
        <v>39262</v>
      </c>
      <c r="AP8" s="120">
        <f t="shared" si="10"/>
        <v>9815.5</v>
      </c>
      <c r="AQ8" s="75">
        <v>608</v>
      </c>
      <c r="AR8" s="75">
        <v>46902</v>
      </c>
      <c r="AS8" s="120">
        <f t="shared" si="11"/>
        <v>11725.5</v>
      </c>
      <c r="AT8" s="75">
        <v>728</v>
      </c>
      <c r="AU8" s="75">
        <v>54940</v>
      </c>
      <c r="AV8" s="120">
        <f t="shared" si="12"/>
        <v>13735</v>
      </c>
      <c r="AW8" s="252">
        <v>734</v>
      </c>
      <c r="AX8" s="252">
        <v>61488</v>
      </c>
      <c r="AY8" s="257">
        <f t="shared" si="13"/>
        <v>15372</v>
      </c>
      <c r="AZ8" s="252">
        <v>55350</v>
      </c>
      <c r="BA8" s="252">
        <v>656</v>
      </c>
      <c r="BB8" s="257">
        <f t="shared" si="14"/>
        <v>164</v>
      </c>
      <c r="BC8" s="252">
        <v>780</v>
      </c>
      <c r="BD8" s="252">
        <v>68566</v>
      </c>
      <c r="BE8" s="257">
        <f t="shared" si="15"/>
        <v>17141.5</v>
      </c>
      <c r="BF8" s="252">
        <v>944</v>
      </c>
      <c r="BG8" s="252">
        <v>76028</v>
      </c>
      <c r="BH8" s="257">
        <f t="shared" si="16"/>
        <v>19007</v>
      </c>
      <c r="BI8" s="252">
        <v>830</v>
      </c>
      <c r="BJ8" s="252">
        <v>74324</v>
      </c>
      <c r="BK8" s="257">
        <f t="shared" si="17"/>
        <v>18581</v>
      </c>
    </row>
    <row r="9" spans="1:63">
      <c r="A9" s="199" t="s">
        <v>1705</v>
      </c>
      <c r="B9" s="26" t="s">
        <v>11</v>
      </c>
      <c r="C9" s="24" t="str">
        <f>VLOOKUP(B9,Remark!C:D,2,0)</f>
        <v>Kerry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>
        <v>40</v>
      </c>
      <c r="T9" s="29">
        <v>3288</v>
      </c>
      <c r="U9" s="58">
        <f t="shared" si="3"/>
        <v>822</v>
      </c>
      <c r="V9" s="28">
        <f>78+16</f>
        <v>94</v>
      </c>
      <c r="W9" s="28">
        <f>5998+1410</f>
        <v>7408</v>
      </c>
      <c r="X9" s="58">
        <f t="shared" si="4"/>
        <v>1852</v>
      </c>
      <c r="Y9" s="28">
        <v>178</v>
      </c>
      <c r="Z9" s="28">
        <v>17946</v>
      </c>
      <c r="AA9" s="58">
        <f t="shared" si="5"/>
        <v>4486.5</v>
      </c>
      <c r="AB9" s="28">
        <v>268</v>
      </c>
      <c r="AC9" s="28">
        <v>26460</v>
      </c>
      <c r="AD9" s="58">
        <f t="shared" si="6"/>
        <v>6615</v>
      </c>
      <c r="AE9" s="75">
        <v>643</v>
      </c>
      <c r="AF9" s="75">
        <v>56259</v>
      </c>
      <c r="AG9" s="58">
        <f t="shared" si="7"/>
        <v>14064.75</v>
      </c>
      <c r="AH9" s="102">
        <v>423</v>
      </c>
      <c r="AI9" s="102">
        <v>40033</v>
      </c>
      <c r="AJ9" s="119">
        <f t="shared" si="8"/>
        <v>10008.25</v>
      </c>
      <c r="AK9" s="98">
        <v>380</v>
      </c>
      <c r="AL9" s="98">
        <v>29864</v>
      </c>
      <c r="AM9" s="189">
        <f t="shared" si="9"/>
        <v>7466</v>
      </c>
      <c r="AN9" s="192">
        <v>450</v>
      </c>
      <c r="AO9" s="98">
        <v>40666</v>
      </c>
      <c r="AP9" s="120">
        <f t="shared" si="10"/>
        <v>10166.5</v>
      </c>
      <c r="AQ9" s="75">
        <v>799</v>
      </c>
      <c r="AR9" s="75">
        <v>58061</v>
      </c>
      <c r="AS9" s="120">
        <f t="shared" si="11"/>
        <v>14515.25</v>
      </c>
      <c r="AT9" s="75">
        <v>923</v>
      </c>
      <c r="AU9" s="75">
        <v>71227</v>
      </c>
      <c r="AV9" s="120">
        <f t="shared" si="12"/>
        <v>17806.75</v>
      </c>
      <c r="AW9" s="252">
        <v>1012</v>
      </c>
      <c r="AX9" s="252">
        <v>83358</v>
      </c>
      <c r="AY9" s="257">
        <f t="shared" si="13"/>
        <v>20839.5</v>
      </c>
      <c r="AZ9" s="252">
        <v>81875</v>
      </c>
      <c r="BA9" s="252">
        <v>1077</v>
      </c>
      <c r="BB9" s="257">
        <f t="shared" si="14"/>
        <v>269.25</v>
      </c>
      <c r="BC9" s="252">
        <v>1133</v>
      </c>
      <c r="BD9" s="252">
        <v>85265</v>
      </c>
      <c r="BE9" s="257">
        <f t="shared" si="15"/>
        <v>21316.25</v>
      </c>
      <c r="BF9" s="252">
        <v>1107</v>
      </c>
      <c r="BG9" s="252">
        <v>96145</v>
      </c>
      <c r="BH9" s="257">
        <f t="shared" si="16"/>
        <v>24036.25</v>
      </c>
      <c r="BI9" s="252">
        <v>1153</v>
      </c>
      <c r="BJ9" s="252">
        <v>102013</v>
      </c>
      <c r="BK9" s="257">
        <f t="shared" si="17"/>
        <v>25503.25</v>
      </c>
    </row>
    <row r="10" spans="1:63">
      <c r="A10" s="199" t="s">
        <v>1706</v>
      </c>
      <c r="B10" s="26" t="s">
        <v>13</v>
      </c>
      <c r="C10" s="24" t="str">
        <f>VLOOKUP(B10,Remark!C:D,2,0)</f>
        <v>SUKS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>
        <v>82</v>
      </c>
      <c r="T10" s="29">
        <v>6740</v>
      </c>
      <c r="U10" s="58">
        <f t="shared" si="3"/>
        <v>1685</v>
      </c>
      <c r="V10" s="28">
        <f>96+43</f>
        <v>139</v>
      </c>
      <c r="W10" s="28">
        <f>7690+3363</f>
        <v>11053</v>
      </c>
      <c r="X10" s="58">
        <f t="shared" si="4"/>
        <v>2763.25</v>
      </c>
      <c r="Y10" s="28">
        <v>200</v>
      </c>
      <c r="Z10" s="28">
        <v>16776</v>
      </c>
      <c r="AA10" s="58">
        <f t="shared" si="5"/>
        <v>4194</v>
      </c>
      <c r="AB10" s="28">
        <v>325</v>
      </c>
      <c r="AC10" s="28">
        <v>30091</v>
      </c>
      <c r="AD10" s="58">
        <f t="shared" si="6"/>
        <v>7522.75</v>
      </c>
      <c r="AE10" s="75">
        <v>388</v>
      </c>
      <c r="AF10" s="75">
        <v>36410</v>
      </c>
      <c r="AG10" s="58">
        <f t="shared" si="7"/>
        <v>9102.5</v>
      </c>
      <c r="AH10" s="102">
        <v>380</v>
      </c>
      <c r="AI10" s="102">
        <v>31934</v>
      </c>
      <c r="AJ10" s="119">
        <f t="shared" si="8"/>
        <v>7983.5</v>
      </c>
      <c r="AK10" s="98">
        <v>333</v>
      </c>
      <c r="AL10" s="98">
        <v>28971</v>
      </c>
      <c r="AM10" s="189">
        <f t="shared" si="9"/>
        <v>7242.75</v>
      </c>
      <c r="AN10" s="192">
        <v>505</v>
      </c>
      <c r="AO10" s="98">
        <v>40263</v>
      </c>
      <c r="AP10" s="120">
        <f t="shared" si="10"/>
        <v>10065.75</v>
      </c>
      <c r="AQ10" s="75">
        <v>483</v>
      </c>
      <c r="AR10" s="75">
        <v>39879</v>
      </c>
      <c r="AS10" s="120">
        <f t="shared" si="11"/>
        <v>9969.75</v>
      </c>
      <c r="AT10" s="75">
        <v>521</v>
      </c>
      <c r="AU10" s="75">
        <v>43607</v>
      </c>
      <c r="AV10" s="120">
        <f t="shared" si="12"/>
        <v>10901.75</v>
      </c>
      <c r="AW10" s="252">
        <v>551</v>
      </c>
      <c r="AX10" s="252">
        <v>48391</v>
      </c>
      <c r="AY10" s="257">
        <f t="shared" si="13"/>
        <v>12097.75</v>
      </c>
      <c r="AZ10" s="252">
        <v>38846</v>
      </c>
      <c r="BA10" s="252">
        <v>472</v>
      </c>
      <c r="BB10" s="257">
        <f t="shared" si="14"/>
        <v>118</v>
      </c>
      <c r="BC10" s="252">
        <v>595</v>
      </c>
      <c r="BD10" s="252">
        <f>48957+9593.5</f>
        <v>58550.5</v>
      </c>
      <c r="BE10" s="257">
        <f t="shared" si="15"/>
        <v>14637.625</v>
      </c>
      <c r="BF10" s="252">
        <v>700</v>
      </c>
      <c r="BG10" s="252">
        <v>62416</v>
      </c>
      <c r="BH10" s="257">
        <f t="shared" si="16"/>
        <v>15604</v>
      </c>
      <c r="BI10" s="252">
        <v>807</v>
      </c>
      <c r="BJ10" s="252">
        <v>70047</v>
      </c>
      <c r="BK10" s="257">
        <f t="shared" si="17"/>
        <v>17511.75</v>
      </c>
    </row>
    <row r="11" spans="1:63">
      <c r="A11" s="199" t="s">
        <v>1707</v>
      </c>
      <c r="B11" s="26" t="s">
        <v>15</v>
      </c>
      <c r="C11" s="24" t="str">
        <f>VLOOKUP(B11,Remark!C:D,2,0)</f>
        <v>BKAE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>
        <v>58</v>
      </c>
      <c r="T11" s="29">
        <v>4508</v>
      </c>
      <c r="U11" s="58">
        <f t="shared" si="3"/>
        <v>1127</v>
      </c>
      <c r="V11" s="28">
        <f>17+91</f>
        <v>108</v>
      </c>
      <c r="W11" s="28">
        <f>1719+8399</f>
        <v>10118</v>
      </c>
      <c r="X11" s="58">
        <f t="shared" si="4"/>
        <v>2529.5</v>
      </c>
      <c r="Y11" s="28">
        <v>186</v>
      </c>
      <c r="Z11" s="28">
        <v>15516</v>
      </c>
      <c r="AA11" s="58">
        <f t="shared" si="5"/>
        <v>3879</v>
      </c>
      <c r="AB11" s="28">
        <v>144</v>
      </c>
      <c r="AC11" s="28">
        <v>12430</v>
      </c>
      <c r="AD11" s="58">
        <f t="shared" si="6"/>
        <v>3107.5</v>
      </c>
      <c r="AE11" s="75">
        <v>141</v>
      </c>
      <c r="AF11" s="75">
        <v>14575</v>
      </c>
      <c r="AG11" s="58">
        <f t="shared" si="7"/>
        <v>3643.75</v>
      </c>
      <c r="AH11" s="102">
        <v>199</v>
      </c>
      <c r="AI11" s="102">
        <v>14951</v>
      </c>
      <c r="AJ11" s="119">
        <f t="shared" si="8"/>
        <v>3737.75</v>
      </c>
      <c r="AK11" s="98">
        <v>267</v>
      </c>
      <c r="AL11" s="98">
        <v>19251</v>
      </c>
      <c r="AM11" s="189">
        <f t="shared" si="9"/>
        <v>4812.75</v>
      </c>
      <c r="AN11" s="192">
        <v>214</v>
      </c>
      <c r="AO11" s="98">
        <v>21258</v>
      </c>
      <c r="AP11" s="120">
        <f t="shared" si="10"/>
        <v>5314.5</v>
      </c>
      <c r="AQ11" s="75">
        <v>410</v>
      </c>
      <c r="AR11" s="75">
        <v>37770</v>
      </c>
      <c r="AS11" s="120">
        <f t="shared" si="11"/>
        <v>9442.5</v>
      </c>
      <c r="AT11" s="75">
        <v>307</v>
      </c>
      <c r="AU11" s="75">
        <v>26023</v>
      </c>
      <c r="AV11" s="120">
        <f t="shared" si="12"/>
        <v>6505.75</v>
      </c>
      <c r="AW11" s="252">
        <v>288</v>
      </c>
      <c r="AX11" s="252">
        <v>21312</v>
      </c>
      <c r="AY11" s="257">
        <f t="shared" si="13"/>
        <v>5328</v>
      </c>
      <c r="AZ11" s="252">
        <v>16568</v>
      </c>
      <c r="BA11" s="252">
        <v>186</v>
      </c>
      <c r="BB11" s="257">
        <f t="shared" si="14"/>
        <v>46.5</v>
      </c>
      <c r="BC11" s="252">
        <v>128</v>
      </c>
      <c r="BD11" s="252">
        <f>11440+4095.5</f>
        <v>15535.5</v>
      </c>
      <c r="BE11" s="257">
        <f t="shared" si="15"/>
        <v>3883.875</v>
      </c>
      <c r="BF11" s="252">
        <v>166</v>
      </c>
      <c r="BG11" s="252">
        <v>16264</v>
      </c>
      <c r="BH11" s="257">
        <f t="shared" si="16"/>
        <v>4066</v>
      </c>
      <c r="BI11" s="252">
        <v>204</v>
      </c>
      <c r="BJ11" s="252">
        <v>18548</v>
      </c>
      <c r="BK11" s="257">
        <f t="shared" si="17"/>
        <v>4637</v>
      </c>
    </row>
    <row r="12" spans="1:63">
      <c r="A12" s="199" t="s">
        <v>1708</v>
      </c>
      <c r="B12" s="26" t="s">
        <v>17</v>
      </c>
      <c r="C12" s="24" t="str">
        <f>VLOOKUP(B12,Remark!C:D,2,0)</f>
        <v>CHC4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30">
        <v>33</v>
      </c>
      <c r="T12" s="30">
        <v>3309</v>
      </c>
      <c r="U12" s="58">
        <f t="shared" si="3"/>
        <v>827.25</v>
      </c>
      <c r="V12" s="28">
        <f>52+202</f>
        <v>254</v>
      </c>
      <c r="W12" s="28">
        <f>4712+17938</f>
        <v>22650</v>
      </c>
      <c r="X12" s="58">
        <f t="shared" si="4"/>
        <v>5662.5</v>
      </c>
      <c r="Y12" s="28">
        <v>470</v>
      </c>
      <c r="Z12" s="28">
        <v>40906</v>
      </c>
      <c r="AA12" s="58">
        <f t="shared" si="5"/>
        <v>10226.5</v>
      </c>
      <c r="AB12" s="28">
        <v>504</v>
      </c>
      <c r="AC12" s="28">
        <v>46954</v>
      </c>
      <c r="AD12" s="58">
        <f t="shared" si="6"/>
        <v>11738.5</v>
      </c>
      <c r="AE12" s="75">
        <v>725</v>
      </c>
      <c r="AF12" s="75">
        <v>77231</v>
      </c>
      <c r="AG12" s="58">
        <f t="shared" si="7"/>
        <v>19307.75</v>
      </c>
      <c r="AH12" s="102">
        <v>903</v>
      </c>
      <c r="AI12" s="102">
        <v>90665</v>
      </c>
      <c r="AJ12" s="119">
        <f t="shared" si="8"/>
        <v>22666.25</v>
      </c>
      <c r="AK12" s="98">
        <v>1110</v>
      </c>
      <c r="AL12" s="98">
        <v>111550</v>
      </c>
      <c r="AM12" s="189">
        <f t="shared" si="9"/>
        <v>27887.5</v>
      </c>
      <c r="AN12" s="192">
        <v>1083</v>
      </c>
      <c r="AO12" s="98">
        <v>106391</v>
      </c>
      <c r="AP12" s="120">
        <f t="shared" si="10"/>
        <v>26597.75</v>
      </c>
      <c r="AQ12" s="75">
        <v>1182</v>
      </c>
      <c r="AR12" s="75">
        <v>117106</v>
      </c>
      <c r="AS12" s="120">
        <f t="shared" si="11"/>
        <v>29276.5</v>
      </c>
      <c r="AT12" s="75">
        <v>1379</v>
      </c>
      <c r="AU12" s="75">
        <v>141163</v>
      </c>
      <c r="AV12" s="120">
        <f t="shared" si="12"/>
        <v>35290.75</v>
      </c>
      <c r="AW12" s="252">
        <v>1336</v>
      </c>
      <c r="AX12" s="252">
        <v>132576</v>
      </c>
      <c r="AY12" s="257">
        <f t="shared" si="13"/>
        <v>33144</v>
      </c>
      <c r="AZ12" s="252">
        <v>134009</v>
      </c>
      <c r="BA12" s="252">
        <v>1349</v>
      </c>
      <c r="BB12" s="257">
        <f t="shared" si="14"/>
        <v>337.25</v>
      </c>
      <c r="BC12" s="252">
        <v>1657</v>
      </c>
      <c r="BD12" s="252">
        <f>163659+33165</f>
        <v>196824</v>
      </c>
      <c r="BE12" s="257">
        <f t="shared" si="15"/>
        <v>49206</v>
      </c>
      <c r="BF12" s="252">
        <v>1396</v>
      </c>
      <c r="BG12" s="252">
        <v>141524</v>
      </c>
      <c r="BH12" s="257">
        <f t="shared" si="16"/>
        <v>35381</v>
      </c>
      <c r="BI12" s="252">
        <v>1456</v>
      </c>
      <c r="BJ12" s="252">
        <v>155384</v>
      </c>
      <c r="BK12" s="257">
        <f t="shared" si="17"/>
        <v>38846</v>
      </c>
    </row>
    <row r="13" spans="1:63">
      <c r="A13" s="199" t="s">
        <v>1709</v>
      </c>
      <c r="B13" s="26" t="s">
        <v>18</v>
      </c>
      <c r="C13" s="24" t="str">
        <f>VLOOKUP(B13,Remark!C:D,2,0)</f>
        <v>Kerry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>
        <v>29</v>
      </c>
      <c r="T13" s="29">
        <v>2879</v>
      </c>
      <c r="U13" s="58">
        <f t="shared" si="3"/>
        <v>719.75</v>
      </c>
      <c r="V13" s="28">
        <f>125+65</f>
        <v>190</v>
      </c>
      <c r="W13" s="28">
        <f>12115+5943</f>
        <v>18058</v>
      </c>
      <c r="X13" s="58">
        <f t="shared" si="4"/>
        <v>4514.5</v>
      </c>
      <c r="Y13" s="28">
        <v>450</v>
      </c>
      <c r="Z13" s="28">
        <v>42092</v>
      </c>
      <c r="AA13" s="58">
        <f t="shared" si="5"/>
        <v>10523</v>
      </c>
      <c r="AB13" s="28">
        <v>678</v>
      </c>
      <c r="AC13" s="28">
        <v>61006</v>
      </c>
      <c r="AD13" s="58">
        <f t="shared" si="6"/>
        <v>15251.5</v>
      </c>
      <c r="AE13" s="75">
        <v>899</v>
      </c>
      <c r="AF13" s="75">
        <v>87315</v>
      </c>
      <c r="AG13" s="58">
        <f>AF13*25%</f>
        <v>21828.75</v>
      </c>
      <c r="AH13" s="102">
        <v>1193</v>
      </c>
      <c r="AI13" s="102">
        <v>98315</v>
      </c>
      <c r="AJ13" s="119">
        <f t="shared" si="8"/>
        <v>24578.75</v>
      </c>
      <c r="AK13" s="98">
        <v>1244</v>
      </c>
      <c r="AL13" s="98">
        <v>109412</v>
      </c>
      <c r="AM13" s="189">
        <f t="shared" si="9"/>
        <v>27353</v>
      </c>
      <c r="AN13" s="192">
        <v>1698</v>
      </c>
      <c r="AO13" s="98">
        <v>146042</v>
      </c>
      <c r="AP13" s="120">
        <f t="shared" si="10"/>
        <v>36510.5</v>
      </c>
      <c r="AQ13" s="75">
        <v>1373</v>
      </c>
      <c r="AR13" s="75">
        <v>124115</v>
      </c>
      <c r="AS13" s="120">
        <f t="shared" si="11"/>
        <v>31028.75</v>
      </c>
      <c r="AT13" s="75">
        <v>1643</v>
      </c>
      <c r="AU13" s="75">
        <v>138711</v>
      </c>
      <c r="AV13" s="120">
        <f t="shared" si="12"/>
        <v>34677.75</v>
      </c>
      <c r="AW13" s="252">
        <v>1559</v>
      </c>
      <c r="AX13" s="252">
        <v>131391</v>
      </c>
      <c r="AY13" s="257">
        <f t="shared" si="13"/>
        <v>32847.75</v>
      </c>
      <c r="AZ13" s="252">
        <v>124406</v>
      </c>
      <c r="BA13" s="252">
        <v>1442</v>
      </c>
      <c r="BB13" s="257">
        <f t="shared" si="14"/>
        <v>360.5</v>
      </c>
      <c r="BC13" s="252">
        <v>1892</v>
      </c>
      <c r="BD13" s="252">
        <v>152746</v>
      </c>
      <c r="BE13" s="257">
        <f t="shared" si="15"/>
        <v>38186.5</v>
      </c>
      <c r="BF13" s="252">
        <v>1821</v>
      </c>
      <c r="BG13" s="252">
        <v>155301</v>
      </c>
      <c r="BH13" s="257">
        <f t="shared" si="16"/>
        <v>38825.25</v>
      </c>
      <c r="BI13" s="252">
        <v>2046</v>
      </c>
      <c r="BJ13" s="252">
        <v>165180</v>
      </c>
      <c r="BK13" s="257">
        <f t="shared" si="17"/>
        <v>41295</v>
      </c>
    </row>
    <row r="14" spans="1:63">
      <c r="A14" s="228"/>
      <c r="B14" s="229" t="s">
        <v>20</v>
      </c>
      <c r="C14" s="230" t="str">
        <f>VLOOKUP(B14,Remark!C:D,2,0)</f>
        <v>TPLU</v>
      </c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>
        <v>61</v>
      </c>
      <c r="T14" s="231">
        <v>4595</v>
      </c>
      <c r="U14" s="232">
        <f t="shared" si="3"/>
        <v>1148.75</v>
      </c>
      <c r="V14" s="233">
        <v>9</v>
      </c>
      <c r="W14" s="233">
        <v>931</v>
      </c>
      <c r="X14" s="232">
        <f t="shared" si="4"/>
        <v>232.75</v>
      </c>
      <c r="Y14" s="233">
        <v>0</v>
      </c>
      <c r="Z14" s="233">
        <v>0</v>
      </c>
      <c r="AA14" s="233"/>
      <c r="AB14" s="233">
        <v>0</v>
      </c>
      <c r="AC14" s="233">
        <v>0</v>
      </c>
      <c r="AD14" s="233">
        <v>0</v>
      </c>
      <c r="AE14" s="233">
        <v>0</v>
      </c>
      <c r="AF14" s="233">
        <v>0</v>
      </c>
      <c r="AG14" s="233">
        <v>0</v>
      </c>
      <c r="AH14" s="233">
        <v>0</v>
      </c>
      <c r="AI14" s="233">
        <v>0</v>
      </c>
      <c r="AJ14" s="234">
        <v>0</v>
      </c>
      <c r="AK14" s="234">
        <v>0</v>
      </c>
      <c r="AL14" s="234">
        <v>0</v>
      </c>
      <c r="AM14" s="235">
        <v>0</v>
      </c>
      <c r="AN14" s="235">
        <v>0</v>
      </c>
      <c r="AO14" s="235">
        <v>0</v>
      </c>
      <c r="AP14" s="235">
        <v>0</v>
      </c>
      <c r="AQ14" s="233">
        <v>0</v>
      </c>
      <c r="AR14" s="233">
        <v>0</v>
      </c>
      <c r="AS14" s="236">
        <f t="shared" si="11"/>
        <v>0</v>
      </c>
      <c r="AT14" s="233">
        <v>0</v>
      </c>
      <c r="AU14" s="233">
        <v>0</v>
      </c>
      <c r="AV14" s="236">
        <f t="shared" si="12"/>
        <v>0</v>
      </c>
      <c r="AW14" s="253">
        <v>0</v>
      </c>
      <c r="AX14" s="253">
        <v>0</v>
      </c>
      <c r="AY14" s="254">
        <f t="shared" si="13"/>
        <v>0</v>
      </c>
      <c r="AZ14" s="253">
        <v>0</v>
      </c>
      <c r="BA14" s="253">
        <v>0</v>
      </c>
      <c r="BB14" s="254">
        <f t="shared" si="14"/>
        <v>0</v>
      </c>
      <c r="BC14" s="253">
        <v>0</v>
      </c>
      <c r="BD14" s="253">
        <v>0</v>
      </c>
      <c r="BE14" s="254">
        <f t="shared" si="15"/>
        <v>0</v>
      </c>
      <c r="BF14" s="253">
        <v>0</v>
      </c>
      <c r="BG14" s="253">
        <v>0</v>
      </c>
      <c r="BH14" s="254">
        <f t="shared" si="16"/>
        <v>0</v>
      </c>
      <c r="BI14" s="253">
        <v>0</v>
      </c>
      <c r="BJ14" s="253">
        <v>0</v>
      </c>
      <c r="BK14" s="254">
        <f t="shared" si="17"/>
        <v>0</v>
      </c>
    </row>
    <row r="15" spans="1:63">
      <c r="A15" s="228"/>
      <c r="B15" s="229" t="s">
        <v>22</v>
      </c>
      <c r="C15" s="230" t="str">
        <f>VLOOKUP(B15,Remark!C:D,2,0)</f>
        <v>KVIL</v>
      </c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3"/>
      <c r="W15" s="233"/>
      <c r="X15" s="233"/>
      <c r="Y15" s="233">
        <v>0</v>
      </c>
      <c r="Z15" s="233">
        <v>0</v>
      </c>
      <c r="AA15" s="233"/>
      <c r="AB15" s="233">
        <v>0</v>
      </c>
      <c r="AC15" s="233">
        <v>0</v>
      </c>
      <c r="AD15" s="233">
        <v>0</v>
      </c>
      <c r="AE15" s="233">
        <v>0</v>
      </c>
      <c r="AF15" s="233">
        <v>0</v>
      </c>
      <c r="AG15" s="233">
        <v>0</v>
      </c>
      <c r="AH15" s="233">
        <v>0</v>
      </c>
      <c r="AI15" s="233">
        <v>0</v>
      </c>
      <c r="AJ15" s="234">
        <v>0</v>
      </c>
      <c r="AK15" s="234">
        <v>0</v>
      </c>
      <c r="AL15" s="234">
        <v>0</v>
      </c>
      <c r="AM15" s="235">
        <v>0</v>
      </c>
      <c r="AN15" s="235">
        <v>0</v>
      </c>
      <c r="AO15" s="235">
        <v>0</v>
      </c>
      <c r="AP15" s="235">
        <v>0</v>
      </c>
      <c r="AQ15" s="233">
        <v>0</v>
      </c>
      <c r="AR15" s="233">
        <v>0</v>
      </c>
      <c r="AS15" s="236">
        <f t="shared" si="11"/>
        <v>0</v>
      </c>
      <c r="AT15" s="233">
        <v>0</v>
      </c>
      <c r="AU15" s="233">
        <v>0</v>
      </c>
      <c r="AV15" s="236">
        <f t="shared" si="12"/>
        <v>0</v>
      </c>
      <c r="AW15" s="253">
        <v>0</v>
      </c>
      <c r="AX15" s="253">
        <v>0</v>
      </c>
      <c r="AY15" s="254">
        <f t="shared" si="13"/>
        <v>0</v>
      </c>
      <c r="AZ15" s="253">
        <v>0</v>
      </c>
      <c r="BA15" s="253">
        <v>0</v>
      </c>
      <c r="BB15" s="254">
        <f t="shared" si="14"/>
        <v>0</v>
      </c>
      <c r="BC15" s="253">
        <v>0</v>
      </c>
      <c r="BD15" s="253">
        <v>0</v>
      </c>
      <c r="BE15" s="254">
        <f t="shared" si="15"/>
        <v>0</v>
      </c>
      <c r="BF15" s="253">
        <v>0</v>
      </c>
      <c r="BG15" s="253">
        <v>0</v>
      </c>
      <c r="BH15" s="254">
        <f t="shared" si="16"/>
        <v>0</v>
      </c>
      <c r="BI15" s="253">
        <v>0</v>
      </c>
      <c r="BJ15" s="253">
        <v>0</v>
      </c>
      <c r="BK15" s="254">
        <f t="shared" si="17"/>
        <v>0</v>
      </c>
    </row>
    <row r="16" spans="1:63">
      <c r="A16" s="199" t="s">
        <v>1710</v>
      </c>
      <c r="B16" s="26" t="s">
        <v>24</v>
      </c>
      <c r="C16" s="24" t="str">
        <f>VLOOKUP(B16,Remark!C:D,2,0)</f>
        <v>HPPY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8">
        <f>199+79</f>
        <v>278</v>
      </c>
      <c r="W16" s="28">
        <f>22269+7039</f>
        <v>29308</v>
      </c>
      <c r="X16" s="58">
        <f t="shared" ref="X16:X19" si="18">W16*25%</f>
        <v>7327</v>
      </c>
      <c r="Y16" s="28">
        <v>484</v>
      </c>
      <c r="Z16" s="28">
        <v>50742</v>
      </c>
      <c r="AA16" s="58">
        <f t="shared" ref="AA16:AA28" si="19">Z16*25%</f>
        <v>12685.5</v>
      </c>
      <c r="AB16" s="28">
        <v>688</v>
      </c>
      <c r="AC16" s="28">
        <v>73712</v>
      </c>
      <c r="AD16" s="58">
        <f t="shared" si="6"/>
        <v>18428</v>
      </c>
      <c r="AE16" s="75">
        <v>857</v>
      </c>
      <c r="AF16" s="75">
        <v>90255</v>
      </c>
      <c r="AG16" s="58">
        <f t="shared" ref="AG16:AG39" si="20">AF16*25%</f>
        <v>22563.75</v>
      </c>
      <c r="AH16" s="102">
        <v>1330</v>
      </c>
      <c r="AI16" s="102">
        <v>123440</v>
      </c>
      <c r="AJ16" s="119">
        <f>AI16*25%</f>
        <v>30860</v>
      </c>
      <c r="AK16" s="98">
        <v>1535</v>
      </c>
      <c r="AL16" s="98">
        <v>156097</v>
      </c>
      <c r="AM16" s="189">
        <f t="shared" si="9"/>
        <v>39024.25</v>
      </c>
      <c r="AN16" s="192">
        <v>1738</v>
      </c>
      <c r="AO16" s="98">
        <v>164344</v>
      </c>
      <c r="AP16" s="120">
        <f t="shared" ref="AP16:AP61" si="21">AO16*25%</f>
        <v>41086</v>
      </c>
      <c r="AQ16" s="75">
        <v>1657</v>
      </c>
      <c r="AR16" s="75">
        <v>137165</v>
      </c>
      <c r="AS16" s="120">
        <f t="shared" si="11"/>
        <v>34291.25</v>
      </c>
      <c r="AT16" s="75">
        <v>1773</v>
      </c>
      <c r="AU16" s="75">
        <v>155275</v>
      </c>
      <c r="AV16" s="120">
        <f t="shared" si="12"/>
        <v>38818.75</v>
      </c>
      <c r="AW16" s="252">
        <v>2006</v>
      </c>
      <c r="AX16" s="252">
        <v>173674</v>
      </c>
      <c r="AY16" s="257">
        <f t="shared" si="13"/>
        <v>43418.5</v>
      </c>
      <c r="AZ16" s="252">
        <v>158092</v>
      </c>
      <c r="BA16" s="252">
        <v>1912</v>
      </c>
      <c r="BB16" s="257">
        <f t="shared" si="14"/>
        <v>478</v>
      </c>
      <c r="BC16" s="252">
        <v>2640</v>
      </c>
      <c r="BD16" s="252">
        <f>204844+39045</f>
        <v>243889</v>
      </c>
      <c r="BE16" s="257">
        <f t="shared" si="15"/>
        <v>60972.25</v>
      </c>
      <c r="BF16" s="252">
        <v>1609</v>
      </c>
      <c r="BG16" s="252">
        <v>151707</v>
      </c>
      <c r="BH16" s="257">
        <f t="shared" si="16"/>
        <v>37926.75</v>
      </c>
      <c r="BI16" s="252">
        <v>1798</v>
      </c>
      <c r="BJ16" s="252">
        <v>171036</v>
      </c>
      <c r="BK16" s="257">
        <f t="shared" si="17"/>
        <v>42759</v>
      </c>
    </row>
    <row r="17" spans="1:63">
      <c r="A17" s="199" t="s">
        <v>1711</v>
      </c>
      <c r="B17" s="26" t="s">
        <v>26</v>
      </c>
      <c r="C17" s="24" t="str">
        <f>VLOOKUP(B17,Remark!C:D,2,0)</f>
        <v>SMUT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8">
        <f>63+29</f>
        <v>92</v>
      </c>
      <c r="W17" s="28">
        <f>4899+2011</f>
        <v>6910</v>
      </c>
      <c r="X17" s="58">
        <f t="shared" si="18"/>
        <v>1727.5</v>
      </c>
      <c r="Y17" s="28">
        <v>142</v>
      </c>
      <c r="Z17" s="28">
        <v>10556</v>
      </c>
      <c r="AA17" s="58">
        <f t="shared" si="19"/>
        <v>2639</v>
      </c>
      <c r="AB17" s="28">
        <v>199</v>
      </c>
      <c r="AC17" s="28">
        <v>14343</v>
      </c>
      <c r="AD17" s="58">
        <f t="shared" si="6"/>
        <v>3585.75</v>
      </c>
      <c r="AE17" s="75">
        <v>310</v>
      </c>
      <c r="AF17" s="75">
        <v>20964</v>
      </c>
      <c r="AG17" s="58">
        <f t="shared" si="20"/>
        <v>5241</v>
      </c>
      <c r="AH17" s="102">
        <v>360</v>
      </c>
      <c r="AI17" s="102">
        <v>25610</v>
      </c>
      <c r="AJ17" s="119">
        <f t="shared" ref="AJ17:AJ40" si="22">AI17*25%</f>
        <v>6402.5</v>
      </c>
      <c r="AK17" s="98">
        <v>326</v>
      </c>
      <c r="AL17" s="98">
        <v>20910</v>
      </c>
      <c r="AM17" s="189">
        <f t="shared" si="9"/>
        <v>5227.5</v>
      </c>
      <c r="AN17" s="192">
        <v>610</v>
      </c>
      <c r="AO17" s="98">
        <v>41002</v>
      </c>
      <c r="AP17" s="120">
        <f t="shared" si="21"/>
        <v>10250.5</v>
      </c>
      <c r="AQ17" s="75">
        <v>437</v>
      </c>
      <c r="AR17" s="75">
        <v>29009</v>
      </c>
      <c r="AS17" s="120">
        <f t="shared" si="11"/>
        <v>7252.25</v>
      </c>
      <c r="AT17" s="75">
        <v>492</v>
      </c>
      <c r="AU17" s="75">
        <v>34214</v>
      </c>
      <c r="AV17" s="120">
        <f t="shared" si="12"/>
        <v>8553.5</v>
      </c>
      <c r="AW17" s="252">
        <v>507</v>
      </c>
      <c r="AX17" s="252">
        <v>38413</v>
      </c>
      <c r="AY17" s="257">
        <f t="shared" si="13"/>
        <v>9603.25</v>
      </c>
      <c r="AZ17" s="252">
        <v>37820</v>
      </c>
      <c r="BA17" s="252">
        <v>500</v>
      </c>
      <c r="BB17" s="257">
        <f t="shared" si="14"/>
        <v>125</v>
      </c>
      <c r="BC17" s="252">
        <v>494</v>
      </c>
      <c r="BD17" s="252">
        <f>36202+9330</f>
        <v>45532</v>
      </c>
      <c r="BE17" s="257">
        <f t="shared" si="15"/>
        <v>11383</v>
      </c>
      <c r="BF17" s="252">
        <v>460</v>
      </c>
      <c r="BG17" s="252">
        <v>31572</v>
      </c>
      <c r="BH17" s="257">
        <f t="shared" si="16"/>
        <v>7893</v>
      </c>
      <c r="BI17" s="252">
        <v>442</v>
      </c>
      <c r="BJ17" s="252">
        <v>33118</v>
      </c>
      <c r="BK17" s="257">
        <f t="shared" si="17"/>
        <v>8279.5</v>
      </c>
    </row>
    <row r="18" spans="1:63">
      <c r="A18" s="199" t="s">
        <v>1712</v>
      </c>
      <c r="B18" s="26" t="s">
        <v>27</v>
      </c>
      <c r="C18" s="24" t="str">
        <f>VLOOKUP(B18,Remark!C:D,2,0)</f>
        <v>Kerry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8">
        <f>354+101</f>
        <v>455</v>
      </c>
      <c r="W18" s="28">
        <f>29148+10165</f>
        <v>39313</v>
      </c>
      <c r="X18" s="58">
        <f t="shared" si="18"/>
        <v>9828.25</v>
      </c>
      <c r="Y18" s="28">
        <v>807</v>
      </c>
      <c r="Z18" s="28">
        <v>70423</v>
      </c>
      <c r="AA18" s="58">
        <f t="shared" si="19"/>
        <v>17605.75</v>
      </c>
      <c r="AB18" s="28">
        <v>1262</v>
      </c>
      <c r="AC18" s="28">
        <v>106314</v>
      </c>
      <c r="AD18" s="58">
        <f t="shared" si="6"/>
        <v>26578.5</v>
      </c>
      <c r="AE18" s="75">
        <v>1446</v>
      </c>
      <c r="AF18" s="75">
        <v>125708</v>
      </c>
      <c r="AG18" s="58">
        <f t="shared" si="20"/>
        <v>31427</v>
      </c>
      <c r="AH18" s="102">
        <v>2087</v>
      </c>
      <c r="AI18" s="102">
        <v>181257</v>
      </c>
      <c r="AJ18" s="119">
        <f t="shared" si="22"/>
        <v>45314.25</v>
      </c>
      <c r="AK18" s="98">
        <v>2378</v>
      </c>
      <c r="AL18" s="98">
        <v>191584</v>
      </c>
      <c r="AM18" s="189">
        <f t="shared" si="9"/>
        <v>47896</v>
      </c>
      <c r="AN18" s="192">
        <v>2243</v>
      </c>
      <c r="AO18" s="98">
        <v>178591</v>
      </c>
      <c r="AP18" s="120">
        <f t="shared" si="21"/>
        <v>44647.75</v>
      </c>
      <c r="AQ18" s="75">
        <v>2110</v>
      </c>
      <c r="AR18" s="75">
        <v>168914</v>
      </c>
      <c r="AS18" s="120">
        <f t="shared" si="11"/>
        <v>42228.5</v>
      </c>
      <c r="AT18" s="75">
        <v>2438</v>
      </c>
      <c r="AU18" s="75">
        <v>192526</v>
      </c>
      <c r="AV18" s="120">
        <f t="shared" si="12"/>
        <v>48131.5</v>
      </c>
      <c r="AW18" s="252">
        <v>2262</v>
      </c>
      <c r="AX18" s="252">
        <v>176886</v>
      </c>
      <c r="AY18" s="257">
        <f t="shared" si="13"/>
        <v>44221.5</v>
      </c>
      <c r="AZ18" s="252">
        <v>165718</v>
      </c>
      <c r="BA18" s="252">
        <v>2102</v>
      </c>
      <c r="BB18" s="257">
        <f t="shared" si="14"/>
        <v>525.5</v>
      </c>
      <c r="BC18" s="252">
        <v>2427</v>
      </c>
      <c r="BD18" s="252">
        <v>202451</v>
      </c>
      <c r="BE18" s="257">
        <f t="shared" si="15"/>
        <v>50612.75</v>
      </c>
      <c r="BF18" s="252">
        <v>1876</v>
      </c>
      <c r="BG18" s="252">
        <v>158284</v>
      </c>
      <c r="BH18" s="257">
        <f t="shared" si="16"/>
        <v>39571</v>
      </c>
      <c r="BI18" s="252">
        <v>1746</v>
      </c>
      <c r="BJ18" s="252">
        <v>152586</v>
      </c>
      <c r="BK18" s="257">
        <f t="shared" si="17"/>
        <v>38146.5</v>
      </c>
    </row>
    <row r="19" spans="1:63">
      <c r="A19" s="199" t="s">
        <v>1713</v>
      </c>
      <c r="B19" s="26" t="s">
        <v>28</v>
      </c>
      <c r="C19" s="24" t="str">
        <f>VLOOKUP(B19,Remark!C:D,2,0)</f>
        <v>CHC4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8">
        <f>113+324</f>
        <v>437</v>
      </c>
      <c r="W19" s="28">
        <f>7787+26700</f>
        <v>34487</v>
      </c>
      <c r="X19" s="58">
        <f t="shared" si="18"/>
        <v>8621.75</v>
      </c>
      <c r="Y19" s="28">
        <v>543</v>
      </c>
      <c r="Z19" s="28">
        <v>46681</v>
      </c>
      <c r="AA19" s="58">
        <f t="shared" si="19"/>
        <v>11670.25</v>
      </c>
      <c r="AB19" s="28">
        <v>934</v>
      </c>
      <c r="AC19" s="28">
        <v>75868</v>
      </c>
      <c r="AD19" s="58">
        <f t="shared" si="6"/>
        <v>18967</v>
      </c>
      <c r="AE19" s="75">
        <v>1224</v>
      </c>
      <c r="AF19" s="75">
        <v>110620</v>
      </c>
      <c r="AG19" s="58">
        <f t="shared" si="20"/>
        <v>27655</v>
      </c>
      <c r="AH19" s="102">
        <v>1472</v>
      </c>
      <c r="AI19" s="102">
        <v>118596</v>
      </c>
      <c r="AJ19" s="119">
        <f t="shared" si="22"/>
        <v>29649</v>
      </c>
      <c r="AK19" s="98">
        <v>1723</v>
      </c>
      <c r="AL19" s="98">
        <v>135659</v>
      </c>
      <c r="AM19" s="189">
        <f t="shared" si="9"/>
        <v>33914.75</v>
      </c>
      <c r="AN19" s="192">
        <v>1935</v>
      </c>
      <c r="AO19" s="98">
        <v>148850</v>
      </c>
      <c r="AP19" s="120">
        <f t="shared" si="21"/>
        <v>37212.5</v>
      </c>
      <c r="AQ19" s="75">
        <v>1709</v>
      </c>
      <c r="AR19" s="75">
        <v>134419</v>
      </c>
      <c r="AS19" s="120">
        <f t="shared" si="11"/>
        <v>33604.75</v>
      </c>
      <c r="AT19" s="75">
        <v>1419</v>
      </c>
      <c r="AU19" s="75">
        <v>130377</v>
      </c>
      <c r="AV19" s="120">
        <f t="shared" si="12"/>
        <v>32594.25</v>
      </c>
      <c r="AW19" s="252">
        <v>1320</v>
      </c>
      <c r="AX19" s="252">
        <v>121974</v>
      </c>
      <c r="AY19" s="257">
        <f t="shared" si="13"/>
        <v>30493.5</v>
      </c>
      <c r="AZ19" s="252">
        <v>114185</v>
      </c>
      <c r="BA19" s="252">
        <v>1267</v>
      </c>
      <c r="BB19" s="257">
        <f t="shared" si="14"/>
        <v>316.75</v>
      </c>
      <c r="BC19" s="252">
        <v>1484</v>
      </c>
      <c r="BD19" s="252">
        <f>137604+28229.5</f>
        <v>165833.5</v>
      </c>
      <c r="BE19" s="257">
        <f t="shared" si="15"/>
        <v>41458.375</v>
      </c>
      <c r="BF19" s="252">
        <v>1399</v>
      </c>
      <c r="BG19" s="252">
        <v>131491</v>
      </c>
      <c r="BH19" s="257">
        <f t="shared" si="16"/>
        <v>32872.75</v>
      </c>
      <c r="BI19" s="252">
        <v>1424</v>
      </c>
      <c r="BJ19" s="252">
        <v>140214</v>
      </c>
      <c r="BK19" s="257">
        <f t="shared" si="17"/>
        <v>35053.5</v>
      </c>
    </row>
    <row r="20" spans="1:63">
      <c r="A20" s="199" t="s">
        <v>1714</v>
      </c>
      <c r="B20" s="31" t="s">
        <v>30</v>
      </c>
      <c r="C20" s="24" t="str">
        <f>VLOOKUP(B20,Remark!C:D,2,0)</f>
        <v>PINK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8"/>
      <c r="W20" s="28"/>
      <c r="X20" s="28"/>
      <c r="Y20" s="28">
        <v>137</v>
      </c>
      <c r="Z20" s="28">
        <v>15305</v>
      </c>
      <c r="AA20" s="58">
        <f t="shared" si="19"/>
        <v>3826.25</v>
      </c>
      <c r="AB20" s="28">
        <v>305</v>
      </c>
      <c r="AC20" s="28">
        <v>34453</v>
      </c>
      <c r="AD20" s="58">
        <f t="shared" si="6"/>
        <v>8613.25</v>
      </c>
      <c r="AE20" s="75">
        <v>792</v>
      </c>
      <c r="AF20" s="75">
        <v>129208</v>
      </c>
      <c r="AG20" s="58">
        <f t="shared" si="20"/>
        <v>32302</v>
      </c>
      <c r="AH20" s="102">
        <v>647</v>
      </c>
      <c r="AI20" s="102">
        <v>70171</v>
      </c>
      <c r="AJ20" s="119">
        <f t="shared" si="22"/>
        <v>17542.75</v>
      </c>
      <c r="AK20" s="98">
        <v>789</v>
      </c>
      <c r="AL20" s="98">
        <v>87423</v>
      </c>
      <c r="AM20" s="189">
        <f t="shared" si="9"/>
        <v>21855.75</v>
      </c>
      <c r="AN20" s="192">
        <v>1278</v>
      </c>
      <c r="AO20" s="98">
        <v>134328</v>
      </c>
      <c r="AP20" s="120">
        <f t="shared" si="21"/>
        <v>33582</v>
      </c>
      <c r="AQ20" s="75">
        <v>1013</v>
      </c>
      <c r="AR20" s="75">
        <v>101239</v>
      </c>
      <c r="AS20" s="120">
        <f t="shared" si="11"/>
        <v>25309.75</v>
      </c>
      <c r="AT20" s="75">
        <v>1104</v>
      </c>
      <c r="AU20" s="75">
        <v>112940</v>
      </c>
      <c r="AV20" s="120">
        <f t="shared" si="12"/>
        <v>28235</v>
      </c>
      <c r="AW20" s="252">
        <v>1007</v>
      </c>
      <c r="AX20" s="252">
        <v>113581</v>
      </c>
      <c r="AY20" s="257">
        <f t="shared" si="13"/>
        <v>28395.25</v>
      </c>
      <c r="AZ20" s="252">
        <v>99330</v>
      </c>
      <c r="BA20" s="252">
        <v>938</v>
      </c>
      <c r="BB20" s="257">
        <f t="shared" si="14"/>
        <v>234.5</v>
      </c>
      <c r="BC20" s="252">
        <v>990</v>
      </c>
      <c r="BD20" s="252">
        <f>102626+24598</f>
        <v>127224</v>
      </c>
      <c r="BE20" s="257">
        <f t="shared" si="15"/>
        <v>31806</v>
      </c>
      <c r="BF20" s="252">
        <v>1036</v>
      </c>
      <c r="BG20" s="252">
        <v>106592</v>
      </c>
      <c r="BH20" s="257">
        <f t="shared" si="16"/>
        <v>26648</v>
      </c>
      <c r="BI20" s="252">
        <v>1061</v>
      </c>
      <c r="BJ20" s="252">
        <v>108477</v>
      </c>
      <c r="BK20" s="257">
        <f t="shared" si="17"/>
        <v>27119.25</v>
      </c>
    </row>
    <row r="21" spans="1:63">
      <c r="A21" s="199" t="s">
        <v>1715</v>
      </c>
      <c r="B21" s="31" t="s">
        <v>31</v>
      </c>
      <c r="C21" s="24" t="str">
        <f>VLOOKUP(B21,Remark!C:D,2,0)</f>
        <v>PINK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8"/>
      <c r="W21" s="28"/>
      <c r="X21" s="28"/>
      <c r="Y21" s="28">
        <v>236</v>
      </c>
      <c r="Z21" s="28">
        <v>25662</v>
      </c>
      <c r="AA21" s="58">
        <f t="shared" si="19"/>
        <v>6415.5</v>
      </c>
      <c r="AB21" s="28">
        <v>298</v>
      </c>
      <c r="AC21" s="28">
        <v>28462</v>
      </c>
      <c r="AD21" s="58">
        <f t="shared" si="6"/>
        <v>7115.5</v>
      </c>
      <c r="AE21" s="75">
        <v>789</v>
      </c>
      <c r="AF21" s="75">
        <v>67109</v>
      </c>
      <c r="AG21" s="58">
        <f t="shared" si="20"/>
        <v>16777.25</v>
      </c>
      <c r="AH21" s="102">
        <v>467</v>
      </c>
      <c r="AI21" s="102">
        <v>44981</v>
      </c>
      <c r="AJ21" s="119">
        <f t="shared" si="22"/>
        <v>11245.25</v>
      </c>
      <c r="AK21" s="98">
        <v>560</v>
      </c>
      <c r="AL21" s="98">
        <v>52486</v>
      </c>
      <c r="AM21" s="189">
        <f t="shared" si="9"/>
        <v>13121.5</v>
      </c>
      <c r="AN21" s="192">
        <v>642</v>
      </c>
      <c r="AO21" s="98">
        <v>60612</v>
      </c>
      <c r="AP21" s="120">
        <f t="shared" si="21"/>
        <v>15153</v>
      </c>
      <c r="AQ21" s="75">
        <v>670</v>
      </c>
      <c r="AR21" s="75">
        <v>57484</v>
      </c>
      <c r="AS21" s="120">
        <f t="shared" si="11"/>
        <v>14371</v>
      </c>
      <c r="AT21" s="75">
        <v>866</v>
      </c>
      <c r="AU21" s="75">
        <v>75864</v>
      </c>
      <c r="AV21" s="120">
        <f t="shared" si="12"/>
        <v>18966</v>
      </c>
      <c r="AW21" s="252">
        <v>792</v>
      </c>
      <c r="AX21" s="252">
        <v>73212</v>
      </c>
      <c r="AY21" s="257">
        <f t="shared" si="13"/>
        <v>18303</v>
      </c>
      <c r="AZ21" s="252">
        <v>89134</v>
      </c>
      <c r="BA21" s="252">
        <v>884</v>
      </c>
      <c r="BB21" s="257">
        <f t="shared" si="14"/>
        <v>221</v>
      </c>
      <c r="BC21" s="252">
        <v>974</v>
      </c>
      <c r="BD21" s="252">
        <f>96442+22062.5</f>
        <v>118504.5</v>
      </c>
      <c r="BE21" s="257">
        <f t="shared" si="15"/>
        <v>29626.125</v>
      </c>
      <c r="BF21" s="252">
        <v>848</v>
      </c>
      <c r="BG21" s="252">
        <v>82060</v>
      </c>
      <c r="BH21" s="257">
        <f t="shared" si="16"/>
        <v>20515</v>
      </c>
      <c r="BI21" s="252">
        <v>842</v>
      </c>
      <c r="BJ21" s="252">
        <v>80306</v>
      </c>
      <c r="BK21" s="257">
        <f t="shared" si="17"/>
        <v>20076.5</v>
      </c>
    </row>
    <row r="22" spans="1:63">
      <c r="A22" s="199" t="s">
        <v>1716</v>
      </c>
      <c r="B22" s="31" t="s">
        <v>33</v>
      </c>
      <c r="C22" s="24" t="s">
        <v>5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8"/>
      <c r="W22" s="28"/>
      <c r="X22" s="28"/>
      <c r="Y22" s="28">
        <v>257</v>
      </c>
      <c r="Z22" s="28">
        <v>29129</v>
      </c>
      <c r="AA22" s="58">
        <f t="shared" si="19"/>
        <v>7282.25</v>
      </c>
      <c r="AB22" s="28">
        <v>650</v>
      </c>
      <c r="AC22" s="28">
        <v>74196</v>
      </c>
      <c r="AD22" s="58">
        <f t="shared" si="6"/>
        <v>18549</v>
      </c>
      <c r="AE22" s="75">
        <v>788</v>
      </c>
      <c r="AF22" s="75">
        <v>89356</v>
      </c>
      <c r="AG22" s="58">
        <f t="shared" si="20"/>
        <v>22339</v>
      </c>
      <c r="AH22" s="102">
        <v>894</v>
      </c>
      <c r="AI22" s="102">
        <v>103444</v>
      </c>
      <c r="AJ22" s="119">
        <f t="shared" si="22"/>
        <v>25861</v>
      </c>
      <c r="AK22" s="98">
        <v>1044</v>
      </c>
      <c r="AL22" s="98">
        <v>110396</v>
      </c>
      <c r="AM22" s="189">
        <f t="shared" si="9"/>
        <v>27599</v>
      </c>
      <c r="AN22" s="192">
        <v>1158</v>
      </c>
      <c r="AO22" s="98">
        <v>115358</v>
      </c>
      <c r="AP22" s="120">
        <f t="shared" si="21"/>
        <v>28839.5</v>
      </c>
      <c r="AQ22" s="75">
        <v>1154</v>
      </c>
      <c r="AR22" s="75">
        <v>115810</v>
      </c>
      <c r="AS22" s="120">
        <f t="shared" si="11"/>
        <v>28952.5</v>
      </c>
      <c r="AT22" s="75">
        <v>1365</v>
      </c>
      <c r="AU22" s="75">
        <v>142161</v>
      </c>
      <c r="AV22" s="120">
        <f t="shared" si="12"/>
        <v>35540.25</v>
      </c>
      <c r="AW22" s="252">
        <v>1148</v>
      </c>
      <c r="AX22" s="252">
        <v>123646</v>
      </c>
      <c r="AY22" s="257">
        <f t="shared" si="13"/>
        <v>30911.5</v>
      </c>
      <c r="AZ22" s="252">
        <v>120448</v>
      </c>
      <c r="BA22" s="252">
        <v>1120</v>
      </c>
      <c r="BB22" s="257">
        <f t="shared" si="14"/>
        <v>280</v>
      </c>
      <c r="BC22" s="252">
        <v>1162</v>
      </c>
      <c r="BD22" s="252">
        <v>123290</v>
      </c>
      <c r="BE22" s="257">
        <f t="shared" si="15"/>
        <v>30822.5</v>
      </c>
      <c r="BF22" s="252">
        <v>713</v>
      </c>
      <c r="BG22" s="252">
        <v>74923</v>
      </c>
      <c r="BH22" s="257">
        <f t="shared" si="16"/>
        <v>18730.75</v>
      </c>
      <c r="BI22" s="252">
        <v>0</v>
      </c>
      <c r="BJ22" s="252">
        <v>0</v>
      </c>
      <c r="BK22" s="257">
        <f t="shared" si="17"/>
        <v>0</v>
      </c>
    </row>
    <row r="23" spans="1:63">
      <c r="A23" s="199" t="s">
        <v>1717</v>
      </c>
      <c r="B23" s="31" t="s">
        <v>35</v>
      </c>
      <c r="C23" s="24" t="str">
        <f>VLOOKUP(B23,Remark!C:D,2,0)</f>
        <v>TSIT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8"/>
      <c r="W23" s="28"/>
      <c r="X23" s="28"/>
      <c r="Y23" s="28">
        <v>109</v>
      </c>
      <c r="Z23" s="28">
        <v>9907</v>
      </c>
      <c r="AA23" s="58">
        <f t="shared" si="19"/>
        <v>2476.75</v>
      </c>
      <c r="AB23" s="28">
        <v>120</v>
      </c>
      <c r="AC23" s="28">
        <v>11974</v>
      </c>
      <c r="AD23" s="58">
        <f t="shared" si="6"/>
        <v>2993.5</v>
      </c>
      <c r="AE23" s="75">
        <v>152</v>
      </c>
      <c r="AF23" s="75">
        <v>16184</v>
      </c>
      <c r="AG23" s="58">
        <f t="shared" si="20"/>
        <v>4046</v>
      </c>
      <c r="AH23" s="102">
        <v>174</v>
      </c>
      <c r="AI23" s="102">
        <v>19246</v>
      </c>
      <c r="AJ23" s="119">
        <f t="shared" si="22"/>
        <v>4811.5</v>
      </c>
      <c r="AK23" s="98">
        <v>175</v>
      </c>
      <c r="AL23" s="98">
        <v>17089</v>
      </c>
      <c r="AM23" s="189">
        <f t="shared" si="9"/>
        <v>4272.25</v>
      </c>
      <c r="AN23" s="192">
        <v>334</v>
      </c>
      <c r="AO23" s="98">
        <v>33628</v>
      </c>
      <c r="AP23" s="120">
        <f t="shared" si="21"/>
        <v>8407</v>
      </c>
      <c r="AQ23" s="75">
        <v>311</v>
      </c>
      <c r="AR23" s="75">
        <v>30085</v>
      </c>
      <c r="AS23" s="120">
        <f t="shared" si="11"/>
        <v>7521.25</v>
      </c>
      <c r="AT23" s="75">
        <v>555</v>
      </c>
      <c r="AU23" s="75">
        <v>54417</v>
      </c>
      <c r="AV23" s="120">
        <f t="shared" si="12"/>
        <v>13604.25</v>
      </c>
      <c r="AW23" s="252">
        <v>546</v>
      </c>
      <c r="AX23" s="252">
        <v>52588</v>
      </c>
      <c r="AY23" s="257">
        <f t="shared" si="13"/>
        <v>13147</v>
      </c>
      <c r="AZ23" s="252">
        <v>49316</v>
      </c>
      <c r="BA23" s="252">
        <v>530</v>
      </c>
      <c r="BB23" s="257">
        <f t="shared" si="14"/>
        <v>132.5</v>
      </c>
      <c r="BC23" s="252">
        <v>461</v>
      </c>
      <c r="BD23" s="252">
        <f>41817+12196.5</f>
        <v>54013.5</v>
      </c>
      <c r="BE23" s="257">
        <f t="shared" si="15"/>
        <v>13503.375</v>
      </c>
      <c r="BF23" s="252">
        <v>362</v>
      </c>
      <c r="BG23" s="252">
        <v>33066</v>
      </c>
      <c r="BH23" s="257">
        <f t="shared" si="16"/>
        <v>8266.5</v>
      </c>
      <c r="BI23" s="252">
        <v>417</v>
      </c>
      <c r="BJ23" s="252">
        <v>35149</v>
      </c>
      <c r="BK23" s="257">
        <f t="shared" si="17"/>
        <v>8787.25</v>
      </c>
    </row>
    <row r="24" spans="1:63">
      <c r="A24" s="199" t="s">
        <v>1718</v>
      </c>
      <c r="B24" s="31" t="s">
        <v>37</v>
      </c>
      <c r="C24" s="24" t="s">
        <v>307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8"/>
      <c r="W24" s="28"/>
      <c r="X24" s="28"/>
      <c r="Y24" s="28">
        <v>296</v>
      </c>
      <c r="Z24" s="28">
        <v>26756</v>
      </c>
      <c r="AA24" s="58">
        <f t="shared" si="19"/>
        <v>6689</v>
      </c>
      <c r="AB24" s="28">
        <v>550</v>
      </c>
      <c r="AC24" s="28">
        <v>48898</v>
      </c>
      <c r="AD24" s="58">
        <f t="shared" si="6"/>
        <v>12224.5</v>
      </c>
      <c r="AE24" s="75">
        <v>668</v>
      </c>
      <c r="AF24" s="75">
        <v>61180</v>
      </c>
      <c r="AG24" s="58">
        <f t="shared" si="20"/>
        <v>15295</v>
      </c>
      <c r="AH24" s="102">
        <v>774</v>
      </c>
      <c r="AI24" s="102">
        <v>64270</v>
      </c>
      <c r="AJ24" s="119">
        <f t="shared" si="22"/>
        <v>16067.5</v>
      </c>
      <c r="AK24" s="98">
        <v>1020</v>
      </c>
      <c r="AL24" s="98">
        <v>85728</v>
      </c>
      <c r="AM24" s="189">
        <f t="shared" si="9"/>
        <v>21432</v>
      </c>
      <c r="AN24" s="192">
        <v>1095</v>
      </c>
      <c r="AO24" s="98">
        <v>91789</v>
      </c>
      <c r="AP24" s="120">
        <f t="shared" si="21"/>
        <v>22947.25</v>
      </c>
      <c r="AQ24" s="75">
        <v>1211</v>
      </c>
      <c r="AR24" s="75">
        <v>101149</v>
      </c>
      <c r="AS24" s="120">
        <f t="shared" si="11"/>
        <v>25287.25</v>
      </c>
      <c r="AT24" s="75">
        <v>1458</v>
      </c>
      <c r="AU24" s="75">
        <v>115362</v>
      </c>
      <c r="AV24" s="120">
        <f t="shared" si="12"/>
        <v>28840.5</v>
      </c>
      <c r="AW24" s="252">
        <v>1446</v>
      </c>
      <c r="AX24" s="252">
        <v>117038</v>
      </c>
      <c r="AY24" s="257">
        <f t="shared" si="13"/>
        <v>29259.5</v>
      </c>
      <c r="AZ24" s="252">
        <v>129490</v>
      </c>
      <c r="BA24" s="252">
        <v>1492</v>
      </c>
      <c r="BB24" s="257">
        <f t="shared" si="14"/>
        <v>373</v>
      </c>
      <c r="BC24" s="252">
        <v>1766</v>
      </c>
      <c r="BD24" s="252">
        <f>140236+31999.5</f>
        <v>172235.5</v>
      </c>
      <c r="BE24" s="257">
        <f t="shared" si="15"/>
        <v>43058.875</v>
      </c>
      <c r="BF24" s="252">
        <v>1316</v>
      </c>
      <c r="BG24" s="252">
        <v>104422</v>
      </c>
      <c r="BH24" s="257">
        <f t="shared" si="16"/>
        <v>26105.5</v>
      </c>
      <c r="BI24" s="252">
        <v>1167</v>
      </c>
      <c r="BJ24" s="252">
        <v>99791</v>
      </c>
      <c r="BK24" s="257">
        <f t="shared" si="17"/>
        <v>24947.75</v>
      </c>
    </row>
    <row r="25" spans="1:63">
      <c r="A25" s="199" t="s">
        <v>1719</v>
      </c>
      <c r="B25" s="31" t="s">
        <v>39</v>
      </c>
      <c r="C25" s="24" t="s">
        <v>43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8"/>
      <c r="W25" s="28"/>
      <c r="X25" s="28"/>
      <c r="Y25" s="28">
        <v>141</v>
      </c>
      <c r="Z25" s="28">
        <v>12645</v>
      </c>
      <c r="AA25" s="58">
        <f t="shared" si="19"/>
        <v>3161.25</v>
      </c>
      <c r="AB25" s="28">
        <v>265</v>
      </c>
      <c r="AC25" s="28">
        <v>23253</v>
      </c>
      <c r="AD25" s="58">
        <f t="shared" si="6"/>
        <v>5813.25</v>
      </c>
      <c r="AE25" s="75">
        <v>395</v>
      </c>
      <c r="AF25" s="75">
        <v>39129</v>
      </c>
      <c r="AG25" s="58">
        <f t="shared" si="20"/>
        <v>9782.25</v>
      </c>
      <c r="AH25" s="102">
        <v>427</v>
      </c>
      <c r="AI25" s="102">
        <v>37927</v>
      </c>
      <c r="AJ25" s="119">
        <f t="shared" si="22"/>
        <v>9481.75</v>
      </c>
      <c r="AK25" s="98">
        <v>545</v>
      </c>
      <c r="AL25" s="98">
        <v>47769</v>
      </c>
      <c r="AM25" s="189">
        <f t="shared" si="9"/>
        <v>11942.25</v>
      </c>
      <c r="AN25" s="192">
        <v>709</v>
      </c>
      <c r="AO25" s="98">
        <v>58831</v>
      </c>
      <c r="AP25" s="120">
        <f t="shared" si="21"/>
        <v>14707.75</v>
      </c>
      <c r="AQ25" s="75">
        <v>678</v>
      </c>
      <c r="AR25" s="75">
        <v>53334</v>
      </c>
      <c r="AS25" s="120">
        <f t="shared" si="11"/>
        <v>13333.5</v>
      </c>
      <c r="AT25" s="75">
        <v>864</v>
      </c>
      <c r="AU25" s="75">
        <v>63896</v>
      </c>
      <c r="AV25" s="120">
        <f t="shared" si="12"/>
        <v>15974</v>
      </c>
      <c r="AW25" s="252">
        <v>835</v>
      </c>
      <c r="AX25" s="252">
        <v>66285</v>
      </c>
      <c r="AY25" s="257">
        <f t="shared" si="13"/>
        <v>16571.25</v>
      </c>
      <c r="AZ25" s="252">
        <v>64501</v>
      </c>
      <c r="BA25" s="252">
        <v>789</v>
      </c>
      <c r="BB25" s="257">
        <f t="shared" si="14"/>
        <v>197.25</v>
      </c>
      <c r="BC25" s="252">
        <v>947</v>
      </c>
      <c r="BD25" s="252">
        <f>74559+15928</f>
        <v>90487</v>
      </c>
      <c r="BE25" s="257">
        <f t="shared" si="15"/>
        <v>22621.75</v>
      </c>
      <c r="BF25" s="252">
        <v>935</v>
      </c>
      <c r="BG25" s="252">
        <v>75983</v>
      </c>
      <c r="BH25" s="257">
        <f t="shared" si="16"/>
        <v>18995.75</v>
      </c>
      <c r="BI25" s="252">
        <v>930</v>
      </c>
      <c r="BJ25" s="252">
        <v>74658</v>
      </c>
      <c r="BK25" s="257">
        <f t="shared" si="17"/>
        <v>18664.5</v>
      </c>
    </row>
    <row r="26" spans="1:63">
      <c r="A26" s="199" t="s">
        <v>1722</v>
      </c>
      <c r="B26" s="31" t="s">
        <v>41</v>
      </c>
      <c r="C26" s="24" t="s">
        <v>5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8"/>
      <c r="W26" s="28"/>
      <c r="X26" s="28"/>
      <c r="Y26" s="28">
        <v>121</v>
      </c>
      <c r="Z26" s="28">
        <v>11699</v>
      </c>
      <c r="AA26" s="58">
        <f t="shared" si="19"/>
        <v>2924.75</v>
      </c>
      <c r="AB26" s="28">
        <v>306</v>
      </c>
      <c r="AC26" s="28">
        <v>24508</v>
      </c>
      <c r="AD26" s="58">
        <f t="shared" si="6"/>
        <v>6127</v>
      </c>
      <c r="AE26" s="75">
        <v>383</v>
      </c>
      <c r="AF26" s="75">
        <v>32393</v>
      </c>
      <c r="AG26" s="58">
        <f t="shared" si="20"/>
        <v>8098.25</v>
      </c>
      <c r="AH26" s="102">
        <v>553</v>
      </c>
      <c r="AI26" s="102">
        <v>42673</v>
      </c>
      <c r="AJ26" s="119">
        <f t="shared" si="22"/>
        <v>10668.25</v>
      </c>
      <c r="AK26" s="98">
        <v>553</v>
      </c>
      <c r="AL26" s="98">
        <v>44431</v>
      </c>
      <c r="AM26" s="189">
        <f t="shared" si="9"/>
        <v>11107.75</v>
      </c>
      <c r="AN26" s="192">
        <v>873</v>
      </c>
      <c r="AO26" s="98">
        <v>75915</v>
      </c>
      <c r="AP26" s="120">
        <f t="shared" si="21"/>
        <v>18978.75</v>
      </c>
      <c r="AQ26" s="75">
        <v>994</v>
      </c>
      <c r="AR26" s="75">
        <v>81982</v>
      </c>
      <c r="AS26" s="120">
        <f t="shared" si="11"/>
        <v>20495.5</v>
      </c>
      <c r="AT26" s="75">
        <v>1271</v>
      </c>
      <c r="AU26" s="75">
        <v>100925</v>
      </c>
      <c r="AV26" s="120">
        <f t="shared" si="12"/>
        <v>25231.25</v>
      </c>
      <c r="AW26" s="252">
        <v>1331</v>
      </c>
      <c r="AX26" s="252">
        <v>110831</v>
      </c>
      <c r="AY26" s="257">
        <f t="shared" si="13"/>
        <v>27707.75</v>
      </c>
      <c r="AZ26" s="252">
        <v>108595</v>
      </c>
      <c r="BA26" s="252">
        <v>1237</v>
      </c>
      <c r="BB26" s="257">
        <f t="shared" si="14"/>
        <v>309.25</v>
      </c>
      <c r="BC26" s="252">
        <v>1454</v>
      </c>
      <c r="BD26" s="252">
        <v>127698</v>
      </c>
      <c r="BE26" s="257">
        <f t="shared" si="15"/>
        <v>31924.5</v>
      </c>
      <c r="BF26" s="252">
        <v>1460</v>
      </c>
      <c r="BG26" s="252">
        <v>123872</v>
      </c>
      <c r="BH26" s="257">
        <f t="shared" si="16"/>
        <v>30968</v>
      </c>
      <c r="BI26" s="252">
        <v>1689</v>
      </c>
      <c r="BJ26" s="252">
        <v>146861</v>
      </c>
      <c r="BK26" s="257">
        <f t="shared" si="17"/>
        <v>36715.25</v>
      </c>
    </row>
    <row r="27" spans="1:63">
      <c r="A27" s="199" t="s">
        <v>1720</v>
      </c>
      <c r="B27" s="31" t="s">
        <v>42</v>
      </c>
      <c r="C27" s="24" t="str">
        <f>VLOOKUP(B27,Remark!C:D,2,0)</f>
        <v>HPPY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8"/>
      <c r="W27" s="28"/>
      <c r="X27" s="28"/>
      <c r="Y27" s="28">
        <v>146</v>
      </c>
      <c r="Z27" s="28">
        <v>13010</v>
      </c>
      <c r="AA27" s="58">
        <f t="shared" si="19"/>
        <v>3252.5</v>
      </c>
      <c r="AB27" s="28">
        <v>254</v>
      </c>
      <c r="AC27" s="28">
        <v>24822</v>
      </c>
      <c r="AD27" s="58">
        <f t="shared" si="6"/>
        <v>6205.5</v>
      </c>
      <c r="AE27" s="75">
        <v>319</v>
      </c>
      <c r="AF27" s="75">
        <v>30535</v>
      </c>
      <c r="AG27" s="58">
        <f t="shared" si="20"/>
        <v>7633.75</v>
      </c>
      <c r="AH27" s="102">
        <v>309</v>
      </c>
      <c r="AI27" s="102">
        <v>28999</v>
      </c>
      <c r="AJ27" s="119">
        <f t="shared" si="22"/>
        <v>7249.75</v>
      </c>
      <c r="AK27" s="98">
        <v>355</v>
      </c>
      <c r="AL27" s="98">
        <v>31925</v>
      </c>
      <c r="AM27" s="189">
        <f t="shared" si="9"/>
        <v>7981.25</v>
      </c>
      <c r="AN27" s="192">
        <v>409</v>
      </c>
      <c r="AO27" s="98">
        <v>38253</v>
      </c>
      <c r="AP27" s="120">
        <f t="shared" si="21"/>
        <v>9563.25</v>
      </c>
      <c r="AQ27" s="75">
        <v>407</v>
      </c>
      <c r="AR27" s="75">
        <v>33289</v>
      </c>
      <c r="AS27" s="120">
        <f t="shared" si="11"/>
        <v>8322.25</v>
      </c>
      <c r="AT27" s="75">
        <v>438</v>
      </c>
      <c r="AU27" s="75">
        <v>37234</v>
      </c>
      <c r="AV27" s="120">
        <f t="shared" si="12"/>
        <v>9308.5</v>
      </c>
      <c r="AW27" s="252">
        <v>327</v>
      </c>
      <c r="AX27" s="252">
        <v>29379</v>
      </c>
      <c r="AY27" s="257">
        <f t="shared" si="13"/>
        <v>7344.75</v>
      </c>
      <c r="AZ27" s="252">
        <v>34069</v>
      </c>
      <c r="BA27" s="252">
        <v>375</v>
      </c>
      <c r="BB27" s="257">
        <f t="shared" si="14"/>
        <v>93.75</v>
      </c>
      <c r="BC27" s="252">
        <v>377</v>
      </c>
      <c r="BD27" s="252">
        <f>35173+8423.5</f>
        <v>43596.5</v>
      </c>
      <c r="BE27" s="257">
        <f t="shared" si="15"/>
        <v>10899.125</v>
      </c>
      <c r="BF27" s="252">
        <v>388</v>
      </c>
      <c r="BG27" s="252">
        <v>32130</v>
      </c>
      <c r="BH27" s="257">
        <f t="shared" si="16"/>
        <v>8032.5</v>
      </c>
      <c r="BI27" s="252">
        <v>472</v>
      </c>
      <c r="BJ27" s="252">
        <v>40744</v>
      </c>
      <c r="BK27" s="257">
        <f t="shared" si="17"/>
        <v>10186</v>
      </c>
    </row>
    <row r="28" spans="1:63">
      <c r="A28" s="199" t="s">
        <v>1726</v>
      </c>
      <c r="B28" s="31" t="s">
        <v>44</v>
      </c>
      <c r="C28" s="24" t="s">
        <v>125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8"/>
      <c r="W28" s="28"/>
      <c r="X28" s="28"/>
      <c r="Y28" s="28">
        <v>288</v>
      </c>
      <c r="Z28" s="28">
        <v>22018</v>
      </c>
      <c r="AA28" s="58">
        <f t="shared" si="19"/>
        <v>5504.5</v>
      </c>
      <c r="AB28" s="28">
        <v>455</v>
      </c>
      <c r="AC28" s="28">
        <v>35981</v>
      </c>
      <c r="AD28" s="58">
        <f t="shared" si="6"/>
        <v>8995.25</v>
      </c>
      <c r="AE28" s="75">
        <v>640</v>
      </c>
      <c r="AF28" s="75">
        <v>56188</v>
      </c>
      <c r="AG28" s="58">
        <f t="shared" si="20"/>
        <v>14047</v>
      </c>
      <c r="AH28" s="102">
        <v>756</v>
      </c>
      <c r="AI28" s="102">
        <v>71314</v>
      </c>
      <c r="AJ28" s="119">
        <f t="shared" si="22"/>
        <v>17828.5</v>
      </c>
      <c r="AK28" s="98">
        <v>928</v>
      </c>
      <c r="AL28" s="98">
        <v>74596</v>
      </c>
      <c r="AM28" s="189">
        <f t="shared" si="9"/>
        <v>18649</v>
      </c>
      <c r="AN28" s="192">
        <v>987</v>
      </c>
      <c r="AO28" s="98">
        <v>83733</v>
      </c>
      <c r="AP28" s="120">
        <f t="shared" si="21"/>
        <v>20933.25</v>
      </c>
      <c r="AQ28" s="75">
        <v>937</v>
      </c>
      <c r="AR28" s="75">
        <v>77615</v>
      </c>
      <c r="AS28" s="120">
        <f t="shared" si="11"/>
        <v>19403.75</v>
      </c>
      <c r="AT28" s="75">
        <v>908</v>
      </c>
      <c r="AU28" s="75">
        <v>76790</v>
      </c>
      <c r="AV28" s="120">
        <f t="shared" si="12"/>
        <v>19197.5</v>
      </c>
      <c r="AW28" s="252">
        <v>933</v>
      </c>
      <c r="AX28" s="252">
        <v>79387</v>
      </c>
      <c r="AY28" s="257">
        <f t="shared" si="13"/>
        <v>19846.75</v>
      </c>
      <c r="AZ28" s="252">
        <v>85697</v>
      </c>
      <c r="BA28" s="252">
        <v>989</v>
      </c>
      <c r="BB28" s="257">
        <f t="shared" si="14"/>
        <v>247.25</v>
      </c>
      <c r="BC28" s="252">
        <v>1212</v>
      </c>
      <c r="BD28" s="252">
        <f>104032+21177</f>
        <v>125209</v>
      </c>
      <c r="BE28" s="257">
        <f t="shared" si="15"/>
        <v>31302.25</v>
      </c>
      <c r="BF28" s="252">
        <v>1134</v>
      </c>
      <c r="BG28" s="252">
        <v>99194</v>
      </c>
      <c r="BH28" s="257">
        <f t="shared" si="16"/>
        <v>24798.5</v>
      </c>
      <c r="BI28" s="252">
        <v>1042</v>
      </c>
      <c r="BJ28" s="252">
        <v>89734</v>
      </c>
      <c r="BK28" s="257">
        <f t="shared" si="17"/>
        <v>22433.5</v>
      </c>
    </row>
    <row r="29" spans="1:63">
      <c r="A29" s="199" t="s">
        <v>1728</v>
      </c>
      <c r="B29" s="26" t="s">
        <v>831</v>
      </c>
      <c r="C29" s="24" t="str">
        <f>VLOOKUP(B29,Remark!C:D,2,0)</f>
        <v>TEPA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8"/>
      <c r="W29" s="28"/>
      <c r="X29" s="28"/>
      <c r="Y29" s="28"/>
      <c r="Z29" s="28"/>
      <c r="AA29" s="28"/>
      <c r="AB29" s="28">
        <v>98</v>
      </c>
      <c r="AC29" s="28">
        <v>6810</v>
      </c>
      <c r="AD29" s="58">
        <f t="shared" si="6"/>
        <v>1702.5</v>
      </c>
      <c r="AE29" s="75">
        <v>277</v>
      </c>
      <c r="AF29" s="75">
        <v>24237</v>
      </c>
      <c r="AG29" s="58">
        <f t="shared" si="20"/>
        <v>6059.25</v>
      </c>
      <c r="AH29" s="102">
        <v>455</v>
      </c>
      <c r="AI29" s="102">
        <v>39809</v>
      </c>
      <c r="AJ29" s="119">
        <f t="shared" si="22"/>
        <v>9952.25</v>
      </c>
      <c r="AK29" s="98">
        <v>359</v>
      </c>
      <c r="AL29" s="98">
        <v>27091</v>
      </c>
      <c r="AM29" s="189">
        <f t="shared" si="9"/>
        <v>6772.75</v>
      </c>
      <c r="AN29" s="192">
        <v>555</v>
      </c>
      <c r="AO29" s="98">
        <v>43951</v>
      </c>
      <c r="AP29" s="120">
        <f t="shared" si="21"/>
        <v>10987.75</v>
      </c>
      <c r="AQ29" s="75">
        <v>536</v>
      </c>
      <c r="AR29" s="75">
        <v>42162</v>
      </c>
      <c r="AS29" s="120">
        <f t="shared" si="11"/>
        <v>10540.5</v>
      </c>
      <c r="AT29" s="75">
        <v>666</v>
      </c>
      <c r="AU29" s="75">
        <v>63840</v>
      </c>
      <c r="AV29" s="120">
        <f t="shared" si="12"/>
        <v>15960</v>
      </c>
      <c r="AW29" s="252">
        <v>851</v>
      </c>
      <c r="AX29" s="252">
        <v>84967</v>
      </c>
      <c r="AY29" s="257">
        <f t="shared" si="13"/>
        <v>21241.75</v>
      </c>
      <c r="AZ29" s="252">
        <v>105127</v>
      </c>
      <c r="BA29" s="252">
        <v>969</v>
      </c>
      <c r="BB29" s="257">
        <f t="shared" si="14"/>
        <v>242.25</v>
      </c>
      <c r="BC29" s="252">
        <v>1063</v>
      </c>
      <c r="BD29" s="252">
        <f>113259+26039.5</f>
        <v>139298.5</v>
      </c>
      <c r="BE29" s="257">
        <f t="shared" si="15"/>
        <v>34824.625</v>
      </c>
      <c r="BF29" s="252">
        <v>1129</v>
      </c>
      <c r="BG29" s="252">
        <v>117783</v>
      </c>
      <c r="BH29" s="257">
        <f t="shared" si="16"/>
        <v>29445.75</v>
      </c>
      <c r="BI29" s="252">
        <v>1203</v>
      </c>
      <c r="BJ29" s="252">
        <v>127843</v>
      </c>
      <c r="BK29" s="257">
        <f t="shared" si="17"/>
        <v>31960.75</v>
      </c>
    </row>
    <row r="30" spans="1:63">
      <c r="A30" s="199" t="s">
        <v>1729</v>
      </c>
      <c r="B30" s="26" t="s">
        <v>832</v>
      </c>
      <c r="C30" s="24" t="str">
        <f>VLOOKUP(B30,Remark!C:D,2,0)</f>
        <v>Kerry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8"/>
      <c r="W30" s="28"/>
      <c r="X30" s="28"/>
      <c r="Y30" s="28"/>
      <c r="Z30" s="28"/>
      <c r="AA30" s="28"/>
      <c r="AB30" s="28">
        <v>211</v>
      </c>
      <c r="AC30" s="28">
        <v>22167</v>
      </c>
      <c r="AD30" s="58">
        <f t="shared" si="6"/>
        <v>5541.75</v>
      </c>
      <c r="AE30" s="75">
        <v>411</v>
      </c>
      <c r="AF30" s="75">
        <v>39121</v>
      </c>
      <c r="AG30" s="58">
        <f t="shared" si="20"/>
        <v>9780.25</v>
      </c>
      <c r="AH30" s="102">
        <v>617</v>
      </c>
      <c r="AI30" s="102">
        <v>55199</v>
      </c>
      <c r="AJ30" s="119">
        <f t="shared" si="22"/>
        <v>13799.75</v>
      </c>
      <c r="AK30" s="98">
        <v>818</v>
      </c>
      <c r="AL30" s="98">
        <v>75412</v>
      </c>
      <c r="AM30" s="189">
        <f t="shared" si="9"/>
        <v>18853</v>
      </c>
      <c r="AN30" s="192">
        <v>1178</v>
      </c>
      <c r="AO30" s="98">
        <v>104408</v>
      </c>
      <c r="AP30" s="120">
        <f t="shared" si="21"/>
        <v>26102</v>
      </c>
      <c r="AQ30" s="75">
        <v>1349</v>
      </c>
      <c r="AR30" s="75">
        <v>118465</v>
      </c>
      <c r="AS30" s="120">
        <f t="shared" si="11"/>
        <v>29616.25</v>
      </c>
      <c r="AT30" s="75">
        <v>1699</v>
      </c>
      <c r="AU30" s="75">
        <v>151055</v>
      </c>
      <c r="AV30" s="120">
        <f t="shared" si="12"/>
        <v>37763.75</v>
      </c>
      <c r="AW30" s="252">
        <v>1708</v>
      </c>
      <c r="AX30" s="252">
        <v>151224</v>
      </c>
      <c r="AY30" s="257">
        <f t="shared" si="13"/>
        <v>37806</v>
      </c>
      <c r="AZ30" s="252">
        <v>142184</v>
      </c>
      <c r="BA30" s="252">
        <v>1512</v>
      </c>
      <c r="BB30" s="257">
        <f t="shared" si="14"/>
        <v>378</v>
      </c>
      <c r="BC30" s="252">
        <v>1919</v>
      </c>
      <c r="BD30" s="252">
        <f>169489+35168</f>
        <v>204657</v>
      </c>
      <c r="BE30" s="257">
        <f t="shared" si="15"/>
        <v>51164.25</v>
      </c>
      <c r="BF30" s="252">
        <v>1899</v>
      </c>
      <c r="BG30" s="252">
        <v>178979</v>
      </c>
      <c r="BH30" s="257">
        <f t="shared" si="16"/>
        <v>44744.75</v>
      </c>
      <c r="BI30" s="252">
        <v>1831</v>
      </c>
      <c r="BJ30" s="252">
        <v>180215</v>
      </c>
      <c r="BK30" s="257">
        <f t="shared" si="17"/>
        <v>45053.75</v>
      </c>
    </row>
    <row r="31" spans="1:63">
      <c r="A31" s="199" t="s">
        <v>1727</v>
      </c>
      <c r="B31" s="26" t="s">
        <v>833</v>
      </c>
      <c r="C31" s="24" t="str">
        <f>VLOOKUP(B31,Remark!C:D,2,0)</f>
        <v>TUPM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8"/>
      <c r="W31" s="28"/>
      <c r="X31" s="28"/>
      <c r="Y31" s="28"/>
      <c r="Z31" s="28"/>
      <c r="AA31" s="28"/>
      <c r="AB31" s="28">
        <v>506</v>
      </c>
      <c r="AC31" s="28">
        <v>54470</v>
      </c>
      <c r="AD31" s="58">
        <f t="shared" si="6"/>
        <v>13617.5</v>
      </c>
      <c r="AE31" s="75">
        <v>1029</v>
      </c>
      <c r="AF31" s="75">
        <v>121443</v>
      </c>
      <c r="AG31" s="58">
        <f t="shared" si="20"/>
        <v>30360.75</v>
      </c>
      <c r="AH31" s="102">
        <v>1517</v>
      </c>
      <c r="AI31" s="102">
        <v>181997</v>
      </c>
      <c r="AJ31" s="119">
        <f t="shared" si="22"/>
        <v>45499.25</v>
      </c>
      <c r="AK31" s="98">
        <v>1454</v>
      </c>
      <c r="AL31" s="98">
        <v>169934</v>
      </c>
      <c r="AM31" s="189">
        <f t="shared" si="9"/>
        <v>42483.5</v>
      </c>
      <c r="AN31" s="192">
        <v>1625</v>
      </c>
      <c r="AO31" s="98">
        <v>181641</v>
      </c>
      <c r="AP31" s="120">
        <f t="shared" si="21"/>
        <v>45410.25</v>
      </c>
      <c r="AQ31" s="75">
        <v>1630</v>
      </c>
      <c r="AR31" s="75">
        <v>184744</v>
      </c>
      <c r="AS31" s="120">
        <f t="shared" si="11"/>
        <v>46186</v>
      </c>
      <c r="AT31" s="75">
        <v>1891</v>
      </c>
      <c r="AU31" s="75">
        <v>207523</v>
      </c>
      <c r="AV31" s="120">
        <f t="shared" si="12"/>
        <v>51880.75</v>
      </c>
      <c r="AW31" s="252">
        <v>1147</v>
      </c>
      <c r="AX31" s="252">
        <v>123055</v>
      </c>
      <c r="AY31" s="257">
        <f t="shared" si="13"/>
        <v>30763.75</v>
      </c>
      <c r="AZ31" s="252">
        <v>86594</v>
      </c>
      <c r="BA31" s="252">
        <v>838</v>
      </c>
      <c r="BB31" s="257">
        <f t="shared" si="14"/>
        <v>209.5</v>
      </c>
      <c r="BC31" s="252">
        <v>829</v>
      </c>
      <c r="BD31" s="252">
        <f>82027+21439</f>
        <v>103466</v>
      </c>
      <c r="BE31" s="257">
        <f t="shared" si="15"/>
        <v>25866.5</v>
      </c>
      <c r="BF31" s="252">
        <v>724</v>
      </c>
      <c r="BG31" s="252">
        <v>70470</v>
      </c>
      <c r="BH31" s="257">
        <f t="shared" si="16"/>
        <v>17617.5</v>
      </c>
      <c r="BI31" s="252">
        <v>669</v>
      </c>
      <c r="BJ31" s="252">
        <v>67617</v>
      </c>
      <c r="BK31" s="257">
        <f t="shared" si="17"/>
        <v>16904.25</v>
      </c>
    </row>
    <row r="32" spans="1:63">
      <c r="A32" s="199" t="s">
        <v>1733</v>
      </c>
      <c r="B32" s="26" t="s">
        <v>834</v>
      </c>
      <c r="C32" s="24" t="str">
        <f>VLOOKUP(B32,Remark!C:D,2,0)</f>
        <v>BPEE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8"/>
      <c r="W32" s="28"/>
      <c r="X32" s="28"/>
      <c r="Y32" s="28"/>
      <c r="Z32" s="28"/>
      <c r="AA32" s="28"/>
      <c r="AB32" s="28">
        <v>140</v>
      </c>
      <c r="AC32" s="28">
        <v>10884</v>
      </c>
      <c r="AD32" s="58">
        <f t="shared" si="6"/>
        <v>2721</v>
      </c>
      <c r="AE32" s="75">
        <v>335</v>
      </c>
      <c r="AF32" s="75">
        <v>28399</v>
      </c>
      <c r="AG32" s="58">
        <f t="shared" si="20"/>
        <v>7099.75</v>
      </c>
      <c r="AH32" s="102">
        <v>384</v>
      </c>
      <c r="AI32" s="102">
        <v>35476</v>
      </c>
      <c r="AJ32" s="119">
        <f t="shared" si="22"/>
        <v>8869</v>
      </c>
      <c r="AK32" s="98">
        <v>413</v>
      </c>
      <c r="AL32" s="98">
        <v>32781</v>
      </c>
      <c r="AM32" s="189">
        <f t="shared" si="9"/>
        <v>8195.25</v>
      </c>
      <c r="AN32" s="192">
        <v>614</v>
      </c>
      <c r="AO32" s="98">
        <v>44584</v>
      </c>
      <c r="AP32" s="120">
        <f t="shared" si="21"/>
        <v>11146</v>
      </c>
      <c r="AQ32" s="75">
        <v>726</v>
      </c>
      <c r="AR32" s="75">
        <v>55948</v>
      </c>
      <c r="AS32" s="120">
        <f t="shared" si="11"/>
        <v>13987</v>
      </c>
      <c r="AT32" s="75">
        <v>834</v>
      </c>
      <c r="AU32" s="75">
        <v>71116</v>
      </c>
      <c r="AV32" s="120">
        <f t="shared" si="12"/>
        <v>17779</v>
      </c>
      <c r="AW32" s="252">
        <v>863</v>
      </c>
      <c r="AX32" s="252">
        <v>72303</v>
      </c>
      <c r="AY32" s="257">
        <f t="shared" si="13"/>
        <v>18075.75</v>
      </c>
      <c r="AZ32" s="252">
        <v>72924</v>
      </c>
      <c r="BA32" s="252">
        <v>856</v>
      </c>
      <c r="BB32" s="257">
        <f t="shared" si="14"/>
        <v>214</v>
      </c>
      <c r="BC32" s="252">
        <v>889</v>
      </c>
      <c r="BD32" s="252">
        <f>74945+18017</f>
        <v>92962</v>
      </c>
      <c r="BE32" s="257">
        <f t="shared" si="15"/>
        <v>23240.5</v>
      </c>
      <c r="BF32" s="252">
        <v>946</v>
      </c>
      <c r="BG32" s="252">
        <v>85196</v>
      </c>
      <c r="BH32" s="257">
        <f t="shared" si="16"/>
        <v>21299</v>
      </c>
      <c r="BI32" s="252">
        <v>919</v>
      </c>
      <c r="BJ32" s="252">
        <v>80019</v>
      </c>
      <c r="BK32" s="257">
        <f t="shared" si="17"/>
        <v>20004.75</v>
      </c>
    </row>
    <row r="33" spans="1:63">
      <c r="A33" s="199" t="s">
        <v>1730</v>
      </c>
      <c r="B33" s="26" t="s">
        <v>835</v>
      </c>
      <c r="C33" s="24" t="str">
        <f>VLOOKUP(B33,Remark!C:D,2,0)</f>
        <v>BYAI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8"/>
      <c r="W33" s="28"/>
      <c r="X33" s="28"/>
      <c r="Y33" s="28"/>
      <c r="Z33" s="28"/>
      <c r="AA33" s="28"/>
      <c r="AB33" s="28">
        <v>73</v>
      </c>
      <c r="AC33" s="28">
        <v>6271</v>
      </c>
      <c r="AD33" s="58">
        <f t="shared" si="6"/>
        <v>1567.75</v>
      </c>
      <c r="AE33" s="75">
        <v>108</v>
      </c>
      <c r="AF33" s="75">
        <v>7834</v>
      </c>
      <c r="AG33" s="58">
        <f t="shared" si="20"/>
        <v>1958.5</v>
      </c>
      <c r="AH33" s="102">
        <v>85</v>
      </c>
      <c r="AI33" s="102">
        <v>7081</v>
      </c>
      <c r="AJ33" s="119">
        <f t="shared" si="22"/>
        <v>1770.25</v>
      </c>
      <c r="AK33" s="98">
        <v>113</v>
      </c>
      <c r="AL33" s="98">
        <v>10847</v>
      </c>
      <c r="AM33" s="189">
        <f t="shared" si="9"/>
        <v>2711.75</v>
      </c>
      <c r="AN33" s="192">
        <v>159</v>
      </c>
      <c r="AO33" s="98">
        <v>13585</v>
      </c>
      <c r="AP33" s="120">
        <f t="shared" si="21"/>
        <v>3396.25</v>
      </c>
      <c r="AQ33" s="75">
        <v>223</v>
      </c>
      <c r="AR33" s="75">
        <v>18495</v>
      </c>
      <c r="AS33" s="120">
        <f t="shared" si="11"/>
        <v>4623.75</v>
      </c>
      <c r="AT33" s="75">
        <v>253</v>
      </c>
      <c r="AU33" s="75">
        <v>19889</v>
      </c>
      <c r="AV33" s="120">
        <f t="shared" si="12"/>
        <v>4972.25</v>
      </c>
      <c r="AW33" s="252">
        <v>272</v>
      </c>
      <c r="AX33" s="252">
        <v>18936</v>
      </c>
      <c r="AY33" s="257">
        <f t="shared" si="13"/>
        <v>4734</v>
      </c>
      <c r="AZ33" s="252">
        <v>26607</v>
      </c>
      <c r="BA33" s="252">
        <v>355</v>
      </c>
      <c r="BB33" s="257">
        <f t="shared" si="14"/>
        <v>88.75</v>
      </c>
      <c r="BC33" s="252">
        <v>259</v>
      </c>
      <c r="BD33" s="252">
        <f>21699+6563</f>
        <v>28262</v>
      </c>
      <c r="BE33" s="257">
        <f t="shared" si="15"/>
        <v>7065.5</v>
      </c>
      <c r="BF33" s="252">
        <v>281</v>
      </c>
      <c r="BG33" s="252">
        <v>23427</v>
      </c>
      <c r="BH33" s="257">
        <f t="shared" si="16"/>
        <v>5856.75</v>
      </c>
      <c r="BI33" s="252">
        <v>842</v>
      </c>
      <c r="BJ33" s="252">
        <v>60184</v>
      </c>
      <c r="BK33" s="257">
        <f t="shared" si="17"/>
        <v>15046</v>
      </c>
    </row>
    <row r="34" spans="1:63">
      <c r="A34" s="199" t="s">
        <v>1731</v>
      </c>
      <c r="B34" s="26" t="s">
        <v>836</v>
      </c>
      <c r="C34" s="24" t="str">
        <f>VLOOKUP(B34,Remark!C:D,2,0)</f>
        <v>Kerry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8"/>
      <c r="W34" s="28"/>
      <c r="X34" s="28"/>
      <c r="Y34" s="28"/>
      <c r="Z34" s="28"/>
      <c r="AA34" s="28"/>
      <c r="AB34" s="28">
        <v>97</v>
      </c>
      <c r="AC34" s="28">
        <v>7689</v>
      </c>
      <c r="AD34" s="58">
        <f t="shared" si="6"/>
        <v>1922.25</v>
      </c>
      <c r="AE34" s="75">
        <v>321</v>
      </c>
      <c r="AF34" s="75">
        <v>25655</v>
      </c>
      <c r="AG34" s="58">
        <f t="shared" si="20"/>
        <v>6413.75</v>
      </c>
      <c r="AH34" s="102">
        <v>363</v>
      </c>
      <c r="AI34" s="102">
        <v>35187</v>
      </c>
      <c r="AJ34" s="119">
        <f t="shared" si="22"/>
        <v>8796.75</v>
      </c>
      <c r="AK34" s="98">
        <v>342</v>
      </c>
      <c r="AL34" s="98">
        <v>35534</v>
      </c>
      <c r="AM34" s="189">
        <f t="shared" si="9"/>
        <v>8883.5</v>
      </c>
      <c r="AN34" s="192">
        <v>510</v>
      </c>
      <c r="AO34" s="98">
        <v>45106</v>
      </c>
      <c r="AP34" s="120">
        <f t="shared" si="21"/>
        <v>11276.5</v>
      </c>
      <c r="AQ34" s="75">
        <v>477</v>
      </c>
      <c r="AR34" s="75">
        <v>39771</v>
      </c>
      <c r="AS34" s="120">
        <f t="shared" si="11"/>
        <v>9942.75</v>
      </c>
      <c r="AT34" s="75">
        <v>601</v>
      </c>
      <c r="AU34" s="75">
        <v>53841</v>
      </c>
      <c r="AV34" s="120">
        <f t="shared" si="12"/>
        <v>13460.25</v>
      </c>
      <c r="AW34" s="252">
        <v>583</v>
      </c>
      <c r="AX34" s="252">
        <v>55737</v>
      </c>
      <c r="AY34" s="257">
        <f t="shared" si="13"/>
        <v>13934.25</v>
      </c>
      <c r="AZ34" s="252">
        <v>64260</v>
      </c>
      <c r="BA34" s="252">
        <v>632</v>
      </c>
      <c r="BB34" s="257">
        <f t="shared" si="14"/>
        <v>158</v>
      </c>
      <c r="BC34" s="252">
        <v>948</v>
      </c>
      <c r="BD34" s="252">
        <v>86302</v>
      </c>
      <c r="BE34" s="257">
        <f t="shared" si="15"/>
        <v>21575.5</v>
      </c>
      <c r="BF34" s="252">
        <v>874</v>
      </c>
      <c r="BG34" s="252">
        <v>88588</v>
      </c>
      <c r="BH34" s="257">
        <f t="shared" si="16"/>
        <v>22147</v>
      </c>
      <c r="BI34" s="252">
        <v>844</v>
      </c>
      <c r="BJ34" s="252">
        <v>88416</v>
      </c>
      <c r="BK34" s="257">
        <f t="shared" si="17"/>
        <v>22104</v>
      </c>
    </row>
    <row r="35" spans="1:63">
      <c r="A35" s="199" t="s">
        <v>1732</v>
      </c>
      <c r="B35" s="26" t="s">
        <v>837</v>
      </c>
      <c r="C35" s="24" t="s">
        <v>130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8"/>
      <c r="W35" s="28"/>
      <c r="X35" s="28"/>
      <c r="Y35" s="28"/>
      <c r="Z35" s="28"/>
      <c r="AA35" s="28"/>
      <c r="AB35" s="28">
        <v>44</v>
      </c>
      <c r="AC35" s="28">
        <v>2540</v>
      </c>
      <c r="AD35" s="58">
        <f t="shared" si="6"/>
        <v>635</v>
      </c>
      <c r="AE35" s="75">
        <v>139</v>
      </c>
      <c r="AF35" s="75">
        <v>11609</v>
      </c>
      <c r="AG35" s="58">
        <f t="shared" si="20"/>
        <v>2902.25</v>
      </c>
      <c r="AH35" s="102">
        <v>179</v>
      </c>
      <c r="AI35" s="102">
        <v>14137</v>
      </c>
      <c r="AJ35" s="119">
        <f t="shared" si="22"/>
        <v>3534.25</v>
      </c>
      <c r="AK35" s="98">
        <v>210</v>
      </c>
      <c r="AL35" s="98">
        <v>15092</v>
      </c>
      <c r="AM35" s="189">
        <f t="shared" si="9"/>
        <v>3773</v>
      </c>
      <c r="AN35" s="192">
        <v>406</v>
      </c>
      <c r="AO35" s="98">
        <v>30068</v>
      </c>
      <c r="AP35" s="120">
        <f t="shared" si="21"/>
        <v>7517</v>
      </c>
      <c r="AQ35" s="75">
        <v>405</v>
      </c>
      <c r="AR35" s="75">
        <v>29517</v>
      </c>
      <c r="AS35" s="120">
        <f t="shared" si="11"/>
        <v>7379.25</v>
      </c>
      <c r="AT35" s="75">
        <v>538</v>
      </c>
      <c r="AU35" s="75">
        <v>40982</v>
      </c>
      <c r="AV35" s="120">
        <f t="shared" si="12"/>
        <v>10245.5</v>
      </c>
      <c r="AW35" s="252">
        <v>503</v>
      </c>
      <c r="AX35" s="252">
        <v>42463</v>
      </c>
      <c r="AY35" s="257">
        <f t="shared" si="13"/>
        <v>10615.75</v>
      </c>
      <c r="AZ35" s="252">
        <v>42038</v>
      </c>
      <c r="BA35" s="252">
        <v>522</v>
      </c>
      <c r="BB35" s="257">
        <f t="shared" si="14"/>
        <v>130.5</v>
      </c>
      <c r="BC35" s="252">
        <v>614</v>
      </c>
      <c r="BD35" s="252">
        <v>47352</v>
      </c>
      <c r="BE35" s="257">
        <f t="shared" si="15"/>
        <v>11838</v>
      </c>
      <c r="BF35" s="252">
        <v>505</v>
      </c>
      <c r="BG35" s="252">
        <v>41659</v>
      </c>
      <c r="BH35" s="257">
        <f t="shared" si="16"/>
        <v>10414.75</v>
      </c>
      <c r="BI35" s="252">
        <v>510</v>
      </c>
      <c r="BJ35" s="252">
        <v>46330</v>
      </c>
      <c r="BK35" s="257">
        <f t="shared" si="17"/>
        <v>11582.5</v>
      </c>
    </row>
    <row r="36" spans="1:63">
      <c r="A36" s="199" t="s">
        <v>1734</v>
      </c>
      <c r="B36" s="26" t="s">
        <v>838</v>
      </c>
      <c r="C36" s="24" t="str">
        <f>VLOOKUP(B36,Remark!C:D,2,0)</f>
        <v>Kerry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8"/>
      <c r="W36" s="28"/>
      <c r="X36" s="28"/>
      <c r="Y36" s="28"/>
      <c r="Z36" s="28"/>
      <c r="AA36" s="28"/>
      <c r="AB36" s="28">
        <v>40</v>
      </c>
      <c r="AC36" s="28">
        <v>3822</v>
      </c>
      <c r="AD36" s="58">
        <f t="shared" si="6"/>
        <v>955.5</v>
      </c>
      <c r="AE36" s="75">
        <v>228</v>
      </c>
      <c r="AF36" s="75">
        <v>23238</v>
      </c>
      <c r="AG36" s="58">
        <f t="shared" si="20"/>
        <v>5809.5</v>
      </c>
      <c r="AH36" s="102">
        <v>322</v>
      </c>
      <c r="AI36" s="102">
        <v>30722</v>
      </c>
      <c r="AJ36" s="119">
        <f t="shared" si="22"/>
        <v>7680.5</v>
      </c>
      <c r="AK36" s="98">
        <v>404</v>
      </c>
      <c r="AL36" s="98">
        <v>36082</v>
      </c>
      <c r="AM36" s="189">
        <f t="shared" si="9"/>
        <v>9020.5</v>
      </c>
      <c r="AN36" s="192">
        <v>534</v>
      </c>
      <c r="AO36" s="98">
        <v>47648</v>
      </c>
      <c r="AP36" s="120">
        <f t="shared" si="21"/>
        <v>11912</v>
      </c>
      <c r="AQ36" s="75">
        <v>598</v>
      </c>
      <c r="AR36" s="75">
        <v>53537</v>
      </c>
      <c r="AS36" s="120">
        <f t="shared" si="11"/>
        <v>13384.25</v>
      </c>
      <c r="AT36" s="75">
        <v>691</v>
      </c>
      <c r="AU36" s="75">
        <v>61381</v>
      </c>
      <c r="AV36" s="120">
        <f t="shared" si="12"/>
        <v>15345.25</v>
      </c>
      <c r="AW36" s="252">
        <v>645</v>
      </c>
      <c r="AX36" s="252">
        <v>58105</v>
      </c>
      <c r="AY36" s="257">
        <f t="shared" si="13"/>
        <v>14526.25</v>
      </c>
      <c r="AZ36" s="252">
        <v>63424</v>
      </c>
      <c r="BA36" s="252">
        <v>702</v>
      </c>
      <c r="BB36" s="257">
        <f t="shared" si="14"/>
        <v>175.5</v>
      </c>
      <c r="BC36" s="252">
        <v>728</v>
      </c>
      <c r="BD36" s="252">
        <v>65750</v>
      </c>
      <c r="BE36" s="257">
        <f t="shared" si="15"/>
        <v>16437.5</v>
      </c>
      <c r="BF36" s="252">
        <v>775</v>
      </c>
      <c r="BG36" s="252">
        <v>70317</v>
      </c>
      <c r="BH36" s="257">
        <f t="shared" si="16"/>
        <v>17579.25</v>
      </c>
      <c r="BI36" s="252">
        <v>677</v>
      </c>
      <c r="BJ36" s="252">
        <v>57335</v>
      </c>
      <c r="BK36" s="257">
        <f t="shared" si="17"/>
        <v>14333.75</v>
      </c>
    </row>
    <row r="37" spans="1:63">
      <c r="A37" s="199" t="s">
        <v>1735</v>
      </c>
      <c r="B37" s="118" t="s">
        <v>839</v>
      </c>
      <c r="C37" s="24" t="str">
        <f>VLOOKUP(B37,Remark!C:D,2,0)</f>
        <v>Kerry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8"/>
      <c r="W37" s="28"/>
      <c r="X37" s="28"/>
      <c r="Y37" s="28"/>
      <c r="Z37" s="28"/>
      <c r="AA37" s="28"/>
      <c r="AB37" s="28">
        <v>33</v>
      </c>
      <c r="AC37" s="28">
        <v>2603</v>
      </c>
      <c r="AD37" s="58">
        <f t="shared" si="6"/>
        <v>650.75</v>
      </c>
      <c r="AE37" s="75">
        <v>182</v>
      </c>
      <c r="AF37" s="75">
        <v>18826</v>
      </c>
      <c r="AG37" s="58">
        <f t="shared" si="20"/>
        <v>4706.5</v>
      </c>
      <c r="AH37" s="102">
        <v>169</v>
      </c>
      <c r="AI37" s="102">
        <v>14499</v>
      </c>
      <c r="AJ37" s="119">
        <f t="shared" si="22"/>
        <v>3624.75</v>
      </c>
      <c r="AK37" s="98">
        <v>202</v>
      </c>
      <c r="AL37" s="98">
        <v>18520</v>
      </c>
      <c r="AM37" s="189">
        <f t="shared" si="9"/>
        <v>4630</v>
      </c>
      <c r="AN37" s="192">
        <v>300</v>
      </c>
      <c r="AO37" s="98">
        <v>27760</v>
      </c>
      <c r="AP37" s="120">
        <f t="shared" si="21"/>
        <v>6940</v>
      </c>
      <c r="AQ37" s="75">
        <v>337</v>
      </c>
      <c r="AR37" s="75">
        <v>31858</v>
      </c>
      <c r="AS37" s="120">
        <f t="shared" si="11"/>
        <v>7964.5</v>
      </c>
      <c r="AT37" s="75">
        <v>440</v>
      </c>
      <c r="AU37" s="75">
        <v>39994</v>
      </c>
      <c r="AV37" s="120">
        <f t="shared" si="12"/>
        <v>9998.5</v>
      </c>
      <c r="AW37" s="252">
        <v>473</v>
      </c>
      <c r="AX37" s="252">
        <v>42895</v>
      </c>
      <c r="AY37" s="257">
        <f t="shared" si="13"/>
        <v>10723.75</v>
      </c>
      <c r="AZ37" s="252">
        <v>51805</v>
      </c>
      <c r="BA37" s="252">
        <v>613</v>
      </c>
      <c r="BB37" s="257">
        <f t="shared" si="14"/>
        <v>153.25</v>
      </c>
      <c r="BC37" s="252">
        <v>726</v>
      </c>
      <c r="BD37" s="252">
        <v>62764</v>
      </c>
      <c r="BE37" s="257">
        <f t="shared" si="15"/>
        <v>15691</v>
      </c>
      <c r="BF37" s="252">
        <v>578</v>
      </c>
      <c r="BG37" s="252">
        <v>45726</v>
      </c>
      <c r="BH37" s="257">
        <f t="shared" si="16"/>
        <v>11431.5</v>
      </c>
      <c r="BI37" s="252">
        <v>523</v>
      </c>
      <c r="BJ37" s="252">
        <v>46331</v>
      </c>
      <c r="BK37" s="257">
        <f t="shared" si="17"/>
        <v>11582.75</v>
      </c>
    </row>
    <row r="38" spans="1:63" ht="12" customHeight="1">
      <c r="A38" s="199" t="s">
        <v>1736</v>
      </c>
      <c r="B38" s="118" t="s">
        <v>840</v>
      </c>
      <c r="C38" s="24" t="str">
        <f>VLOOKUP(B38,Remark!C:D,2,0)</f>
        <v>MAHA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8"/>
      <c r="W38" s="28"/>
      <c r="X38" s="28"/>
      <c r="Y38" s="28"/>
      <c r="Z38" s="28"/>
      <c r="AA38" s="28"/>
      <c r="AB38" s="28">
        <v>11</v>
      </c>
      <c r="AC38" s="28">
        <v>779</v>
      </c>
      <c r="AD38" s="58">
        <f t="shared" si="6"/>
        <v>194.75</v>
      </c>
      <c r="AE38" s="75">
        <v>187</v>
      </c>
      <c r="AF38" s="75">
        <v>12399</v>
      </c>
      <c r="AG38" s="58">
        <f t="shared" si="20"/>
        <v>3099.75</v>
      </c>
      <c r="AH38" s="102">
        <v>374</v>
      </c>
      <c r="AI38" s="102">
        <v>22638</v>
      </c>
      <c r="AJ38" s="119">
        <f t="shared" si="22"/>
        <v>5659.5</v>
      </c>
      <c r="AK38" s="98">
        <v>500</v>
      </c>
      <c r="AL38" s="98">
        <v>35988</v>
      </c>
      <c r="AM38" s="189">
        <f t="shared" si="9"/>
        <v>8997</v>
      </c>
      <c r="AN38" s="192">
        <v>541</v>
      </c>
      <c r="AO38" s="98">
        <v>44839</v>
      </c>
      <c r="AP38" s="120">
        <f t="shared" si="21"/>
        <v>11209.75</v>
      </c>
      <c r="AQ38" s="75">
        <v>526</v>
      </c>
      <c r="AR38" s="75">
        <v>39184</v>
      </c>
      <c r="AS38" s="120">
        <f t="shared" si="11"/>
        <v>9796</v>
      </c>
      <c r="AT38" s="75">
        <v>622</v>
      </c>
      <c r="AU38" s="75">
        <v>45850</v>
      </c>
      <c r="AV38" s="120">
        <f t="shared" si="12"/>
        <v>11462.5</v>
      </c>
      <c r="AW38" s="252">
        <v>622</v>
      </c>
      <c r="AX38" s="252">
        <v>49144</v>
      </c>
      <c r="AY38" s="257">
        <f t="shared" si="13"/>
        <v>12286</v>
      </c>
      <c r="AZ38" s="252">
        <v>41808</v>
      </c>
      <c r="BA38" s="252">
        <v>542</v>
      </c>
      <c r="BB38" s="257">
        <f t="shared" si="14"/>
        <v>135.5</v>
      </c>
      <c r="BC38" s="252">
        <v>576</v>
      </c>
      <c r="BD38" s="252">
        <f>46870+10316.5</f>
        <v>57186.5</v>
      </c>
      <c r="BE38" s="257">
        <f t="shared" si="15"/>
        <v>14296.625</v>
      </c>
      <c r="BF38" s="252">
        <v>529</v>
      </c>
      <c r="BG38" s="252">
        <v>44347</v>
      </c>
      <c r="BH38" s="257">
        <f t="shared" si="16"/>
        <v>11086.75</v>
      </c>
      <c r="BI38" s="252">
        <v>510</v>
      </c>
      <c r="BJ38" s="252">
        <v>41040</v>
      </c>
      <c r="BK38" s="257">
        <f t="shared" si="17"/>
        <v>10260</v>
      </c>
    </row>
    <row r="39" spans="1:63" ht="14.25" customHeight="1">
      <c r="A39" s="199" t="s">
        <v>1737</v>
      </c>
      <c r="B39" s="21" t="s">
        <v>1093</v>
      </c>
      <c r="C39" s="24" t="str">
        <f>VLOOKUP(B39,Remark!C:D,2,0)</f>
        <v>Kerry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8"/>
      <c r="W39" s="28"/>
      <c r="X39" s="28"/>
      <c r="Y39" s="28"/>
      <c r="Z39" s="28"/>
      <c r="AA39" s="28"/>
      <c r="AB39" s="28"/>
      <c r="AC39" s="28"/>
      <c r="AD39" s="58"/>
      <c r="AE39" s="75">
        <v>271</v>
      </c>
      <c r="AF39" s="75">
        <v>30449</v>
      </c>
      <c r="AG39" s="58">
        <f t="shared" si="20"/>
        <v>7612.25</v>
      </c>
      <c r="AH39" s="102">
        <v>732</v>
      </c>
      <c r="AI39" s="102">
        <v>73882</v>
      </c>
      <c r="AJ39" s="119">
        <f t="shared" si="22"/>
        <v>18470.5</v>
      </c>
      <c r="AK39" s="98">
        <v>990</v>
      </c>
      <c r="AL39" s="98">
        <v>87262</v>
      </c>
      <c r="AM39" s="189">
        <f t="shared" si="9"/>
        <v>21815.5</v>
      </c>
      <c r="AN39" s="192">
        <v>1584</v>
      </c>
      <c r="AO39" s="98">
        <v>143948</v>
      </c>
      <c r="AP39" s="120">
        <f t="shared" si="21"/>
        <v>35987</v>
      </c>
      <c r="AQ39" s="75">
        <v>1624</v>
      </c>
      <c r="AR39" s="75">
        <v>149226</v>
      </c>
      <c r="AS39" s="120">
        <f t="shared" si="11"/>
        <v>37306.5</v>
      </c>
      <c r="AT39" s="75">
        <v>1381</v>
      </c>
      <c r="AU39" s="75">
        <v>127795</v>
      </c>
      <c r="AV39" s="120">
        <f t="shared" si="12"/>
        <v>31948.75</v>
      </c>
      <c r="AW39" s="252">
        <v>1260</v>
      </c>
      <c r="AX39" s="252">
        <v>120240</v>
      </c>
      <c r="AY39" s="257">
        <f t="shared" si="13"/>
        <v>30060</v>
      </c>
      <c r="AZ39" s="252">
        <v>113299</v>
      </c>
      <c r="BA39" s="252">
        <v>1145</v>
      </c>
      <c r="BB39" s="257">
        <f t="shared" si="14"/>
        <v>286.25</v>
      </c>
      <c r="BC39" s="252">
        <v>1358</v>
      </c>
      <c r="BD39" s="252">
        <v>130516</v>
      </c>
      <c r="BE39" s="257">
        <f t="shared" si="15"/>
        <v>32629</v>
      </c>
      <c r="BF39" s="252">
        <v>1123</v>
      </c>
      <c r="BG39" s="252">
        <v>106061</v>
      </c>
      <c r="BH39" s="257">
        <f t="shared" si="16"/>
        <v>26515.25</v>
      </c>
      <c r="BI39" s="252">
        <v>1297</v>
      </c>
      <c r="BJ39" s="252">
        <v>129023</v>
      </c>
      <c r="BK39" s="257">
        <f t="shared" si="17"/>
        <v>32255.75</v>
      </c>
    </row>
    <row r="40" spans="1:63">
      <c r="A40" s="199" t="s">
        <v>1738</v>
      </c>
      <c r="B40" s="21" t="s">
        <v>1363</v>
      </c>
      <c r="C40" s="24" t="s">
        <v>932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8"/>
      <c r="W40" s="28"/>
      <c r="X40" s="28"/>
      <c r="Y40" s="28"/>
      <c r="Z40" s="28"/>
      <c r="AA40" s="28"/>
      <c r="AB40" s="28"/>
      <c r="AC40" s="28"/>
      <c r="AD40" s="58"/>
      <c r="AE40" s="75"/>
      <c r="AF40" s="75"/>
      <c r="AG40" s="58"/>
      <c r="AH40" s="102">
        <v>111</v>
      </c>
      <c r="AI40" s="102">
        <v>8879</v>
      </c>
      <c r="AJ40" s="119">
        <f t="shared" si="22"/>
        <v>2219.75</v>
      </c>
      <c r="AK40" s="98">
        <v>426</v>
      </c>
      <c r="AL40" s="98">
        <v>35484</v>
      </c>
      <c r="AM40" s="189">
        <f t="shared" si="9"/>
        <v>8871</v>
      </c>
      <c r="AN40" s="192">
        <v>561</v>
      </c>
      <c r="AO40" s="98">
        <v>46027</v>
      </c>
      <c r="AP40" s="120">
        <f t="shared" si="21"/>
        <v>11506.75</v>
      </c>
      <c r="AQ40" s="75">
        <v>491</v>
      </c>
      <c r="AR40" s="75">
        <v>39103</v>
      </c>
      <c r="AS40" s="120">
        <f t="shared" si="11"/>
        <v>9775.75</v>
      </c>
      <c r="AT40" s="75">
        <v>732</v>
      </c>
      <c r="AU40" s="75">
        <v>60984</v>
      </c>
      <c r="AV40" s="120">
        <f t="shared" si="12"/>
        <v>15246</v>
      </c>
      <c r="AW40" s="252">
        <v>652</v>
      </c>
      <c r="AX40" s="252">
        <v>52816</v>
      </c>
      <c r="AY40" s="257">
        <f t="shared" si="13"/>
        <v>13204</v>
      </c>
      <c r="AZ40" s="252">
        <v>65196</v>
      </c>
      <c r="BA40" s="252">
        <v>784</v>
      </c>
      <c r="BB40" s="257">
        <f t="shared" si="14"/>
        <v>196</v>
      </c>
      <c r="BC40" s="252">
        <v>735</v>
      </c>
      <c r="BD40" s="252">
        <f>66871+16103</f>
        <v>82974</v>
      </c>
      <c r="BE40" s="257">
        <f t="shared" si="15"/>
        <v>20743.5</v>
      </c>
      <c r="BF40" s="252">
        <v>698</v>
      </c>
      <c r="BG40" s="252">
        <v>62326</v>
      </c>
      <c r="BH40" s="257">
        <f t="shared" si="16"/>
        <v>15581.5</v>
      </c>
      <c r="BI40" s="252">
        <v>707</v>
      </c>
      <c r="BJ40" s="252">
        <v>60565</v>
      </c>
      <c r="BK40" s="257">
        <f t="shared" si="17"/>
        <v>15141.25</v>
      </c>
    </row>
    <row r="41" spans="1:63">
      <c r="A41" s="199" t="s">
        <v>1739</v>
      </c>
      <c r="B41" s="21" t="s">
        <v>1542</v>
      </c>
      <c r="C41" s="24" t="str">
        <f>VLOOKUP(B41,Remark!C:D,2,0)</f>
        <v>Kerry</v>
      </c>
      <c r="AH41" s="19"/>
      <c r="AI41" s="19"/>
      <c r="AJ41" s="102"/>
      <c r="AK41" s="98">
        <v>35</v>
      </c>
      <c r="AL41" s="98">
        <v>3900</v>
      </c>
      <c r="AM41" s="189">
        <f t="shared" si="9"/>
        <v>975</v>
      </c>
      <c r="AN41" s="192">
        <v>64</v>
      </c>
      <c r="AO41" s="98">
        <v>7434</v>
      </c>
      <c r="AP41" s="120">
        <f t="shared" si="21"/>
        <v>1858.5</v>
      </c>
      <c r="AQ41" s="206">
        <v>100</v>
      </c>
      <c r="AR41" s="206">
        <v>9730</v>
      </c>
      <c r="AS41" s="120">
        <f t="shared" si="11"/>
        <v>2432.5</v>
      </c>
      <c r="AT41" s="206">
        <v>171</v>
      </c>
      <c r="AU41" s="206">
        <v>17775</v>
      </c>
      <c r="AV41" s="120">
        <f t="shared" si="12"/>
        <v>4443.75</v>
      </c>
      <c r="AW41" s="252">
        <v>179</v>
      </c>
      <c r="AX41" s="252">
        <v>18127</v>
      </c>
      <c r="AY41" s="257">
        <f t="shared" si="13"/>
        <v>4531.75</v>
      </c>
      <c r="AZ41" s="252">
        <v>15603</v>
      </c>
      <c r="BA41" s="252">
        <v>195</v>
      </c>
      <c r="BB41" s="257">
        <f t="shared" si="14"/>
        <v>48.75</v>
      </c>
      <c r="BC41" s="252">
        <v>202</v>
      </c>
      <c r="BD41" s="252">
        <v>15658</v>
      </c>
      <c r="BE41" s="257">
        <f t="shared" si="15"/>
        <v>3914.5</v>
      </c>
      <c r="BF41" s="252">
        <v>138</v>
      </c>
      <c r="BG41" s="252">
        <v>12794</v>
      </c>
      <c r="BH41" s="257">
        <f t="shared" si="16"/>
        <v>3198.5</v>
      </c>
      <c r="BI41" s="252">
        <v>251</v>
      </c>
      <c r="BJ41" s="252">
        <v>23539</v>
      </c>
      <c r="BK41" s="257">
        <f t="shared" si="17"/>
        <v>5884.75</v>
      </c>
    </row>
    <row r="42" spans="1:63">
      <c r="A42" s="199" t="s">
        <v>1740</v>
      </c>
      <c r="B42" s="21" t="s">
        <v>1543</v>
      </c>
      <c r="C42" s="24" t="s">
        <v>5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8"/>
      <c r="W42" s="28"/>
      <c r="X42" s="28"/>
      <c r="Y42" s="28"/>
      <c r="Z42" s="28"/>
      <c r="AA42" s="28"/>
      <c r="AB42" s="28"/>
      <c r="AC42" s="28"/>
      <c r="AD42" s="58"/>
      <c r="AE42" s="75"/>
      <c r="AF42" s="75"/>
      <c r="AG42" s="154"/>
      <c r="AH42" s="102"/>
      <c r="AI42" s="102"/>
      <c r="AJ42" s="119"/>
      <c r="AK42" s="98">
        <v>71</v>
      </c>
      <c r="AL42" s="98">
        <v>6875</v>
      </c>
      <c r="AM42" s="189">
        <f t="shared" si="9"/>
        <v>1718.75</v>
      </c>
      <c r="AN42" s="192">
        <v>105</v>
      </c>
      <c r="AO42" s="98">
        <v>10773</v>
      </c>
      <c r="AP42" s="120">
        <f t="shared" si="21"/>
        <v>2693.25</v>
      </c>
      <c r="AQ42" s="75">
        <v>179</v>
      </c>
      <c r="AR42" s="75">
        <v>19501</v>
      </c>
      <c r="AS42" s="120">
        <f t="shared" si="11"/>
        <v>4875.25</v>
      </c>
      <c r="AT42" s="75">
        <v>340</v>
      </c>
      <c r="AU42" s="75">
        <v>34776</v>
      </c>
      <c r="AV42" s="120">
        <f t="shared" si="12"/>
        <v>8694</v>
      </c>
      <c r="AW42" s="252">
        <v>369</v>
      </c>
      <c r="AX42" s="252">
        <v>35103</v>
      </c>
      <c r="AY42" s="257">
        <f t="shared" si="13"/>
        <v>8775.75</v>
      </c>
      <c r="AZ42" s="252">
        <v>42501</v>
      </c>
      <c r="BA42" s="252">
        <v>465</v>
      </c>
      <c r="BB42" s="257">
        <f t="shared" si="14"/>
        <v>116.25</v>
      </c>
      <c r="BC42" s="252">
        <v>491</v>
      </c>
      <c r="BD42" s="252">
        <v>44745</v>
      </c>
      <c r="BE42" s="257">
        <f t="shared" si="15"/>
        <v>11186.25</v>
      </c>
      <c r="BF42" s="252">
        <v>460</v>
      </c>
      <c r="BG42" s="252">
        <v>38840</v>
      </c>
      <c r="BH42" s="257">
        <f t="shared" si="16"/>
        <v>9710</v>
      </c>
      <c r="BI42" s="252">
        <v>471</v>
      </c>
      <c r="BJ42" s="252">
        <v>40429</v>
      </c>
      <c r="BK42" s="257">
        <f t="shared" si="17"/>
        <v>10107.25</v>
      </c>
    </row>
    <row r="43" spans="1:63">
      <c r="A43" s="199" t="s">
        <v>2203</v>
      </c>
      <c r="B43" s="21" t="s">
        <v>1544</v>
      </c>
      <c r="C43" s="24" t="s">
        <v>961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8"/>
      <c r="W43" s="28"/>
      <c r="X43" s="28"/>
      <c r="Y43" s="28"/>
      <c r="Z43" s="28"/>
      <c r="AA43" s="28"/>
      <c r="AB43" s="28"/>
      <c r="AC43" s="28"/>
      <c r="AD43" s="58"/>
      <c r="AE43" s="75"/>
      <c r="AF43" s="75"/>
      <c r="AG43" s="154"/>
      <c r="AH43" s="102"/>
      <c r="AI43" s="102"/>
      <c r="AJ43" s="119"/>
      <c r="AK43" s="98">
        <v>5</v>
      </c>
      <c r="AL43" s="98">
        <v>331</v>
      </c>
      <c r="AM43" s="189">
        <f t="shared" si="9"/>
        <v>82.75</v>
      </c>
      <c r="AN43" s="192">
        <v>25</v>
      </c>
      <c r="AO43" s="98">
        <v>2355</v>
      </c>
      <c r="AP43" s="120">
        <f t="shared" si="21"/>
        <v>588.75</v>
      </c>
      <c r="AQ43" s="75">
        <v>32</v>
      </c>
      <c r="AR43" s="75">
        <v>3692</v>
      </c>
      <c r="AS43" s="120">
        <f t="shared" si="11"/>
        <v>923</v>
      </c>
      <c r="AT43" s="75">
        <v>71</v>
      </c>
      <c r="AU43" s="75">
        <v>6031</v>
      </c>
      <c r="AV43" s="120">
        <f t="shared" si="12"/>
        <v>1507.75</v>
      </c>
      <c r="AW43" s="252">
        <v>87</v>
      </c>
      <c r="AX43" s="252">
        <v>7159</v>
      </c>
      <c r="AY43" s="257">
        <f t="shared" si="13"/>
        <v>1789.75</v>
      </c>
      <c r="AZ43" s="252">
        <v>7129</v>
      </c>
      <c r="BA43" s="252">
        <v>89</v>
      </c>
      <c r="BB43" s="257">
        <f t="shared" si="14"/>
        <v>22.25</v>
      </c>
      <c r="BC43" s="252">
        <v>111</v>
      </c>
      <c r="BD43" s="252">
        <f>9929+1760</f>
        <v>11689</v>
      </c>
      <c r="BE43" s="257">
        <f t="shared" si="15"/>
        <v>2922.25</v>
      </c>
      <c r="BF43" s="252">
        <v>103</v>
      </c>
      <c r="BG43" s="252">
        <v>8001</v>
      </c>
      <c r="BH43" s="257">
        <f t="shared" si="16"/>
        <v>2000.25</v>
      </c>
      <c r="BI43" s="252">
        <v>118</v>
      </c>
      <c r="BJ43" s="252">
        <v>9880</v>
      </c>
      <c r="BK43" s="257">
        <f t="shared" si="17"/>
        <v>2470</v>
      </c>
    </row>
    <row r="44" spans="1:63">
      <c r="A44" s="199" t="s">
        <v>1741</v>
      </c>
      <c r="B44" s="21" t="s">
        <v>1545</v>
      </c>
      <c r="C44" s="24" t="str">
        <f>VLOOKUP(B44,Remark!C:D,2,0)</f>
        <v>Kerry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8"/>
      <c r="W44" s="28"/>
      <c r="X44" s="28"/>
      <c r="Y44" s="28"/>
      <c r="Z44" s="28"/>
      <c r="AA44" s="28"/>
      <c r="AB44" s="28"/>
      <c r="AC44" s="28"/>
      <c r="AD44" s="58"/>
      <c r="AE44" s="75"/>
      <c r="AF44" s="75"/>
      <c r="AG44" s="154"/>
      <c r="AH44" s="102"/>
      <c r="AI44" s="102"/>
      <c r="AJ44" s="119"/>
      <c r="AK44" s="98">
        <v>2</v>
      </c>
      <c r="AL44" s="98">
        <v>268</v>
      </c>
      <c r="AM44" s="189">
        <f t="shared" si="9"/>
        <v>67</v>
      </c>
      <c r="AN44" s="192">
        <v>117</v>
      </c>
      <c r="AO44" s="98">
        <v>10063</v>
      </c>
      <c r="AP44" s="120">
        <f t="shared" si="21"/>
        <v>2515.75</v>
      </c>
      <c r="AQ44" s="75">
        <v>152</v>
      </c>
      <c r="AR44" s="75">
        <v>13486</v>
      </c>
      <c r="AS44" s="120">
        <f t="shared" si="11"/>
        <v>3371.5</v>
      </c>
      <c r="AT44" s="75">
        <v>226</v>
      </c>
      <c r="AU44" s="75">
        <v>21372</v>
      </c>
      <c r="AV44" s="120">
        <f t="shared" si="12"/>
        <v>5343</v>
      </c>
      <c r="AW44" s="252">
        <v>310</v>
      </c>
      <c r="AX44" s="252">
        <v>29266</v>
      </c>
      <c r="AY44" s="257">
        <f t="shared" si="13"/>
        <v>7316.5</v>
      </c>
      <c r="AZ44" s="252">
        <v>36950</v>
      </c>
      <c r="BA44" s="252">
        <v>340</v>
      </c>
      <c r="BB44" s="257">
        <f t="shared" si="14"/>
        <v>85</v>
      </c>
      <c r="BC44" s="252">
        <v>366</v>
      </c>
      <c r="BD44" s="252">
        <v>38244</v>
      </c>
      <c r="BE44" s="257">
        <f t="shared" si="15"/>
        <v>9561</v>
      </c>
      <c r="BF44" s="252">
        <v>213</v>
      </c>
      <c r="BG44" s="252">
        <v>17403</v>
      </c>
      <c r="BH44" s="257">
        <f t="shared" si="16"/>
        <v>4350.75</v>
      </c>
      <c r="BI44" s="252">
        <v>211</v>
      </c>
      <c r="BJ44" s="252">
        <v>21033</v>
      </c>
      <c r="BK44" s="257">
        <f t="shared" si="17"/>
        <v>5258.25</v>
      </c>
    </row>
    <row r="45" spans="1:63">
      <c r="A45" s="199" t="s">
        <v>1742</v>
      </c>
      <c r="B45" s="21" t="s">
        <v>1364</v>
      </c>
      <c r="C45" s="24" t="str">
        <f>VLOOKUP(B45,Remark!C:D,2,0)</f>
        <v>Kerry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8"/>
      <c r="W45" s="28"/>
      <c r="X45" s="28"/>
      <c r="Y45" s="28"/>
      <c r="Z45" s="28"/>
      <c r="AA45" s="28"/>
      <c r="AB45" s="28"/>
      <c r="AC45" s="28"/>
      <c r="AD45" s="58"/>
      <c r="AE45" s="75"/>
      <c r="AF45" s="75"/>
      <c r="AG45" s="154"/>
      <c r="AH45" s="102">
        <v>18</v>
      </c>
      <c r="AI45" s="102">
        <v>1961</v>
      </c>
      <c r="AJ45" s="119">
        <f>AI45*25%</f>
        <v>490.25</v>
      </c>
      <c r="AK45" s="98">
        <v>396</v>
      </c>
      <c r="AL45" s="98">
        <v>37041</v>
      </c>
      <c r="AM45" s="189">
        <f t="shared" si="9"/>
        <v>9260.25</v>
      </c>
      <c r="AN45" s="192">
        <v>390</v>
      </c>
      <c r="AO45" s="98">
        <v>36402</v>
      </c>
      <c r="AP45" s="120">
        <f t="shared" si="21"/>
        <v>9100.5</v>
      </c>
      <c r="AQ45" s="75">
        <v>481</v>
      </c>
      <c r="AR45" s="75">
        <v>40765</v>
      </c>
      <c r="AS45" s="120">
        <f t="shared" si="11"/>
        <v>10191.25</v>
      </c>
      <c r="AT45" s="75">
        <v>610</v>
      </c>
      <c r="AU45" s="75">
        <v>49230</v>
      </c>
      <c r="AV45" s="120">
        <f t="shared" si="12"/>
        <v>12307.5</v>
      </c>
      <c r="AW45" s="252">
        <v>598</v>
      </c>
      <c r="AX45" s="252">
        <v>46990</v>
      </c>
      <c r="AY45" s="257">
        <f t="shared" si="13"/>
        <v>11747.5</v>
      </c>
      <c r="AZ45" s="252">
        <v>45156</v>
      </c>
      <c r="BA45" s="252">
        <v>592</v>
      </c>
      <c r="BB45" s="257">
        <f t="shared" si="14"/>
        <v>148</v>
      </c>
      <c r="BC45" s="252">
        <v>760</v>
      </c>
      <c r="BD45" s="252">
        <v>58466</v>
      </c>
      <c r="BE45" s="257">
        <f t="shared" si="15"/>
        <v>14616.5</v>
      </c>
      <c r="BF45" s="252">
        <v>529</v>
      </c>
      <c r="BG45" s="252">
        <v>49553</v>
      </c>
      <c r="BH45" s="257">
        <f t="shared" si="16"/>
        <v>12388.25</v>
      </c>
      <c r="BI45" s="252">
        <v>928</v>
      </c>
      <c r="BJ45" s="252">
        <v>78106</v>
      </c>
      <c r="BK45" s="257">
        <f t="shared" si="17"/>
        <v>19526.5</v>
      </c>
    </row>
    <row r="46" spans="1:63">
      <c r="A46" s="199" t="s">
        <v>1743</v>
      </c>
      <c r="B46" s="21" t="s">
        <v>1546</v>
      </c>
      <c r="C46" s="24" t="str">
        <f>VLOOKUP(B46,Remark!C:D,2,0)</f>
        <v>Kerry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8"/>
      <c r="W46" s="28"/>
      <c r="X46" s="28"/>
      <c r="Y46" s="28"/>
      <c r="Z46" s="28"/>
      <c r="AA46" s="28"/>
      <c r="AB46" s="28"/>
      <c r="AC46" s="28"/>
      <c r="AD46" s="58"/>
      <c r="AE46" s="75"/>
      <c r="AF46" s="75"/>
      <c r="AG46" s="58"/>
      <c r="AH46" s="102"/>
      <c r="AI46" s="102"/>
      <c r="AJ46" s="119"/>
      <c r="AK46" s="98">
        <v>42</v>
      </c>
      <c r="AL46" s="98">
        <v>3445</v>
      </c>
      <c r="AM46" s="189">
        <f t="shared" si="9"/>
        <v>861.25</v>
      </c>
      <c r="AN46" s="192">
        <v>439</v>
      </c>
      <c r="AO46" s="98">
        <v>34061</v>
      </c>
      <c r="AP46" s="120">
        <f t="shared" si="21"/>
        <v>8515.25</v>
      </c>
      <c r="AQ46" s="75">
        <v>557</v>
      </c>
      <c r="AR46" s="75">
        <v>44073</v>
      </c>
      <c r="AS46" s="120">
        <f t="shared" si="11"/>
        <v>11018.25</v>
      </c>
      <c r="AT46" s="75">
        <v>725</v>
      </c>
      <c r="AU46" s="75">
        <v>61541</v>
      </c>
      <c r="AV46" s="120">
        <f t="shared" si="12"/>
        <v>15385.25</v>
      </c>
      <c r="AW46" s="252">
        <v>828</v>
      </c>
      <c r="AX46" s="252">
        <v>64080</v>
      </c>
      <c r="AY46" s="257">
        <f t="shared" si="13"/>
        <v>16020</v>
      </c>
      <c r="AZ46" s="252">
        <v>76306</v>
      </c>
      <c r="BA46" s="252">
        <v>946</v>
      </c>
      <c r="BB46" s="257">
        <f t="shared" si="14"/>
        <v>236.5</v>
      </c>
      <c r="BC46" s="252">
        <v>636</v>
      </c>
      <c r="BD46" s="252">
        <v>55590</v>
      </c>
      <c r="BE46" s="257">
        <f t="shared" si="15"/>
        <v>13897.5</v>
      </c>
      <c r="BF46" s="252">
        <v>799</v>
      </c>
      <c r="BG46" s="252">
        <v>65429</v>
      </c>
      <c r="BH46" s="257">
        <f t="shared" si="16"/>
        <v>16357.25</v>
      </c>
      <c r="BI46" s="252">
        <v>696</v>
      </c>
      <c r="BJ46" s="252">
        <v>56216</v>
      </c>
      <c r="BK46" s="257">
        <f t="shared" si="17"/>
        <v>14054</v>
      </c>
    </row>
    <row r="47" spans="1:63">
      <c r="A47" s="199" t="s">
        <v>2204</v>
      </c>
      <c r="B47" s="21" t="s">
        <v>1547</v>
      </c>
      <c r="C47" s="24" t="str">
        <f>VLOOKUP(B47,Remark!C:D,2,0)</f>
        <v>Kerry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8"/>
      <c r="W47" s="28"/>
      <c r="X47" s="28"/>
      <c r="Y47" s="28"/>
      <c r="Z47" s="28"/>
      <c r="AA47" s="28"/>
      <c r="AB47" s="28"/>
      <c r="AC47" s="28"/>
      <c r="AD47" s="58"/>
      <c r="AE47" s="75"/>
      <c r="AF47" s="75"/>
      <c r="AG47" s="58"/>
      <c r="AH47" s="102"/>
      <c r="AI47" s="102"/>
      <c r="AJ47" s="119"/>
      <c r="AK47" s="98">
        <v>2</v>
      </c>
      <c r="AL47" s="98">
        <v>134</v>
      </c>
      <c r="AM47" s="189">
        <f t="shared" si="9"/>
        <v>33.5</v>
      </c>
      <c r="AN47" s="192">
        <v>39</v>
      </c>
      <c r="AO47" s="98">
        <v>4993</v>
      </c>
      <c r="AP47" s="120">
        <f t="shared" si="21"/>
        <v>1248.25</v>
      </c>
      <c r="AQ47" s="75">
        <v>99</v>
      </c>
      <c r="AR47" s="75">
        <v>12507</v>
      </c>
      <c r="AS47" s="120">
        <f t="shared" si="11"/>
        <v>3126.75</v>
      </c>
      <c r="AT47" s="75">
        <v>111</v>
      </c>
      <c r="AU47" s="75">
        <v>10827</v>
      </c>
      <c r="AV47" s="120">
        <f t="shared" si="12"/>
        <v>2706.75</v>
      </c>
      <c r="AW47" s="252">
        <v>110</v>
      </c>
      <c r="AX47" s="252">
        <v>10628</v>
      </c>
      <c r="AY47" s="257">
        <f t="shared" si="13"/>
        <v>2657</v>
      </c>
      <c r="AZ47" s="252">
        <v>16044</v>
      </c>
      <c r="BA47" s="252">
        <v>152</v>
      </c>
      <c r="BB47" s="257">
        <f t="shared" si="14"/>
        <v>38</v>
      </c>
      <c r="BC47" s="252">
        <v>164</v>
      </c>
      <c r="BD47" s="252">
        <v>15470</v>
      </c>
      <c r="BE47" s="257">
        <f t="shared" si="15"/>
        <v>3867.5</v>
      </c>
      <c r="BF47" s="252">
        <v>179</v>
      </c>
      <c r="BG47" s="252">
        <v>15465</v>
      </c>
      <c r="BH47" s="257">
        <f t="shared" si="16"/>
        <v>3866.25</v>
      </c>
      <c r="BI47" s="252">
        <v>173</v>
      </c>
      <c r="BJ47" s="252">
        <v>15211</v>
      </c>
      <c r="BK47" s="257">
        <f t="shared" si="17"/>
        <v>3802.75</v>
      </c>
    </row>
    <row r="48" spans="1:63">
      <c r="A48" s="199" t="s">
        <v>1744</v>
      </c>
      <c r="B48" s="21" t="s">
        <v>1548</v>
      </c>
      <c r="C48" s="24" t="str">
        <f>VLOOKUP(B48,Remark!C:D,2,0)</f>
        <v>Kerry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8"/>
      <c r="W48" s="28"/>
      <c r="X48" s="28"/>
      <c r="Y48" s="28"/>
      <c r="Z48" s="28"/>
      <c r="AA48" s="28"/>
      <c r="AB48" s="28"/>
      <c r="AC48" s="28"/>
      <c r="AD48" s="58"/>
      <c r="AE48" s="75"/>
      <c r="AF48" s="75"/>
      <c r="AG48" s="58"/>
      <c r="AH48" s="102"/>
      <c r="AI48" s="102"/>
      <c r="AJ48" s="119"/>
      <c r="AK48" s="98">
        <v>19</v>
      </c>
      <c r="AL48" s="98">
        <v>1029</v>
      </c>
      <c r="AM48" s="189">
        <f t="shared" si="9"/>
        <v>257.25</v>
      </c>
      <c r="AN48" s="192">
        <v>121</v>
      </c>
      <c r="AO48" s="98">
        <v>11859</v>
      </c>
      <c r="AP48" s="120">
        <f t="shared" si="21"/>
        <v>2964.75</v>
      </c>
      <c r="AQ48" s="75">
        <v>142</v>
      </c>
      <c r="AR48" s="75">
        <v>13264</v>
      </c>
      <c r="AS48" s="120">
        <f t="shared" si="11"/>
        <v>3316</v>
      </c>
      <c r="AT48" s="75">
        <v>182</v>
      </c>
      <c r="AU48" s="75">
        <v>15846</v>
      </c>
      <c r="AV48" s="120">
        <f t="shared" si="12"/>
        <v>3961.5</v>
      </c>
      <c r="AW48" s="252">
        <v>282</v>
      </c>
      <c r="AX48" s="252">
        <v>24504</v>
      </c>
      <c r="AY48" s="257">
        <f t="shared" si="13"/>
        <v>6126</v>
      </c>
      <c r="AZ48" s="252">
        <v>16168</v>
      </c>
      <c r="BA48" s="252">
        <v>166</v>
      </c>
      <c r="BB48" s="257">
        <f t="shared" si="14"/>
        <v>41.5</v>
      </c>
      <c r="BC48" s="252">
        <v>123</v>
      </c>
      <c r="BD48" s="252">
        <v>11411</v>
      </c>
      <c r="BE48" s="257">
        <f t="shared" si="15"/>
        <v>2852.75</v>
      </c>
      <c r="BF48" s="252">
        <v>183</v>
      </c>
      <c r="BG48" s="252">
        <v>16673</v>
      </c>
      <c r="BH48" s="257">
        <f t="shared" si="16"/>
        <v>4168.25</v>
      </c>
      <c r="BI48" s="252">
        <v>143</v>
      </c>
      <c r="BJ48" s="252">
        <v>13589</v>
      </c>
      <c r="BK48" s="257">
        <f t="shared" si="17"/>
        <v>3397.25</v>
      </c>
    </row>
    <row r="49" spans="1:63">
      <c r="A49" s="199" t="s">
        <v>2205</v>
      </c>
      <c r="B49" s="21" t="s">
        <v>1549</v>
      </c>
      <c r="C49" s="24" t="str">
        <f>VLOOKUP(B49,Remark!C:D,2,0)</f>
        <v>Kerry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8"/>
      <c r="W49" s="28"/>
      <c r="X49" s="28"/>
      <c r="Y49" s="28"/>
      <c r="Z49" s="28"/>
      <c r="AA49" s="28"/>
      <c r="AB49" s="28"/>
      <c r="AC49" s="28"/>
      <c r="AD49" s="58"/>
      <c r="AE49" s="75"/>
      <c r="AF49" s="75"/>
      <c r="AG49" s="58"/>
      <c r="AH49" s="102"/>
      <c r="AI49" s="102"/>
      <c r="AJ49" s="119"/>
      <c r="AK49" s="98">
        <v>7</v>
      </c>
      <c r="AL49" s="98">
        <v>529</v>
      </c>
      <c r="AM49" s="189">
        <f t="shared" si="9"/>
        <v>132.25</v>
      </c>
      <c r="AN49" s="192">
        <v>51</v>
      </c>
      <c r="AO49" s="98">
        <v>3823</v>
      </c>
      <c r="AP49" s="120">
        <f t="shared" si="21"/>
        <v>955.75</v>
      </c>
      <c r="AQ49" s="75">
        <v>42</v>
      </c>
      <c r="AR49" s="75">
        <v>3544</v>
      </c>
      <c r="AS49" s="120">
        <f t="shared" si="11"/>
        <v>886</v>
      </c>
      <c r="AT49" s="75">
        <v>121</v>
      </c>
      <c r="AU49" s="75">
        <v>9655</v>
      </c>
      <c r="AV49" s="120">
        <f t="shared" si="12"/>
        <v>2413.75</v>
      </c>
      <c r="AW49" s="252">
        <v>70</v>
      </c>
      <c r="AX49" s="252">
        <v>6126</v>
      </c>
      <c r="AY49" s="257">
        <f t="shared" si="13"/>
        <v>1531.5</v>
      </c>
      <c r="AZ49" s="252">
        <v>6952</v>
      </c>
      <c r="BA49" s="252">
        <v>84</v>
      </c>
      <c r="BB49" s="257">
        <f t="shared" si="14"/>
        <v>21</v>
      </c>
      <c r="BC49" s="252">
        <v>91</v>
      </c>
      <c r="BD49" s="252">
        <v>7493</v>
      </c>
      <c r="BE49" s="257">
        <f t="shared" si="15"/>
        <v>1873.25</v>
      </c>
      <c r="BF49" s="252">
        <v>89</v>
      </c>
      <c r="BG49" s="252">
        <v>6933</v>
      </c>
      <c r="BH49" s="257">
        <f t="shared" si="16"/>
        <v>1733.25</v>
      </c>
      <c r="BI49" s="252">
        <v>110</v>
      </c>
      <c r="BJ49" s="252">
        <v>9268</v>
      </c>
      <c r="BK49" s="257">
        <f t="shared" si="17"/>
        <v>2317</v>
      </c>
    </row>
    <row r="50" spans="1:63">
      <c r="A50" s="199" t="s">
        <v>1745</v>
      </c>
      <c r="B50" s="21" t="s">
        <v>1550</v>
      </c>
      <c r="C50" s="24" t="str">
        <f>VLOOKUP(B50,Remark!C:D,2,0)</f>
        <v>LAMB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8"/>
      <c r="W50" s="28"/>
      <c r="X50" s="28"/>
      <c r="Y50" s="28"/>
      <c r="Z50" s="28"/>
      <c r="AA50" s="28"/>
      <c r="AB50" s="28"/>
      <c r="AC50" s="28"/>
      <c r="AD50" s="58"/>
      <c r="AE50" s="75"/>
      <c r="AF50" s="75"/>
      <c r="AG50" s="58"/>
      <c r="AH50" s="102"/>
      <c r="AI50" s="102"/>
      <c r="AJ50" s="119"/>
      <c r="AK50" s="98">
        <v>12</v>
      </c>
      <c r="AL50" s="98">
        <v>1020</v>
      </c>
      <c r="AM50" s="189">
        <f t="shared" si="9"/>
        <v>255</v>
      </c>
      <c r="AN50" s="192">
        <v>92</v>
      </c>
      <c r="AO50" s="98">
        <v>6898</v>
      </c>
      <c r="AP50" s="120">
        <f t="shared" si="21"/>
        <v>1724.5</v>
      </c>
      <c r="AQ50" s="75">
        <v>115</v>
      </c>
      <c r="AR50" s="75">
        <v>9707</v>
      </c>
      <c r="AS50" s="120">
        <f t="shared" si="11"/>
        <v>2426.75</v>
      </c>
      <c r="AT50" s="75">
        <v>240</v>
      </c>
      <c r="AU50" s="75">
        <v>19910</v>
      </c>
      <c r="AV50" s="120">
        <f t="shared" si="12"/>
        <v>4977.5</v>
      </c>
      <c r="AW50" s="252">
        <v>206</v>
      </c>
      <c r="AX50" s="252">
        <v>16980</v>
      </c>
      <c r="AY50" s="257">
        <f t="shared" si="13"/>
        <v>4245</v>
      </c>
      <c r="AZ50" s="252">
        <v>18367</v>
      </c>
      <c r="BA50" s="252">
        <v>241</v>
      </c>
      <c r="BB50" s="257">
        <f t="shared" si="14"/>
        <v>60.25</v>
      </c>
      <c r="BC50" s="252">
        <v>232</v>
      </c>
      <c r="BD50" s="252">
        <f>19058+4531.5</f>
        <v>23589.5</v>
      </c>
      <c r="BE50" s="257">
        <f t="shared" si="15"/>
        <v>5897.375</v>
      </c>
      <c r="BF50" s="252">
        <v>303</v>
      </c>
      <c r="BG50" s="252">
        <v>23509</v>
      </c>
      <c r="BH50" s="257">
        <f t="shared" si="16"/>
        <v>5877.25</v>
      </c>
      <c r="BI50" s="252">
        <v>294</v>
      </c>
      <c r="BJ50" s="252">
        <v>23064</v>
      </c>
      <c r="BK50" s="257">
        <f t="shared" si="17"/>
        <v>5766</v>
      </c>
    </row>
    <row r="51" spans="1:63">
      <c r="A51" s="199" t="s">
        <v>1746</v>
      </c>
      <c r="B51" s="21" t="s">
        <v>1551</v>
      </c>
      <c r="C51" s="24" t="str">
        <f>VLOOKUP(B51,Remark!C:D,2,0)</f>
        <v>Kerry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8"/>
      <c r="W51" s="28"/>
      <c r="X51" s="28"/>
      <c r="Y51" s="28"/>
      <c r="Z51" s="28"/>
      <c r="AA51" s="28"/>
      <c r="AB51" s="28"/>
      <c r="AC51" s="28"/>
      <c r="AD51" s="58"/>
      <c r="AE51" s="75"/>
      <c r="AF51" s="75"/>
      <c r="AG51" s="58"/>
      <c r="AH51" s="102"/>
      <c r="AI51" s="102"/>
      <c r="AJ51" s="119"/>
      <c r="AK51" s="98">
        <v>3</v>
      </c>
      <c r="AL51" s="98">
        <v>197</v>
      </c>
      <c r="AM51" s="189">
        <f t="shared" si="9"/>
        <v>49.25</v>
      </c>
      <c r="AN51" s="192">
        <v>68</v>
      </c>
      <c r="AO51" s="98">
        <v>5864</v>
      </c>
      <c r="AP51" s="120">
        <f t="shared" si="21"/>
        <v>1466</v>
      </c>
      <c r="AQ51" s="75">
        <v>116</v>
      </c>
      <c r="AR51" s="75">
        <v>10086</v>
      </c>
      <c r="AS51" s="120">
        <f t="shared" si="11"/>
        <v>2521.5</v>
      </c>
      <c r="AT51" s="75">
        <v>205</v>
      </c>
      <c r="AU51" s="75">
        <v>16557</v>
      </c>
      <c r="AV51" s="120">
        <f t="shared" si="12"/>
        <v>4139.25</v>
      </c>
      <c r="AW51" s="252">
        <v>249</v>
      </c>
      <c r="AX51" s="252">
        <v>18481</v>
      </c>
      <c r="AY51" s="257">
        <f t="shared" si="13"/>
        <v>4620.25</v>
      </c>
      <c r="AZ51" s="252">
        <v>15628</v>
      </c>
      <c r="BA51" s="252">
        <v>210</v>
      </c>
      <c r="BB51" s="257">
        <f t="shared" si="14"/>
        <v>52.5</v>
      </c>
      <c r="BC51" s="252">
        <v>252</v>
      </c>
      <c r="BD51" s="252">
        <v>17414</v>
      </c>
      <c r="BE51" s="257">
        <f t="shared" si="15"/>
        <v>4353.5</v>
      </c>
      <c r="BF51" s="252">
        <v>224</v>
      </c>
      <c r="BG51" s="252">
        <v>17488</v>
      </c>
      <c r="BH51" s="257">
        <f t="shared" si="16"/>
        <v>4372</v>
      </c>
      <c r="BI51" s="252">
        <v>196</v>
      </c>
      <c r="BJ51" s="252">
        <v>14962</v>
      </c>
      <c r="BK51" s="257">
        <f t="shared" si="17"/>
        <v>3740.5</v>
      </c>
    </row>
    <row r="52" spans="1:63">
      <c r="A52" s="199" t="s">
        <v>1747</v>
      </c>
      <c r="B52" s="21" t="s">
        <v>1552</v>
      </c>
      <c r="C52" s="24" t="str">
        <f>VLOOKUP(B52,Remark!C:D,2,0)</f>
        <v>Kerry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8"/>
      <c r="W52" s="28"/>
      <c r="X52" s="28"/>
      <c r="Y52" s="28"/>
      <c r="Z52" s="28"/>
      <c r="AA52" s="28"/>
      <c r="AB52" s="28"/>
      <c r="AC52" s="28"/>
      <c r="AD52" s="58"/>
      <c r="AE52" s="75"/>
      <c r="AF52" s="75"/>
      <c r="AG52" s="58"/>
      <c r="AH52" s="102"/>
      <c r="AI52" s="102"/>
      <c r="AJ52" s="119"/>
      <c r="AK52" s="98">
        <v>6</v>
      </c>
      <c r="AL52" s="98">
        <v>664</v>
      </c>
      <c r="AM52" s="189">
        <f t="shared" si="9"/>
        <v>166</v>
      </c>
      <c r="AN52" s="192">
        <v>105</v>
      </c>
      <c r="AO52" s="98">
        <v>9139</v>
      </c>
      <c r="AP52" s="120">
        <f t="shared" si="21"/>
        <v>2284.75</v>
      </c>
      <c r="AQ52" s="75">
        <v>135</v>
      </c>
      <c r="AR52" s="75">
        <v>11007</v>
      </c>
      <c r="AS52" s="120">
        <f t="shared" si="11"/>
        <v>2751.75</v>
      </c>
      <c r="AT52" s="75">
        <v>249</v>
      </c>
      <c r="AU52" s="75">
        <v>21367</v>
      </c>
      <c r="AV52" s="120">
        <f t="shared" si="12"/>
        <v>5341.75</v>
      </c>
      <c r="AW52" s="252">
        <v>260</v>
      </c>
      <c r="AX52" s="252">
        <v>22968</v>
      </c>
      <c r="AY52" s="257">
        <f t="shared" si="13"/>
        <v>5742</v>
      </c>
      <c r="AZ52" s="252">
        <v>21987</v>
      </c>
      <c r="BA52" s="252">
        <v>261</v>
      </c>
      <c r="BB52" s="257">
        <f t="shared" si="14"/>
        <v>65.25</v>
      </c>
      <c r="BC52" s="252">
        <v>251</v>
      </c>
      <c r="BD52" s="252">
        <v>23163</v>
      </c>
      <c r="BE52" s="257">
        <f t="shared" si="15"/>
        <v>5790.75</v>
      </c>
      <c r="BF52" s="252">
        <v>246</v>
      </c>
      <c r="BG52" s="252">
        <v>20208</v>
      </c>
      <c r="BH52" s="257">
        <f t="shared" si="16"/>
        <v>5052</v>
      </c>
      <c r="BI52" s="252">
        <v>353</v>
      </c>
      <c r="BJ52" s="252">
        <v>31155</v>
      </c>
      <c r="BK52" s="257">
        <f t="shared" si="17"/>
        <v>7788.75</v>
      </c>
    </row>
    <row r="53" spans="1:63">
      <c r="A53" s="199" t="s">
        <v>1748</v>
      </c>
      <c r="B53" s="21" t="s">
        <v>1553</v>
      </c>
      <c r="C53" s="24" t="str">
        <f>VLOOKUP(B53,Remark!C:D,2,0)</f>
        <v>MAHA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8"/>
      <c r="W53" s="28"/>
      <c r="X53" s="28"/>
      <c r="Y53" s="28"/>
      <c r="Z53" s="28"/>
      <c r="AA53" s="28"/>
      <c r="AB53" s="28"/>
      <c r="AC53" s="28"/>
      <c r="AD53" s="58"/>
      <c r="AE53" s="75"/>
      <c r="AF53" s="75"/>
      <c r="AG53" s="58"/>
      <c r="AH53" s="102"/>
      <c r="AI53" s="102"/>
      <c r="AJ53" s="119"/>
      <c r="AK53" s="98">
        <v>3</v>
      </c>
      <c r="AL53" s="98">
        <v>257</v>
      </c>
      <c r="AM53" s="189">
        <f t="shared" si="9"/>
        <v>64.25</v>
      </c>
      <c r="AN53" s="192">
        <v>82</v>
      </c>
      <c r="AO53" s="98">
        <v>7346</v>
      </c>
      <c r="AP53" s="120">
        <f t="shared" si="21"/>
        <v>1836.5</v>
      </c>
      <c r="AQ53" s="75">
        <v>121</v>
      </c>
      <c r="AR53" s="75">
        <v>10141</v>
      </c>
      <c r="AS53" s="120">
        <f t="shared" si="11"/>
        <v>2535.25</v>
      </c>
      <c r="AT53" s="75">
        <v>213</v>
      </c>
      <c r="AU53" s="75">
        <v>17383</v>
      </c>
      <c r="AV53" s="120">
        <f t="shared" si="12"/>
        <v>4345.75</v>
      </c>
      <c r="AW53" s="252">
        <v>219</v>
      </c>
      <c r="AX53" s="252">
        <v>17309</v>
      </c>
      <c r="AY53" s="257">
        <f t="shared" si="13"/>
        <v>4327.25</v>
      </c>
      <c r="AZ53" s="252">
        <v>16318</v>
      </c>
      <c r="BA53" s="252">
        <v>202</v>
      </c>
      <c r="BB53" s="257">
        <f t="shared" si="14"/>
        <v>50.5</v>
      </c>
      <c r="BC53" s="252">
        <v>198</v>
      </c>
      <c r="BD53" s="252">
        <f>15322+4029</f>
        <v>19351</v>
      </c>
      <c r="BE53" s="257">
        <f t="shared" si="15"/>
        <v>4837.75</v>
      </c>
      <c r="BF53" s="252">
        <v>277</v>
      </c>
      <c r="BG53" s="252">
        <v>22559</v>
      </c>
      <c r="BH53" s="257">
        <f t="shared" si="16"/>
        <v>5639.75</v>
      </c>
      <c r="BI53" s="252">
        <v>266</v>
      </c>
      <c r="BJ53" s="252">
        <v>22092</v>
      </c>
      <c r="BK53" s="257">
        <f t="shared" si="17"/>
        <v>5523</v>
      </c>
    </row>
    <row r="54" spans="1:63">
      <c r="A54" s="199" t="s">
        <v>1749</v>
      </c>
      <c r="B54" s="21" t="s">
        <v>1554</v>
      </c>
      <c r="C54" s="24" t="str">
        <f>VLOOKUP(B54,Remark!C:D,2,0)</f>
        <v>Kerry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8"/>
      <c r="W54" s="28"/>
      <c r="X54" s="28"/>
      <c r="Y54" s="28"/>
      <c r="Z54" s="28"/>
      <c r="AA54" s="28"/>
      <c r="AB54" s="28"/>
      <c r="AC54" s="28"/>
      <c r="AD54" s="58"/>
      <c r="AE54" s="75"/>
      <c r="AF54" s="75"/>
      <c r="AG54" s="58"/>
      <c r="AH54" s="102"/>
      <c r="AI54" s="102"/>
      <c r="AJ54" s="119"/>
      <c r="AK54" s="98">
        <v>19</v>
      </c>
      <c r="AL54" s="98">
        <v>1705</v>
      </c>
      <c r="AM54" s="189">
        <f t="shared" si="9"/>
        <v>426.25</v>
      </c>
      <c r="AN54" s="192">
        <v>137</v>
      </c>
      <c r="AO54" s="98">
        <v>10695</v>
      </c>
      <c r="AP54" s="120">
        <f t="shared" si="21"/>
        <v>2673.75</v>
      </c>
      <c r="AQ54" s="75">
        <v>194</v>
      </c>
      <c r="AR54" s="75">
        <v>15720</v>
      </c>
      <c r="AS54" s="120">
        <f t="shared" si="11"/>
        <v>3930</v>
      </c>
      <c r="AT54" s="75">
        <v>252</v>
      </c>
      <c r="AU54" s="75">
        <v>21756</v>
      </c>
      <c r="AV54" s="120">
        <f t="shared" si="12"/>
        <v>5439</v>
      </c>
      <c r="AW54" s="252">
        <v>287</v>
      </c>
      <c r="AX54" s="252">
        <v>24415</v>
      </c>
      <c r="AY54" s="257">
        <f t="shared" si="13"/>
        <v>6103.75</v>
      </c>
      <c r="AZ54" s="252">
        <v>22214</v>
      </c>
      <c r="BA54" s="252">
        <v>254</v>
      </c>
      <c r="BB54" s="257">
        <f t="shared" si="14"/>
        <v>63.5</v>
      </c>
      <c r="BC54" s="252">
        <v>374</v>
      </c>
      <c r="BD54" s="252">
        <v>32962</v>
      </c>
      <c r="BE54" s="257">
        <f t="shared" si="15"/>
        <v>8240.5</v>
      </c>
      <c r="BF54" s="252">
        <v>362</v>
      </c>
      <c r="BG54" s="252">
        <v>29380</v>
      </c>
      <c r="BH54" s="257">
        <f t="shared" si="16"/>
        <v>7345</v>
      </c>
      <c r="BI54" s="252">
        <v>303</v>
      </c>
      <c r="BJ54" s="252">
        <v>28847</v>
      </c>
      <c r="BK54" s="257">
        <f t="shared" si="17"/>
        <v>7211.75</v>
      </c>
    </row>
    <row r="55" spans="1:63">
      <c r="A55" s="199" t="s">
        <v>1750</v>
      </c>
      <c r="B55" s="21" t="s">
        <v>1555</v>
      </c>
      <c r="C55" s="24" t="str">
        <f>VLOOKUP(B55,Remark!C:D,2,0)</f>
        <v>Kerry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8"/>
      <c r="W55" s="28"/>
      <c r="X55" s="28"/>
      <c r="Y55" s="28"/>
      <c r="Z55" s="28"/>
      <c r="AA55" s="28"/>
      <c r="AB55" s="28"/>
      <c r="AC55" s="28"/>
      <c r="AD55" s="58"/>
      <c r="AE55" s="75"/>
      <c r="AF55" s="75"/>
      <c r="AG55" s="58"/>
      <c r="AH55" s="102"/>
      <c r="AI55" s="102"/>
      <c r="AJ55" s="119"/>
      <c r="AK55" s="98">
        <v>0</v>
      </c>
      <c r="AL55" s="98">
        <v>0</v>
      </c>
      <c r="AM55" s="189">
        <f t="shared" si="9"/>
        <v>0</v>
      </c>
      <c r="AN55" s="192">
        <v>58</v>
      </c>
      <c r="AO55" s="98">
        <v>7086</v>
      </c>
      <c r="AP55" s="120">
        <f t="shared" si="21"/>
        <v>1771.5</v>
      </c>
      <c r="AQ55" s="75">
        <v>132</v>
      </c>
      <c r="AR55" s="75">
        <v>16322</v>
      </c>
      <c r="AS55" s="120">
        <f t="shared" si="11"/>
        <v>4080.5</v>
      </c>
      <c r="AT55" s="75">
        <v>113</v>
      </c>
      <c r="AU55" s="75">
        <v>13959</v>
      </c>
      <c r="AV55" s="120">
        <f t="shared" si="12"/>
        <v>3489.75</v>
      </c>
      <c r="AW55" s="252">
        <v>123</v>
      </c>
      <c r="AX55" s="252">
        <v>16319</v>
      </c>
      <c r="AY55" s="257">
        <f t="shared" si="13"/>
        <v>4079.75</v>
      </c>
      <c r="AZ55" s="252">
        <v>16547</v>
      </c>
      <c r="BA55" s="252">
        <v>129</v>
      </c>
      <c r="BB55" s="257">
        <f t="shared" si="14"/>
        <v>32.25</v>
      </c>
      <c r="BC55" s="252">
        <v>275</v>
      </c>
      <c r="BD55" s="252">
        <v>27221</v>
      </c>
      <c r="BE55" s="257">
        <f t="shared" si="15"/>
        <v>6805.25</v>
      </c>
      <c r="BF55" s="252">
        <v>167</v>
      </c>
      <c r="BG55" s="252">
        <v>19943</v>
      </c>
      <c r="BH55" s="257">
        <f t="shared" si="16"/>
        <v>4985.75</v>
      </c>
      <c r="BI55" s="252">
        <v>155</v>
      </c>
      <c r="BJ55" s="252">
        <v>16293</v>
      </c>
      <c r="BK55" s="257">
        <f t="shared" si="17"/>
        <v>4073.25</v>
      </c>
    </row>
    <row r="56" spans="1:63">
      <c r="A56" s="199" t="s">
        <v>1751</v>
      </c>
      <c r="B56" s="21" t="s">
        <v>1556</v>
      </c>
      <c r="C56" s="24" t="str">
        <f>VLOOKUP(B56,Remark!C:D,2,0)</f>
        <v>Kerry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8"/>
      <c r="W56" s="28"/>
      <c r="X56" s="28"/>
      <c r="Y56" s="28"/>
      <c r="Z56" s="28"/>
      <c r="AA56" s="28"/>
      <c r="AB56" s="28"/>
      <c r="AC56" s="28"/>
      <c r="AD56" s="58"/>
      <c r="AE56" s="75"/>
      <c r="AF56" s="75"/>
      <c r="AG56" s="58"/>
      <c r="AH56" s="102"/>
      <c r="AI56" s="102"/>
      <c r="AJ56" s="119"/>
      <c r="AK56" s="98">
        <v>24</v>
      </c>
      <c r="AL56" s="98">
        <v>2392</v>
      </c>
      <c r="AM56" s="189">
        <f t="shared" si="9"/>
        <v>598</v>
      </c>
      <c r="AN56" s="192">
        <v>246</v>
      </c>
      <c r="AO56" s="98">
        <v>18688</v>
      </c>
      <c r="AP56" s="120">
        <f t="shared" si="21"/>
        <v>4672</v>
      </c>
      <c r="AQ56" s="75">
        <v>286</v>
      </c>
      <c r="AR56" s="75">
        <v>22812</v>
      </c>
      <c r="AS56" s="120">
        <f t="shared" si="11"/>
        <v>5703</v>
      </c>
      <c r="AT56" s="75">
        <v>407</v>
      </c>
      <c r="AU56" s="75">
        <v>30709</v>
      </c>
      <c r="AV56" s="120">
        <f t="shared" si="12"/>
        <v>7677.25</v>
      </c>
      <c r="AW56" s="252">
        <v>353</v>
      </c>
      <c r="AX56" s="252">
        <v>29277</v>
      </c>
      <c r="AY56" s="257">
        <f t="shared" si="13"/>
        <v>7319.25</v>
      </c>
      <c r="AZ56" s="252">
        <v>31484</v>
      </c>
      <c r="BA56" s="252">
        <v>396</v>
      </c>
      <c r="BB56" s="257">
        <f t="shared" si="14"/>
        <v>99</v>
      </c>
      <c r="BC56" s="252">
        <v>404</v>
      </c>
      <c r="BD56" s="252">
        <v>34254</v>
      </c>
      <c r="BE56" s="257">
        <f t="shared" si="15"/>
        <v>8563.5</v>
      </c>
      <c r="BF56" s="252">
        <v>469</v>
      </c>
      <c r="BG56" s="252">
        <v>43263</v>
      </c>
      <c r="BH56" s="257">
        <f t="shared" si="16"/>
        <v>10815.75</v>
      </c>
      <c r="BI56" s="252">
        <v>493</v>
      </c>
      <c r="BJ56" s="252">
        <v>40127</v>
      </c>
      <c r="BK56" s="257">
        <f t="shared" si="17"/>
        <v>10031.75</v>
      </c>
    </row>
    <row r="57" spans="1:63">
      <c r="A57" s="199" t="s">
        <v>1752</v>
      </c>
      <c r="B57" s="21" t="s">
        <v>1557</v>
      </c>
      <c r="C57" s="24" t="str">
        <f>VLOOKUP(B57,Remark!C:D,2,0)</f>
        <v>Kerry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8"/>
      <c r="W57" s="28"/>
      <c r="X57" s="28"/>
      <c r="Y57" s="28"/>
      <c r="Z57" s="28"/>
      <c r="AA57" s="28"/>
      <c r="AB57" s="28"/>
      <c r="AC57" s="28"/>
      <c r="AD57" s="58"/>
      <c r="AE57" s="75"/>
      <c r="AF57" s="75"/>
      <c r="AG57" s="58"/>
      <c r="AH57" s="102"/>
      <c r="AI57" s="102"/>
      <c r="AJ57" s="119"/>
      <c r="AK57" s="98">
        <v>0</v>
      </c>
      <c r="AL57" s="98">
        <v>0</v>
      </c>
      <c r="AM57" s="189">
        <f t="shared" si="9"/>
        <v>0</v>
      </c>
      <c r="AN57" s="192">
        <v>63</v>
      </c>
      <c r="AO57" s="98">
        <v>5511</v>
      </c>
      <c r="AP57" s="120">
        <f t="shared" si="21"/>
        <v>1377.75</v>
      </c>
      <c r="AQ57" s="75">
        <v>136</v>
      </c>
      <c r="AR57" s="75">
        <v>11734</v>
      </c>
      <c r="AS57" s="120">
        <f t="shared" si="11"/>
        <v>2933.5</v>
      </c>
      <c r="AT57" s="75">
        <v>153</v>
      </c>
      <c r="AU57" s="75">
        <v>11457</v>
      </c>
      <c r="AV57" s="120">
        <f t="shared" si="12"/>
        <v>2864.25</v>
      </c>
      <c r="AW57" s="252">
        <v>171</v>
      </c>
      <c r="AX57" s="252">
        <v>13873</v>
      </c>
      <c r="AY57" s="257">
        <f t="shared" si="13"/>
        <v>3468.25</v>
      </c>
      <c r="AZ57" s="252">
        <v>16511</v>
      </c>
      <c r="BA57" s="252">
        <v>199</v>
      </c>
      <c r="BB57" s="257">
        <f t="shared" si="14"/>
        <v>49.75</v>
      </c>
      <c r="BC57" s="252">
        <v>214</v>
      </c>
      <c r="BD57" s="252">
        <v>16368</v>
      </c>
      <c r="BE57" s="257">
        <f t="shared" si="15"/>
        <v>4092</v>
      </c>
      <c r="BF57" s="252">
        <v>199</v>
      </c>
      <c r="BG57" s="252">
        <v>14201</v>
      </c>
      <c r="BH57" s="257">
        <f t="shared" si="16"/>
        <v>3550.25</v>
      </c>
      <c r="BI57" s="252">
        <v>184</v>
      </c>
      <c r="BJ57" s="252">
        <v>14620</v>
      </c>
      <c r="BK57" s="257">
        <f t="shared" si="17"/>
        <v>3655</v>
      </c>
    </row>
    <row r="58" spans="1:63">
      <c r="A58" s="199" t="s">
        <v>1753</v>
      </c>
      <c r="B58" s="21" t="s">
        <v>1558</v>
      </c>
      <c r="C58" s="24" t="str">
        <f>VLOOKUP(B58,Remark!C:D,2,0)</f>
        <v>Kerry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8"/>
      <c r="W58" s="28"/>
      <c r="X58" s="28"/>
      <c r="Y58" s="28"/>
      <c r="Z58" s="28"/>
      <c r="AA58" s="28"/>
      <c r="AB58" s="28"/>
      <c r="AC58" s="28"/>
      <c r="AD58" s="58"/>
      <c r="AE58" s="75"/>
      <c r="AF58" s="75"/>
      <c r="AG58" s="58"/>
      <c r="AH58" s="102"/>
      <c r="AI58" s="102"/>
      <c r="AJ58" s="119"/>
      <c r="AK58" s="98">
        <v>0</v>
      </c>
      <c r="AL58" s="98">
        <v>0</v>
      </c>
      <c r="AM58" s="189">
        <f t="shared" si="9"/>
        <v>0</v>
      </c>
      <c r="AN58" s="192">
        <v>80</v>
      </c>
      <c r="AO58" s="98">
        <v>5920</v>
      </c>
      <c r="AP58" s="120">
        <f t="shared" si="21"/>
        <v>1480</v>
      </c>
      <c r="AQ58" s="75">
        <v>220</v>
      </c>
      <c r="AR58" s="75">
        <v>17882</v>
      </c>
      <c r="AS58" s="120">
        <f t="shared" si="11"/>
        <v>4470.5</v>
      </c>
      <c r="AT58" s="75">
        <v>206</v>
      </c>
      <c r="AU58" s="75">
        <v>16418</v>
      </c>
      <c r="AV58" s="120">
        <f t="shared" si="12"/>
        <v>4104.5</v>
      </c>
      <c r="AW58" s="252">
        <v>186</v>
      </c>
      <c r="AX58" s="252">
        <v>15654</v>
      </c>
      <c r="AY58" s="257">
        <f t="shared" si="13"/>
        <v>3913.5</v>
      </c>
      <c r="AZ58" s="252">
        <v>18012</v>
      </c>
      <c r="BA58" s="252">
        <v>230</v>
      </c>
      <c r="BB58" s="257">
        <f t="shared" si="14"/>
        <v>57.5</v>
      </c>
      <c r="BC58" s="252">
        <v>164</v>
      </c>
      <c r="BD58" s="252">
        <v>14450</v>
      </c>
      <c r="BE58" s="257">
        <f t="shared" si="15"/>
        <v>3612.5</v>
      </c>
      <c r="BF58" s="252">
        <v>180</v>
      </c>
      <c r="BG58" s="252">
        <v>13496</v>
      </c>
      <c r="BH58" s="257">
        <f t="shared" si="16"/>
        <v>3374</v>
      </c>
      <c r="BI58" s="252">
        <v>196</v>
      </c>
      <c r="BJ58" s="252">
        <v>14422</v>
      </c>
      <c r="BK58" s="257">
        <f t="shared" si="17"/>
        <v>3605.5</v>
      </c>
    </row>
    <row r="59" spans="1:63">
      <c r="A59" s="199" t="s">
        <v>1754</v>
      </c>
      <c r="B59" s="21" t="s">
        <v>1559</v>
      </c>
      <c r="C59" s="24" t="str">
        <f>VLOOKUP(B59,Remark!C:D,2,0)</f>
        <v>Kerry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8"/>
      <c r="W59" s="28"/>
      <c r="X59" s="28"/>
      <c r="Y59" s="28"/>
      <c r="Z59" s="28"/>
      <c r="AA59" s="28"/>
      <c r="AB59" s="28"/>
      <c r="AC59" s="28"/>
      <c r="AD59" s="58"/>
      <c r="AE59" s="75"/>
      <c r="AF59" s="75"/>
      <c r="AG59" s="58"/>
      <c r="AH59" s="102"/>
      <c r="AI59" s="102"/>
      <c r="AJ59" s="119"/>
      <c r="AK59" s="98">
        <v>0</v>
      </c>
      <c r="AL59" s="98">
        <v>0</v>
      </c>
      <c r="AM59" s="189">
        <f t="shared" si="9"/>
        <v>0</v>
      </c>
      <c r="AN59" s="192">
        <v>49</v>
      </c>
      <c r="AO59" s="98">
        <v>3809</v>
      </c>
      <c r="AP59" s="120">
        <f>AO59*25%</f>
        <v>952.25</v>
      </c>
      <c r="AQ59" s="75">
        <v>108</v>
      </c>
      <c r="AR59" s="75">
        <v>8920</v>
      </c>
      <c r="AS59" s="120">
        <f t="shared" si="11"/>
        <v>2230</v>
      </c>
      <c r="AT59" s="75">
        <v>206</v>
      </c>
      <c r="AU59" s="75">
        <v>16086</v>
      </c>
      <c r="AV59" s="120">
        <f t="shared" si="12"/>
        <v>4021.5</v>
      </c>
      <c r="AW59" s="252">
        <v>203</v>
      </c>
      <c r="AX59" s="252">
        <v>15767</v>
      </c>
      <c r="AY59" s="257">
        <f t="shared" si="13"/>
        <v>3941.75</v>
      </c>
      <c r="AZ59" s="252">
        <v>18425</v>
      </c>
      <c r="BA59" s="252">
        <v>217</v>
      </c>
      <c r="BB59" s="257">
        <f t="shared" si="14"/>
        <v>54.25</v>
      </c>
      <c r="BC59" s="252">
        <v>233</v>
      </c>
      <c r="BD59" s="252">
        <v>22763</v>
      </c>
      <c r="BE59" s="257">
        <f t="shared" si="15"/>
        <v>5690.75</v>
      </c>
      <c r="BF59" s="252">
        <v>172</v>
      </c>
      <c r="BG59" s="252">
        <v>13926</v>
      </c>
      <c r="BH59" s="257">
        <f t="shared" si="16"/>
        <v>3481.5</v>
      </c>
      <c r="BI59" s="252">
        <v>219</v>
      </c>
      <c r="BJ59" s="252">
        <v>16189</v>
      </c>
      <c r="BK59" s="257">
        <f t="shared" si="17"/>
        <v>4047.25</v>
      </c>
    </row>
    <row r="60" spans="1:63">
      <c r="A60" s="199" t="s">
        <v>1755</v>
      </c>
      <c r="B60" s="200" t="s">
        <v>1697</v>
      </c>
      <c r="C60" s="24" t="str">
        <f>VLOOKUP(B60,Remark!C:D,2,0)</f>
        <v>MCCS</v>
      </c>
      <c r="AK60" s="20"/>
      <c r="AL60" s="20"/>
      <c r="AM60" s="20"/>
      <c r="AN60" s="98">
        <v>15</v>
      </c>
      <c r="AO60" s="98">
        <v>1053</v>
      </c>
      <c r="AP60" s="120">
        <f t="shared" si="21"/>
        <v>263.25</v>
      </c>
      <c r="AQ60" s="75">
        <v>133</v>
      </c>
      <c r="AR60" s="75">
        <v>10011</v>
      </c>
      <c r="AS60" s="120">
        <f t="shared" si="11"/>
        <v>2502.75</v>
      </c>
      <c r="AT60" s="75">
        <v>205</v>
      </c>
      <c r="AU60" s="75">
        <v>16533</v>
      </c>
      <c r="AV60" s="120">
        <f t="shared" si="12"/>
        <v>4133.25</v>
      </c>
      <c r="AW60" s="252">
        <v>173</v>
      </c>
      <c r="AX60" s="252">
        <v>15325</v>
      </c>
      <c r="AY60" s="257">
        <f t="shared" si="13"/>
        <v>3831.25</v>
      </c>
      <c r="AZ60" s="252">
        <v>16841</v>
      </c>
      <c r="BA60" s="252">
        <v>193</v>
      </c>
      <c r="BB60" s="257">
        <f t="shared" si="14"/>
        <v>48.25</v>
      </c>
      <c r="BC60" s="252">
        <v>232</v>
      </c>
      <c r="BD60" s="252">
        <f>19644+4162</f>
        <v>23806</v>
      </c>
      <c r="BE60" s="257">
        <f t="shared" si="15"/>
        <v>5951.5</v>
      </c>
      <c r="BF60" s="252">
        <v>200</v>
      </c>
      <c r="BG60" s="252">
        <v>17210</v>
      </c>
      <c r="BH60" s="257">
        <f t="shared" si="16"/>
        <v>4302.5</v>
      </c>
      <c r="BI60" s="252">
        <v>244</v>
      </c>
      <c r="BJ60" s="252">
        <v>20292</v>
      </c>
      <c r="BK60" s="257">
        <f t="shared" si="17"/>
        <v>5073</v>
      </c>
    </row>
    <row r="61" spans="1:63">
      <c r="A61" s="199" t="s">
        <v>2206</v>
      </c>
      <c r="B61" s="248" t="s">
        <v>1698</v>
      </c>
      <c r="C61" s="249" t="str">
        <f>VLOOKUP(B61,Remark!C:D,2,0)</f>
        <v>Kerry</v>
      </c>
      <c r="AK61" s="250"/>
      <c r="AL61" s="250"/>
      <c r="AM61" s="250"/>
      <c r="AN61" s="251">
        <v>5</v>
      </c>
      <c r="AO61" s="251">
        <v>605</v>
      </c>
      <c r="AP61" s="247">
        <f t="shared" si="21"/>
        <v>151.25</v>
      </c>
      <c r="AQ61" s="206">
        <v>137</v>
      </c>
      <c r="AR61" s="206">
        <v>12881</v>
      </c>
      <c r="AS61" s="247">
        <f t="shared" si="11"/>
        <v>3220.25</v>
      </c>
      <c r="AT61" s="206">
        <v>152</v>
      </c>
      <c r="AU61" s="206">
        <v>14102</v>
      </c>
      <c r="AV61" s="247">
        <f t="shared" si="12"/>
        <v>3525.5</v>
      </c>
      <c r="AW61" s="252">
        <v>191</v>
      </c>
      <c r="AX61" s="252">
        <v>15809</v>
      </c>
      <c r="AY61" s="258">
        <f t="shared" si="13"/>
        <v>3952.25</v>
      </c>
      <c r="AZ61" s="252">
        <v>15765</v>
      </c>
      <c r="BA61" s="252">
        <v>179</v>
      </c>
      <c r="BB61" s="258">
        <f t="shared" si="14"/>
        <v>44.75</v>
      </c>
      <c r="BC61" s="252">
        <v>163</v>
      </c>
      <c r="BD61" s="252">
        <v>13879</v>
      </c>
      <c r="BE61" s="258">
        <f t="shared" si="15"/>
        <v>3469.75</v>
      </c>
      <c r="BF61" s="252">
        <v>201</v>
      </c>
      <c r="BG61" s="252">
        <v>15313</v>
      </c>
      <c r="BH61" s="258">
        <f t="shared" si="16"/>
        <v>3828.25</v>
      </c>
      <c r="BI61" s="252">
        <v>244</v>
      </c>
      <c r="BJ61" s="252">
        <v>20518</v>
      </c>
      <c r="BK61" s="258">
        <f t="shared" si="17"/>
        <v>5129.5</v>
      </c>
    </row>
    <row r="62" spans="1:63">
      <c r="A62" s="199" t="s">
        <v>2285</v>
      </c>
      <c r="B62" s="19" t="s">
        <v>2280</v>
      </c>
      <c r="C62" s="227" t="s">
        <v>5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252">
        <v>863</v>
      </c>
      <c r="AX62" s="252">
        <v>72303</v>
      </c>
      <c r="AY62" s="258">
        <f t="shared" si="13"/>
        <v>18075.75</v>
      </c>
      <c r="AZ62" s="252">
        <v>10604</v>
      </c>
      <c r="BA62" s="252">
        <v>128</v>
      </c>
      <c r="BB62" s="258">
        <f t="shared" si="14"/>
        <v>32</v>
      </c>
      <c r="BC62" s="252">
        <v>158</v>
      </c>
      <c r="BD62" s="252">
        <v>14062</v>
      </c>
      <c r="BE62" s="258">
        <f t="shared" si="15"/>
        <v>3515.5</v>
      </c>
      <c r="BF62" s="252">
        <v>209</v>
      </c>
      <c r="BG62" s="252">
        <v>16929</v>
      </c>
      <c r="BH62" s="258">
        <f t="shared" si="16"/>
        <v>4232.25</v>
      </c>
      <c r="BI62" s="252">
        <v>207</v>
      </c>
      <c r="BJ62" s="252">
        <v>15451</v>
      </c>
      <c r="BK62" s="258">
        <f t="shared" si="17"/>
        <v>3862.75</v>
      </c>
    </row>
    <row r="63" spans="1:63">
      <c r="A63" s="199" t="s">
        <v>2286</v>
      </c>
      <c r="B63" s="19" t="s">
        <v>2281</v>
      </c>
      <c r="C63" s="249" t="s">
        <v>5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252">
        <v>11</v>
      </c>
      <c r="AX63" s="252">
        <v>801</v>
      </c>
      <c r="AY63" s="258">
        <f t="shared" si="13"/>
        <v>200.25</v>
      </c>
      <c r="AZ63" s="252">
        <v>13291</v>
      </c>
      <c r="BA63" s="252">
        <v>159</v>
      </c>
      <c r="BB63" s="258">
        <f t="shared" si="14"/>
        <v>39.75</v>
      </c>
      <c r="BC63" s="252">
        <v>253</v>
      </c>
      <c r="BD63" s="252">
        <v>23211</v>
      </c>
      <c r="BE63" s="258">
        <f t="shared" si="15"/>
        <v>5802.75</v>
      </c>
      <c r="BF63" s="252">
        <v>236</v>
      </c>
      <c r="BG63" s="252">
        <v>19964</v>
      </c>
      <c r="BH63" s="258">
        <f t="shared" si="16"/>
        <v>4991</v>
      </c>
      <c r="BI63" s="252">
        <v>282</v>
      </c>
      <c r="BJ63" s="252">
        <v>20522</v>
      </c>
      <c r="BK63" s="258">
        <f t="shared" si="17"/>
        <v>5130.5</v>
      </c>
    </row>
    <row r="64" spans="1:63">
      <c r="A64" s="199" t="s">
        <v>2287</v>
      </c>
      <c r="B64" s="19" t="s">
        <v>2282</v>
      </c>
      <c r="C64" s="227" t="s">
        <v>5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252">
        <v>18</v>
      </c>
      <c r="AX64" s="252">
        <v>1318</v>
      </c>
      <c r="AY64" s="258">
        <f t="shared" si="13"/>
        <v>329.5</v>
      </c>
      <c r="AZ64" s="252">
        <v>6010</v>
      </c>
      <c r="BA64" s="252">
        <v>42</v>
      </c>
      <c r="BB64" s="258">
        <f t="shared" si="14"/>
        <v>10.5</v>
      </c>
      <c r="BC64" s="252">
        <v>60</v>
      </c>
      <c r="BD64" s="252">
        <v>5826</v>
      </c>
      <c r="BE64" s="258">
        <f t="shared" si="15"/>
        <v>1456.5</v>
      </c>
      <c r="BF64" s="252">
        <v>77</v>
      </c>
      <c r="BG64" s="252">
        <v>7683</v>
      </c>
      <c r="BH64" s="258">
        <f t="shared" si="16"/>
        <v>1920.75</v>
      </c>
      <c r="BI64" s="252">
        <v>78</v>
      </c>
      <c r="BJ64" s="252">
        <v>8758</v>
      </c>
      <c r="BK64" s="258">
        <f t="shared" si="17"/>
        <v>2189.5</v>
      </c>
    </row>
    <row r="65" spans="1:63">
      <c r="A65" s="199" t="s">
        <v>2288</v>
      </c>
      <c r="B65" s="19" t="s">
        <v>2283</v>
      </c>
      <c r="C65" s="227" t="s">
        <v>5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252">
        <v>9</v>
      </c>
      <c r="AX65" s="252">
        <v>579</v>
      </c>
      <c r="AY65" s="258">
        <f t="shared" si="13"/>
        <v>144.75</v>
      </c>
      <c r="AZ65" s="252">
        <v>8726</v>
      </c>
      <c r="BA65" s="252">
        <v>84</v>
      </c>
      <c r="BB65" s="258">
        <f t="shared" si="14"/>
        <v>21</v>
      </c>
      <c r="BC65" s="252">
        <v>131</v>
      </c>
      <c r="BD65" s="252">
        <v>14265</v>
      </c>
      <c r="BE65" s="258">
        <f t="shared" si="15"/>
        <v>3566.25</v>
      </c>
      <c r="BF65" s="252">
        <v>190</v>
      </c>
      <c r="BG65" s="252">
        <v>19062</v>
      </c>
      <c r="BH65" s="258">
        <f t="shared" si="16"/>
        <v>4765.5</v>
      </c>
      <c r="BI65" s="252">
        <v>226</v>
      </c>
      <c r="BJ65" s="252">
        <v>21490</v>
      </c>
      <c r="BK65" s="258">
        <f t="shared" si="17"/>
        <v>5372.5</v>
      </c>
    </row>
    <row r="66" spans="1:63">
      <c r="A66" s="199" t="s">
        <v>2289</v>
      </c>
      <c r="B66" s="19" t="s">
        <v>2284</v>
      </c>
      <c r="C66" s="227" t="s">
        <v>5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252">
        <v>9</v>
      </c>
      <c r="AX66" s="252">
        <v>751</v>
      </c>
      <c r="AY66" s="258">
        <f t="shared" si="13"/>
        <v>187.75</v>
      </c>
      <c r="AZ66" s="252">
        <v>17351</v>
      </c>
      <c r="BA66" s="252">
        <v>159</v>
      </c>
      <c r="BB66" s="258">
        <f t="shared" si="14"/>
        <v>39.75</v>
      </c>
      <c r="BC66" s="252">
        <v>246</v>
      </c>
      <c r="BD66" s="252">
        <v>21660</v>
      </c>
      <c r="BE66" s="258">
        <f t="shared" si="15"/>
        <v>5415</v>
      </c>
      <c r="BF66" s="252">
        <v>233</v>
      </c>
      <c r="BG66" s="252">
        <v>22321</v>
      </c>
      <c r="BH66" s="258">
        <f t="shared" si="16"/>
        <v>5580.25</v>
      </c>
      <c r="BI66" s="252">
        <v>258</v>
      </c>
      <c r="BJ66" s="252">
        <v>25048</v>
      </c>
      <c r="BK66" s="258">
        <f t="shared" si="17"/>
        <v>6262</v>
      </c>
    </row>
    <row r="67" spans="1:63">
      <c r="A67" s="199" t="s">
        <v>2290</v>
      </c>
      <c r="B67" s="19" t="s">
        <v>2749</v>
      </c>
      <c r="C67" s="333" t="s">
        <v>5</v>
      </c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 s="334"/>
      <c r="W67" s="334"/>
      <c r="X67" s="334"/>
      <c r="Y67" s="334"/>
      <c r="Z67" s="334"/>
      <c r="AA67" s="334"/>
      <c r="AB67" s="334"/>
      <c r="AC67" s="334"/>
      <c r="AD67" s="334"/>
      <c r="AE67" s="334"/>
      <c r="AF67" s="334"/>
      <c r="AG67" s="334"/>
      <c r="AH67" s="334"/>
      <c r="AI67" s="334"/>
      <c r="AJ67" s="334"/>
      <c r="AK67" s="334"/>
      <c r="AL67" s="334"/>
      <c r="AM67" s="334"/>
      <c r="AN67" s="334"/>
      <c r="AO67" s="334"/>
      <c r="AP67" s="334"/>
      <c r="AQ67" s="334"/>
      <c r="AR67" s="334"/>
      <c r="AS67" s="334"/>
      <c r="AT67" s="334"/>
      <c r="AU67" s="334"/>
      <c r="AV67" s="334"/>
      <c r="AW67" s="335">
        <v>10</v>
      </c>
      <c r="AX67" s="335">
        <v>514</v>
      </c>
      <c r="AY67" s="258">
        <f t="shared" si="13"/>
        <v>128.5</v>
      </c>
      <c r="AZ67" s="336">
        <v>12963</v>
      </c>
      <c r="BA67" s="336">
        <v>133</v>
      </c>
      <c r="BB67" s="258">
        <f t="shared" si="14"/>
        <v>33.25</v>
      </c>
      <c r="BC67" s="336">
        <v>188</v>
      </c>
      <c r="BD67" s="336">
        <v>17844</v>
      </c>
      <c r="BE67" s="258">
        <f t="shared" si="15"/>
        <v>4461</v>
      </c>
      <c r="BF67" s="335">
        <v>135</v>
      </c>
      <c r="BG67" s="335">
        <v>12505</v>
      </c>
      <c r="BH67" s="258">
        <f t="shared" si="16"/>
        <v>3126.25</v>
      </c>
      <c r="BI67" s="335">
        <v>306</v>
      </c>
      <c r="BJ67" s="335">
        <v>26804</v>
      </c>
      <c r="BK67" s="258">
        <f t="shared" si="17"/>
        <v>6701</v>
      </c>
    </row>
    <row r="68" spans="1:63">
      <c r="A68" s="199" t="s">
        <v>3997</v>
      </c>
      <c r="B68" s="19" t="s">
        <v>3996</v>
      </c>
      <c r="C68" s="227" t="s">
        <v>5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52">
        <v>118</v>
      </c>
      <c r="BG68" s="252">
        <v>12128</v>
      </c>
      <c r="BH68" s="258">
        <f t="shared" si="16"/>
        <v>3032</v>
      </c>
      <c r="BI68" s="252">
        <v>671</v>
      </c>
      <c r="BJ68" s="252">
        <v>70277</v>
      </c>
      <c r="BK68" s="258">
        <f t="shared" si="17"/>
        <v>17569.25</v>
      </c>
    </row>
    <row r="69" spans="1:63">
      <c r="A69" s="415" t="s">
        <v>924</v>
      </c>
      <c r="B69" s="416"/>
      <c r="C69" s="417"/>
      <c r="D69" s="32">
        <f t="shared" ref="D69:AA69" si="23">SUM(D3:D38)</f>
        <v>106</v>
      </c>
      <c r="E69" s="32">
        <f t="shared" si="23"/>
        <v>11206</v>
      </c>
      <c r="F69" s="32">
        <f t="shared" si="23"/>
        <v>2801.5</v>
      </c>
      <c r="G69" s="32">
        <f t="shared" si="23"/>
        <v>771</v>
      </c>
      <c r="H69" s="32">
        <f t="shared" si="23"/>
        <v>68167</v>
      </c>
      <c r="I69" s="32">
        <f t="shared" si="23"/>
        <v>17041.75</v>
      </c>
      <c r="J69" s="32">
        <f t="shared" si="23"/>
        <v>1180</v>
      </c>
      <c r="K69" s="32">
        <f t="shared" si="23"/>
        <v>103631</v>
      </c>
      <c r="L69" s="32">
        <f t="shared" si="23"/>
        <v>25907.75</v>
      </c>
      <c r="M69" s="32">
        <f t="shared" si="23"/>
        <v>1393</v>
      </c>
      <c r="N69" s="32">
        <f t="shared" si="23"/>
        <v>130955</v>
      </c>
      <c r="O69" s="32">
        <f t="shared" si="23"/>
        <v>32738.75</v>
      </c>
      <c r="P69" s="32">
        <f t="shared" si="23"/>
        <v>1918</v>
      </c>
      <c r="Q69" s="32">
        <f t="shared" si="23"/>
        <v>179246</v>
      </c>
      <c r="R69" s="32">
        <f t="shared" si="23"/>
        <v>44811.5</v>
      </c>
      <c r="S69" s="32">
        <f t="shared" si="23"/>
        <v>3341</v>
      </c>
      <c r="T69" s="32">
        <f t="shared" si="23"/>
        <v>300931</v>
      </c>
      <c r="U69" s="32">
        <f t="shared" si="23"/>
        <v>75232.75</v>
      </c>
      <c r="V69" s="32">
        <f t="shared" si="23"/>
        <v>5129</v>
      </c>
      <c r="W69" s="32">
        <f t="shared" si="23"/>
        <v>443513</v>
      </c>
      <c r="X69" s="32">
        <f t="shared" si="23"/>
        <v>110878.25</v>
      </c>
      <c r="Y69" s="32">
        <f t="shared" si="23"/>
        <v>9019</v>
      </c>
      <c r="Z69" s="32">
        <f t="shared" si="23"/>
        <v>809079</v>
      </c>
      <c r="AA69" s="32">
        <f t="shared" si="23"/>
        <v>202269.75</v>
      </c>
      <c r="AB69" s="81">
        <f t="shared" ref="AB69:AG69" si="24">SUM(AB3:AB39)</f>
        <v>13275</v>
      </c>
      <c r="AC69" s="81">
        <f t="shared" si="24"/>
        <v>1208977</v>
      </c>
      <c r="AD69" s="81">
        <f t="shared" si="24"/>
        <v>302244.25</v>
      </c>
      <c r="AE69" s="81">
        <f t="shared" si="24"/>
        <v>19647</v>
      </c>
      <c r="AF69" s="81">
        <f t="shared" si="24"/>
        <v>1902933</v>
      </c>
      <c r="AG69" s="81">
        <f t="shared" si="24"/>
        <v>475733.25</v>
      </c>
      <c r="AH69" s="81">
        <f>SUM(AH3:AH45)</f>
        <v>24341</v>
      </c>
      <c r="AI69" s="81">
        <f>SUM(AI3:AI45)</f>
        <v>2198076</v>
      </c>
      <c r="AJ69" s="153">
        <f>SUM(AJ3:AJ45)</f>
        <v>549519</v>
      </c>
      <c r="AK69" s="153">
        <f>SUM(AK3:AK58)</f>
        <v>27960</v>
      </c>
      <c r="AL69" s="153">
        <f>SUM(AL3:AL58)</f>
        <v>2467225</v>
      </c>
      <c r="AM69" s="153">
        <f>SUM(AM3:AM58)</f>
        <v>616806.25</v>
      </c>
      <c r="AN69" s="153">
        <f t="shared" ref="AN69:AV69" si="25">SUM(AN3:AN61)</f>
        <v>35491</v>
      </c>
      <c r="AO69" s="153">
        <f t="shared" si="25"/>
        <v>3090498</v>
      </c>
      <c r="AP69" s="153">
        <f t="shared" si="25"/>
        <v>772624.5</v>
      </c>
      <c r="AQ69" s="153">
        <f t="shared" si="25"/>
        <v>36312</v>
      </c>
      <c r="AR69" s="153">
        <f t="shared" si="25"/>
        <v>3114568</v>
      </c>
      <c r="AS69" s="153">
        <f t="shared" si="25"/>
        <v>778642</v>
      </c>
      <c r="AT69" s="153">
        <f t="shared" si="25"/>
        <v>43006</v>
      </c>
      <c r="AU69" s="153">
        <f t="shared" si="25"/>
        <v>3715740</v>
      </c>
      <c r="AV69" s="153">
        <f t="shared" si="25"/>
        <v>928935</v>
      </c>
      <c r="AW69" s="255">
        <f>SUM(AW3:AW67)</f>
        <v>42558</v>
      </c>
      <c r="AX69" s="255">
        <f>SUM(AX3:AX67)</f>
        <v>3714746</v>
      </c>
      <c r="AY69" s="256">
        <f>AX69*25%</f>
        <v>928686.5</v>
      </c>
      <c r="AZ69" s="255">
        <f t="shared" ref="AZ69:BE69" si="26">SUM(AZ3:AZ67)</f>
        <v>3734580</v>
      </c>
      <c r="BA69" s="255">
        <f t="shared" si="26"/>
        <v>42402</v>
      </c>
      <c r="BB69" s="256">
        <f t="shared" si="26"/>
        <v>10600.5</v>
      </c>
      <c r="BC69" s="255">
        <f t="shared" si="26"/>
        <v>47442</v>
      </c>
      <c r="BD69" s="255">
        <f t="shared" si="26"/>
        <v>4598720</v>
      </c>
      <c r="BE69" s="256">
        <f t="shared" si="26"/>
        <v>1149680</v>
      </c>
      <c r="BF69" s="255">
        <f t="shared" ref="BF69:BK69" si="27">SUM(BF3:BF68)</f>
        <v>43407</v>
      </c>
      <c r="BG69" s="255">
        <f t="shared" si="27"/>
        <v>3841353</v>
      </c>
      <c r="BH69" s="256">
        <f t="shared" si="27"/>
        <v>960338.25</v>
      </c>
      <c r="BI69" s="255">
        <f t="shared" si="27"/>
        <v>44927</v>
      </c>
      <c r="BJ69" s="255">
        <f t="shared" si="27"/>
        <v>4032891</v>
      </c>
      <c r="BK69" s="256">
        <f t="shared" si="27"/>
        <v>1008222.75</v>
      </c>
    </row>
  </sheetData>
  <autoFilter ref="A1:AV69" xr:uid="{DA56C537-1A16-4D33-990E-6411A1AD78D1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</autoFilter>
  <mergeCells count="24">
    <mergeCell ref="BI1:BK1"/>
    <mergeCell ref="BF1:BH1"/>
    <mergeCell ref="BC1:BE1"/>
    <mergeCell ref="AZ1:BB1"/>
    <mergeCell ref="A69:C69"/>
    <mergeCell ref="P1:R1"/>
    <mergeCell ref="AE1:AG1"/>
    <mergeCell ref="J1:L1"/>
    <mergeCell ref="M1:O1"/>
    <mergeCell ref="AB1:AD1"/>
    <mergeCell ref="Y1:AA1"/>
    <mergeCell ref="V1:X1"/>
    <mergeCell ref="S1:U1"/>
    <mergeCell ref="A1:A2"/>
    <mergeCell ref="B1:B2"/>
    <mergeCell ref="C1:C2"/>
    <mergeCell ref="D1:F1"/>
    <mergeCell ref="AW1:AY1"/>
    <mergeCell ref="AT1:AV1"/>
    <mergeCell ref="G1:I1"/>
    <mergeCell ref="AN1:AP1"/>
    <mergeCell ref="AK1:AM1"/>
    <mergeCell ref="AH1:AJ1"/>
    <mergeCell ref="AQ1:AS1"/>
  </mergeCells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BM885"/>
  <sheetViews>
    <sheetView showGridLines="0" zoomScale="80" zoomScaleNormal="80" workbookViewId="0">
      <pane xSplit="2" ySplit="2" topLeftCell="E863" activePane="bottomRight" state="frozen"/>
      <selection pane="topRight" activeCell="C1" sqref="C1"/>
      <selection pane="bottomLeft" activeCell="A3" sqref="A3"/>
      <selection pane="bottomRight" activeCell="BM3" sqref="BM3:BM884"/>
    </sheetView>
  </sheetViews>
  <sheetFormatPr defaultColWidth="9.140625" defaultRowHeight="15.75" customHeight="1"/>
  <cols>
    <col min="1" max="1" width="6" style="342" customWidth="1"/>
    <col min="2" max="2" width="54.7109375" style="54" customWidth="1"/>
    <col min="3" max="4" width="45.5703125" style="54" hidden="1" customWidth="1"/>
    <col min="5" max="5" width="9.140625" style="54"/>
    <col min="6" max="25" width="9.42578125" style="54" hidden="1" customWidth="1"/>
    <col min="26" max="26" width="9.7109375" style="54" hidden="1" customWidth="1"/>
    <col min="27" max="27" width="9.42578125" style="54" hidden="1" customWidth="1"/>
    <col min="28" max="28" width="10" style="54" hidden="1" customWidth="1"/>
    <col min="29" max="29" width="11" style="54" hidden="1" customWidth="1"/>
    <col min="30" max="30" width="9.42578125" style="54" hidden="1" customWidth="1"/>
    <col min="31" max="31" width="10" style="54" hidden="1" customWidth="1"/>
    <col min="32" max="33" width="11" style="54" hidden="1" customWidth="1"/>
    <col min="34" max="34" width="12.42578125" style="54" hidden="1" customWidth="1"/>
    <col min="35" max="35" width="12.28515625" style="54" hidden="1" customWidth="1"/>
    <col min="36" max="36" width="9" style="54" hidden="1" customWidth="1"/>
    <col min="37" max="37" width="12" style="54" hidden="1" customWidth="1"/>
    <col min="38" max="38" width="9.7109375" style="54" hidden="1" customWidth="1"/>
    <col min="39" max="40" width="11.28515625" style="54" hidden="1" customWidth="1"/>
    <col min="41" max="41" width="10" style="54" hidden="1" customWidth="1"/>
    <col min="42" max="42" width="11" style="54" hidden="1" customWidth="1"/>
    <col min="43" max="44" width="16.140625" style="54" hidden="1" customWidth="1"/>
    <col min="45" max="45" width="13.140625" style="54" hidden="1" customWidth="1"/>
    <col min="46" max="46" width="16.7109375" style="54" hidden="1" customWidth="1"/>
    <col min="47" max="47" width="17.42578125" style="54" hidden="1" customWidth="1"/>
    <col min="48" max="48" width="13.140625" style="54" hidden="1" customWidth="1"/>
    <col min="49" max="49" width="16.7109375" style="54" hidden="1" customWidth="1"/>
    <col min="50" max="50" width="17.42578125" style="54" hidden="1" customWidth="1"/>
    <col min="51" max="51" width="13.140625" style="54" hidden="1" customWidth="1"/>
    <col min="52" max="52" width="16.7109375" style="54" hidden="1" customWidth="1"/>
    <col min="53" max="53" width="17.42578125" style="54" hidden="1" customWidth="1"/>
    <col min="54" max="54" width="13.140625" style="54" hidden="1" customWidth="1"/>
    <col min="55" max="55" width="16.7109375" style="54" hidden="1" customWidth="1"/>
    <col min="56" max="56" width="17.42578125" style="54" hidden="1" customWidth="1"/>
    <col min="57" max="57" width="13.140625" style="54" hidden="1" customWidth="1"/>
    <col min="58" max="58" width="16.7109375" style="54" hidden="1" customWidth="1"/>
    <col min="59" max="59" width="17.42578125" style="54" hidden="1" customWidth="1"/>
    <col min="60" max="60" width="13.140625" style="54" hidden="1" customWidth="1"/>
    <col min="61" max="61" width="16.7109375" style="54" hidden="1" customWidth="1"/>
    <col min="62" max="62" width="17.42578125" style="54" hidden="1" customWidth="1"/>
    <col min="63" max="63" width="13.140625" style="54" customWidth="1"/>
    <col min="64" max="64" width="16.7109375" style="54" customWidth="1"/>
    <col min="65" max="65" width="17.42578125" style="54" customWidth="1"/>
    <col min="66" max="16384" width="9.140625" style="54"/>
  </cols>
  <sheetData>
    <row r="1" spans="1:65" ht="15.75" customHeight="1">
      <c r="A1" s="421" t="s">
        <v>0</v>
      </c>
      <c r="B1" s="423" t="s">
        <v>2</v>
      </c>
      <c r="C1" s="244"/>
      <c r="D1" s="244"/>
      <c r="E1" s="425" t="s">
        <v>1</v>
      </c>
      <c r="F1" s="427">
        <v>42795</v>
      </c>
      <c r="G1" s="428"/>
      <c r="H1" s="429"/>
      <c r="I1" s="427">
        <v>42826</v>
      </c>
      <c r="J1" s="428"/>
      <c r="K1" s="429"/>
      <c r="L1" s="427">
        <v>42856</v>
      </c>
      <c r="M1" s="428"/>
      <c r="N1" s="429"/>
      <c r="O1" s="427">
        <v>42887</v>
      </c>
      <c r="P1" s="428"/>
      <c r="Q1" s="429"/>
      <c r="R1" s="427">
        <v>42917</v>
      </c>
      <c r="S1" s="428"/>
      <c r="T1" s="429"/>
      <c r="U1" s="427">
        <v>42948</v>
      </c>
      <c r="V1" s="428"/>
      <c r="W1" s="429"/>
      <c r="X1" s="427">
        <v>42979</v>
      </c>
      <c r="Y1" s="428"/>
      <c r="Z1" s="429"/>
      <c r="AA1" s="427">
        <v>43009</v>
      </c>
      <c r="AB1" s="428"/>
      <c r="AC1" s="429"/>
      <c r="AD1" s="420">
        <v>43040</v>
      </c>
      <c r="AE1" s="420"/>
      <c r="AF1" s="420"/>
      <c r="AG1" s="420">
        <v>43070</v>
      </c>
      <c r="AH1" s="420"/>
      <c r="AI1" s="420"/>
      <c r="AJ1" s="420">
        <v>43101</v>
      </c>
      <c r="AK1" s="420"/>
      <c r="AL1" s="420"/>
      <c r="AM1" s="420">
        <v>43132</v>
      </c>
      <c r="AN1" s="420"/>
      <c r="AO1" s="420"/>
      <c r="AP1" s="420">
        <v>43160</v>
      </c>
      <c r="AQ1" s="420"/>
      <c r="AR1" s="420"/>
      <c r="AS1" s="420">
        <v>43191</v>
      </c>
      <c r="AT1" s="420"/>
      <c r="AU1" s="420"/>
      <c r="AV1" s="420">
        <v>43221</v>
      </c>
      <c r="AW1" s="420"/>
      <c r="AX1" s="420"/>
      <c r="AY1" s="420">
        <v>43252</v>
      </c>
      <c r="AZ1" s="420"/>
      <c r="BA1" s="420"/>
      <c r="BB1" s="420">
        <v>43282</v>
      </c>
      <c r="BC1" s="420"/>
      <c r="BD1" s="420"/>
      <c r="BE1" s="420">
        <v>43313</v>
      </c>
      <c r="BF1" s="420"/>
      <c r="BG1" s="420"/>
      <c r="BH1" s="420">
        <v>43344</v>
      </c>
      <c r="BI1" s="420"/>
      <c r="BJ1" s="420"/>
      <c r="BK1" s="420">
        <v>43374</v>
      </c>
      <c r="BL1" s="420"/>
      <c r="BM1" s="420"/>
    </row>
    <row r="2" spans="1:65" ht="15.75" customHeight="1">
      <c r="A2" s="422"/>
      <c r="B2" s="424"/>
      <c r="C2" s="245"/>
      <c r="D2" s="245"/>
      <c r="E2" s="426"/>
      <c r="F2" s="34" t="s">
        <v>923</v>
      </c>
      <c r="G2" s="34" t="s">
        <v>922</v>
      </c>
      <c r="H2" s="59">
        <v>0.25</v>
      </c>
      <c r="I2" s="34" t="s">
        <v>923</v>
      </c>
      <c r="J2" s="34" t="s">
        <v>922</v>
      </c>
      <c r="K2" s="59">
        <v>0.25</v>
      </c>
      <c r="L2" s="34" t="s">
        <v>923</v>
      </c>
      <c r="M2" s="34" t="s">
        <v>922</v>
      </c>
      <c r="N2" s="59">
        <v>0.25</v>
      </c>
      <c r="O2" s="34" t="s">
        <v>923</v>
      </c>
      <c r="P2" s="34" t="s">
        <v>922</v>
      </c>
      <c r="Q2" s="59">
        <v>0.25</v>
      </c>
      <c r="R2" s="34" t="s">
        <v>923</v>
      </c>
      <c r="S2" s="34" t="s">
        <v>922</v>
      </c>
      <c r="T2" s="59">
        <v>0.25</v>
      </c>
      <c r="U2" s="34" t="s">
        <v>923</v>
      </c>
      <c r="V2" s="35" t="s">
        <v>922</v>
      </c>
      <c r="W2" s="59">
        <v>0.25</v>
      </c>
      <c r="X2" s="34" t="s">
        <v>923</v>
      </c>
      <c r="Y2" s="35" t="s">
        <v>922</v>
      </c>
      <c r="Z2" s="59">
        <v>0.25</v>
      </c>
      <c r="AA2" s="34" t="s">
        <v>923</v>
      </c>
      <c r="AB2" s="35" t="s">
        <v>922</v>
      </c>
      <c r="AC2" s="59">
        <v>0.25</v>
      </c>
      <c r="AD2" s="34" t="s">
        <v>923</v>
      </c>
      <c r="AE2" s="35" t="s">
        <v>922</v>
      </c>
      <c r="AF2" s="59">
        <v>0.25</v>
      </c>
      <c r="AG2" s="34" t="s">
        <v>923</v>
      </c>
      <c r="AH2" s="35" t="s">
        <v>922</v>
      </c>
      <c r="AI2" s="59">
        <v>0.25</v>
      </c>
      <c r="AJ2" s="34" t="s">
        <v>923</v>
      </c>
      <c r="AK2" s="35" t="s">
        <v>922</v>
      </c>
      <c r="AL2" s="59">
        <v>0.25</v>
      </c>
      <c r="AM2" s="34" t="s">
        <v>923</v>
      </c>
      <c r="AN2" s="35" t="s">
        <v>922</v>
      </c>
      <c r="AO2" s="59">
        <v>0.25</v>
      </c>
      <c r="AP2" s="34" t="s">
        <v>923</v>
      </c>
      <c r="AQ2" s="35" t="s">
        <v>922</v>
      </c>
      <c r="AR2" s="59">
        <v>0.25</v>
      </c>
      <c r="AS2" s="34" t="s">
        <v>923</v>
      </c>
      <c r="AT2" s="35" t="s">
        <v>922</v>
      </c>
      <c r="AU2" s="59">
        <v>0.25</v>
      </c>
      <c r="AV2" s="34" t="s">
        <v>923</v>
      </c>
      <c r="AW2" s="35" t="s">
        <v>922</v>
      </c>
      <c r="AX2" s="59">
        <v>0.25</v>
      </c>
      <c r="AY2" s="34" t="s">
        <v>923</v>
      </c>
      <c r="AZ2" s="35" t="s">
        <v>922</v>
      </c>
      <c r="BA2" s="59">
        <v>0.25</v>
      </c>
      <c r="BB2" s="34" t="s">
        <v>923</v>
      </c>
      <c r="BC2" s="35" t="s">
        <v>922</v>
      </c>
      <c r="BD2" s="59">
        <v>0.25</v>
      </c>
      <c r="BE2" s="34" t="s">
        <v>923</v>
      </c>
      <c r="BF2" s="35" t="s">
        <v>922</v>
      </c>
      <c r="BG2" s="59">
        <v>0.25</v>
      </c>
      <c r="BH2" s="34" t="s">
        <v>923</v>
      </c>
      <c r="BI2" s="35" t="s">
        <v>922</v>
      </c>
      <c r="BJ2" s="59">
        <v>0.25</v>
      </c>
      <c r="BK2" s="34" t="s">
        <v>923</v>
      </c>
      <c r="BL2" s="35" t="s">
        <v>922</v>
      </c>
      <c r="BM2" s="59">
        <v>0.25</v>
      </c>
    </row>
    <row r="3" spans="1:65" ht="15.4" customHeight="1">
      <c r="A3" s="340">
        <v>1</v>
      </c>
      <c r="B3" s="355" t="s">
        <v>46</v>
      </c>
      <c r="C3" s="355"/>
      <c r="D3" s="355"/>
      <c r="E3" s="356" t="str">
        <f>VLOOKUP(B3,Remark!G:H,2,0)</f>
        <v>Kerry</v>
      </c>
      <c r="F3" s="356">
        <v>79</v>
      </c>
      <c r="G3" s="356">
        <v>5005</v>
      </c>
      <c r="H3" s="357">
        <f>G3*25%</f>
        <v>1251.25</v>
      </c>
      <c r="I3" s="356">
        <v>97</v>
      </c>
      <c r="J3" s="356">
        <v>6851</v>
      </c>
      <c r="K3" s="357">
        <f t="shared" ref="K3:K4" si="0">J3*25%</f>
        <v>1712.75</v>
      </c>
      <c r="L3" s="356">
        <v>123</v>
      </c>
      <c r="M3" s="356">
        <v>8589</v>
      </c>
      <c r="N3" s="357">
        <f>M3*25%</f>
        <v>2147.25</v>
      </c>
      <c r="O3" s="358">
        <v>139</v>
      </c>
      <c r="P3" s="358">
        <v>9101</v>
      </c>
      <c r="Q3" s="357">
        <f>P3*25%</f>
        <v>2275.25</v>
      </c>
      <c r="R3" s="356">
        <v>123</v>
      </c>
      <c r="S3" s="356">
        <v>8033</v>
      </c>
      <c r="T3" s="357">
        <f>S3*25%</f>
        <v>2008.25</v>
      </c>
      <c r="U3" s="356">
        <v>162</v>
      </c>
      <c r="V3" s="356">
        <v>11574</v>
      </c>
      <c r="W3" s="357">
        <f t="shared" ref="W3:W34" si="1">V3*25%</f>
        <v>2893.5</v>
      </c>
      <c r="X3" s="356">
        <f>VLOOKUP(A3,[1]sum!$A$2:$H$154,7,FALSE)</f>
        <v>137</v>
      </c>
      <c r="Y3" s="356">
        <f>VLOOKUP(A3,[1]sum!$A$2:$H$154,8,FALSE)</f>
        <v>9127</v>
      </c>
      <c r="Z3" s="357">
        <f>Y3*25%</f>
        <v>2281.75</v>
      </c>
      <c r="AA3" s="356">
        <v>199</v>
      </c>
      <c r="AB3" s="356">
        <v>12785</v>
      </c>
      <c r="AC3" s="357">
        <f>AB3*25%</f>
        <v>3196.25</v>
      </c>
      <c r="AD3" s="356">
        <v>139</v>
      </c>
      <c r="AE3" s="356">
        <v>9057</v>
      </c>
      <c r="AF3" s="357">
        <f>AE3*25%</f>
        <v>2264.25</v>
      </c>
      <c r="AG3" s="357">
        <v>192</v>
      </c>
      <c r="AH3" s="357">
        <v>11228</v>
      </c>
      <c r="AI3" s="357">
        <f>AH3*25%</f>
        <v>2807</v>
      </c>
      <c r="AJ3" s="356">
        <v>270</v>
      </c>
      <c r="AK3" s="356">
        <v>16142</v>
      </c>
      <c r="AL3" s="357">
        <f>AK3*25%</f>
        <v>4035.5</v>
      </c>
      <c r="AM3" s="356">
        <v>276</v>
      </c>
      <c r="AN3" s="356">
        <v>16784</v>
      </c>
      <c r="AO3" s="356">
        <f>AN3*25%</f>
        <v>4196</v>
      </c>
      <c r="AP3" s="358">
        <v>272</v>
      </c>
      <c r="AQ3" s="355">
        <v>15756</v>
      </c>
      <c r="AR3" s="356">
        <f t="shared" ref="AR3:AR66" si="2">AQ3*25%</f>
        <v>3939</v>
      </c>
      <c r="AS3" s="359">
        <v>226</v>
      </c>
      <c r="AT3" s="359">
        <v>13950</v>
      </c>
      <c r="AU3" s="360">
        <f>AT3*25%</f>
        <v>3487.5</v>
      </c>
      <c r="AV3" s="361">
        <v>304</v>
      </c>
      <c r="AW3" s="361">
        <v>17840</v>
      </c>
      <c r="AX3" s="360">
        <f>AW3*25%</f>
        <v>4460</v>
      </c>
      <c r="AY3" s="355">
        <v>314</v>
      </c>
      <c r="AZ3" s="355">
        <v>19594</v>
      </c>
      <c r="BA3" s="360">
        <f>AZ3*25%</f>
        <v>4898.5</v>
      </c>
      <c r="BB3" s="361">
        <v>303</v>
      </c>
      <c r="BC3" s="361">
        <v>18853</v>
      </c>
      <c r="BD3" s="362">
        <f>BC3*25%</f>
        <v>4713.25</v>
      </c>
      <c r="BE3" s="359">
        <v>396</v>
      </c>
      <c r="BF3" s="359">
        <v>25252</v>
      </c>
      <c r="BG3" s="362">
        <f>BF3*25%</f>
        <v>6313</v>
      </c>
      <c r="BH3" s="360">
        <v>312</v>
      </c>
      <c r="BI3" s="360">
        <v>19792</v>
      </c>
      <c r="BJ3" s="362">
        <f>BI3*25%</f>
        <v>4948</v>
      </c>
      <c r="BK3" s="360">
        <v>436</v>
      </c>
      <c r="BL3" s="360">
        <v>25484</v>
      </c>
      <c r="BM3" s="362">
        <f>BL3*25%</f>
        <v>6371</v>
      </c>
    </row>
    <row r="4" spans="1:65" ht="15.4" customHeight="1">
      <c r="A4" s="340">
        <v>2</v>
      </c>
      <c r="B4" s="355" t="s">
        <v>47</v>
      </c>
      <c r="C4" s="355"/>
      <c r="D4" s="355"/>
      <c r="E4" s="356" t="str">
        <f>VLOOKUP(B4,Remark!G:H,2,0)</f>
        <v>KVIL</v>
      </c>
      <c r="F4" s="356">
        <v>34</v>
      </c>
      <c r="G4" s="356">
        <v>2510</v>
      </c>
      <c r="H4" s="357">
        <f>G4*25%</f>
        <v>627.5</v>
      </c>
      <c r="I4" s="356">
        <v>49</v>
      </c>
      <c r="J4" s="356">
        <v>3143</v>
      </c>
      <c r="K4" s="357">
        <f t="shared" si="0"/>
        <v>785.75</v>
      </c>
      <c r="L4" s="356">
        <v>52</v>
      </c>
      <c r="M4" s="356">
        <v>4376</v>
      </c>
      <c r="N4" s="357">
        <f t="shared" ref="N4:N5" si="3">M4*25%</f>
        <v>1094</v>
      </c>
      <c r="O4" s="358">
        <v>56</v>
      </c>
      <c r="P4" s="358">
        <v>4220</v>
      </c>
      <c r="Q4" s="357">
        <f t="shared" ref="Q4:Q10" si="4">P4*25%</f>
        <v>1055</v>
      </c>
      <c r="R4" s="356">
        <v>84</v>
      </c>
      <c r="S4" s="356">
        <v>5968</v>
      </c>
      <c r="T4" s="357">
        <f t="shared" ref="T4:T10" si="5">S4*25%</f>
        <v>1492</v>
      </c>
      <c r="U4" s="356">
        <v>108</v>
      </c>
      <c r="V4" s="356">
        <v>6440</v>
      </c>
      <c r="W4" s="357">
        <f t="shared" si="1"/>
        <v>1610</v>
      </c>
      <c r="X4" s="356">
        <f>VLOOKUP(A4,[1]sum!$A$2:$H$154,7,FALSE)</f>
        <v>106</v>
      </c>
      <c r="Y4" s="356">
        <f>VLOOKUP(A4,[1]sum!$A$2:$H$154,8,FALSE)</f>
        <v>6518</v>
      </c>
      <c r="Z4" s="357">
        <f t="shared" ref="Z4:Z67" si="6">Y4*25%</f>
        <v>1629.5</v>
      </c>
      <c r="AA4" s="356">
        <v>78</v>
      </c>
      <c r="AB4" s="356">
        <v>4794</v>
      </c>
      <c r="AC4" s="357">
        <f t="shared" ref="AC4:AC67" si="7">AB4*25%</f>
        <v>1198.5</v>
      </c>
      <c r="AD4" s="356">
        <v>131</v>
      </c>
      <c r="AE4" s="356">
        <v>8621</v>
      </c>
      <c r="AF4" s="357">
        <f t="shared" ref="AF4:AF67" si="8">AE4*25%</f>
        <v>2155.25</v>
      </c>
      <c r="AG4" s="357">
        <v>100</v>
      </c>
      <c r="AH4" s="357">
        <v>6408</v>
      </c>
      <c r="AI4" s="357">
        <f t="shared" ref="AI4:AI67" si="9">AH4*25%</f>
        <v>1602</v>
      </c>
      <c r="AJ4" s="356">
        <v>130</v>
      </c>
      <c r="AK4" s="356">
        <v>7530</v>
      </c>
      <c r="AL4" s="357">
        <f t="shared" ref="AL4:AL67" si="10">AK4*25%</f>
        <v>1882.5</v>
      </c>
      <c r="AM4" s="356">
        <v>61</v>
      </c>
      <c r="AN4" s="356">
        <v>3935</v>
      </c>
      <c r="AO4" s="356">
        <f t="shared" ref="AO4:AO67" si="11">AN4*25%</f>
        <v>983.75</v>
      </c>
      <c r="AP4" s="358">
        <v>61</v>
      </c>
      <c r="AQ4" s="355">
        <v>4683</v>
      </c>
      <c r="AR4" s="356">
        <f t="shared" si="2"/>
        <v>1170.75</v>
      </c>
      <c r="AS4" s="359">
        <v>101</v>
      </c>
      <c r="AT4" s="359">
        <v>5935</v>
      </c>
      <c r="AU4" s="360">
        <f t="shared" ref="AU4:AU67" si="12">AT4*25%</f>
        <v>1483.75</v>
      </c>
      <c r="AV4" s="361">
        <v>123</v>
      </c>
      <c r="AW4" s="361">
        <v>7953</v>
      </c>
      <c r="AX4" s="360">
        <f t="shared" ref="AX4:AX67" si="13">AW4*25%</f>
        <v>1988.25</v>
      </c>
      <c r="AY4" s="355">
        <v>129</v>
      </c>
      <c r="AZ4" s="355">
        <v>7899</v>
      </c>
      <c r="BA4" s="360">
        <f t="shared" ref="BA4:BA67" si="14">AZ4*25%</f>
        <v>1974.75</v>
      </c>
      <c r="BB4" s="361">
        <v>143</v>
      </c>
      <c r="BC4" s="361">
        <v>8621</v>
      </c>
      <c r="BD4" s="362">
        <f t="shared" ref="BD4:BD67" si="15">BC4*25%</f>
        <v>2155.25</v>
      </c>
      <c r="BE4" s="359">
        <v>149</v>
      </c>
      <c r="BF4" s="359">
        <v>10203</v>
      </c>
      <c r="BG4" s="362">
        <f t="shared" ref="BG4:BG67" si="16">BF4*25%</f>
        <v>2550.75</v>
      </c>
      <c r="BH4" s="360">
        <v>174</v>
      </c>
      <c r="BI4" s="360">
        <v>11482</v>
      </c>
      <c r="BJ4" s="362">
        <f t="shared" ref="BJ4:BJ67" si="17">BI4*25%</f>
        <v>2870.5</v>
      </c>
      <c r="BK4" s="360">
        <v>186</v>
      </c>
      <c r="BL4" s="360">
        <v>12186</v>
      </c>
      <c r="BM4" s="362">
        <f t="shared" ref="BM4:BM67" si="18">BL4*25%</f>
        <v>3046.5</v>
      </c>
    </row>
    <row r="5" spans="1:65" ht="15.4" customHeight="1">
      <c r="A5" s="340">
        <v>3</v>
      </c>
      <c r="B5" s="355" t="s">
        <v>48</v>
      </c>
      <c r="C5" s="355"/>
      <c r="D5" s="355"/>
      <c r="E5" s="356" t="str">
        <f>VLOOKUP(B5,Remark!G:H,2,0)</f>
        <v>Kerry</v>
      </c>
      <c r="F5" s="358"/>
      <c r="G5" s="358"/>
      <c r="H5" s="358"/>
      <c r="I5" s="358"/>
      <c r="J5" s="358"/>
      <c r="K5" s="358"/>
      <c r="L5" s="356">
        <v>103</v>
      </c>
      <c r="M5" s="356">
        <v>6981</v>
      </c>
      <c r="N5" s="357">
        <f t="shared" si="3"/>
        <v>1745.25</v>
      </c>
      <c r="O5" s="358">
        <v>219</v>
      </c>
      <c r="P5" s="358">
        <v>15285</v>
      </c>
      <c r="Q5" s="357">
        <f t="shared" si="4"/>
        <v>3821.25</v>
      </c>
      <c r="R5" s="356">
        <v>231</v>
      </c>
      <c r="S5" s="356">
        <v>15617</v>
      </c>
      <c r="T5" s="357">
        <f t="shared" si="5"/>
        <v>3904.25</v>
      </c>
      <c r="U5" s="356">
        <v>202</v>
      </c>
      <c r="V5" s="356">
        <v>15050</v>
      </c>
      <c r="W5" s="357">
        <f t="shared" si="1"/>
        <v>3762.5</v>
      </c>
      <c r="X5" s="356">
        <f>VLOOKUP(A5,[1]sum!$A$2:$H$154,7,FALSE)</f>
        <v>187</v>
      </c>
      <c r="Y5" s="356">
        <f>VLOOKUP(A5,[1]sum!$A$2:$H$154,8,FALSE)</f>
        <v>12685</v>
      </c>
      <c r="Z5" s="357">
        <f t="shared" si="6"/>
        <v>3171.25</v>
      </c>
      <c r="AA5" s="356">
        <v>236</v>
      </c>
      <c r="AB5" s="356">
        <v>14936</v>
      </c>
      <c r="AC5" s="357">
        <f t="shared" si="7"/>
        <v>3734</v>
      </c>
      <c r="AD5" s="356">
        <v>273</v>
      </c>
      <c r="AE5" s="356">
        <v>16763</v>
      </c>
      <c r="AF5" s="357">
        <f t="shared" si="8"/>
        <v>4190.75</v>
      </c>
      <c r="AG5" s="357">
        <v>197</v>
      </c>
      <c r="AH5" s="357">
        <v>13307</v>
      </c>
      <c r="AI5" s="357">
        <f t="shared" si="9"/>
        <v>3326.75</v>
      </c>
      <c r="AJ5" s="356">
        <v>168</v>
      </c>
      <c r="AK5" s="356">
        <v>10516</v>
      </c>
      <c r="AL5" s="357">
        <f t="shared" si="10"/>
        <v>2629</v>
      </c>
      <c r="AM5" s="356">
        <v>232</v>
      </c>
      <c r="AN5" s="356">
        <v>15104</v>
      </c>
      <c r="AO5" s="356">
        <f t="shared" si="11"/>
        <v>3776</v>
      </c>
      <c r="AP5" s="358">
        <v>269</v>
      </c>
      <c r="AQ5" s="355">
        <v>16295</v>
      </c>
      <c r="AR5" s="356">
        <f t="shared" si="2"/>
        <v>4073.75</v>
      </c>
      <c r="AS5" s="359">
        <v>189</v>
      </c>
      <c r="AT5" s="359">
        <v>12851</v>
      </c>
      <c r="AU5" s="360">
        <f t="shared" si="12"/>
        <v>3212.75</v>
      </c>
      <c r="AV5" s="361">
        <v>351</v>
      </c>
      <c r="AW5" s="361">
        <v>20789</v>
      </c>
      <c r="AX5" s="360">
        <f t="shared" si="13"/>
        <v>5197.25</v>
      </c>
      <c r="AY5" s="355">
        <v>322</v>
      </c>
      <c r="AZ5" s="355">
        <v>19958</v>
      </c>
      <c r="BA5" s="360">
        <f t="shared" si="14"/>
        <v>4989.5</v>
      </c>
      <c r="BB5" s="361">
        <v>339</v>
      </c>
      <c r="BC5" s="361">
        <v>20261</v>
      </c>
      <c r="BD5" s="362">
        <f t="shared" si="15"/>
        <v>5065.25</v>
      </c>
      <c r="BE5" s="359">
        <v>315</v>
      </c>
      <c r="BF5" s="359">
        <v>20145</v>
      </c>
      <c r="BG5" s="362">
        <f t="shared" si="16"/>
        <v>5036.25</v>
      </c>
      <c r="BH5" s="360">
        <v>312</v>
      </c>
      <c r="BI5" s="360">
        <v>20120</v>
      </c>
      <c r="BJ5" s="362">
        <f t="shared" si="17"/>
        <v>5030</v>
      </c>
      <c r="BK5" s="360">
        <v>421</v>
      </c>
      <c r="BL5" s="360">
        <v>26187</v>
      </c>
      <c r="BM5" s="362">
        <f t="shared" si="18"/>
        <v>6546.75</v>
      </c>
    </row>
    <row r="6" spans="1:65" ht="15.4" customHeight="1">
      <c r="A6" s="340">
        <v>4</v>
      </c>
      <c r="B6" s="355" t="s">
        <v>49</v>
      </c>
      <c r="C6" s="355"/>
      <c r="D6" s="355"/>
      <c r="E6" s="356" t="str">
        <f>VLOOKUP(B6,Remark!G:H,2,0)</f>
        <v>Kerry</v>
      </c>
      <c r="F6" s="356"/>
      <c r="G6" s="356"/>
      <c r="H6" s="356"/>
      <c r="I6" s="358"/>
      <c r="J6" s="358"/>
      <c r="K6" s="356"/>
      <c r="L6" s="358"/>
      <c r="M6" s="358"/>
      <c r="N6" s="358"/>
      <c r="O6" s="358">
        <v>2</v>
      </c>
      <c r="P6" s="358">
        <v>134</v>
      </c>
      <c r="Q6" s="357">
        <f t="shared" si="4"/>
        <v>33.5</v>
      </c>
      <c r="R6" s="356">
        <v>21</v>
      </c>
      <c r="S6" s="356">
        <v>1607</v>
      </c>
      <c r="T6" s="357">
        <f t="shared" si="5"/>
        <v>401.75</v>
      </c>
      <c r="U6" s="356">
        <v>54</v>
      </c>
      <c r="V6" s="356">
        <v>4414</v>
      </c>
      <c r="W6" s="357">
        <f t="shared" si="1"/>
        <v>1103.5</v>
      </c>
      <c r="X6" s="356">
        <f>VLOOKUP(A6,[1]sum!$A$2:$H$154,7,FALSE)</f>
        <v>62</v>
      </c>
      <c r="Y6" s="356">
        <f>VLOOKUP(A6,[1]sum!$A$2:$H$154,8,FALSE)</f>
        <v>4494</v>
      </c>
      <c r="Z6" s="357">
        <f t="shared" si="6"/>
        <v>1123.5</v>
      </c>
      <c r="AA6" s="356">
        <v>83</v>
      </c>
      <c r="AB6" s="356">
        <v>6025</v>
      </c>
      <c r="AC6" s="357">
        <f t="shared" si="7"/>
        <v>1506.25</v>
      </c>
      <c r="AD6" s="356">
        <v>77</v>
      </c>
      <c r="AE6" s="356">
        <v>5063</v>
      </c>
      <c r="AF6" s="357">
        <f t="shared" si="8"/>
        <v>1265.75</v>
      </c>
      <c r="AG6" s="357">
        <v>50</v>
      </c>
      <c r="AH6" s="357">
        <v>3546</v>
      </c>
      <c r="AI6" s="357">
        <f t="shared" si="9"/>
        <v>886.5</v>
      </c>
      <c r="AJ6" s="356">
        <v>109</v>
      </c>
      <c r="AK6" s="356">
        <v>6691</v>
      </c>
      <c r="AL6" s="357">
        <f t="shared" si="10"/>
        <v>1672.75</v>
      </c>
      <c r="AM6" s="356">
        <v>125</v>
      </c>
      <c r="AN6" s="356">
        <v>8027</v>
      </c>
      <c r="AO6" s="356">
        <f t="shared" si="11"/>
        <v>2006.75</v>
      </c>
      <c r="AP6" s="358">
        <v>190</v>
      </c>
      <c r="AQ6" s="355">
        <v>11798</v>
      </c>
      <c r="AR6" s="356">
        <f t="shared" si="2"/>
        <v>2949.5</v>
      </c>
      <c r="AS6" s="359">
        <v>178</v>
      </c>
      <c r="AT6" s="359">
        <v>11094</v>
      </c>
      <c r="AU6" s="360">
        <f t="shared" si="12"/>
        <v>2773.5</v>
      </c>
      <c r="AV6" s="361">
        <v>224</v>
      </c>
      <c r="AW6" s="361">
        <v>13960</v>
      </c>
      <c r="AX6" s="360">
        <f t="shared" si="13"/>
        <v>3490</v>
      </c>
      <c r="AY6" s="355">
        <v>272</v>
      </c>
      <c r="AZ6" s="355">
        <v>17396</v>
      </c>
      <c r="BA6" s="360">
        <f t="shared" si="14"/>
        <v>4349</v>
      </c>
      <c r="BB6" s="361">
        <v>198</v>
      </c>
      <c r="BC6" s="361">
        <v>12966</v>
      </c>
      <c r="BD6" s="362">
        <f t="shared" si="15"/>
        <v>3241.5</v>
      </c>
      <c r="BE6" s="359">
        <v>269</v>
      </c>
      <c r="BF6" s="359">
        <v>17467</v>
      </c>
      <c r="BG6" s="362">
        <f t="shared" si="16"/>
        <v>4366.75</v>
      </c>
      <c r="BH6" s="360">
        <v>297</v>
      </c>
      <c r="BI6" s="360">
        <v>20239</v>
      </c>
      <c r="BJ6" s="362">
        <f t="shared" si="17"/>
        <v>5059.75</v>
      </c>
      <c r="BK6" s="360">
        <v>307</v>
      </c>
      <c r="BL6" s="360">
        <v>22161</v>
      </c>
      <c r="BM6" s="362">
        <f t="shared" si="18"/>
        <v>5540.25</v>
      </c>
    </row>
    <row r="7" spans="1:65" ht="15.4" customHeight="1">
      <c r="A7" s="340">
        <v>5</v>
      </c>
      <c r="B7" s="355" t="s">
        <v>50</v>
      </c>
      <c r="C7" s="355"/>
      <c r="D7" s="355"/>
      <c r="E7" s="356" t="str">
        <f>VLOOKUP(B7,Remark!G:H,2,0)</f>
        <v>Kerry</v>
      </c>
      <c r="F7" s="358"/>
      <c r="G7" s="358"/>
      <c r="H7" s="358"/>
      <c r="I7" s="358"/>
      <c r="J7" s="358"/>
      <c r="K7" s="358"/>
      <c r="L7" s="358"/>
      <c r="M7" s="358"/>
      <c r="N7" s="358"/>
      <c r="O7" s="358">
        <v>5</v>
      </c>
      <c r="P7" s="358">
        <v>431</v>
      </c>
      <c r="Q7" s="357">
        <f t="shared" si="4"/>
        <v>107.75</v>
      </c>
      <c r="R7" s="356">
        <v>68</v>
      </c>
      <c r="S7" s="356">
        <v>4232</v>
      </c>
      <c r="T7" s="357">
        <f t="shared" si="5"/>
        <v>1058</v>
      </c>
      <c r="U7" s="356">
        <v>42</v>
      </c>
      <c r="V7" s="356">
        <v>2610</v>
      </c>
      <c r="W7" s="357">
        <f t="shared" si="1"/>
        <v>652.5</v>
      </c>
      <c r="X7" s="356">
        <f>VLOOKUP(A7,[1]sum!$A$2:$H$154,7,FALSE)</f>
        <v>51</v>
      </c>
      <c r="Y7" s="356">
        <f>VLOOKUP(A7,[1]sum!$A$2:$H$154,8,FALSE)</f>
        <v>3797</v>
      </c>
      <c r="Z7" s="357">
        <f t="shared" si="6"/>
        <v>949.25</v>
      </c>
      <c r="AA7" s="356">
        <v>128</v>
      </c>
      <c r="AB7" s="356">
        <v>8796</v>
      </c>
      <c r="AC7" s="357">
        <f t="shared" si="7"/>
        <v>2199</v>
      </c>
      <c r="AD7" s="356">
        <v>228</v>
      </c>
      <c r="AE7" s="356">
        <v>14244</v>
      </c>
      <c r="AF7" s="357">
        <f t="shared" si="8"/>
        <v>3561</v>
      </c>
      <c r="AG7" s="357">
        <v>240</v>
      </c>
      <c r="AH7" s="357">
        <v>14252</v>
      </c>
      <c r="AI7" s="357">
        <f t="shared" si="9"/>
        <v>3563</v>
      </c>
      <c r="AJ7" s="356">
        <v>253</v>
      </c>
      <c r="AK7" s="356">
        <v>16267</v>
      </c>
      <c r="AL7" s="357">
        <f t="shared" si="10"/>
        <v>4066.75</v>
      </c>
      <c r="AM7" s="356">
        <v>346</v>
      </c>
      <c r="AN7" s="356">
        <v>21838</v>
      </c>
      <c r="AO7" s="356">
        <f t="shared" si="11"/>
        <v>5459.5</v>
      </c>
      <c r="AP7" s="358">
        <v>380</v>
      </c>
      <c r="AQ7" s="355">
        <v>24164</v>
      </c>
      <c r="AR7" s="356">
        <f t="shared" si="2"/>
        <v>6041</v>
      </c>
      <c r="AS7" s="359">
        <v>324</v>
      </c>
      <c r="AT7" s="359">
        <v>20976</v>
      </c>
      <c r="AU7" s="360">
        <f t="shared" si="12"/>
        <v>5244</v>
      </c>
      <c r="AV7" s="361">
        <v>414</v>
      </c>
      <c r="AW7" s="361">
        <v>26238</v>
      </c>
      <c r="AX7" s="360">
        <f t="shared" si="13"/>
        <v>6559.5</v>
      </c>
      <c r="AY7" s="355">
        <v>429</v>
      </c>
      <c r="AZ7" s="355">
        <v>26919</v>
      </c>
      <c r="BA7" s="360">
        <f t="shared" si="14"/>
        <v>6729.75</v>
      </c>
      <c r="BB7" s="361">
        <v>511</v>
      </c>
      <c r="BC7" s="361">
        <v>31117</v>
      </c>
      <c r="BD7" s="362">
        <f t="shared" si="15"/>
        <v>7779.25</v>
      </c>
      <c r="BE7" s="359">
        <v>541</v>
      </c>
      <c r="BF7" s="359">
        <v>32975</v>
      </c>
      <c r="BG7" s="362">
        <f t="shared" si="16"/>
        <v>8243.75</v>
      </c>
      <c r="BH7" s="360">
        <v>512</v>
      </c>
      <c r="BI7" s="360">
        <v>32480</v>
      </c>
      <c r="BJ7" s="362">
        <f t="shared" si="17"/>
        <v>8120</v>
      </c>
      <c r="BK7" s="360">
        <v>489</v>
      </c>
      <c r="BL7" s="360">
        <v>33315</v>
      </c>
      <c r="BM7" s="362">
        <f t="shared" si="18"/>
        <v>8328.75</v>
      </c>
    </row>
    <row r="8" spans="1:65" ht="15.4" customHeight="1">
      <c r="A8" s="340">
        <v>6</v>
      </c>
      <c r="B8" s="355" t="s">
        <v>51</v>
      </c>
      <c r="C8" s="355"/>
      <c r="D8" s="355"/>
      <c r="E8" s="356" t="str">
        <f>VLOOKUP(B8,Remark!G:H,2,0)</f>
        <v>Kerry</v>
      </c>
      <c r="F8" s="356"/>
      <c r="G8" s="356"/>
      <c r="H8" s="356"/>
      <c r="I8" s="358"/>
      <c r="J8" s="358"/>
      <c r="K8" s="356"/>
      <c r="L8" s="358"/>
      <c r="M8" s="358"/>
      <c r="N8" s="358"/>
      <c r="O8" s="358">
        <v>6</v>
      </c>
      <c r="P8" s="358">
        <v>466</v>
      </c>
      <c r="Q8" s="357">
        <f t="shared" si="4"/>
        <v>116.5</v>
      </c>
      <c r="R8" s="356">
        <v>53</v>
      </c>
      <c r="S8" s="356">
        <v>3239</v>
      </c>
      <c r="T8" s="357">
        <f t="shared" si="5"/>
        <v>809.75</v>
      </c>
      <c r="U8" s="356">
        <v>69</v>
      </c>
      <c r="V8" s="356">
        <v>5423</v>
      </c>
      <c r="W8" s="357">
        <f t="shared" si="1"/>
        <v>1355.75</v>
      </c>
      <c r="X8" s="356">
        <f>VLOOKUP(A8,[1]sum!$A$2:$H$154,7,FALSE)</f>
        <v>103</v>
      </c>
      <c r="Y8" s="356">
        <f>VLOOKUP(A8,[1]sum!$A$2:$H$154,8,FALSE)</f>
        <v>8701</v>
      </c>
      <c r="Z8" s="357">
        <f t="shared" si="6"/>
        <v>2175.25</v>
      </c>
      <c r="AA8" s="356">
        <v>99</v>
      </c>
      <c r="AB8" s="356">
        <v>6869</v>
      </c>
      <c r="AC8" s="357">
        <f t="shared" si="7"/>
        <v>1717.25</v>
      </c>
      <c r="AD8" s="356">
        <v>87</v>
      </c>
      <c r="AE8" s="356">
        <v>4885</v>
      </c>
      <c r="AF8" s="357">
        <f t="shared" si="8"/>
        <v>1221.25</v>
      </c>
      <c r="AG8" s="357">
        <v>125</v>
      </c>
      <c r="AH8" s="357">
        <v>7379</v>
      </c>
      <c r="AI8" s="357">
        <f t="shared" si="9"/>
        <v>1844.75</v>
      </c>
      <c r="AJ8" s="356">
        <v>100</v>
      </c>
      <c r="AK8" s="356">
        <v>6812</v>
      </c>
      <c r="AL8" s="357">
        <f t="shared" si="10"/>
        <v>1703</v>
      </c>
      <c r="AM8" s="356">
        <v>112</v>
      </c>
      <c r="AN8" s="356">
        <v>7212</v>
      </c>
      <c r="AO8" s="356">
        <f t="shared" si="11"/>
        <v>1803</v>
      </c>
      <c r="AP8" s="358">
        <v>173</v>
      </c>
      <c r="AQ8" s="355">
        <v>10767</v>
      </c>
      <c r="AR8" s="356">
        <f t="shared" si="2"/>
        <v>2691.75</v>
      </c>
      <c r="AS8" s="359">
        <v>115</v>
      </c>
      <c r="AT8" s="359">
        <v>7585</v>
      </c>
      <c r="AU8" s="360">
        <f t="shared" si="12"/>
        <v>1896.25</v>
      </c>
      <c r="AV8" s="361">
        <v>208</v>
      </c>
      <c r="AW8" s="361">
        <v>12572</v>
      </c>
      <c r="AX8" s="360">
        <f t="shared" si="13"/>
        <v>3143</v>
      </c>
      <c r="AY8" s="355">
        <v>216</v>
      </c>
      <c r="AZ8" s="355">
        <v>13692</v>
      </c>
      <c r="BA8" s="360">
        <f t="shared" si="14"/>
        <v>3423</v>
      </c>
      <c r="BB8" s="361">
        <v>214</v>
      </c>
      <c r="BC8" s="361">
        <v>13622</v>
      </c>
      <c r="BD8" s="362">
        <f t="shared" si="15"/>
        <v>3405.5</v>
      </c>
      <c r="BE8" s="359">
        <v>179</v>
      </c>
      <c r="BF8" s="359">
        <v>12697</v>
      </c>
      <c r="BG8" s="362">
        <f t="shared" si="16"/>
        <v>3174.25</v>
      </c>
      <c r="BH8" s="360">
        <v>194</v>
      </c>
      <c r="BI8" s="360">
        <v>12782</v>
      </c>
      <c r="BJ8" s="362">
        <f t="shared" si="17"/>
        <v>3195.5</v>
      </c>
      <c r="BK8" s="360">
        <v>262</v>
      </c>
      <c r="BL8" s="360">
        <v>17754</v>
      </c>
      <c r="BM8" s="362">
        <f t="shared" si="18"/>
        <v>4438.5</v>
      </c>
    </row>
    <row r="9" spans="1:65" ht="15.4" customHeight="1">
      <c r="A9" s="340">
        <v>7</v>
      </c>
      <c r="B9" s="355" t="s">
        <v>52</v>
      </c>
      <c r="C9" s="355"/>
      <c r="D9" s="355"/>
      <c r="E9" s="356" t="str">
        <f>VLOOKUP(B9,Remark!G:H,2,0)</f>
        <v>Kerry</v>
      </c>
      <c r="F9" s="356"/>
      <c r="G9" s="356"/>
      <c r="H9" s="356"/>
      <c r="I9" s="358"/>
      <c r="J9" s="358"/>
      <c r="K9" s="356"/>
      <c r="L9" s="358"/>
      <c r="M9" s="358"/>
      <c r="N9" s="358"/>
      <c r="O9" s="358">
        <v>13</v>
      </c>
      <c r="P9" s="358">
        <v>835</v>
      </c>
      <c r="Q9" s="357">
        <f t="shared" si="4"/>
        <v>208.75</v>
      </c>
      <c r="R9" s="356">
        <v>106</v>
      </c>
      <c r="S9" s="356">
        <v>7454</v>
      </c>
      <c r="T9" s="357">
        <f t="shared" si="5"/>
        <v>1863.5</v>
      </c>
      <c r="U9" s="356">
        <v>174</v>
      </c>
      <c r="V9" s="356">
        <v>11250</v>
      </c>
      <c r="W9" s="357">
        <f t="shared" si="1"/>
        <v>2812.5</v>
      </c>
      <c r="X9" s="356">
        <f>VLOOKUP(A9,[1]sum!$A$2:$H$154,7,FALSE)</f>
        <v>101</v>
      </c>
      <c r="Y9" s="356">
        <f>VLOOKUP(A9,[1]sum!$A$2:$H$154,8,FALSE)</f>
        <v>8243</v>
      </c>
      <c r="Z9" s="357">
        <f t="shared" si="6"/>
        <v>2060.75</v>
      </c>
      <c r="AA9" s="356">
        <v>173</v>
      </c>
      <c r="AB9" s="356">
        <v>15271</v>
      </c>
      <c r="AC9" s="357">
        <f t="shared" si="7"/>
        <v>3817.75</v>
      </c>
      <c r="AD9" s="356">
        <v>135</v>
      </c>
      <c r="AE9" s="356">
        <v>9881</v>
      </c>
      <c r="AF9" s="357">
        <f t="shared" si="8"/>
        <v>2470.25</v>
      </c>
      <c r="AG9" s="357">
        <v>116</v>
      </c>
      <c r="AH9" s="357">
        <v>6896</v>
      </c>
      <c r="AI9" s="357">
        <f t="shared" si="9"/>
        <v>1724</v>
      </c>
      <c r="AJ9" s="356">
        <v>220</v>
      </c>
      <c r="AK9" s="356">
        <v>13220</v>
      </c>
      <c r="AL9" s="357">
        <f t="shared" si="10"/>
        <v>3305</v>
      </c>
      <c r="AM9" s="356">
        <v>253</v>
      </c>
      <c r="AN9" s="356">
        <v>14331</v>
      </c>
      <c r="AO9" s="356">
        <f t="shared" si="11"/>
        <v>3582.75</v>
      </c>
      <c r="AP9" s="358">
        <v>214</v>
      </c>
      <c r="AQ9" s="355">
        <v>13266</v>
      </c>
      <c r="AR9" s="356">
        <f t="shared" si="2"/>
        <v>3316.5</v>
      </c>
      <c r="AS9" s="359">
        <v>195</v>
      </c>
      <c r="AT9" s="359">
        <v>11541</v>
      </c>
      <c r="AU9" s="360">
        <f t="shared" si="12"/>
        <v>2885.25</v>
      </c>
      <c r="AV9" s="361">
        <v>194</v>
      </c>
      <c r="AW9" s="361">
        <v>11318</v>
      </c>
      <c r="AX9" s="360">
        <f t="shared" si="13"/>
        <v>2829.5</v>
      </c>
      <c r="AY9" s="355">
        <v>249</v>
      </c>
      <c r="AZ9" s="355">
        <v>14731</v>
      </c>
      <c r="BA9" s="360">
        <f t="shared" si="14"/>
        <v>3682.75</v>
      </c>
      <c r="BB9" s="361">
        <v>313</v>
      </c>
      <c r="BC9" s="361">
        <v>19335</v>
      </c>
      <c r="BD9" s="362">
        <f t="shared" si="15"/>
        <v>4833.75</v>
      </c>
      <c r="BE9" s="359">
        <v>326</v>
      </c>
      <c r="BF9" s="359">
        <v>20274</v>
      </c>
      <c r="BG9" s="362">
        <f t="shared" si="16"/>
        <v>5068.5</v>
      </c>
      <c r="BH9" s="360">
        <v>285</v>
      </c>
      <c r="BI9" s="360">
        <v>18087</v>
      </c>
      <c r="BJ9" s="362">
        <f t="shared" si="17"/>
        <v>4521.75</v>
      </c>
      <c r="BK9" s="360">
        <v>258</v>
      </c>
      <c r="BL9" s="360">
        <v>16202</v>
      </c>
      <c r="BM9" s="362">
        <f t="shared" si="18"/>
        <v>4050.5</v>
      </c>
    </row>
    <row r="10" spans="1:65" ht="15.4" customHeight="1">
      <c r="A10" s="340">
        <v>8</v>
      </c>
      <c r="B10" s="355" t="s">
        <v>53</v>
      </c>
      <c r="C10" s="355"/>
      <c r="D10" s="355"/>
      <c r="E10" s="356" t="str">
        <f>VLOOKUP(B10,Remark!G:H,2,0)</f>
        <v>Kerry</v>
      </c>
      <c r="F10" s="356"/>
      <c r="G10" s="356"/>
      <c r="H10" s="356"/>
      <c r="I10" s="358"/>
      <c r="J10" s="358"/>
      <c r="K10" s="356"/>
      <c r="L10" s="358"/>
      <c r="M10" s="358"/>
      <c r="N10" s="358"/>
      <c r="O10" s="358">
        <v>20</v>
      </c>
      <c r="P10" s="358">
        <v>1364</v>
      </c>
      <c r="Q10" s="357">
        <f t="shared" si="4"/>
        <v>341</v>
      </c>
      <c r="R10" s="356">
        <v>51</v>
      </c>
      <c r="S10" s="356">
        <v>3905</v>
      </c>
      <c r="T10" s="357">
        <f t="shared" si="5"/>
        <v>976.25</v>
      </c>
      <c r="U10" s="356">
        <v>73</v>
      </c>
      <c r="V10" s="356">
        <v>5691</v>
      </c>
      <c r="W10" s="357">
        <f t="shared" si="1"/>
        <v>1422.75</v>
      </c>
      <c r="X10" s="356">
        <f>VLOOKUP(A10,[1]sum!$A$2:$H$154,7,FALSE)</f>
        <v>122</v>
      </c>
      <c r="Y10" s="356">
        <f>VLOOKUP(A10,[1]sum!$A$2:$H$154,8,FALSE)</f>
        <v>8666</v>
      </c>
      <c r="Z10" s="357">
        <f t="shared" si="6"/>
        <v>2166.5</v>
      </c>
      <c r="AA10" s="356">
        <v>92</v>
      </c>
      <c r="AB10" s="356">
        <v>6212</v>
      </c>
      <c r="AC10" s="357">
        <f t="shared" si="7"/>
        <v>1553</v>
      </c>
      <c r="AD10" s="356">
        <v>48</v>
      </c>
      <c r="AE10" s="356">
        <v>3064</v>
      </c>
      <c r="AF10" s="357">
        <f t="shared" si="8"/>
        <v>766</v>
      </c>
      <c r="AG10" s="357">
        <v>56</v>
      </c>
      <c r="AH10" s="357">
        <v>4208</v>
      </c>
      <c r="AI10" s="357">
        <f t="shared" si="9"/>
        <v>1052</v>
      </c>
      <c r="AJ10" s="356">
        <v>178</v>
      </c>
      <c r="AK10" s="356">
        <v>11086</v>
      </c>
      <c r="AL10" s="357">
        <f t="shared" si="10"/>
        <v>2771.5</v>
      </c>
      <c r="AM10" s="356">
        <v>89</v>
      </c>
      <c r="AN10" s="356">
        <v>6071</v>
      </c>
      <c r="AO10" s="356">
        <f t="shared" si="11"/>
        <v>1517.75</v>
      </c>
      <c r="AP10" s="358">
        <v>132</v>
      </c>
      <c r="AQ10" s="355">
        <v>9056</v>
      </c>
      <c r="AR10" s="356">
        <f t="shared" si="2"/>
        <v>2264</v>
      </c>
      <c r="AS10" s="359">
        <v>171</v>
      </c>
      <c r="AT10" s="359">
        <v>11069</v>
      </c>
      <c r="AU10" s="360">
        <f t="shared" si="12"/>
        <v>2767.25</v>
      </c>
      <c r="AV10" s="361">
        <v>93</v>
      </c>
      <c r="AW10" s="361">
        <v>6859</v>
      </c>
      <c r="AX10" s="360">
        <f t="shared" si="13"/>
        <v>1714.75</v>
      </c>
      <c r="AY10" s="355">
        <v>98</v>
      </c>
      <c r="AZ10" s="355">
        <v>7242</v>
      </c>
      <c r="BA10" s="360">
        <f t="shared" si="14"/>
        <v>1810.5</v>
      </c>
      <c r="BB10" s="361">
        <v>123</v>
      </c>
      <c r="BC10" s="361">
        <v>7989</v>
      </c>
      <c r="BD10" s="362">
        <f t="shared" si="15"/>
        <v>1997.25</v>
      </c>
      <c r="BE10" s="359">
        <v>106</v>
      </c>
      <c r="BF10" s="359">
        <v>6818</v>
      </c>
      <c r="BG10" s="362">
        <f t="shared" si="16"/>
        <v>1704.5</v>
      </c>
      <c r="BH10" s="360">
        <v>98</v>
      </c>
      <c r="BI10" s="360">
        <v>7462</v>
      </c>
      <c r="BJ10" s="362">
        <f t="shared" si="17"/>
        <v>1865.5</v>
      </c>
      <c r="BK10" s="360">
        <v>99</v>
      </c>
      <c r="BL10" s="360">
        <v>7033</v>
      </c>
      <c r="BM10" s="362">
        <f t="shared" si="18"/>
        <v>1758.25</v>
      </c>
    </row>
    <row r="11" spans="1:65" ht="15.4" customHeight="1">
      <c r="A11" s="340">
        <v>9</v>
      </c>
      <c r="B11" s="355" t="s">
        <v>54</v>
      </c>
      <c r="C11" s="355"/>
      <c r="D11" s="355"/>
      <c r="E11" s="356" t="str">
        <f>VLOOKUP(B11,Remark!G:H,2,0)</f>
        <v>Kerry</v>
      </c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56"/>
      <c r="S11" s="356"/>
      <c r="T11" s="356"/>
      <c r="U11" s="356">
        <v>81</v>
      </c>
      <c r="V11" s="356">
        <v>6151</v>
      </c>
      <c r="W11" s="357">
        <f t="shared" si="1"/>
        <v>1537.75</v>
      </c>
      <c r="X11" s="356">
        <f>VLOOKUP(A11,[1]sum!$A$2:$H$154,7,FALSE)</f>
        <v>76</v>
      </c>
      <c r="Y11" s="356">
        <f>VLOOKUP(A11,[1]sum!$A$2:$H$154,8,FALSE)</f>
        <v>5672</v>
      </c>
      <c r="Z11" s="357">
        <f t="shared" si="6"/>
        <v>1418</v>
      </c>
      <c r="AA11" s="356">
        <v>99</v>
      </c>
      <c r="AB11" s="356">
        <v>7373</v>
      </c>
      <c r="AC11" s="357">
        <f t="shared" si="7"/>
        <v>1843.25</v>
      </c>
      <c r="AD11" s="356">
        <v>101</v>
      </c>
      <c r="AE11" s="356">
        <v>8083</v>
      </c>
      <c r="AF11" s="357">
        <f t="shared" si="8"/>
        <v>2020.75</v>
      </c>
      <c r="AG11" s="357">
        <v>132</v>
      </c>
      <c r="AH11" s="357">
        <v>9844</v>
      </c>
      <c r="AI11" s="357">
        <f t="shared" si="9"/>
        <v>2461</v>
      </c>
      <c r="AJ11" s="356">
        <v>182</v>
      </c>
      <c r="AK11" s="356">
        <v>12246</v>
      </c>
      <c r="AL11" s="357">
        <f t="shared" si="10"/>
        <v>3061.5</v>
      </c>
      <c r="AM11" s="356">
        <v>210</v>
      </c>
      <c r="AN11" s="356">
        <v>13922</v>
      </c>
      <c r="AO11" s="356">
        <f t="shared" si="11"/>
        <v>3480.5</v>
      </c>
      <c r="AP11" s="358">
        <v>280</v>
      </c>
      <c r="AQ11" s="355">
        <v>20720</v>
      </c>
      <c r="AR11" s="356">
        <f t="shared" si="2"/>
        <v>5180</v>
      </c>
      <c r="AS11" s="364">
        <v>167</v>
      </c>
      <c r="AT11" s="364">
        <v>14521</v>
      </c>
      <c r="AU11" s="358">
        <f t="shared" si="12"/>
        <v>3630.25</v>
      </c>
      <c r="AV11" s="361">
        <v>346</v>
      </c>
      <c r="AW11" s="361">
        <v>24094</v>
      </c>
      <c r="AX11" s="358">
        <f t="shared" si="13"/>
        <v>6023.5</v>
      </c>
      <c r="AY11" s="355">
        <v>0</v>
      </c>
      <c r="AZ11" s="355">
        <v>0</v>
      </c>
      <c r="BA11" s="360">
        <f t="shared" si="14"/>
        <v>0</v>
      </c>
      <c r="BB11" s="361">
        <v>0</v>
      </c>
      <c r="BC11" s="361">
        <v>0</v>
      </c>
      <c r="BD11" s="362">
        <f t="shared" si="15"/>
        <v>0</v>
      </c>
      <c r="BE11" s="359">
        <v>0</v>
      </c>
      <c r="BF11" s="359">
        <v>0</v>
      </c>
      <c r="BG11" s="362">
        <f t="shared" si="16"/>
        <v>0</v>
      </c>
      <c r="BH11" s="360">
        <v>0</v>
      </c>
      <c r="BI11" s="360">
        <v>0</v>
      </c>
      <c r="BJ11" s="362">
        <f t="shared" si="17"/>
        <v>0</v>
      </c>
      <c r="BK11" s="360">
        <v>0</v>
      </c>
      <c r="BL11" s="360">
        <v>0</v>
      </c>
      <c r="BM11" s="362">
        <f t="shared" si="18"/>
        <v>0</v>
      </c>
    </row>
    <row r="12" spans="1:65" ht="15.4" customHeight="1">
      <c r="A12" s="340">
        <v>10</v>
      </c>
      <c r="B12" s="355" t="s">
        <v>55</v>
      </c>
      <c r="C12" s="355"/>
      <c r="D12" s="355"/>
      <c r="E12" s="356" t="str">
        <f>VLOOKUP(B12,Remark!G:H,2,0)</f>
        <v>TPLU</v>
      </c>
      <c r="F12" s="363"/>
      <c r="G12" s="363"/>
      <c r="H12" s="363"/>
      <c r="I12" s="363"/>
      <c r="J12" s="363"/>
      <c r="K12" s="363"/>
      <c r="L12" s="363"/>
      <c r="M12" s="363"/>
      <c r="N12" s="363"/>
      <c r="O12" s="363"/>
      <c r="P12" s="363"/>
      <c r="Q12" s="363"/>
      <c r="R12" s="356"/>
      <c r="S12" s="356"/>
      <c r="T12" s="356"/>
      <c r="U12" s="356">
        <v>12</v>
      </c>
      <c r="V12" s="356">
        <v>788</v>
      </c>
      <c r="W12" s="357">
        <f t="shared" si="1"/>
        <v>197</v>
      </c>
      <c r="X12" s="356">
        <f>VLOOKUP(A12,[1]sum!$A$2:$H$154,7,FALSE)</f>
        <v>107</v>
      </c>
      <c r="Y12" s="356">
        <f>VLOOKUP(A12,[1]sum!$A$2:$H$154,8,FALSE)</f>
        <v>7457</v>
      </c>
      <c r="Z12" s="357">
        <f t="shared" si="6"/>
        <v>1864.25</v>
      </c>
      <c r="AA12" s="356">
        <v>92</v>
      </c>
      <c r="AB12" s="356">
        <v>6384</v>
      </c>
      <c r="AC12" s="357">
        <f t="shared" si="7"/>
        <v>1596</v>
      </c>
      <c r="AD12" s="356">
        <v>188</v>
      </c>
      <c r="AE12" s="356">
        <v>12860</v>
      </c>
      <c r="AF12" s="357">
        <f t="shared" si="8"/>
        <v>3215</v>
      </c>
      <c r="AG12" s="357">
        <v>176</v>
      </c>
      <c r="AH12" s="357">
        <v>11320</v>
      </c>
      <c r="AI12" s="357">
        <f t="shared" si="9"/>
        <v>2830</v>
      </c>
      <c r="AJ12" s="356">
        <v>206</v>
      </c>
      <c r="AK12" s="356">
        <v>13370</v>
      </c>
      <c r="AL12" s="357">
        <f t="shared" si="10"/>
        <v>3342.5</v>
      </c>
      <c r="AM12" s="356">
        <v>174</v>
      </c>
      <c r="AN12" s="356">
        <v>11078</v>
      </c>
      <c r="AO12" s="356">
        <f t="shared" si="11"/>
        <v>2769.5</v>
      </c>
      <c r="AP12" s="358">
        <v>203</v>
      </c>
      <c r="AQ12" s="355">
        <v>14109</v>
      </c>
      <c r="AR12" s="356">
        <f t="shared" si="2"/>
        <v>3527.25</v>
      </c>
      <c r="AS12" s="364">
        <v>157</v>
      </c>
      <c r="AT12" s="364">
        <v>10351</v>
      </c>
      <c r="AU12" s="358">
        <f t="shared" si="12"/>
        <v>2587.75</v>
      </c>
      <c r="AV12" s="361">
        <v>198</v>
      </c>
      <c r="AW12" s="361">
        <v>14466</v>
      </c>
      <c r="AX12" s="358">
        <f t="shared" si="13"/>
        <v>3616.5</v>
      </c>
      <c r="AY12" s="355">
        <v>123</v>
      </c>
      <c r="AZ12" s="355">
        <v>8761</v>
      </c>
      <c r="BA12" s="360">
        <f t="shared" si="14"/>
        <v>2190.25</v>
      </c>
      <c r="BB12" s="361">
        <v>136</v>
      </c>
      <c r="BC12" s="361">
        <v>9312</v>
      </c>
      <c r="BD12" s="362">
        <f t="shared" si="15"/>
        <v>2328</v>
      </c>
      <c r="BE12" s="359">
        <v>152</v>
      </c>
      <c r="BF12" s="359">
        <v>9564</v>
      </c>
      <c r="BG12" s="362">
        <f t="shared" si="16"/>
        <v>2391</v>
      </c>
      <c r="BH12" s="360">
        <v>120</v>
      </c>
      <c r="BI12" s="360">
        <v>8020</v>
      </c>
      <c r="BJ12" s="362">
        <f t="shared" si="17"/>
        <v>2005</v>
      </c>
      <c r="BK12" s="360">
        <v>114</v>
      </c>
      <c r="BL12" s="360">
        <v>7554</v>
      </c>
      <c r="BM12" s="362">
        <f t="shared" si="18"/>
        <v>1888.5</v>
      </c>
    </row>
    <row r="13" spans="1:65" ht="15.4" customHeight="1">
      <c r="A13" s="340">
        <v>11</v>
      </c>
      <c r="B13" s="355" t="s">
        <v>56</v>
      </c>
      <c r="C13" s="355"/>
      <c r="D13" s="355"/>
      <c r="E13" s="356" t="str">
        <f>VLOOKUP(B13,Remark!G:H,2,0)</f>
        <v>PINK</v>
      </c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56"/>
      <c r="S13" s="356"/>
      <c r="T13" s="356"/>
      <c r="U13" s="356">
        <v>46</v>
      </c>
      <c r="V13" s="356">
        <v>8361</v>
      </c>
      <c r="W13" s="357">
        <f t="shared" si="1"/>
        <v>2090.25</v>
      </c>
      <c r="X13" s="356">
        <f>VLOOKUP(A13,[1]sum!$A$2:$H$154,7,FALSE)</f>
        <v>150</v>
      </c>
      <c r="Y13" s="356">
        <f>VLOOKUP(A13,[1]sum!$A$2:$H$154,8,FALSE)</f>
        <v>11322</v>
      </c>
      <c r="Z13" s="357">
        <f t="shared" si="6"/>
        <v>2830.5</v>
      </c>
      <c r="AA13" s="356">
        <v>215</v>
      </c>
      <c r="AB13" s="356">
        <v>14197</v>
      </c>
      <c r="AC13" s="357">
        <f t="shared" si="7"/>
        <v>3549.25</v>
      </c>
      <c r="AD13" s="356">
        <v>246</v>
      </c>
      <c r="AE13" s="356">
        <v>16046</v>
      </c>
      <c r="AF13" s="357">
        <f t="shared" si="8"/>
        <v>4011.5</v>
      </c>
      <c r="AG13" s="357">
        <v>324</v>
      </c>
      <c r="AH13" s="357">
        <v>19964</v>
      </c>
      <c r="AI13" s="357">
        <f t="shared" si="9"/>
        <v>4991</v>
      </c>
      <c r="AJ13" s="356">
        <v>468</v>
      </c>
      <c r="AK13" s="356">
        <v>27796</v>
      </c>
      <c r="AL13" s="357">
        <f t="shared" si="10"/>
        <v>6949</v>
      </c>
      <c r="AM13" s="356">
        <v>425</v>
      </c>
      <c r="AN13" s="356">
        <v>26987</v>
      </c>
      <c r="AO13" s="356">
        <f t="shared" si="11"/>
        <v>6746.75</v>
      </c>
      <c r="AP13" s="358">
        <v>288</v>
      </c>
      <c r="AQ13" s="355">
        <v>19760</v>
      </c>
      <c r="AR13" s="356">
        <f t="shared" si="2"/>
        <v>4940</v>
      </c>
      <c r="AS13" s="364">
        <v>337</v>
      </c>
      <c r="AT13" s="364">
        <v>21879</v>
      </c>
      <c r="AU13" s="358">
        <f t="shared" si="12"/>
        <v>5469.75</v>
      </c>
      <c r="AV13" s="361">
        <v>416</v>
      </c>
      <c r="AW13" s="361">
        <v>25880</v>
      </c>
      <c r="AX13" s="358">
        <f t="shared" si="13"/>
        <v>6470</v>
      </c>
      <c r="AY13" s="355">
        <v>310</v>
      </c>
      <c r="AZ13" s="355">
        <v>24746</v>
      </c>
      <c r="BA13" s="360">
        <f t="shared" si="14"/>
        <v>6186.5</v>
      </c>
      <c r="BB13" s="361">
        <v>380</v>
      </c>
      <c r="BC13" s="361">
        <v>33848</v>
      </c>
      <c r="BD13" s="362">
        <f t="shared" si="15"/>
        <v>8462</v>
      </c>
      <c r="BE13" s="359">
        <v>472</v>
      </c>
      <c r="BF13" s="359">
        <v>32056</v>
      </c>
      <c r="BG13" s="362">
        <f t="shared" si="16"/>
        <v>8014</v>
      </c>
      <c r="BH13" s="360">
        <v>377</v>
      </c>
      <c r="BI13" s="360">
        <v>23583</v>
      </c>
      <c r="BJ13" s="362">
        <f t="shared" si="17"/>
        <v>5895.75</v>
      </c>
      <c r="BK13" s="360">
        <v>499</v>
      </c>
      <c r="BL13" s="360">
        <v>29405</v>
      </c>
      <c r="BM13" s="362">
        <f t="shared" si="18"/>
        <v>7351.25</v>
      </c>
    </row>
    <row r="14" spans="1:65" ht="15.4" customHeight="1">
      <c r="A14" s="340">
        <v>12</v>
      </c>
      <c r="B14" s="355" t="s">
        <v>57</v>
      </c>
      <c r="C14" s="355"/>
      <c r="D14" s="355"/>
      <c r="E14" s="356" t="str">
        <f>VLOOKUP(B14,Remark!G:H,2,0)</f>
        <v>TPLU</v>
      </c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56"/>
      <c r="S14" s="356"/>
      <c r="T14" s="356"/>
      <c r="U14" s="356">
        <v>34</v>
      </c>
      <c r="V14" s="356">
        <v>2494</v>
      </c>
      <c r="W14" s="357">
        <f t="shared" si="1"/>
        <v>623.5</v>
      </c>
      <c r="X14" s="356">
        <f>VLOOKUP(A14,[1]sum!$A$2:$H$154,7,FALSE)</f>
        <v>87</v>
      </c>
      <c r="Y14" s="356">
        <f>VLOOKUP(A14,[1]sum!$A$2:$H$154,8,FALSE)</f>
        <v>6257</v>
      </c>
      <c r="Z14" s="357">
        <f t="shared" si="6"/>
        <v>1564.25</v>
      </c>
      <c r="AA14" s="356">
        <v>101</v>
      </c>
      <c r="AB14" s="356">
        <v>7419</v>
      </c>
      <c r="AC14" s="357">
        <f t="shared" si="7"/>
        <v>1854.75</v>
      </c>
      <c r="AD14" s="356">
        <v>216</v>
      </c>
      <c r="AE14" s="356">
        <v>13708</v>
      </c>
      <c r="AF14" s="357">
        <f t="shared" si="8"/>
        <v>3427</v>
      </c>
      <c r="AG14" s="357">
        <v>259</v>
      </c>
      <c r="AH14" s="357">
        <v>15877</v>
      </c>
      <c r="AI14" s="357">
        <f t="shared" si="9"/>
        <v>3969.25</v>
      </c>
      <c r="AJ14" s="356">
        <v>260</v>
      </c>
      <c r="AK14" s="356">
        <v>15200</v>
      </c>
      <c r="AL14" s="357">
        <f t="shared" si="10"/>
        <v>3800</v>
      </c>
      <c r="AM14" s="356">
        <v>273</v>
      </c>
      <c r="AN14" s="356">
        <v>16223</v>
      </c>
      <c r="AO14" s="356">
        <f t="shared" si="11"/>
        <v>4055.75</v>
      </c>
      <c r="AP14" s="358">
        <v>203</v>
      </c>
      <c r="AQ14" s="355">
        <v>12997</v>
      </c>
      <c r="AR14" s="356">
        <f t="shared" si="2"/>
        <v>3249.25</v>
      </c>
      <c r="AS14" s="364">
        <v>204</v>
      </c>
      <c r="AT14" s="364">
        <v>12980</v>
      </c>
      <c r="AU14" s="358">
        <f t="shared" si="12"/>
        <v>3245</v>
      </c>
      <c r="AV14" s="361">
        <v>293</v>
      </c>
      <c r="AW14" s="361">
        <v>18427</v>
      </c>
      <c r="AX14" s="358">
        <f t="shared" si="13"/>
        <v>4606.75</v>
      </c>
      <c r="AY14" s="355">
        <v>310</v>
      </c>
      <c r="AZ14" s="355">
        <v>19150</v>
      </c>
      <c r="BA14" s="360">
        <f t="shared" si="14"/>
        <v>4787.5</v>
      </c>
      <c r="BB14" s="361">
        <v>316</v>
      </c>
      <c r="BC14" s="361">
        <v>19288</v>
      </c>
      <c r="BD14" s="362">
        <f t="shared" si="15"/>
        <v>4822</v>
      </c>
      <c r="BE14" s="359">
        <v>389</v>
      </c>
      <c r="BF14" s="359">
        <v>24323</v>
      </c>
      <c r="BG14" s="362">
        <f t="shared" si="16"/>
        <v>6080.75</v>
      </c>
      <c r="BH14" s="360">
        <v>411</v>
      </c>
      <c r="BI14" s="360">
        <v>24773</v>
      </c>
      <c r="BJ14" s="362">
        <f t="shared" si="17"/>
        <v>6193.25</v>
      </c>
      <c r="BK14" s="360">
        <v>421</v>
      </c>
      <c r="BL14" s="360">
        <v>25191</v>
      </c>
      <c r="BM14" s="362">
        <f t="shared" si="18"/>
        <v>6297.75</v>
      </c>
    </row>
    <row r="15" spans="1:65" ht="15.4" customHeight="1">
      <c r="A15" s="340">
        <v>13</v>
      </c>
      <c r="B15" s="355" t="s">
        <v>59</v>
      </c>
      <c r="C15" s="355"/>
      <c r="D15" s="355"/>
      <c r="E15" s="356" t="str">
        <f>VLOOKUP(B15,Remark!G:H,2,0)</f>
        <v>NLCH</v>
      </c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  <c r="Q15" s="363"/>
      <c r="R15" s="356"/>
      <c r="S15" s="356"/>
      <c r="T15" s="356"/>
      <c r="U15" s="356">
        <v>32</v>
      </c>
      <c r="V15" s="356">
        <v>2156</v>
      </c>
      <c r="W15" s="357">
        <f t="shared" si="1"/>
        <v>539</v>
      </c>
      <c r="X15" s="356">
        <f>VLOOKUP(A15,[1]sum!$A$2:$H$154,7,FALSE)</f>
        <v>92</v>
      </c>
      <c r="Y15" s="356">
        <f>VLOOKUP(A15,[1]sum!$A$2:$H$154,8,FALSE)</f>
        <v>6104</v>
      </c>
      <c r="Z15" s="357">
        <f t="shared" si="6"/>
        <v>1526</v>
      </c>
      <c r="AA15" s="356">
        <v>139</v>
      </c>
      <c r="AB15" s="356">
        <v>10109</v>
      </c>
      <c r="AC15" s="357">
        <f t="shared" si="7"/>
        <v>2527.25</v>
      </c>
      <c r="AD15" s="356">
        <v>107</v>
      </c>
      <c r="AE15" s="356">
        <v>7573</v>
      </c>
      <c r="AF15" s="357">
        <f t="shared" si="8"/>
        <v>1893.25</v>
      </c>
      <c r="AG15" s="357">
        <v>192</v>
      </c>
      <c r="AH15" s="357">
        <v>12684</v>
      </c>
      <c r="AI15" s="357">
        <f t="shared" si="9"/>
        <v>3171</v>
      </c>
      <c r="AJ15" s="356">
        <v>181</v>
      </c>
      <c r="AK15" s="356">
        <v>11291</v>
      </c>
      <c r="AL15" s="357">
        <f t="shared" si="10"/>
        <v>2822.75</v>
      </c>
      <c r="AM15" s="356">
        <v>220</v>
      </c>
      <c r="AN15" s="356">
        <v>13964</v>
      </c>
      <c r="AO15" s="356">
        <f t="shared" si="11"/>
        <v>3491</v>
      </c>
      <c r="AP15" s="358">
        <v>216</v>
      </c>
      <c r="AQ15" s="355">
        <v>14888</v>
      </c>
      <c r="AR15" s="356">
        <f t="shared" si="2"/>
        <v>3722</v>
      </c>
      <c r="AS15" s="364">
        <v>122</v>
      </c>
      <c r="AT15" s="364">
        <v>9562</v>
      </c>
      <c r="AU15" s="358">
        <f t="shared" si="12"/>
        <v>2390.5</v>
      </c>
      <c r="AV15" s="361">
        <v>248</v>
      </c>
      <c r="AW15" s="361">
        <v>17032</v>
      </c>
      <c r="AX15" s="358">
        <f t="shared" si="13"/>
        <v>4258</v>
      </c>
      <c r="AY15" s="355">
        <v>313</v>
      </c>
      <c r="AZ15" s="355">
        <v>20239</v>
      </c>
      <c r="BA15" s="360">
        <f t="shared" si="14"/>
        <v>5059.75</v>
      </c>
      <c r="BB15" s="361">
        <v>371</v>
      </c>
      <c r="BC15" s="361">
        <v>28081</v>
      </c>
      <c r="BD15" s="362">
        <f t="shared" si="15"/>
        <v>7020.25</v>
      </c>
      <c r="BE15" s="359">
        <v>50</v>
      </c>
      <c r="BF15" s="359">
        <v>3738</v>
      </c>
      <c r="BG15" s="362">
        <f t="shared" si="16"/>
        <v>934.5</v>
      </c>
      <c r="BH15" s="360">
        <v>411</v>
      </c>
      <c r="BI15" s="360">
        <v>26405</v>
      </c>
      <c r="BJ15" s="362">
        <f t="shared" si="17"/>
        <v>6601.25</v>
      </c>
      <c r="BK15" s="360">
        <v>483</v>
      </c>
      <c r="BL15" s="360">
        <v>31689</v>
      </c>
      <c r="BM15" s="362">
        <f t="shared" si="18"/>
        <v>7922.25</v>
      </c>
    </row>
    <row r="16" spans="1:65" ht="15.4" customHeight="1">
      <c r="A16" s="340">
        <v>14</v>
      </c>
      <c r="B16" s="355" t="s">
        <v>60</v>
      </c>
      <c r="C16" s="355"/>
      <c r="D16" s="355"/>
      <c r="E16" s="356" t="str">
        <f>VLOOKUP(B16,Remark!G:H,2,0)</f>
        <v>NLCH</v>
      </c>
      <c r="F16" s="363"/>
      <c r="G16" s="363"/>
      <c r="H16" s="363"/>
      <c r="I16" s="363"/>
      <c r="J16" s="363"/>
      <c r="K16" s="363"/>
      <c r="L16" s="363"/>
      <c r="M16" s="363"/>
      <c r="N16" s="363"/>
      <c r="O16" s="363"/>
      <c r="P16" s="363"/>
      <c r="Q16" s="363"/>
      <c r="R16" s="356"/>
      <c r="S16" s="356"/>
      <c r="T16" s="356"/>
      <c r="U16" s="356">
        <v>40</v>
      </c>
      <c r="V16" s="356">
        <v>2936</v>
      </c>
      <c r="W16" s="357">
        <f t="shared" si="1"/>
        <v>734</v>
      </c>
      <c r="X16" s="356">
        <f>VLOOKUP(A16,[1]sum!$A$2:$H$154,7,FALSE)</f>
        <v>84</v>
      </c>
      <c r="Y16" s="356">
        <f>VLOOKUP(A16,[1]sum!$A$2:$H$154,8,FALSE)</f>
        <v>5780</v>
      </c>
      <c r="Z16" s="357">
        <f t="shared" si="6"/>
        <v>1445</v>
      </c>
      <c r="AA16" s="356">
        <v>105</v>
      </c>
      <c r="AB16" s="356">
        <v>7567</v>
      </c>
      <c r="AC16" s="357">
        <f t="shared" si="7"/>
        <v>1891.75</v>
      </c>
      <c r="AD16" s="356">
        <v>93</v>
      </c>
      <c r="AE16" s="356">
        <v>7891</v>
      </c>
      <c r="AF16" s="357">
        <f t="shared" si="8"/>
        <v>1972.75</v>
      </c>
      <c r="AG16" s="357">
        <v>141</v>
      </c>
      <c r="AH16" s="357">
        <v>10107</v>
      </c>
      <c r="AI16" s="357">
        <f t="shared" si="9"/>
        <v>2526.75</v>
      </c>
      <c r="AJ16" s="356">
        <v>140</v>
      </c>
      <c r="AK16" s="356">
        <v>9400</v>
      </c>
      <c r="AL16" s="357">
        <f t="shared" si="10"/>
        <v>2350</v>
      </c>
      <c r="AM16" s="356">
        <v>145</v>
      </c>
      <c r="AN16" s="356">
        <v>10251</v>
      </c>
      <c r="AO16" s="356">
        <f t="shared" si="11"/>
        <v>2562.75</v>
      </c>
      <c r="AP16" s="358">
        <v>136</v>
      </c>
      <c r="AQ16" s="355">
        <v>7888</v>
      </c>
      <c r="AR16" s="356">
        <f t="shared" si="2"/>
        <v>1972</v>
      </c>
      <c r="AS16" s="364">
        <v>207</v>
      </c>
      <c r="AT16" s="364">
        <v>13745</v>
      </c>
      <c r="AU16" s="358">
        <f t="shared" si="12"/>
        <v>3436.25</v>
      </c>
      <c r="AV16" s="361">
        <v>156</v>
      </c>
      <c r="AW16" s="361">
        <v>10264</v>
      </c>
      <c r="AX16" s="358">
        <f t="shared" si="13"/>
        <v>2566</v>
      </c>
      <c r="AY16" s="355">
        <v>166</v>
      </c>
      <c r="AZ16" s="355">
        <v>11402</v>
      </c>
      <c r="BA16" s="360">
        <f t="shared" si="14"/>
        <v>2850.5</v>
      </c>
      <c r="BB16" s="361">
        <v>190</v>
      </c>
      <c r="BC16" s="361">
        <v>13034</v>
      </c>
      <c r="BD16" s="362">
        <f t="shared" si="15"/>
        <v>3258.5</v>
      </c>
      <c r="BE16" s="359">
        <v>246</v>
      </c>
      <c r="BF16" s="359">
        <v>17046</v>
      </c>
      <c r="BG16" s="362">
        <f t="shared" si="16"/>
        <v>4261.5</v>
      </c>
      <c r="BH16" s="360">
        <v>193</v>
      </c>
      <c r="BI16" s="360">
        <v>13751</v>
      </c>
      <c r="BJ16" s="362">
        <f t="shared" si="17"/>
        <v>3437.75</v>
      </c>
      <c r="BK16" s="360">
        <v>230</v>
      </c>
      <c r="BL16" s="360">
        <v>14446</v>
      </c>
      <c r="BM16" s="362">
        <f t="shared" si="18"/>
        <v>3611.5</v>
      </c>
    </row>
    <row r="17" spans="1:65" ht="15.4" customHeight="1">
      <c r="A17" s="340">
        <v>15</v>
      </c>
      <c r="B17" s="355" t="s">
        <v>61</v>
      </c>
      <c r="C17" s="355"/>
      <c r="D17" s="355"/>
      <c r="E17" s="356" t="str">
        <f>VLOOKUP(B17,Remark!G:H,2,0)</f>
        <v>Kerry</v>
      </c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56"/>
      <c r="S17" s="356"/>
      <c r="T17" s="356"/>
      <c r="U17" s="356">
        <v>45</v>
      </c>
      <c r="V17" s="356">
        <v>2859</v>
      </c>
      <c r="W17" s="357">
        <f t="shared" si="1"/>
        <v>714.75</v>
      </c>
      <c r="X17" s="356">
        <f>VLOOKUP(A17,[1]sum!$A$2:$H$154,7,FALSE)</f>
        <v>119</v>
      </c>
      <c r="Y17" s="356">
        <f>VLOOKUP(A17,[1]sum!$A$2:$H$154,8,FALSE)</f>
        <v>8177</v>
      </c>
      <c r="Z17" s="357">
        <f t="shared" si="6"/>
        <v>2044.25</v>
      </c>
      <c r="AA17" s="356">
        <v>165</v>
      </c>
      <c r="AB17" s="356">
        <v>10103</v>
      </c>
      <c r="AC17" s="357">
        <f t="shared" si="7"/>
        <v>2525.75</v>
      </c>
      <c r="AD17" s="356">
        <v>191</v>
      </c>
      <c r="AE17" s="356">
        <v>12065</v>
      </c>
      <c r="AF17" s="357">
        <f t="shared" si="8"/>
        <v>3016.25</v>
      </c>
      <c r="AG17" s="357">
        <v>208</v>
      </c>
      <c r="AH17" s="357">
        <v>14408</v>
      </c>
      <c r="AI17" s="357">
        <f t="shared" si="9"/>
        <v>3602</v>
      </c>
      <c r="AJ17" s="356">
        <v>251</v>
      </c>
      <c r="AK17" s="356">
        <v>14821</v>
      </c>
      <c r="AL17" s="357">
        <f t="shared" si="10"/>
        <v>3705.25</v>
      </c>
      <c r="AM17" s="356">
        <v>251</v>
      </c>
      <c r="AN17" s="356">
        <v>16753</v>
      </c>
      <c r="AO17" s="356">
        <f t="shared" si="11"/>
        <v>4188.25</v>
      </c>
      <c r="AP17" s="358">
        <v>314</v>
      </c>
      <c r="AQ17" s="355">
        <v>20146</v>
      </c>
      <c r="AR17" s="356">
        <f t="shared" si="2"/>
        <v>5036.5</v>
      </c>
      <c r="AS17" s="364">
        <v>323</v>
      </c>
      <c r="AT17" s="364">
        <v>18993</v>
      </c>
      <c r="AU17" s="358">
        <f t="shared" si="12"/>
        <v>4748.25</v>
      </c>
      <c r="AV17" s="361">
        <v>398</v>
      </c>
      <c r="AW17" s="361">
        <v>23298</v>
      </c>
      <c r="AX17" s="358">
        <f t="shared" si="13"/>
        <v>5824.5</v>
      </c>
      <c r="AY17" s="355">
        <v>345</v>
      </c>
      <c r="AZ17" s="355">
        <v>21907</v>
      </c>
      <c r="BA17" s="360">
        <f t="shared" si="14"/>
        <v>5476.75</v>
      </c>
      <c r="BB17" s="361">
        <v>256</v>
      </c>
      <c r="BC17" s="361">
        <v>16416</v>
      </c>
      <c r="BD17" s="362">
        <f t="shared" si="15"/>
        <v>4104</v>
      </c>
      <c r="BE17" s="359">
        <v>289</v>
      </c>
      <c r="BF17" s="359">
        <v>18915</v>
      </c>
      <c r="BG17" s="362">
        <f t="shared" si="16"/>
        <v>4728.75</v>
      </c>
      <c r="BH17" s="360">
        <v>280</v>
      </c>
      <c r="BI17" s="360">
        <v>18244</v>
      </c>
      <c r="BJ17" s="362">
        <f t="shared" si="17"/>
        <v>4561</v>
      </c>
      <c r="BK17" s="360">
        <v>347</v>
      </c>
      <c r="BL17" s="360">
        <v>22545</v>
      </c>
      <c r="BM17" s="362">
        <f t="shared" si="18"/>
        <v>5636.25</v>
      </c>
    </row>
    <row r="18" spans="1:65" ht="15.4" customHeight="1">
      <c r="A18" s="340">
        <v>16</v>
      </c>
      <c r="B18" s="355" t="s">
        <v>62</v>
      </c>
      <c r="C18" s="355"/>
      <c r="D18" s="355"/>
      <c r="E18" s="356" t="str">
        <f>VLOOKUP(B18,Remark!G:H,2,0)</f>
        <v>TPLU</v>
      </c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56"/>
      <c r="S18" s="356"/>
      <c r="T18" s="356"/>
      <c r="U18" s="356">
        <v>68</v>
      </c>
      <c r="V18" s="356">
        <f>3494+938</f>
        <v>4432</v>
      </c>
      <c r="W18" s="357">
        <f t="shared" si="1"/>
        <v>1108</v>
      </c>
      <c r="X18" s="356">
        <f>VLOOKUP(A18,[1]sum!$A$2:$H$154,7,FALSE)</f>
        <v>99</v>
      </c>
      <c r="Y18" s="356">
        <f>VLOOKUP(A18,[1]sum!$A$2:$H$154,8,FALSE)</f>
        <v>6545</v>
      </c>
      <c r="Z18" s="357">
        <f t="shared" si="6"/>
        <v>1636.25</v>
      </c>
      <c r="AA18" s="356">
        <v>83</v>
      </c>
      <c r="AB18" s="356">
        <v>6497</v>
      </c>
      <c r="AC18" s="357">
        <f t="shared" si="7"/>
        <v>1624.25</v>
      </c>
      <c r="AD18" s="356">
        <v>135</v>
      </c>
      <c r="AE18" s="356">
        <v>9817</v>
      </c>
      <c r="AF18" s="357">
        <f t="shared" si="8"/>
        <v>2454.25</v>
      </c>
      <c r="AG18" s="357">
        <v>147</v>
      </c>
      <c r="AH18" s="357">
        <v>11329</v>
      </c>
      <c r="AI18" s="357">
        <f t="shared" si="9"/>
        <v>2832.25</v>
      </c>
      <c r="AJ18" s="356">
        <v>151</v>
      </c>
      <c r="AK18" s="356">
        <v>9261</v>
      </c>
      <c r="AL18" s="357">
        <f t="shared" si="10"/>
        <v>2315.25</v>
      </c>
      <c r="AM18" s="356">
        <v>131</v>
      </c>
      <c r="AN18" s="356">
        <v>9477</v>
      </c>
      <c r="AO18" s="356">
        <f t="shared" si="11"/>
        <v>2369.25</v>
      </c>
      <c r="AP18" s="358">
        <v>82</v>
      </c>
      <c r="AQ18" s="355">
        <v>5578</v>
      </c>
      <c r="AR18" s="356">
        <f t="shared" si="2"/>
        <v>1394.5</v>
      </c>
      <c r="AS18" s="364">
        <v>0</v>
      </c>
      <c r="AT18" s="364">
        <v>0</v>
      </c>
      <c r="AU18" s="358">
        <f t="shared" si="12"/>
        <v>0</v>
      </c>
      <c r="AV18" s="361">
        <v>0</v>
      </c>
      <c r="AW18" s="361">
        <v>0</v>
      </c>
      <c r="AX18" s="358">
        <f t="shared" si="13"/>
        <v>0</v>
      </c>
      <c r="AY18" s="355">
        <v>0</v>
      </c>
      <c r="AZ18" s="355">
        <v>0</v>
      </c>
      <c r="BA18" s="360">
        <f t="shared" si="14"/>
        <v>0</v>
      </c>
      <c r="BB18" s="361">
        <v>0</v>
      </c>
      <c r="BC18" s="361">
        <v>0</v>
      </c>
      <c r="BD18" s="362">
        <f t="shared" si="15"/>
        <v>0</v>
      </c>
      <c r="BE18" s="359">
        <v>0</v>
      </c>
      <c r="BF18" s="359">
        <v>0</v>
      </c>
      <c r="BG18" s="362">
        <f t="shared" si="16"/>
        <v>0</v>
      </c>
      <c r="BH18" s="360">
        <v>0</v>
      </c>
      <c r="BI18" s="360">
        <v>0</v>
      </c>
      <c r="BJ18" s="362">
        <f t="shared" si="17"/>
        <v>0</v>
      </c>
      <c r="BK18" s="360">
        <v>0</v>
      </c>
      <c r="BL18" s="360">
        <v>0</v>
      </c>
      <c r="BM18" s="362">
        <f t="shared" si="18"/>
        <v>0</v>
      </c>
    </row>
    <row r="19" spans="1:65" ht="15.4" customHeight="1">
      <c r="A19" s="340">
        <v>17</v>
      </c>
      <c r="B19" s="355" t="s">
        <v>63</v>
      </c>
      <c r="C19" s="355"/>
      <c r="D19" s="355"/>
      <c r="E19" s="356" t="str">
        <f>VLOOKUP(B19,Remark!G:H,2,0)</f>
        <v>Kerry</v>
      </c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56"/>
      <c r="S19" s="356"/>
      <c r="T19" s="356"/>
      <c r="U19" s="356">
        <v>44</v>
      </c>
      <c r="V19" s="356">
        <v>2936</v>
      </c>
      <c r="W19" s="357">
        <f t="shared" si="1"/>
        <v>734</v>
      </c>
      <c r="X19" s="356">
        <f>VLOOKUP(A19,[1]sum!$A$2:$H$154,7,FALSE)</f>
        <v>123</v>
      </c>
      <c r="Y19" s="356">
        <f>VLOOKUP(A19,[1]sum!$A$2:$H$154,8,FALSE)</f>
        <v>8453</v>
      </c>
      <c r="Z19" s="357">
        <f t="shared" si="6"/>
        <v>2113.25</v>
      </c>
      <c r="AA19" s="356">
        <v>107</v>
      </c>
      <c r="AB19" s="356">
        <v>7681</v>
      </c>
      <c r="AC19" s="357">
        <f t="shared" si="7"/>
        <v>1920.25</v>
      </c>
      <c r="AD19" s="356">
        <v>174</v>
      </c>
      <c r="AE19" s="356">
        <v>12178</v>
      </c>
      <c r="AF19" s="357">
        <f t="shared" si="8"/>
        <v>3044.5</v>
      </c>
      <c r="AG19" s="357">
        <v>146</v>
      </c>
      <c r="AH19" s="357">
        <v>8606</v>
      </c>
      <c r="AI19" s="357">
        <f t="shared" si="9"/>
        <v>2151.5</v>
      </c>
      <c r="AJ19" s="356">
        <v>152</v>
      </c>
      <c r="AK19" s="356">
        <v>9408</v>
      </c>
      <c r="AL19" s="357">
        <f t="shared" si="10"/>
        <v>2352</v>
      </c>
      <c r="AM19" s="356">
        <v>156</v>
      </c>
      <c r="AN19" s="356">
        <v>9664</v>
      </c>
      <c r="AO19" s="356">
        <f t="shared" si="11"/>
        <v>2416</v>
      </c>
      <c r="AP19" s="358">
        <v>200</v>
      </c>
      <c r="AQ19" s="355">
        <v>12236</v>
      </c>
      <c r="AR19" s="356">
        <f t="shared" si="2"/>
        <v>3059</v>
      </c>
      <c r="AS19" s="364">
        <v>149</v>
      </c>
      <c r="AT19" s="364">
        <v>9247</v>
      </c>
      <c r="AU19" s="358">
        <f t="shared" si="12"/>
        <v>2311.75</v>
      </c>
      <c r="AV19" s="361">
        <v>233</v>
      </c>
      <c r="AW19" s="361">
        <v>14971</v>
      </c>
      <c r="AX19" s="358">
        <f t="shared" si="13"/>
        <v>3742.75</v>
      </c>
      <c r="AY19" s="355">
        <v>165</v>
      </c>
      <c r="AZ19" s="355">
        <v>11279</v>
      </c>
      <c r="BA19" s="360">
        <f t="shared" si="14"/>
        <v>2819.75</v>
      </c>
      <c r="BB19" s="361">
        <v>213</v>
      </c>
      <c r="BC19" s="361">
        <v>12483</v>
      </c>
      <c r="BD19" s="362">
        <f t="shared" si="15"/>
        <v>3120.75</v>
      </c>
      <c r="BE19" s="359">
        <v>212</v>
      </c>
      <c r="BF19" s="359">
        <v>14368</v>
      </c>
      <c r="BG19" s="362">
        <f t="shared" si="16"/>
        <v>3592</v>
      </c>
      <c r="BH19" s="360">
        <v>168</v>
      </c>
      <c r="BI19" s="360">
        <v>10856</v>
      </c>
      <c r="BJ19" s="362">
        <f t="shared" si="17"/>
        <v>2714</v>
      </c>
      <c r="BK19" s="360">
        <v>215</v>
      </c>
      <c r="BL19" s="360">
        <v>13405</v>
      </c>
      <c r="BM19" s="362">
        <f t="shared" si="18"/>
        <v>3351.25</v>
      </c>
    </row>
    <row r="20" spans="1:65" ht="15.4" customHeight="1">
      <c r="A20" s="340">
        <v>18</v>
      </c>
      <c r="B20" s="355" t="s">
        <v>64</v>
      </c>
      <c r="C20" s="355"/>
      <c r="D20" s="355"/>
      <c r="E20" s="356" t="str">
        <f>VLOOKUP(B20,Remark!G:H,2,0)</f>
        <v>NLCH</v>
      </c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56"/>
      <c r="S20" s="356"/>
      <c r="T20" s="356"/>
      <c r="U20" s="356">
        <v>67</v>
      </c>
      <c r="V20" s="356">
        <v>4861</v>
      </c>
      <c r="W20" s="357">
        <f t="shared" si="1"/>
        <v>1215.25</v>
      </c>
      <c r="X20" s="356">
        <f>VLOOKUP(A20,[1]sum!$A$2:$H$154,7,FALSE)</f>
        <v>100</v>
      </c>
      <c r="Y20" s="356">
        <f>VLOOKUP(A20,[1]sum!$A$2:$H$154,8,FALSE)</f>
        <v>6876</v>
      </c>
      <c r="Z20" s="357">
        <f t="shared" si="6"/>
        <v>1719</v>
      </c>
      <c r="AA20" s="356">
        <v>176</v>
      </c>
      <c r="AB20" s="356">
        <v>12488</v>
      </c>
      <c r="AC20" s="357">
        <f t="shared" si="7"/>
        <v>3122</v>
      </c>
      <c r="AD20" s="356">
        <v>293</v>
      </c>
      <c r="AE20" s="356">
        <v>18963</v>
      </c>
      <c r="AF20" s="357">
        <f t="shared" si="8"/>
        <v>4740.75</v>
      </c>
      <c r="AG20" s="357">
        <v>268</v>
      </c>
      <c r="AH20" s="357">
        <v>16652</v>
      </c>
      <c r="AI20" s="357">
        <f t="shared" si="9"/>
        <v>4163</v>
      </c>
      <c r="AJ20" s="356">
        <v>253</v>
      </c>
      <c r="AK20" s="356">
        <v>16199</v>
      </c>
      <c r="AL20" s="357">
        <f t="shared" si="10"/>
        <v>4049.75</v>
      </c>
      <c r="AM20" s="356">
        <v>297</v>
      </c>
      <c r="AN20" s="356">
        <v>18371</v>
      </c>
      <c r="AO20" s="356">
        <f t="shared" si="11"/>
        <v>4592.75</v>
      </c>
      <c r="AP20" s="358">
        <v>365</v>
      </c>
      <c r="AQ20" s="355">
        <v>24511</v>
      </c>
      <c r="AR20" s="356">
        <f t="shared" si="2"/>
        <v>6127.75</v>
      </c>
      <c r="AS20" s="364">
        <v>370</v>
      </c>
      <c r="AT20" s="364">
        <v>23098</v>
      </c>
      <c r="AU20" s="358">
        <f t="shared" si="12"/>
        <v>5774.5</v>
      </c>
      <c r="AV20" s="361">
        <v>386</v>
      </c>
      <c r="AW20" s="361">
        <v>23394</v>
      </c>
      <c r="AX20" s="358">
        <f t="shared" si="13"/>
        <v>5848.5</v>
      </c>
      <c r="AY20" s="355">
        <v>375</v>
      </c>
      <c r="AZ20" s="355">
        <v>23805</v>
      </c>
      <c r="BA20" s="360">
        <f t="shared" si="14"/>
        <v>5951.25</v>
      </c>
      <c r="BB20" s="361">
        <v>209</v>
      </c>
      <c r="BC20" s="361">
        <v>13759</v>
      </c>
      <c r="BD20" s="362">
        <f t="shared" si="15"/>
        <v>3439.75</v>
      </c>
      <c r="BE20" s="359">
        <v>22</v>
      </c>
      <c r="BF20" s="359">
        <v>1786</v>
      </c>
      <c r="BG20" s="362">
        <f t="shared" si="16"/>
        <v>446.5</v>
      </c>
      <c r="BH20" s="360">
        <v>447</v>
      </c>
      <c r="BI20" s="360">
        <v>26997</v>
      </c>
      <c r="BJ20" s="362">
        <f t="shared" si="17"/>
        <v>6749.25</v>
      </c>
      <c r="BK20" s="360">
        <v>618</v>
      </c>
      <c r="BL20" s="360">
        <v>35582</v>
      </c>
      <c r="BM20" s="362">
        <f t="shared" si="18"/>
        <v>8895.5</v>
      </c>
    </row>
    <row r="21" spans="1:65" ht="15.4" customHeight="1">
      <c r="A21" s="340">
        <v>19</v>
      </c>
      <c r="B21" s="355" t="s">
        <v>65</v>
      </c>
      <c r="C21" s="355"/>
      <c r="D21" s="355"/>
      <c r="E21" s="356" t="str">
        <f>VLOOKUP(B21,Remark!G:H,2,0)</f>
        <v>Kerry</v>
      </c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56"/>
      <c r="S21" s="356"/>
      <c r="T21" s="356"/>
      <c r="U21" s="356">
        <v>64</v>
      </c>
      <c r="V21" s="356">
        <v>4560</v>
      </c>
      <c r="W21" s="357">
        <f t="shared" si="1"/>
        <v>1140</v>
      </c>
      <c r="X21" s="356">
        <f>VLOOKUP(A21,[1]sum!$A$2:$H$154,7,FALSE)</f>
        <v>106</v>
      </c>
      <c r="Y21" s="356">
        <f>VLOOKUP(A21,[1]sum!$A$2:$H$154,8,FALSE)</f>
        <v>6702</v>
      </c>
      <c r="Z21" s="357">
        <f t="shared" si="6"/>
        <v>1675.5</v>
      </c>
      <c r="AA21" s="356">
        <v>152</v>
      </c>
      <c r="AB21" s="356">
        <v>10888</v>
      </c>
      <c r="AC21" s="357">
        <f t="shared" si="7"/>
        <v>2722</v>
      </c>
      <c r="AD21" s="356">
        <v>153</v>
      </c>
      <c r="AE21" s="356">
        <v>10287</v>
      </c>
      <c r="AF21" s="357">
        <f t="shared" si="8"/>
        <v>2571.75</v>
      </c>
      <c r="AG21" s="357">
        <v>171</v>
      </c>
      <c r="AH21" s="357">
        <v>11621</v>
      </c>
      <c r="AI21" s="357">
        <f t="shared" si="9"/>
        <v>2905.25</v>
      </c>
      <c r="AJ21" s="356">
        <v>212</v>
      </c>
      <c r="AK21" s="356">
        <v>12856</v>
      </c>
      <c r="AL21" s="357">
        <f t="shared" si="10"/>
        <v>3214</v>
      </c>
      <c r="AM21" s="356">
        <v>176</v>
      </c>
      <c r="AN21" s="356">
        <v>10924</v>
      </c>
      <c r="AO21" s="356">
        <f t="shared" si="11"/>
        <v>2731</v>
      </c>
      <c r="AP21" s="358">
        <v>164</v>
      </c>
      <c r="AQ21" s="355">
        <v>10204</v>
      </c>
      <c r="AR21" s="356">
        <f t="shared" si="2"/>
        <v>2551</v>
      </c>
      <c r="AS21" s="364">
        <v>140</v>
      </c>
      <c r="AT21" s="364">
        <v>8852</v>
      </c>
      <c r="AU21" s="358">
        <f t="shared" si="12"/>
        <v>2213</v>
      </c>
      <c r="AV21" s="361">
        <v>148</v>
      </c>
      <c r="AW21" s="361">
        <v>9172</v>
      </c>
      <c r="AX21" s="358">
        <f t="shared" si="13"/>
        <v>2293</v>
      </c>
      <c r="AY21" s="355">
        <v>149</v>
      </c>
      <c r="AZ21" s="355">
        <v>9595</v>
      </c>
      <c r="BA21" s="360">
        <f t="shared" si="14"/>
        <v>2398.75</v>
      </c>
      <c r="BB21" s="361">
        <v>135</v>
      </c>
      <c r="BC21" s="361">
        <v>8841</v>
      </c>
      <c r="BD21" s="362">
        <f t="shared" si="15"/>
        <v>2210.25</v>
      </c>
      <c r="BE21" s="359">
        <v>159</v>
      </c>
      <c r="BF21" s="359">
        <v>10789</v>
      </c>
      <c r="BG21" s="362">
        <f t="shared" si="16"/>
        <v>2697.25</v>
      </c>
      <c r="BH21" s="360">
        <v>151</v>
      </c>
      <c r="BI21" s="360">
        <v>8965</v>
      </c>
      <c r="BJ21" s="362">
        <f t="shared" si="17"/>
        <v>2241.25</v>
      </c>
      <c r="BK21" s="360">
        <v>178</v>
      </c>
      <c r="BL21" s="360">
        <v>10630</v>
      </c>
      <c r="BM21" s="362">
        <f t="shared" si="18"/>
        <v>2657.5</v>
      </c>
    </row>
    <row r="22" spans="1:65" ht="15.4" customHeight="1">
      <c r="A22" s="340">
        <v>20</v>
      </c>
      <c r="B22" s="355" t="s">
        <v>67</v>
      </c>
      <c r="C22" s="355"/>
      <c r="D22" s="355"/>
      <c r="E22" s="356" t="str">
        <f>VLOOKUP(B22,Remark!G:H,2,0)</f>
        <v>TKRU</v>
      </c>
      <c r="F22" s="363"/>
      <c r="G22" s="363"/>
      <c r="H22" s="363"/>
      <c r="I22" s="363"/>
      <c r="J22" s="363"/>
      <c r="K22" s="363"/>
      <c r="L22" s="363"/>
      <c r="M22" s="363"/>
      <c r="N22" s="363"/>
      <c r="O22" s="363"/>
      <c r="P22" s="363"/>
      <c r="Q22" s="363"/>
      <c r="R22" s="356"/>
      <c r="S22" s="356"/>
      <c r="T22" s="356"/>
      <c r="U22" s="356">
        <v>30</v>
      </c>
      <c r="V22" s="356">
        <v>2190</v>
      </c>
      <c r="W22" s="357">
        <f t="shared" si="1"/>
        <v>547.5</v>
      </c>
      <c r="X22" s="356">
        <f>VLOOKUP(A22,[1]sum!$A$2:$H$154,7,FALSE)</f>
        <v>55</v>
      </c>
      <c r="Y22" s="356">
        <f>VLOOKUP(A22,[1]sum!$A$2:$H$154,8,FALSE)</f>
        <v>3501</v>
      </c>
      <c r="Z22" s="357">
        <f t="shared" si="6"/>
        <v>875.25</v>
      </c>
      <c r="AA22" s="356">
        <v>44</v>
      </c>
      <c r="AB22" s="356">
        <v>2788</v>
      </c>
      <c r="AC22" s="357">
        <f t="shared" si="7"/>
        <v>697</v>
      </c>
      <c r="AD22" s="356">
        <v>29</v>
      </c>
      <c r="AE22" s="356">
        <v>1855</v>
      </c>
      <c r="AF22" s="357">
        <f t="shared" si="8"/>
        <v>463.75</v>
      </c>
      <c r="AG22" s="357">
        <v>35</v>
      </c>
      <c r="AH22" s="357">
        <v>2005</v>
      </c>
      <c r="AI22" s="357">
        <f t="shared" si="9"/>
        <v>501.25</v>
      </c>
      <c r="AJ22" s="356">
        <v>34</v>
      </c>
      <c r="AK22" s="356">
        <v>1978</v>
      </c>
      <c r="AL22" s="357">
        <f t="shared" si="10"/>
        <v>494.5</v>
      </c>
      <c r="AM22" s="356">
        <v>33</v>
      </c>
      <c r="AN22" s="356">
        <v>2059</v>
      </c>
      <c r="AO22" s="356">
        <f t="shared" si="11"/>
        <v>514.75</v>
      </c>
      <c r="AP22" s="358">
        <v>46</v>
      </c>
      <c r="AQ22" s="355">
        <v>3062</v>
      </c>
      <c r="AR22" s="356">
        <f t="shared" si="2"/>
        <v>765.5</v>
      </c>
      <c r="AS22" s="364">
        <v>46</v>
      </c>
      <c r="AT22" s="364">
        <v>3926</v>
      </c>
      <c r="AU22" s="358">
        <f t="shared" si="12"/>
        <v>981.5</v>
      </c>
      <c r="AV22" s="361">
        <v>96</v>
      </c>
      <c r="AW22" s="361">
        <v>5716</v>
      </c>
      <c r="AX22" s="358">
        <f t="shared" si="13"/>
        <v>1429</v>
      </c>
      <c r="AY22" s="355">
        <v>45</v>
      </c>
      <c r="AZ22" s="355">
        <v>3563</v>
      </c>
      <c r="BA22" s="360">
        <f t="shared" si="14"/>
        <v>890.75</v>
      </c>
      <c r="BB22" s="361">
        <v>46</v>
      </c>
      <c r="BC22" s="361">
        <v>2818</v>
      </c>
      <c r="BD22" s="362">
        <f t="shared" si="15"/>
        <v>704.5</v>
      </c>
      <c r="BE22" s="359">
        <v>48</v>
      </c>
      <c r="BF22" s="359">
        <v>3808</v>
      </c>
      <c r="BG22" s="362">
        <f t="shared" si="16"/>
        <v>952</v>
      </c>
      <c r="BH22" s="360">
        <v>52</v>
      </c>
      <c r="BI22" s="360">
        <v>3628</v>
      </c>
      <c r="BJ22" s="362">
        <f t="shared" si="17"/>
        <v>907</v>
      </c>
      <c r="BK22" s="360">
        <v>41</v>
      </c>
      <c r="BL22" s="360">
        <v>2547</v>
      </c>
      <c r="BM22" s="362">
        <f t="shared" si="18"/>
        <v>636.75</v>
      </c>
    </row>
    <row r="23" spans="1:65" ht="15.4" customHeight="1">
      <c r="A23" s="340">
        <v>21</v>
      </c>
      <c r="B23" s="355" t="s">
        <v>68</v>
      </c>
      <c r="C23" s="355"/>
      <c r="D23" s="355"/>
      <c r="E23" s="356" t="str">
        <f>VLOOKUP(B23,Remark!G:H,2,0)</f>
        <v>TPLU</v>
      </c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56"/>
      <c r="S23" s="356"/>
      <c r="T23" s="356"/>
      <c r="U23" s="356">
        <v>39</v>
      </c>
      <c r="V23" s="356">
        <v>2685</v>
      </c>
      <c r="W23" s="357">
        <f t="shared" si="1"/>
        <v>671.25</v>
      </c>
      <c r="X23" s="356">
        <f>VLOOKUP(A23,[1]sum!$A$2:$H$154,7,FALSE)</f>
        <v>51</v>
      </c>
      <c r="Y23" s="356">
        <f>VLOOKUP(A23,[1]sum!$A$2:$H$154,8,FALSE)</f>
        <v>3985</v>
      </c>
      <c r="Z23" s="357">
        <f t="shared" si="6"/>
        <v>996.25</v>
      </c>
      <c r="AA23" s="356">
        <v>82</v>
      </c>
      <c r="AB23" s="356">
        <v>6190</v>
      </c>
      <c r="AC23" s="357">
        <f t="shared" si="7"/>
        <v>1547.5</v>
      </c>
      <c r="AD23" s="356">
        <v>104</v>
      </c>
      <c r="AE23" s="356">
        <v>7820</v>
      </c>
      <c r="AF23" s="357">
        <f t="shared" si="8"/>
        <v>1955</v>
      </c>
      <c r="AG23" s="357">
        <v>84</v>
      </c>
      <c r="AH23" s="357">
        <v>6312</v>
      </c>
      <c r="AI23" s="357">
        <f t="shared" si="9"/>
        <v>1578</v>
      </c>
      <c r="AJ23" s="356">
        <v>102</v>
      </c>
      <c r="AK23" s="356">
        <v>6306</v>
      </c>
      <c r="AL23" s="357">
        <f t="shared" si="10"/>
        <v>1576.5</v>
      </c>
      <c r="AM23" s="356">
        <v>124</v>
      </c>
      <c r="AN23" s="356">
        <v>8020</v>
      </c>
      <c r="AO23" s="356">
        <f t="shared" si="11"/>
        <v>2005</v>
      </c>
      <c r="AP23" s="358">
        <v>163</v>
      </c>
      <c r="AQ23" s="355">
        <v>10421</v>
      </c>
      <c r="AR23" s="356">
        <f t="shared" si="2"/>
        <v>2605.25</v>
      </c>
      <c r="AS23" s="364">
        <v>117</v>
      </c>
      <c r="AT23" s="364">
        <v>8659</v>
      </c>
      <c r="AU23" s="358">
        <f t="shared" si="12"/>
        <v>2164.75</v>
      </c>
      <c r="AV23" s="361">
        <v>182</v>
      </c>
      <c r="AW23" s="361">
        <v>11610</v>
      </c>
      <c r="AX23" s="358">
        <f t="shared" si="13"/>
        <v>2902.5</v>
      </c>
      <c r="AY23" s="355">
        <v>234</v>
      </c>
      <c r="AZ23" s="355">
        <v>15790</v>
      </c>
      <c r="BA23" s="360">
        <f t="shared" si="14"/>
        <v>3947.5</v>
      </c>
      <c r="BB23" s="361">
        <v>278</v>
      </c>
      <c r="BC23" s="361">
        <v>19714</v>
      </c>
      <c r="BD23" s="362">
        <f t="shared" si="15"/>
        <v>4928.5</v>
      </c>
      <c r="BE23" s="359">
        <v>328</v>
      </c>
      <c r="BF23" s="359">
        <v>21852</v>
      </c>
      <c r="BG23" s="362">
        <f t="shared" si="16"/>
        <v>5463</v>
      </c>
      <c r="BH23" s="360">
        <v>261</v>
      </c>
      <c r="BI23" s="360">
        <v>17935</v>
      </c>
      <c r="BJ23" s="362">
        <f t="shared" si="17"/>
        <v>4483.75</v>
      </c>
      <c r="BK23" s="360">
        <v>307</v>
      </c>
      <c r="BL23" s="360">
        <v>19873</v>
      </c>
      <c r="BM23" s="362">
        <f t="shared" si="18"/>
        <v>4968.25</v>
      </c>
    </row>
    <row r="24" spans="1:65" ht="15.4" customHeight="1">
      <c r="A24" s="340">
        <v>22</v>
      </c>
      <c r="B24" s="355" t="s">
        <v>69</v>
      </c>
      <c r="C24" s="355"/>
      <c r="D24" s="355"/>
      <c r="E24" s="356" t="str">
        <f>VLOOKUP(B24,Remark!G:H,2,0)</f>
        <v>SUKS</v>
      </c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56"/>
      <c r="S24" s="356"/>
      <c r="T24" s="356"/>
      <c r="U24" s="356">
        <v>40</v>
      </c>
      <c r="V24" s="356">
        <v>2416</v>
      </c>
      <c r="W24" s="357">
        <f t="shared" si="1"/>
        <v>604</v>
      </c>
      <c r="X24" s="356">
        <f>VLOOKUP(A24,[1]sum!$A$2:$H$154,7,FALSE)</f>
        <v>53</v>
      </c>
      <c r="Y24" s="356">
        <f>VLOOKUP(A24,[1]sum!$A$2:$H$154,8,FALSE)</f>
        <v>3231</v>
      </c>
      <c r="Z24" s="357">
        <f t="shared" si="6"/>
        <v>807.75</v>
      </c>
      <c r="AA24" s="356">
        <v>103</v>
      </c>
      <c r="AB24" s="356">
        <v>6125</v>
      </c>
      <c r="AC24" s="357">
        <f t="shared" si="7"/>
        <v>1531.25</v>
      </c>
      <c r="AD24" s="356">
        <v>95</v>
      </c>
      <c r="AE24" s="356">
        <v>5837</v>
      </c>
      <c r="AF24" s="357">
        <f t="shared" si="8"/>
        <v>1459.25</v>
      </c>
      <c r="AG24" s="357">
        <v>148</v>
      </c>
      <c r="AH24" s="357">
        <v>8676</v>
      </c>
      <c r="AI24" s="357">
        <f t="shared" si="9"/>
        <v>2169</v>
      </c>
      <c r="AJ24" s="356">
        <v>95</v>
      </c>
      <c r="AK24" s="356">
        <v>5445</v>
      </c>
      <c r="AL24" s="357">
        <f t="shared" si="10"/>
        <v>1361.25</v>
      </c>
      <c r="AM24" s="356">
        <v>79</v>
      </c>
      <c r="AN24" s="356">
        <v>5553</v>
      </c>
      <c r="AO24" s="356">
        <f t="shared" si="11"/>
        <v>1388.25</v>
      </c>
      <c r="AP24" s="358">
        <v>91</v>
      </c>
      <c r="AQ24" s="355">
        <v>6865</v>
      </c>
      <c r="AR24" s="356">
        <f t="shared" si="2"/>
        <v>1716.25</v>
      </c>
      <c r="AS24" s="364">
        <v>85</v>
      </c>
      <c r="AT24" s="364">
        <v>5411</v>
      </c>
      <c r="AU24" s="358">
        <f t="shared" si="12"/>
        <v>1352.75</v>
      </c>
      <c r="AV24" s="361">
        <v>81</v>
      </c>
      <c r="AW24" s="361">
        <v>5051</v>
      </c>
      <c r="AX24" s="358">
        <f t="shared" si="13"/>
        <v>1262.75</v>
      </c>
      <c r="AY24" s="355">
        <v>112</v>
      </c>
      <c r="AZ24" s="355">
        <v>7004</v>
      </c>
      <c r="BA24" s="360">
        <f t="shared" si="14"/>
        <v>1751</v>
      </c>
      <c r="BB24" s="361">
        <v>86</v>
      </c>
      <c r="BC24" s="361">
        <v>6478</v>
      </c>
      <c r="BD24" s="362">
        <f t="shared" si="15"/>
        <v>1619.5</v>
      </c>
      <c r="BE24" s="359">
        <v>140</v>
      </c>
      <c r="BF24" s="359">
        <v>9756</v>
      </c>
      <c r="BG24" s="362">
        <f t="shared" si="16"/>
        <v>2439</v>
      </c>
      <c r="BH24" s="360">
        <v>118</v>
      </c>
      <c r="BI24" s="360">
        <v>7894</v>
      </c>
      <c r="BJ24" s="362">
        <f t="shared" si="17"/>
        <v>1973.5</v>
      </c>
      <c r="BK24" s="360">
        <v>150</v>
      </c>
      <c r="BL24" s="360">
        <v>10630</v>
      </c>
      <c r="BM24" s="362">
        <f t="shared" si="18"/>
        <v>2657.5</v>
      </c>
    </row>
    <row r="25" spans="1:65" ht="15.4" customHeight="1">
      <c r="A25" s="340">
        <v>23</v>
      </c>
      <c r="B25" s="355" t="s">
        <v>70</v>
      </c>
      <c r="C25" s="355"/>
      <c r="D25" s="355"/>
      <c r="E25" s="356" t="str">
        <f>VLOOKUP(B25,Remark!G:H,2,0)</f>
        <v>TKRU</v>
      </c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56"/>
      <c r="S25" s="356"/>
      <c r="T25" s="356"/>
      <c r="U25" s="356">
        <v>13</v>
      </c>
      <c r="V25" s="356">
        <v>679</v>
      </c>
      <c r="W25" s="357">
        <f t="shared" si="1"/>
        <v>169.75</v>
      </c>
      <c r="X25" s="356">
        <f>VLOOKUP(A25,[1]sum!$A$2:$H$154,7,FALSE)</f>
        <v>54</v>
      </c>
      <c r="Y25" s="356">
        <f>VLOOKUP(A25,[1]sum!$A$2:$H$154,8,FALSE)</f>
        <v>3754</v>
      </c>
      <c r="Z25" s="357">
        <f t="shared" si="6"/>
        <v>938.5</v>
      </c>
      <c r="AA25" s="356">
        <v>40</v>
      </c>
      <c r="AB25" s="356">
        <v>2916</v>
      </c>
      <c r="AC25" s="357">
        <f t="shared" si="7"/>
        <v>729</v>
      </c>
      <c r="AD25" s="356">
        <v>70</v>
      </c>
      <c r="AE25" s="356">
        <v>4554</v>
      </c>
      <c r="AF25" s="357">
        <f t="shared" si="8"/>
        <v>1138.5</v>
      </c>
      <c r="AG25" s="357">
        <v>49</v>
      </c>
      <c r="AH25" s="357">
        <v>3331</v>
      </c>
      <c r="AI25" s="357">
        <f t="shared" si="9"/>
        <v>832.75</v>
      </c>
      <c r="AJ25" s="356">
        <v>64</v>
      </c>
      <c r="AK25" s="356">
        <v>3636</v>
      </c>
      <c r="AL25" s="357">
        <f t="shared" si="10"/>
        <v>909</v>
      </c>
      <c r="AM25" s="356">
        <v>33</v>
      </c>
      <c r="AN25" s="356">
        <v>1763</v>
      </c>
      <c r="AO25" s="356">
        <f t="shared" si="11"/>
        <v>440.75</v>
      </c>
      <c r="AP25" s="358">
        <v>37</v>
      </c>
      <c r="AQ25" s="355">
        <v>2203</v>
      </c>
      <c r="AR25" s="356">
        <f t="shared" si="2"/>
        <v>550.75</v>
      </c>
      <c r="AS25" s="364">
        <v>80</v>
      </c>
      <c r="AT25" s="364">
        <v>4544</v>
      </c>
      <c r="AU25" s="358">
        <f t="shared" si="12"/>
        <v>1136</v>
      </c>
      <c r="AV25" s="361">
        <v>63</v>
      </c>
      <c r="AW25" s="361">
        <v>4081</v>
      </c>
      <c r="AX25" s="358">
        <f t="shared" si="13"/>
        <v>1020.25</v>
      </c>
      <c r="AY25" s="355">
        <v>53</v>
      </c>
      <c r="AZ25" s="355">
        <v>3419</v>
      </c>
      <c r="BA25" s="360">
        <f t="shared" si="14"/>
        <v>854.75</v>
      </c>
      <c r="BB25" s="361">
        <v>41</v>
      </c>
      <c r="BC25" s="361">
        <v>2559</v>
      </c>
      <c r="BD25" s="362">
        <f t="shared" si="15"/>
        <v>639.75</v>
      </c>
      <c r="BE25" s="359">
        <v>48</v>
      </c>
      <c r="BF25" s="359">
        <v>2932</v>
      </c>
      <c r="BG25" s="362">
        <f t="shared" si="16"/>
        <v>733</v>
      </c>
      <c r="BH25" s="360">
        <v>45</v>
      </c>
      <c r="BI25" s="360">
        <v>2559</v>
      </c>
      <c r="BJ25" s="362">
        <f t="shared" si="17"/>
        <v>639.75</v>
      </c>
      <c r="BK25" s="360">
        <v>45</v>
      </c>
      <c r="BL25" s="360">
        <v>2983</v>
      </c>
      <c r="BM25" s="362">
        <f t="shared" si="18"/>
        <v>745.75</v>
      </c>
    </row>
    <row r="26" spans="1:65" ht="14.65" customHeight="1">
      <c r="A26" s="340">
        <v>24</v>
      </c>
      <c r="B26" s="355" t="s">
        <v>71</v>
      </c>
      <c r="C26" s="355"/>
      <c r="D26" s="355"/>
      <c r="E26" s="356" t="str">
        <f>VLOOKUP(B26,Remark!G:H,2,0)</f>
        <v>TKRU</v>
      </c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56"/>
      <c r="S26" s="356"/>
      <c r="T26" s="356"/>
      <c r="U26" s="356">
        <v>55</v>
      </c>
      <c r="V26" s="356">
        <v>3513</v>
      </c>
      <c r="W26" s="357">
        <f t="shared" si="1"/>
        <v>878.25</v>
      </c>
      <c r="X26" s="356">
        <f>VLOOKUP(A26,[1]sum!$A$2:$H$154,7,FALSE)</f>
        <v>74</v>
      </c>
      <c r="Y26" s="356">
        <f>VLOOKUP(A26,[1]sum!$A$2:$H$154,8,FALSE)</f>
        <v>5078</v>
      </c>
      <c r="Z26" s="357">
        <f t="shared" si="6"/>
        <v>1269.5</v>
      </c>
      <c r="AA26" s="356">
        <v>68</v>
      </c>
      <c r="AB26" s="356">
        <v>4400</v>
      </c>
      <c r="AC26" s="357">
        <f t="shared" si="7"/>
        <v>1100</v>
      </c>
      <c r="AD26" s="356">
        <v>85</v>
      </c>
      <c r="AE26" s="356">
        <v>5251</v>
      </c>
      <c r="AF26" s="357">
        <f t="shared" si="8"/>
        <v>1312.75</v>
      </c>
      <c r="AG26" s="357">
        <v>69</v>
      </c>
      <c r="AH26" s="357">
        <v>3759</v>
      </c>
      <c r="AI26" s="357">
        <f t="shared" si="9"/>
        <v>939.75</v>
      </c>
      <c r="AJ26" s="356">
        <v>64</v>
      </c>
      <c r="AK26" s="356">
        <v>3872</v>
      </c>
      <c r="AL26" s="357">
        <f t="shared" si="10"/>
        <v>968</v>
      </c>
      <c r="AM26" s="356">
        <v>47</v>
      </c>
      <c r="AN26" s="356">
        <v>2729</v>
      </c>
      <c r="AO26" s="356">
        <f t="shared" si="11"/>
        <v>682.25</v>
      </c>
      <c r="AP26" s="358">
        <v>85</v>
      </c>
      <c r="AQ26" s="355">
        <v>6219</v>
      </c>
      <c r="AR26" s="356">
        <f t="shared" si="2"/>
        <v>1554.75</v>
      </c>
      <c r="AS26" s="364">
        <v>59</v>
      </c>
      <c r="AT26" s="364">
        <v>3897</v>
      </c>
      <c r="AU26" s="358">
        <f t="shared" si="12"/>
        <v>974.25</v>
      </c>
      <c r="AV26" s="361">
        <v>0</v>
      </c>
      <c r="AW26" s="361">
        <v>0</v>
      </c>
      <c r="AX26" s="358">
        <f t="shared" si="13"/>
        <v>0</v>
      </c>
      <c r="AY26" s="355">
        <v>0</v>
      </c>
      <c r="AZ26" s="355">
        <v>0</v>
      </c>
      <c r="BA26" s="360">
        <f t="shared" si="14"/>
        <v>0</v>
      </c>
      <c r="BB26" s="361">
        <v>0</v>
      </c>
      <c r="BC26" s="361">
        <v>0</v>
      </c>
      <c r="BD26" s="362">
        <f t="shared" si="15"/>
        <v>0</v>
      </c>
      <c r="BE26" s="359">
        <v>0</v>
      </c>
      <c r="BF26" s="359">
        <v>0</v>
      </c>
      <c r="BG26" s="362">
        <f t="shared" si="16"/>
        <v>0</v>
      </c>
      <c r="BH26" s="360">
        <v>0</v>
      </c>
      <c r="BI26" s="360">
        <v>0</v>
      </c>
      <c r="BJ26" s="362">
        <f t="shared" si="17"/>
        <v>0</v>
      </c>
      <c r="BK26" s="360">
        <v>0</v>
      </c>
      <c r="BL26" s="360">
        <v>0</v>
      </c>
      <c r="BM26" s="362">
        <f t="shared" si="18"/>
        <v>0</v>
      </c>
    </row>
    <row r="27" spans="1:65" ht="14.65" customHeight="1">
      <c r="A27" s="340">
        <v>25</v>
      </c>
      <c r="B27" s="355" t="s">
        <v>72</v>
      </c>
      <c r="C27" s="355"/>
      <c r="D27" s="355"/>
      <c r="E27" s="356" t="str">
        <f>VLOOKUP(B27,Remark!G:H,2,0)</f>
        <v>Kerry</v>
      </c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56"/>
      <c r="S27" s="356"/>
      <c r="T27" s="356"/>
      <c r="U27" s="356">
        <v>69</v>
      </c>
      <c r="V27" s="356">
        <v>4471</v>
      </c>
      <c r="W27" s="357">
        <f t="shared" si="1"/>
        <v>1117.75</v>
      </c>
      <c r="X27" s="356">
        <f>VLOOKUP(A27,[1]sum!$A$2:$H$154,7,FALSE)</f>
        <v>178</v>
      </c>
      <c r="Y27" s="356">
        <f>VLOOKUP(A27,[1]sum!$A$2:$H$154,8,FALSE)</f>
        <v>11902</v>
      </c>
      <c r="Z27" s="357">
        <f t="shared" si="6"/>
        <v>2975.5</v>
      </c>
      <c r="AA27" s="356">
        <v>121</v>
      </c>
      <c r="AB27" s="356">
        <v>8743</v>
      </c>
      <c r="AC27" s="357">
        <f t="shared" si="7"/>
        <v>2185.75</v>
      </c>
      <c r="AD27" s="356">
        <v>237</v>
      </c>
      <c r="AE27" s="356">
        <v>14203</v>
      </c>
      <c r="AF27" s="357">
        <f t="shared" si="8"/>
        <v>3550.75</v>
      </c>
      <c r="AG27" s="357">
        <v>264</v>
      </c>
      <c r="AH27" s="357">
        <v>16760</v>
      </c>
      <c r="AI27" s="357">
        <f t="shared" si="9"/>
        <v>4190</v>
      </c>
      <c r="AJ27" s="356">
        <v>315</v>
      </c>
      <c r="AK27" s="356">
        <v>19177</v>
      </c>
      <c r="AL27" s="357">
        <f t="shared" si="10"/>
        <v>4794.25</v>
      </c>
      <c r="AM27" s="356">
        <v>351</v>
      </c>
      <c r="AN27" s="356">
        <v>23533</v>
      </c>
      <c r="AO27" s="356">
        <f t="shared" si="11"/>
        <v>5883.25</v>
      </c>
      <c r="AP27" s="358">
        <v>446</v>
      </c>
      <c r="AQ27" s="355">
        <v>28754</v>
      </c>
      <c r="AR27" s="356">
        <f t="shared" si="2"/>
        <v>7188.5</v>
      </c>
      <c r="AS27" s="364">
        <v>337</v>
      </c>
      <c r="AT27" s="364">
        <v>24167</v>
      </c>
      <c r="AU27" s="358">
        <f t="shared" si="12"/>
        <v>6041.75</v>
      </c>
      <c r="AV27" s="361">
        <v>489</v>
      </c>
      <c r="AW27" s="361">
        <v>30687</v>
      </c>
      <c r="AX27" s="358">
        <f t="shared" si="13"/>
        <v>7671.75</v>
      </c>
      <c r="AY27" s="355">
        <v>503</v>
      </c>
      <c r="AZ27" s="355">
        <v>31805</v>
      </c>
      <c r="BA27" s="360">
        <f t="shared" si="14"/>
        <v>7951.25</v>
      </c>
      <c r="BB27" s="361">
        <v>423</v>
      </c>
      <c r="BC27" s="361">
        <v>25873</v>
      </c>
      <c r="BD27" s="362">
        <f t="shared" si="15"/>
        <v>6468.25</v>
      </c>
      <c r="BE27" s="359">
        <v>397</v>
      </c>
      <c r="BF27" s="359">
        <v>25667</v>
      </c>
      <c r="BG27" s="362">
        <f t="shared" si="16"/>
        <v>6416.75</v>
      </c>
      <c r="BH27" s="360">
        <v>337</v>
      </c>
      <c r="BI27" s="360">
        <v>21143</v>
      </c>
      <c r="BJ27" s="362">
        <f t="shared" si="17"/>
        <v>5285.75</v>
      </c>
      <c r="BK27" s="360">
        <v>468</v>
      </c>
      <c r="BL27" s="360">
        <v>27548</v>
      </c>
      <c r="BM27" s="362">
        <f t="shared" si="18"/>
        <v>6887</v>
      </c>
    </row>
    <row r="28" spans="1:65" ht="14.65" customHeight="1">
      <c r="A28" s="340">
        <v>26</v>
      </c>
      <c r="B28" s="355" t="s">
        <v>73</v>
      </c>
      <c r="C28" s="355"/>
      <c r="D28" s="355"/>
      <c r="E28" s="356" t="str">
        <f>VLOOKUP(B28,Remark!G:H,2,0)</f>
        <v>RMA2</v>
      </c>
      <c r="F28" s="363"/>
      <c r="G28" s="363"/>
      <c r="H28" s="363"/>
      <c r="I28" s="363"/>
      <c r="J28" s="363"/>
      <c r="K28" s="363"/>
      <c r="L28" s="363"/>
      <c r="M28" s="363"/>
      <c r="N28" s="363"/>
      <c r="O28" s="363"/>
      <c r="P28" s="363"/>
      <c r="Q28" s="363"/>
      <c r="R28" s="356"/>
      <c r="S28" s="356"/>
      <c r="T28" s="356"/>
      <c r="U28" s="356">
        <v>80</v>
      </c>
      <c r="V28" s="356">
        <v>5156</v>
      </c>
      <c r="W28" s="357">
        <f t="shared" si="1"/>
        <v>1289</v>
      </c>
      <c r="X28" s="356">
        <f>VLOOKUP(A28,[1]sum!$A$2:$H$154,7,FALSE)</f>
        <v>129</v>
      </c>
      <c r="Y28" s="356">
        <f>VLOOKUP(A28,[1]sum!$A$2:$H$154,8,FALSE)</f>
        <v>9411</v>
      </c>
      <c r="Z28" s="357">
        <f t="shared" si="6"/>
        <v>2352.75</v>
      </c>
      <c r="AA28" s="356">
        <v>208</v>
      </c>
      <c r="AB28" s="356">
        <v>12664</v>
      </c>
      <c r="AC28" s="357">
        <f t="shared" si="7"/>
        <v>3166</v>
      </c>
      <c r="AD28" s="356">
        <v>182</v>
      </c>
      <c r="AE28" s="356">
        <v>9994</v>
      </c>
      <c r="AF28" s="357">
        <f t="shared" si="8"/>
        <v>2498.5</v>
      </c>
      <c r="AG28" s="357">
        <v>235</v>
      </c>
      <c r="AH28" s="357">
        <v>13973</v>
      </c>
      <c r="AI28" s="357">
        <f t="shared" si="9"/>
        <v>3493.25</v>
      </c>
      <c r="AJ28" s="356">
        <v>345</v>
      </c>
      <c r="AK28" s="356">
        <v>18471</v>
      </c>
      <c r="AL28" s="357">
        <f t="shared" si="10"/>
        <v>4617.75</v>
      </c>
      <c r="AM28" s="356">
        <v>331</v>
      </c>
      <c r="AN28" s="356">
        <v>18721</v>
      </c>
      <c r="AO28" s="356">
        <f t="shared" si="11"/>
        <v>4680.25</v>
      </c>
      <c r="AP28" s="358">
        <v>380</v>
      </c>
      <c r="AQ28" s="355">
        <v>22484</v>
      </c>
      <c r="AR28" s="356">
        <f t="shared" si="2"/>
        <v>5621</v>
      </c>
      <c r="AS28" s="364">
        <v>234</v>
      </c>
      <c r="AT28" s="364">
        <v>15162</v>
      </c>
      <c r="AU28" s="358">
        <f t="shared" si="12"/>
        <v>3790.5</v>
      </c>
      <c r="AV28" s="361">
        <v>349</v>
      </c>
      <c r="AW28" s="361">
        <v>20351</v>
      </c>
      <c r="AX28" s="358">
        <f t="shared" si="13"/>
        <v>5087.75</v>
      </c>
      <c r="AY28" s="355">
        <v>394</v>
      </c>
      <c r="AZ28" s="355">
        <v>23574</v>
      </c>
      <c r="BA28" s="360">
        <f t="shared" si="14"/>
        <v>5893.5</v>
      </c>
      <c r="BB28" s="361">
        <v>359</v>
      </c>
      <c r="BC28" s="361">
        <v>21141</v>
      </c>
      <c r="BD28" s="362">
        <f t="shared" si="15"/>
        <v>5285.25</v>
      </c>
      <c r="BE28" s="359">
        <v>409</v>
      </c>
      <c r="BF28" s="359">
        <v>25175</v>
      </c>
      <c r="BG28" s="362">
        <f t="shared" si="16"/>
        <v>6293.75</v>
      </c>
      <c r="BH28" s="360">
        <v>444</v>
      </c>
      <c r="BI28" s="360">
        <v>27020</v>
      </c>
      <c r="BJ28" s="362">
        <f t="shared" si="17"/>
        <v>6755</v>
      </c>
      <c r="BK28" s="360">
        <v>371</v>
      </c>
      <c r="BL28" s="360">
        <v>23449</v>
      </c>
      <c r="BM28" s="362">
        <f t="shared" si="18"/>
        <v>5862.25</v>
      </c>
    </row>
    <row r="29" spans="1:65" ht="14.65" customHeight="1">
      <c r="A29" s="340">
        <v>27</v>
      </c>
      <c r="B29" s="355" t="s">
        <v>74</v>
      </c>
      <c r="C29" s="355"/>
      <c r="D29" s="355"/>
      <c r="E29" s="356" t="str">
        <f>VLOOKUP(B29,Remark!G:H,2,0)</f>
        <v>RMA2</v>
      </c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56"/>
      <c r="S29" s="356"/>
      <c r="T29" s="356"/>
      <c r="U29" s="356">
        <v>104</v>
      </c>
      <c r="V29" s="356">
        <v>6832</v>
      </c>
      <c r="W29" s="357">
        <f t="shared" si="1"/>
        <v>1708</v>
      </c>
      <c r="X29" s="356">
        <f>VLOOKUP(A29,[1]sum!$A$2:$H$154,7,FALSE)</f>
        <v>101</v>
      </c>
      <c r="Y29" s="356">
        <f>VLOOKUP(A29,[1]sum!$A$2:$H$154,8,FALSE)</f>
        <v>6519</v>
      </c>
      <c r="Z29" s="357">
        <f t="shared" si="6"/>
        <v>1629.75</v>
      </c>
      <c r="AA29" s="356">
        <v>120</v>
      </c>
      <c r="AB29" s="356">
        <v>8080</v>
      </c>
      <c r="AC29" s="357">
        <f t="shared" si="7"/>
        <v>2020</v>
      </c>
      <c r="AD29" s="356">
        <v>209</v>
      </c>
      <c r="AE29" s="356">
        <v>12263</v>
      </c>
      <c r="AF29" s="357">
        <f t="shared" si="8"/>
        <v>3065.75</v>
      </c>
      <c r="AG29" s="357">
        <v>213</v>
      </c>
      <c r="AH29" s="357">
        <v>12855</v>
      </c>
      <c r="AI29" s="357">
        <f t="shared" si="9"/>
        <v>3213.75</v>
      </c>
      <c r="AJ29" s="356">
        <v>281</v>
      </c>
      <c r="AK29" s="356">
        <v>17595</v>
      </c>
      <c r="AL29" s="357">
        <f t="shared" si="10"/>
        <v>4398.75</v>
      </c>
      <c r="AM29" s="356">
        <v>360</v>
      </c>
      <c r="AN29" s="356">
        <v>21620</v>
      </c>
      <c r="AO29" s="356">
        <f t="shared" si="11"/>
        <v>5405</v>
      </c>
      <c r="AP29" s="358">
        <v>355</v>
      </c>
      <c r="AQ29" s="355">
        <v>22325</v>
      </c>
      <c r="AR29" s="356">
        <f t="shared" si="2"/>
        <v>5581.25</v>
      </c>
      <c r="AS29" s="364">
        <v>300</v>
      </c>
      <c r="AT29" s="364">
        <v>19116</v>
      </c>
      <c r="AU29" s="358">
        <f t="shared" si="12"/>
        <v>4779</v>
      </c>
      <c r="AV29" s="361">
        <v>392</v>
      </c>
      <c r="AW29" s="361">
        <v>24252</v>
      </c>
      <c r="AX29" s="358">
        <f t="shared" si="13"/>
        <v>6063</v>
      </c>
      <c r="AY29" s="355">
        <v>496</v>
      </c>
      <c r="AZ29" s="355">
        <v>29448</v>
      </c>
      <c r="BA29" s="360">
        <f t="shared" si="14"/>
        <v>7362</v>
      </c>
      <c r="BB29" s="361">
        <v>390</v>
      </c>
      <c r="BC29" s="361">
        <v>23110</v>
      </c>
      <c r="BD29" s="362">
        <f t="shared" si="15"/>
        <v>5777.5</v>
      </c>
      <c r="BE29" s="359">
        <v>430</v>
      </c>
      <c r="BF29" s="359">
        <v>26074</v>
      </c>
      <c r="BG29" s="362">
        <f t="shared" si="16"/>
        <v>6518.5</v>
      </c>
      <c r="BH29" s="360">
        <v>439</v>
      </c>
      <c r="BI29" s="360">
        <v>27253</v>
      </c>
      <c r="BJ29" s="362">
        <f t="shared" si="17"/>
        <v>6813.25</v>
      </c>
      <c r="BK29" s="360">
        <v>419</v>
      </c>
      <c r="BL29" s="360">
        <v>25845</v>
      </c>
      <c r="BM29" s="362">
        <f t="shared" si="18"/>
        <v>6461.25</v>
      </c>
    </row>
    <row r="30" spans="1:65" ht="14.65" customHeight="1">
      <c r="A30" s="340">
        <v>28</v>
      </c>
      <c r="B30" s="355" t="s">
        <v>75</v>
      </c>
      <c r="C30" s="355"/>
      <c r="D30" s="355"/>
      <c r="E30" s="356" t="str">
        <f>VLOOKUP(B30,Remark!G:H,2,0)</f>
        <v>RMA2</v>
      </c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56"/>
      <c r="S30" s="356"/>
      <c r="T30" s="356"/>
      <c r="U30" s="356">
        <v>22</v>
      </c>
      <c r="V30" s="356">
        <v>1338</v>
      </c>
      <c r="W30" s="357">
        <f t="shared" si="1"/>
        <v>334.5</v>
      </c>
      <c r="X30" s="356">
        <f>VLOOKUP(A30,[1]sum!$A$2:$H$154,7,FALSE)</f>
        <v>67</v>
      </c>
      <c r="Y30" s="356">
        <f>VLOOKUP(A30,[1]sum!$A$2:$H$154,8,FALSE)</f>
        <v>4361</v>
      </c>
      <c r="Z30" s="357">
        <f t="shared" si="6"/>
        <v>1090.25</v>
      </c>
      <c r="AA30" s="356">
        <v>81</v>
      </c>
      <c r="AB30" s="356">
        <v>5131</v>
      </c>
      <c r="AC30" s="357">
        <f t="shared" si="7"/>
        <v>1282.75</v>
      </c>
      <c r="AD30" s="356">
        <v>78</v>
      </c>
      <c r="AE30" s="356">
        <v>4922</v>
      </c>
      <c r="AF30" s="357">
        <f t="shared" si="8"/>
        <v>1230.5</v>
      </c>
      <c r="AG30" s="357">
        <v>130</v>
      </c>
      <c r="AH30" s="357">
        <v>7946</v>
      </c>
      <c r="AI30" s="357">
        <f t="shared" si="9"/>
        <v>1986.5</v>
      </c>
      <c r="AJ30" s="356">
        <v>138</v>
      </c>
      <c r="AK30" s="356">
        <v>9514</v>
      </c>
      <c r="AL30" s="357">
        <f t="shared" si="10"/>
        <v>2378.5</v>
      </c>
      <c r="AM30" s="356">
        <v>0</v>
      </c>
      <c r="AN30" s="356">
        <v>0</v>
      </c>
      <c r="AO30" s="356">
        <f t="shared" si="11"/>
        <v>0</v>
      </c>
      <c r="AP30" s="358">
        <v>137</v>
      </c>
      <c r="AQ30" s="355">
        <v>8803</v>
      </c>
      <c r="AR30" s="356">
        <f t="shared" si="2"/>
        <v>2200.75</v>
      </c>
      <c r="AS30" s="364">
        <v>65</v>
      </c>
      <c r="AT30" s="364">
        <v>4615</v>
      </c>
      <c r="AU30" s="358">
        <f t="shared" si="12"/>
        <v>1153.75</v>
      </c>
      <c r="AV30" s="361">
        <v>142</v>
      </c>
      <c r="AW30" s="361">
        <v>9734</v>
      </c>
      <c r="AX30" s="358">
        <f t="shared" si="13"/>
        <v>2433.5</v>
      </c>
      <c r="AY30" s="355">
        <v>133</v>
      </c>
      <c r="AZ30" s="355">
        <v>8711</v>
      </c>
      <c r="BA30" s="360">
        <f t="shared" si="14"/>
        <v>2177.75</v>
      </c>
      <c r="BB30" s="361">
        <v>160</v>
      </c>
      <c r="BC30" s="361">
        <v>9720</v>
      </c>
      <c r="BD30" s="362">
        <f t="shared" si="15"/>
        <v>2430</v>
      </c>
      <c r="BE30" s="359">
        <v>220</v>
      </c>
      <c r="BF30" s="359">
        <v>13816</v>
      </c>
      <c r="BG30" s="362">
        <f t="shared" si="16"/>
        <v>3454</v>
      </c>
      <c r="BH30" s="360">
        <v>205</v>
      </c>
      <c r="BI30" s="360">
        <v>14451</v>
      </c>
      <c r="BJ30" s="362">
        <f t="shared" si="17"/>
        <v>3612.75</v>
      </c>
      <c r="BK30" s="360">
        <v>201</v>
      </c>
      <c r="BL30" s="360">
        <v>12747</v>
      </c>
      <c r="BM30" s="362">
        <f t="shared" si="18"/>
        <v>3186.75</v>
      </c>
    </row>
    <row r="31" spans="1:65" ht="14.65" customHeight="1">
      <c r="A31" s="340">
        <v>29</v>
      </c>
      <c r="B31" s="355" t="s">
        <v>76</v>
      </c>
      <c r="C31" s="355"/>
      <c r="D31" s="355"/>
      <c r="E31" s="356" t="str">
        <f>VLOOKUP(B31,Remark!G:H,2,0)</f>
        <v>SUKS</v>
      </c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56"/>
      <c r="S31" s="356"/>
      <c r="T31" s="356"/>
      <c r="U31" s="356">
        <v>38</v>
      </c>
      <c r="V31" s="356">
        <v>2906</v>
      </c>
      <c r="W31" s="357">
        <f t="shared" si="1"/>
        <v>726.5</v>
      </c>
      <c r="X31" s="356">
        <f>VLOOKUP(A31,[1]sum!$A$2:$H$154,7,FALSE)</f>
        <v>78</v>
      </c>
      <c r="Y31" s="356">
        <f>VLOOKUP(A31,[1]sum!$A$2:$H$154,8,FALSE)</f>
        <v>5590</v>
      </c>
      <c r="Z31" s="357">
        <f t="shared" si="6"/>
        <v>1397.5</v>
      </c>
      <c r="AA31" s="356">
        <v>97</v>
      </c>
      <c r="AB31" s="356">
        <v>6887</v>
      </c>
      <c r="AC31" s="357">
        <f t="shared" si="7"/>
        <v>1721.75</v>
      </c>
      <c r="AD31" s="356">
        <v>105</v>
      </c>
      <c r="AE31" s="356">
        <v>6339</v>
      </c>
      <c r="AF31" s="357">
        <f t="shared" si="8"/>
        <v>1584.75</v>
      </c>
      <c r="AG31" s="357">
        <v>195</v>
      </c>
      <c r="AH31" s="357">
        <v>11837</v>
      </c>
      <c r="AI31" s="357">
        <f t="shared" si="9"/>
        <v>2959.25</v>
      </c>
      <c r="AJ31" s="356">
        <v>119</v>
      </c>
      <c r="AK31" s="356">
        <v>7849</v>
      </c>
      <c r="AL31" s="357">
        <f t="shared" si="10"/>
        <v>1962.25</v>
      </c>
      <c r="AM31" s="356">
        <v>55</v>
      </c>
      <c r="AN31" s="356">
        <v>3897</v>
      </c>
      <c r="AO31" s="356">
        <f t="shared" si="11"/>
        <v>974.25</v>
      </c>
      <c r="AP31" s="358">
        <v>77</v>
      </c>
      <c r="AQ31" s="355">
        <v>5115</v>
      </c>
      <c r="AR31" s="356">
        <f t="shared" si="2"/>
        <v>1278.75</v>
      </c>
      <c r="AS31" s="364">
        <v>38</v>
      </c>
      <c r="AT31" s="364">
        <v>3438</v>
      </c>
      <c r="AU31" s="358">
        <f t="shared" si="12"/>
        <v>859.5</v>
      </c>
      <c r="AV31" s="361">
        <v>91</v>
      </c>
      <c r="AW31" s="361">
        <v>6425</v>
      </c>
      <c r="AX31" s="358">
        <f t="shared" si="13"/>
        <v>1606.25</v>
      </c>
      <c r="AY31" s="355">
        <v>104</v>
      </c>
      <c r="AZ31" s="355">
        <v>7512</v>
      </c>
      <c r="BA31" s="360">
        <f t="shared" si="14"/>
        <v>1878</v>
      </c>
      <c r="BB31" s="361">
        <v>92</v>
      </c>
      <c r="BC31" s="361">
        <v>6572</v>
      </c>
      <c r="BD31" s="362">
        <f t="shared" si="15"/>
        <v>1643</v>
      </c>
      <c r="BE31" s="359">
        <v>132</v>
      </c>
      <c r="BF31" s="359">
        <v>7736</v>
      </c>
      <c r="BG31" s="362">
        <f t="shared" si="16"/>
        <v>1934</v>
      </c>
      <c r="BH31" s="360">
        <v>149</v>
      </c>
      <c r="BI31" s="360">
        <v>9551</v>
      </c>
      <c r="BJ31" s="362">
        <f t="shared" si="17"/>
        <v>2387.75</v>
      </c>
      <c r="BK31" s="360">
        <v>155</v>
      </c>
      <c r="BL31" s="360">
        <v>10293</v>
      </c>
      <c r="BM31" s="362">
        <f t="shared" si="18"/>
        <v>2573.25</v>
      </c>
    </row>
    <row r="32" spans="1:65" ht="14.65" customHeight="1">
      <c r="A32" s="340">
        <v>30</v>
      </c>
      <c r="B32" s="355" t="s">
        <v>77</v>
      </c>
      <c r="C32" s="355"/>
      <c r="D32" s="355"/>
      <c r="E32" s="356" t="str">
        <f>VLOOKUP(B32,Remark!G:H,2,0)</f>
        <v>RMA2</v>
      </c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56"/>
      <c r="S32" s="356"/>
      <c r="T32" s="356"/>
      <c r="U32" s="356">
        <v>24</v>
      </c>
      <c r="V32" s="356">
        <v>1736</v>
      </c>
      <c r="W32" s="357">
        <f t="shared" si="1"/>
        <v>434</v>
      </c>
      <c r="X32" s="356">
        <f>VLOOKUP(A32,[1]sum!$A$2:$H$154,7,FALSE)</f>
        <v>108</v>
      </c>
      <c r="Y32" s="356">
        <f>VLOOKUP(A32,[1]sum!$A$2:$H$154,8,FALSE)</f>
        <v>7868</v>
      </c>
      <c r="Z32" s="357">
        <f t="shared" si="6"/>
        <v>1967</v>
      </c>
      <c r="AA32" s="356">
        <v>59</v>
      </c>
      <c r="AB32" s="356">
        <v>3921</v>
      </c>
      <c r="AC32" s="357">
        <f t="shared" si="7"/>
        <v>980.25</v>
      </c>
      <c r="AD32" s="356">
        <v>133</v>
      </c>
      <c r="AE32" s="356">
        <v>8251</v>
      </c>
      <c r="AF32" s="357">
        <f t="shared" si="8"/>
        <v>2062.75</v>
      </c>
      <c r="AG32" s="357">
        <v>159</v>
      </c>
      <c r="AH32" s="357">
        <v>9605</v>
      </c>
      <c r="AI32" s="357">
        <f t="shared" si="9"/>
        <v>2401.25</v>
      </c>
      <c r="AJ32" s="356">
        <v>210</v>
      </c>
      <c r="AK32" s="356">
        <v>12618</v>
      </c>
      <c r="AL32" s="357">
        <f t="shared" si="10"/>
        <v>3154.5</v>
      </c>
      <c r="AM32" s="356">
        <v>303</v>
      </c>
      <c r="AN32" s="356">
        <v>15957</v>
      </c>
      <c r="AO32" s="356">
        <f t="shared" si="11"/>
        <v>3989.25</v>
      </c>
      <c r="AP32" s="358">
        <v>210</v>
      </c>
      <c r="AQ32" s="355">
        <v>12338</v>
      </c>
      <c r="AR32" s="356">
        <f t="shared" si="2"/>
        <v>3084.5</v>
      </c>
      <c r="AS32" s="364">
        <v>113</v>
      </c>
      <c r="AT32" s="364">
        <v>7507</v>
      </c>
      <c r="AU32" s="358">
        <f t="shared" si="12"/>
        <v>1876.75</v>
      </c>
      <c r="AV32" s="361">
        <v>190</v>
      </c>
      <c r="AW32" s="361">
        <v>11322</v>
      </c>
      <c r="AX32" s="358">
        <f t="shared" si="13"/>
        <v>2830.5</v>
      </c>
      <c r="AY32" s="355">
        <v>90</v>
      </c>
      <c r="AZ32" s="355">
        <v>5862</v>
      </c>
      <c r="BA32" s="360">
        <f t="shared" si="14"/>
        <v>1465.5</v>
      </c>
      <c r="BB32" s="361">
        <v>0</v>
      </c>
      <c r="BC32" s="361">
        <v>0</v>
      </c>
      <c r="BD32" s="362">
        <f t="shared" si="15"/>
        <v>0</v>
      </c>
      <c r="BE32" s="359">
        <v>60</v>
      </c>
      <c r="BF32" s="359">
        <v>4516</v>
      </c>
      <c r="BG32" s="362">
        <f t="shared" si="16"/>
        <v>1129</v>
      </c>
      <c r="BH32" s="360">
        <v>70</v>
      </c>
      <c r="BI32" s="360">
        <v>4286</v>
      </c>
      <c r="BJ32" s="362">
        <f t="shared" si="17"/>
        <v>1071.5</v>
      </c>
      <c r="BK32" s="360">
        <v>51</v>
      </c>
      <c r="BL32" s="360">
        <v>3129</v>
      </c>
      <c r="BM32" s="362">
        <f t="shared" si="18"/>
        <v>782.25</v>
      </c>
    </row>
    <row r="33" spans="1:65" ht="14.65" customHeight="1">
      <c r="A33" s="340"/>
      <c r="B33" s="355" t="s">
        <v>78</v>
      </c>
      <c r="C33" s="355"/>
      <c r="D33" s="355"/>
      <c r="E33" s="356" t="str">
        <f>VLOOKUP(B33,Remark!G:H,2,0)</f>
        <v>RMA2</v>
      </c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56"/>
      <c r="S33" s="356"/>
      <c r="T33" s="356"/>
      <c r="U33" s="356">
        <v>33</v>
      </c>
      <c r="V33" s="356">
        <v>2215</v>
      </c>
      <c r="W33" s="357">
        <f t="shared" si="1"/>
        <v>553.75</v>
      </c>
      <c r="X33" s="356" t="e">
        <f>VLOOKUP(A33,[1]sum!$A$2:$H$154,7,FALSE)</f>
        <v>#N/A</v>
      </c>
      <c r="Y33" s="356" t="e">
        <f>VLOOKUP(A33,[1]sum!$A$2:$H$154,8,FALSE)</f>
        <v>#N/A</v>
      </c>
      <c r="Z33" s="357" t="e">
        <f t="shared" si="6"/>
        <v>#N/A</v>
      </c>
      <c r="AA33" s="356">
        <v>77</v>
      </c>
      <c r="AB33" s="356">
        <v>5611</v>
      </c>
      <c r="AC33" s="357">
        <f t="shared" si="7"/>
        <v>1402.75</v>
      </c>
      <c r="AD33" s="356"/>
      <c r="AE33" s="356"/>
      <c r="AF33" s="357">
        <f t="shared" si="8"/>
        <v>0</v>
      </c>
      <c r="AG33" s="365"/>
      <c r="AH33" s="365"/>
      <c r="AI33" s="365">
        <f t="shared" si="9"/>
        <v>0</v>
      </c>
      <c r="AJ33" s="365"/>
      <c r="AK33" s="365"/>
      <c r="AL33" s="365">
        <f t="shared" si="10"/>
        <v>0</v>
      </c>
      <c r="AM33" s="356">
        <v>4</v>
      </c>
      <c r="AN33" s="356">
        <v>396</v>
      </c>
      <c r="AO33" s="356">
        <f t="shared" si="11"/>
        <v>99</v>
      </c>
      <c r="AP33" s="358">
        <v>3</v>
      </c>
      <c r="AQ33" s="355">
        <v>277</v>
      </c>
      <c r="AR33" s="356">
        <f t="shared" si="2"/>
        <v>69.25</v>
      </c>
      <c r="AS33" s="364">
        <v>2</v>
      </c>
      <c r="AT33" s="364">
        <v>158</v>
      </c>
      <c r="AU33" s="358">
        <f t="shared" si="12"/>
        <v>39.5</v>
      </c>
      <c r="AV33" s="361">
        <v>0</v>
      </c>
      <c r="AW33" s="361">
        <v>0</v>
      </c>
      <c r="AX33" s="358">
        <f t="shared" si="13"/>
        <v>0</v>
      </c>
      <c r="AY33" s="355">
        <v>0</v>
      </c>
      <c r="AZ33" s="355">
        <v>0</v>
      </c>
      <c r="BA33" s="360">
        <f t="shared" si="14"/>
        <v>0</v>
      </c>
      <c r="BB33" s="361">
        <v>0</v>
      </c>
      <c r="BC33" s="361">
        <v>0</v>
      </c>
      <c r="BD33" s="362">
        <f t="shared" si="15"/>
        <v>0</v>
      </c>
      <c r="BE33" s="359">
        <v>0</v>
      </c>
      <c r="BF33" s="359">
        <v>0</v>
      </c>
      <c r="BG33" s="362">
        <f t="shared" si="16"/>
        <v>0</v>
      </c>
      <c r="BH33" s="360">
        <v>0</v>
      </c>
      <c r="BI33" s="360">
        <v>0</v>
      </c>
      <c r="BJ33" s="362">
        <f t="shared" si="17"/>
        <v>0</v>
      </c>
      <c r="BK33" s="360">
        <v>0</v>
      </c>
      <c r="BL33" s="360">
        <v>0</v>
      </c>
      <c r="BM33" s="362">
        <f t="shared" si="18"/>
        <v>0</v>
      </c>
    </row>
    <row r="34" spans="1:65" ht="14.65" customHeight="1">
      <c r="A34" s="340">
        <v>31</v>
      </c>
      <c r="B34" s="355" t="s">
        <v>79</v>
      </c>
      <c r="C34" s="355"/>
      <c r="D34" s="355"/>
      <c r="E34" s="356" t="str">
        <f>VLOOKUP(B34,Remark!G:H,2,0)</f>
        <v>TPLU</v>
      </c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R34" s="356"/>
      <c r="S34" s="356"/>
      <c r="T34" s="356"/>
      <c r="U34" s="356">
        <v>107</v>
      </c>
      <c r="V34" s="356">
        <v>7469</v>
      </c>
      <c r="W34" s="357">
        <f t="shared" si="1"/>
        <v>1867.25</v>
      </c>
      <c r="X34" s="356">
        <f>VLOOKUP(A34,[1]sum!$A$2:$H$154,7,FALSE)</f>
        <v>166</v>
      </c>
      <c r="Y34" s="356">
        <f>VLOOKUP(A34,[1]sum!$A$2:$H$154,8,FALSE)</f>
        <v>11034</v>
      </c>
      <c r="Z34" s="357">
        <f t="shared" si="6"/>
        <v>2758.5</v>
      </c>
      <c r="AA34" s="356">
        <v>302</v>
      </c>
      <c r="AB34" s="356">
        <v>21262</v>
      </c>
      <c r="AC34" s="357">
        <f t="shared" si="7"/>
        <v>5315.5</v>
      </c>
      <c r="AD34" s="356">
        <v>230</v>
      </c>
      <c r="AE34" s="356">
        <v>15086</v>
      </c>
      <c r="AF34" s="357">
        <f t="shared" si="8"/>
        <v>3771.5</v>
      </c>
      <c r="AG34" s="357">
        <v>279</v>
      </c>
      <c r="AH34" s="357">
        <v>17617</v>
      </c>
      <c r="AI34" s="357">
        <f t="shared" si="9"/>
        <v>4404.25</v>
      </c>
      <c r="AJ34" s="356">
        <v>303</v>
      </c>
      <c r="AK34" s="356">
        <v>18861</v>
      </c>
      <c r="AL34" s="357">
        <f t="shared" si="10"/>
        <v>4715.25</v>
      </c>
      <c r="AM34" s="356">
        <v>412</v>
      </c>
      <c r="AN34" s="356">
        <v>27092</v>
      </c>
      <c r="AO34" s="356">
        <f t="shared" si="11"/>
        <v>6773</v>
      </c>
      <c r="AP34" s="358">
        <v>596</v>
      </c>
      <c r="AQ34" s="355">
        <v>37736</v>
      </c>
      <c r="AR34" s="356">
        <f t="shared" si="2"/>
        <v>9434</v>
      </c>
      <c r="AS34" s="364">
        <v>441</v>
      </c>
      <c r="AT34" s="364">
        <v>30651</v>
      </c>
      <c r="AU34" s="358">
        <f t="shared" si="12"/>
        <v>7662.75</v>
      </c>
      <c r="AV34" s="361">
        <v>683</v>
      </c>
      <c r="AW34" s="361">
        <v>44093</v>
      </c>
      <c r="AX34" s="358">
        <f t="shared" si="13"/>
        <v>11023.25</v>
      </c>
      <c r="AY34" s="355">
        <v>763</v>
      </c>
      <c r="AZ34" s="355">
        <v>49301</v>
      </c>
      <c r="BA34" s="360">
        <f t="shared" si="14"/>
        <v>12325.25</v>
      </c>
      <c r="BB34" s="361">
        <v>755</v>
      </c>
      <c r="BC34" s="361">
        <v>53213</v>
      </c>
      <c r="BD34" s="362">
        <f t="shared" si="15"/>
        <v>13303.25</v>
      </c>
      <c r="BE34" s="359">
        <v>746</v>
      </c>
      <c r="BF34" s="359">
        <v>53230</v>
      </c>
      <c r="BG34" s="362">
        <f t="shared" si="16"/>
        <v>13307.5</v>
      </c>
      <c r="BH34" s="360">
        <v>729</v>
      </c>
      <c r="BI34" s="360">
        <v>48195</v>
      </c>
      <c r="BJ34" s="362">
        <f t="shared" si="17"/>
        <v>12048.75</v>
      </c>
      <c r="BK34" s="360">
        <v>856</v>
      </c>
      <c r="BL34" s="360">
        <v>54964</v>
      </c>
      <c r="BM34" s="362">
        <f t="shared" si="18"/>
        <v>13741</v>
      </c>
    </row>
    <row r="35" spans="1:65" ht="14.65" customHeight="1">
      <c r="A35" s="340">
        <v>32</v>
      </c>
      <c r="B35" s="355" t="s">
        <v>80</v>
      </c>
      <c r="C35" s="355"/>
      <c r="D35" s="355"/>
      <c r="E35" s="356" t="str">
        <f>VLOOKUP(B35,Remark!G:H,2,0)</f>
        <v>SUKS</v>
      </c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56"/>
      <c r="S35" s="356"/>
      <c r="T35" s="356"/>
      <c r="U35" s="356">
        <v>11</v>
      </c>
      <c r="V35" s="356">
        <v>669</v>
      </c>
      <c r="W35" s="357">
        <f t="shared" ref="W35:W66" si="19">V35*25%</f>
        <v>167.25</v>
      </c>
      <c r="X35" s="356">
        <f>VLOOKUP(A35,[1]sum!$A$2:$H$154,7,FALSE)</f>
        <v>160</v>
      </c>
      <c r="Y35" s="356">
        <f>VLOOKUP(A35,[1]sum!$A$2:$H$154,8,FALSE)</f>
        <v>9632</v>
      </c>
      <c r="Z35" s="357">
        <f t="shared" si="6"/>
        <v>2408</v>
      </c>
      <c r="AA35" s="356">
        <v>111</v>
      </c>
      <c r="AB35" s="356">
        <v>7233</v>
      </c>
      <c r="AC35" s="357">
        <f t="shared" si="7"/>
        <v>1808.25</v>
      </c>
      <c r="AD35" s="356">
        <v>221</v>
      </c>
      <c r="AE35" s="356">
        <v>12499</v>
      </c>
      <c r="AF35" s="357">
        <f t="shared" si="8"/>
        <v>3124.75</v>
      </c>
      <c r="AG35" s="357">
        <v>155</v>
      </c>
      <c r="AH35" s="357">
        <v>10393</v>
      </c>
      <c r="AI35" s="357">
        <f t="shared" si="9"/>
        <v>2598.25</v>
      </c>
      <c r="AJ35" s="356">
        <v>228</v>
      </c>
      <c r="AK35" s="356">
        <v>14620</v>
      </c>
      <c r="AL35" s="357">
        <f t="shared" si="10"/>
        <v>3655</v>
      </c>
      <c r="AM35" s="356">
        <v>294</v>
      </c>
      <c r="AN35" s="356">
        <v>18890</v>
      </c>
      <c r="AO35" s="356">
        <f t="shared" si="11"/>
        <v>4722.5</v>
      </c>
      <c r="AP35" s="358">
        <v>301</v>
      </c>
      <c r="AQ35" s="355">
        <v>19139</v>
      </c>
      <c r="AR35" s="356">
        <f t="shared" si="2"/>
        <v>4784.75</v>
      </c>
      <c r="AS35" s="364">
        <v>323</v>
      </c>
      <c r="AT35" s="364">
        <v>21661</v>
      </c>
      <c r="AU35" s="358">
        <f t="shared" si="12"/>
        <v>5415.25</v>
      </c>
      <c r="AV35" s="361">
        <v>377</v>
      </c>
      <c r="AW35" s="361">
        <v>23991</v>
      </c>
      <c r="AX35" s="358">
        <f t="shared" si="13"/>
        <v>5997.75</v>
      </c>
      <c r="AY35" s="355">
        <v>328</v>
      </c>
      <c r="AZ35" s="355">
        <v>22300</v>
      </c>
      <c r="BA35" s="360">
        <f t="shared" si="14"/>
        <v>5575</v>
      </c>
      <c r="BB35" s="361">
        <v>359</v>
      </c>
      <c r="BC35" s="361">
        <v>25277</v>
      </c>
      <c r="BD35" s="362">
        <f t="shared" si="15"/>
        <v>6319.25</v>
      </c>
      <c r="BE35" s="359">
        <v>377</v>
      </c>
      <c r="BF35" s="359">
        <v>26123</v>
      </c>
      <c r="BG35" s="362">
        <f t="shared" si="16"/>
        <v>6530.75</v>
      </c>
      <c r="BH35" s="360">
        <v>363</v>
      </c>
      <c r="BI35" s="360">
        <v>23297</v>
      </c>
      <c r="BJ35" s="362">
        <f t="shared" si="17"/>
        <v>5824.25</v>
      </c>
      <c r="BK35" s="360">
        <v>362</v>
      </c>
      <c r="BL35" s="360">
        <v>24346</v>
      </c>
      <c r="BM35" s="362">
        <f t="shared" si="18"/>
        <v>6086.5</v>
      </c>
    </row>
    <row r="36" spans="1:65" ht="14.65" customHeight="1">
      <c r="A36" s="340">
        <v>33</v>
      </c>
      <c r="B36" s="355" t="s">
        <v>81</v>
      </c>
      <c r="C36" s="355"/>
      <c r="D36" s="355"/>
      <c r="E36" s="356" t="str">
        <f>VLOOKUP(B36,Remark!G:H,2,0)</f>
        <v>TPLU</v>
      </c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3"/>
      <c r="R36" s="356"/>
      <c r="S36" s="356"/>
      <c r="T36" s="356"/>
      <c r="U36" s="356">
        <v>42</v>
      </c>
      <c r="V36" s="356">
        <v>2866</v>
      </c>
      <c r="W36" s="357">
        <f t="shared" si="19"/>
        <v>716.5</v>
      </c>
      <c r="X36" s="356">
        <f>VLOOKUP(A36,[1]sum!$A$2:$H$154,7,FALSE)</f>
        <v>68</v>
      </c>
      <c r="Y36" s="356">
        <f>VLOOKUP(A36,[1]sum!$A$2:$H$154,8,FALSE)</f>
        <v>4680</v>
      </c>
      <c r="Z36" s="357">
        <f t="shared" si="6"/>
        <v>1170</v>
      </c>
      <c r="AA36" s="356">
        <v>113</v>
      </c>
      <c r="AB36" s="356">
        <v>7143</v>
      </c>
      <c r="AC36" s="357">
        <f t="shared" si="7"/>
        <v>1785.75</v>
      </c>
      <c r="AD36" s="356">
        <v>206</v>
      </c>
      <c r="AE36" s="356">
        <v>12638</v>
      </c>
      <c r="AF36" s="357">
        <f t="shared" si="8"/>
        <v>3159.5</v>
      </c>
      <c r="AG36" s="357">
        <v>221</v>
      </c>
      <c r="AH36" s="357">
        <v>15335</v>
      </c>
      <c r="AI36" s="357">
        <f t="shared" si="9"/>
        <v>3833.75</v>
      </c>
      <c r="AJ36" s="356">
        <v>253</v>
      </c>
      <c r="AK36" s="356">
        <v>15003</v>
      </c>
      <c r="AL36" s="357">
        <f t="shared" si="10"/>
        <v>3750.75</v>
      </c>
      <c r="AM36" s="356">
        <v>239</v>
      </c>
      <c r="AN36" s="356">
        <v>14741</v>
      </c>
      <c r="AO36" s="356">
        <f t="shared" si="11"/>
        <v>3685.25</v>
      </c>
      <c r="AP36" s="358">
        <v>129</v>
      </c>
      <c r="AQ36" s="355">
        <v>7479</v>
      </c>
      <c r="AR36" s="356">
        <f t="shared" si="2"/>
        <v>1869.75</v>
      </c>
      <c r="AS36" s="364">
        <v>23</v>
      </c>
      <c r="AT36" s="364">
        <v>1377</v>
      </c>
      <c r="AU36" s="358">
        <f t="shared" si="12"/>
        <v>344.25</v>
      </c>
      <c r="AV36" s="361">
        <v>0</v>
      </c>
      <c r="AW36" s="361">
        <v>0</v>
      </c>
      <c r="AX36" s="358">
        <f t="shared" si="13"/>
        <v>0</v>
      </c>
      <c r="AY36" s="355">
        <v>0</v>
      </c>
      <c r="AZ36" s="355">
        <v>0</v>
      </c>
      <c r="BA36" s="360">
        <f t="shared" si="14"/>
        <v>0</v>
      </c>
      <c r="BB36" s="361">
        <v>0</v>
      </c>
      <c r="BC36" s="361">
        <v>0</v>
      </c>
      <c r="BD36" s="362">
        <f t="shared" si="15"/>
        <v>0</v>
      </c>
      <c r="BE36" s="359">
        <v>0</v>
      </c>
      <c r="BF36" s="359">
        <v>0</v>
      </c>
      <c r="BG36" s="362">
        <f t="shared" si="16"/>
        <v>0</v>
      </c>
      <c r="BH36" s="360">
        <v>0</v>
      </c>
      <c r="BI36" s="360">
        <v>0</v>
      </c>
      <c r="BJ36" s="362">
        <f t="shared" si="17"/>
        <v>0</v>
      </c>
      <c r="BK36" s="360">
        <v>0</v>
      </c>
      <c r="BL36" s="360">
        <v>0</v>
      </c>
      <c r="BM36" s="362">
        <f t="shared" si="18"/>
        <v>0</v>
      </c>
    </row>
    <row r="37" spans="1:65" ht="14.65" customHeight="1">
      <c r="A37" s="340">
        <v>34</v>
      </c>
      <c r="B37" s="355" t="s">
        <v>82</v>
      </c>
      <c r="C37" s="355"/>
      <c r="D37" s="355"/>
      <c r="E37" s="356" t="str">
        <f>VLOOKUP(B37,Remark!G:H,2,0)</f>
        <v>TPLU</v>
      </c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56"/>
      <c r="S37" s="356"/>
      <c r="T37" s="356"/>
      <c r="U37" s="356">
        <v>56</v>
      </c>
      <c r="V37" s="356">
        <v>3840</v>
      </c>
      <c r="W37" s="357">
        <f t="shared" si="19"/>
        <v>960</v>
      </c>
      <c r="X37" s="356">
        <f>VLOOKUP(A37,[1]sum!$A$2:$H$154,7,FALSE)</f>
        <v>102</v>
      </c>
      <c r="Y37" s="356">
        <f>VLOOKUP(A37,[1]sum!$A$2:$H$154,8,FALSE)</f>
        <v>7354</v>
      </c>
      <c r="Z37" s="357">
        <f t="shared" si="6"/>
        <v>1838.5</v>
      </c>
      <c r="AA37" s="356">
        <v>168</v>
      </c>
      <c r="AB37" s="356">
        <v>10680</v>
      </c>
      <c r="AC37" s="357">
        <f t="shared" si="7"/>
        <v>2670</v>
      </c>
      <c r="AD37" s="356">
        <v>175</v>
      </c>
      <c r="AE37" s="356">
        <v>10329</v>
      </c>
      <c r="AF37" s="357">
        <f t="shared" si="8"/>
        <v>2582.25</v>
      </c>
      <c r="AG37" s="357">
        <v>186</v>
      </c>
      <c r="AH37" s="357">
        <v>11878</v>
      </c>
      <c r="AI37" s="357">
        <f t="shared" si="9"/>
        <v>2969.5</v>
      </c>
      <c r="AJ37" s="356">
        <v>186</v>
      </c>
      <c r="AK37" s="356">
        <v>10602</v>
      </c>
      <c r="AL37" s="357">
        <f t="shared" si="10"/>
        <v>2650.5</v>
      </c>
      <c r="AM37" s="356">
        <v>220</v>
      </c>
      <c r="AN37" s="356">
        <v>13372</v>
      </c>
      <c r="AO37" s="356">
        <f t="shared" si="11"/>
        <v>3343</v>
      </c>
      <c r="AP37" s="358">
        <v>166</v>
      </c>
      <c r="AQ37" s="355">
        <v>10986</v>
      </c>
      <c r="AR37" s="356">
        <f t="shared" si="2"/>
        <v>2746.5</v>
      </c>
      <c r="AS37" s="364">
        <v>165</v>
      </c>
      <c r="AT37" s="364">
        <v>9835</v>
      </c>
      <c r="AU37" s="358">
        <f t="shared" si="12"/>
        <v>2458.75</v>
      </c>
      <c r="AV37" s="361">
        <v>438</v>
      </c>
      <c r="AW37" s="361">
        <v>26282</v>
      </c>
      <c r="AX37" s="358">
        <f t="shared" si="13"/>
        <v>6570.5</v>
      </c>
      <c r="AY37" s="355">
        <v>432</v>
      </c>
      <c r="AZ37" s="355">
        <v>25704</v>
      </c>
      <c r="BA37" s="360">
        <f t="shared" si="14"/>
        <v>6426</v>
      </c>
      <c r="BB37" s="361">
        <v>400</v>
      </c>
      <c r="BC37" s="361">
        <v>23200</v>
      </c>
      <c r="BD37" s="362">
        <f t="shared" si="15"/>
        <v>5800</v>
      </c>
      <c r="BE37" s="359">
        <v>387</v>
      </c>
      <c r="BF37" s="359">
        <v>22725</v>
      </c>
      <c r="BG37" s="362">
        <f t="shared" si="16"/>
        <v>5681.25</v>
      </c>
      <c r="BH37" s="360">
        <v>330</v>
      </c>
      <c r="BI37" s="360">
        <v>18066</v>
      </c>
      <c r="BJ37" s="362">
        <f t="shared" si="17"/>
        <v>4516.5</v>
      </c>
      <c r="BK37" s="360">
        <v>380</v>
      </c>
      <c r="BL37" s="360">
        <v>22884</v>
      </c>
      <c r="BM37" s="362">
        <f t="shared" si="18"/>
        <v>5721</v>
      </c>
    </row>
    <row r="38" spans="1:65" ht="14.65" customHeight="1">
      <c r="A38" s="340">
        <v>35</v>
      </c>
      <c r="B38" s="355" t="s">
        <v>83</v>
      </c>
      <c r="C38" s="355"/>
      <c r="D38" s="355"/>
      <c r="E38" s="356" t="str">
        <f>VLOOKUP(B38,Remark!G:H,2,0)</f>
        <v>Kerry</v>
      </c>
      <c r="F38" s="363"/>
      <c r="G38" s="363"/>
      <c r="H38" s="363"/>
      <c r="I38" s="363"/>
      <c r="J38" s="363"/>
      <c r="K38" s="363"/>
      <c r="L38" s="363"/>
      <c r="M38" s="363"/>
      <c r="N38" s="363"/>
      <c r="O38" s="363"/>
      <c r="P38" s="363"/>
      <c r="Q38" s="363"/>
      <c r="R38" s="356"/>
      <c r="S38" s="356"/>
      <c r="T38" s="356"/>
      <c r="U38" s="356">
        <v>10</v>
      </c>
      <c r="V38" s="356">
        <v>598</v>
      </c>
      <c r="W38" s="357">
        <f t="shared" si="19"/>
        <v>149.5</v>
      </c>
      <c r="X38" s="356">
        <f>VLOOKUP(A38,[1]sum!$A$2:$H$154,7,FALSE)</f>
        <v>63</v>
      </c>
      <c r="Y38" s="356">
        <f>VLOOKUP(A38,[1]sum!$A$2:$H$154,8,FALSE)</f>
        <v>4057</v>
      </c>
      <c r="Z38" s="357">
        <f t="shared" si="6"/>
        <v>1014.25</v>
      </c>
      <c r="AA38" s="356">
        <v>132</v>
      </c>
      <c r="AB38" s="356">
        <v>7988</v>
      </c>
      <c r="AC38" s="357">
        <f t="shared" si="7"/>
        <v>1997</v>
      </c>
      <c r="AD38" s="356">
        <v>125</v>
      </c>
      <c r="AE38" s="356">
        <v>8179</v>
      </c>
      <c r="AF38" s="357">
        <f t="shared" si="8"/>
        <v>2044.75</v>
      </c>
      <c r="AG38" s="357">
        <v>159</v>
      </c>
      <c r="AH38" s="357">
        <v>10221</v>
      </c>
      <c r="AI38" s="357">
        <f t="shared" si="9"/>
        <v>2555.25</v>
      </c>
      <c r="AJ38" s="356">
        <v>126</v>
      </c>
      <c r="AK38" s="356">
        <v>8534</v>
      </c>
      <c r="AL38" s="357">
        <f t="shared" si="10"/>
        <v>2133.5</v>
      </c>
      <c r="AM38" s="356">
        <v>192</v>
      </c>
      <c r="AN38" s="356">
        <v>11184</v>
      </c>
      <c r="AO38" s="356">
        <f t="shared" si="11"/>
        <v>2796</v>
      </c>
      <c r="AP38" s="358">
        <v>169</v>
      </c>
      <c r="AQ38" s="355">
        <v>12287</v>
      </c>
      <c r="AR38" s="356">
        <f t="shared" si="2"/>
        <v>3071.75</v>
      </c>
      <c r="AS38" s="364">
        <v>185</v>
      </c>
      <c r="AT38" s="364">
        <v>12011</v>
      </c>
      <c r="AU38" s="358">
        <f t="shared" si="12"/>
        <v>3002.75</v>
      </c>
      <c r="AV38" s="361">
        <v>204</v>
      </c>
      <c r="AW38" s="361">
        <v>14380</v>
      </c>
      <c r="AX38" s="358">
        <f t="shared" si="13"/>
        <v>3595</v>
      </c>
      <c r="AY38" s="355">
        <v>160</v>
      </c>
      <c r="AZ38" s="355">
        <v>12592</v>
      </c>
      <c r="BA38" s="360">
        <f t="shared" si="14"/>
        <v>3148</v>
      </c>
      <c r="BB38" s="361">
        <v>185</v>
      </c>
      <c r="BC38" s="361">
        <v>12683</v>
      </c>
      <c r="BD38" s="362">
        <f t="shared" si="15"/>
        <v>3170.75</v>
      </c>
      <c r="BE38" s="359">
        <v>290</v>
      </c>
      <c r="BF38" s="359">
        <v>19370</v>
      </c>
      <c r="BG38" s="362">
        <f t="shared" si="16"/>
        <v>4842.5</v>
      </c>
      <c r="BH38" s="360">
        <v>230</v>
      </c>
      <c r="BI38" s="360">
        <v>15666</v>
      </c>
      <c r="BJ38" s="362">
        <f t="shared" si="17"/>
        <v>3916.5</v>
      </c>
      <c r="BK38" s="360">
        <v>214</v>
      </c>
      <c r="BL38" s="360">
        <v>15514</v>
      </c>
      <c r="BM38" s="362">
        <f t="shared" si="18"/>
        <v>3878.5</v>
      </c>
    </row>
    <row r="39" spans="1:65" ht="14.65" customHeight="1">
      <c r="A39" s="340">
        <v>36</v>
      </c>
      <c r="B39" s="355" t="s">
        <v>85</v>
      </c>
      <c r="C39" s="355"/>
      <c r="D39" s="355"/>
      <c r="E39" s="356" t="str">
        <f>VLOOKUP(B39,Remark!G:H,2,0)</f>
        <v>ONUT</v>
      </c>
      <c r="F39" s="363"/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56"/>
      <c r="S39" s="356"/>
      <c r="T39" s="356"/>
      <c r="U39" s="356">
        <v>14</v>
      </c>
      <c r="V39" s="356">
        <v>974</v>
      </c>
      <c r="W39" s="357">
        <f t="shared" si="19"/>
        <v>243.5</v>
      </c>
      <c r="X39" s="356">
        <f>VLOOKUP(A39,[1]sum!$A$2:$H$154,7,FALSE)</f>
        <v>69</v>
      </c>
      <c r="Y39" s="356">
        <f>VLOOKUP(A39,[1]sum!$A$2:$H$154,8,FALSE)</f>
        <v>4539</v>
      </c>
      <c r="Z39" s="357">
        <f t="shared" si="6"/>
        <v>1134.75</v>
      </c>
      <c r="AA39" s="356">
        <v>81</v>
      </c>
      <c r="AB39" s="356">
        <v>6363</v>
      </c>
      <c r="AC39" s="357">
        <f t="shared" si="7"/>
        <v>1590.75</v>
      </c>
      <c r="AD39" s="356">
        <v>72</v>
      </c>
      <c r="AE39" s="356">
        <v>4588</v>
      </c>
      <c r="AF39" s="357">
        <f t="shared" si="8"/>
        <v>1147</v>
      </c>
      <c r="AG39" s="357">
        <v>131</v>
      </c>
      <c r="AH39" s="357">
        <v>7597</v>
      </c>
      <c r="AI39" s="357">
        <f t="shared" si="9"/>
        <v>1899.25</v>
      </c>
      <c r="AJ39" s="356">
        <v>166</v>
      </c>
      <c r="AK39" s="356">
        <v>10786</v>
      </c>
      <c r="AL39" s="357">
        <f t="shared" si="10"/>
        <v>2696.5</v>
      </c>
      <c r="AM39" s="356">
        <v>135</v>
      </c>
      <c r="AN39" s="356">
        <v>8793</v>
      </c>
      <c r="AO39" s="356">
        <f t="shared" si="11"/>
        <v>2198.25</v>
      </c>
      <c r="AP39" s="358">
        <v>75</v>
      </c>
      <c r="AQ39" s="355">
        <v>5405</v>
      </c>
      <c r="AR39" s="356">
        <f t="shared" si="2"/>
        <v>1351.25</v>
      </c>
      <c r="AS39" s="364">
        <v>103</v>
      </c>
      <c r="AT39" s="364">
        <v>5965</v>
      </c>
      <c r="AU39" s="358">
        <f t="shared" si="12"/>
        <v>1491.25</v>
      </c>
      <c r="AV39" s="361">
        <v>132</v>
      </c>
      <c r="AW39" s="361">
        <v>7888</v>
      </c>
      <c r="AX39" s="358">
        <f t="shared" si="13"/>
        <v>1972</v>
      </c>
      <c r="AY39" s="355">
        <v>105</v>
      </c>
      <c r="AZ39" s="355">
        <v>7003</v>
      </c>
      <c r="BA39" s="360">
        <f t="shared" si="14"/>
        <v>1750.75</v>
      </c>
      <c r="BB39" s="361">
        <v>109</v>
      </c>
      <c r="BC39" s="361">
        <v>7139</v>
      </c>
      <c r="BD39" s="362">
        <f t="shared" si="15"/>
        <v>1784.75</v>
      </c>
      <c r="BE39" s="359">
        <v>110</v>
      </c>
      <c r="BF39" s="359">
        <v>7626</v>
      </c>
      <c r="BG39" s="362">
        <f t="shared" si="16"/>
        <v>1906.5</v>
      </c>
      <c r="BH39" s="360">
        <v>83</v>
      </c>
      <c r="BI39" s="360">
        <v>5529</v>
      </c>
      <c r="BJ39" s="362">
        <f t="shared" si="17"/>
        <v>1382.25</v>
      </c>
      <c r="BK39" s="360">
        <v>103</v>
      </c>
      <c r="BL39" s="360">
        <v>5985</v>
      </c>
      <c r="BM39" s="362">
        <f t="shared" si="18"/>
        <v>1496.25</v>
      </c>
    </row>
    <row r="40" spans="1:65" ht="14.65" customHeight="1">
      <c r="A40" s="340">
        <v>37</v>
      </c>
      <c r="B40" s="355" t="s">
        <v>86</v>
      </c>
      <c r="C40" s="355"/>
      <c r="D40" s="355"/>
      <c r="E40" s="356" t="str">
        <f>VLOOKUP(B40,Remark!G:H,2,0)</f>
        <v>KVIL</v>
      </c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3"/>
      <c r="Q40" s="363"/>
      <c r="R40" s="356"/>
      <c r="S40" s="356"/>
      <c r="T40" s="356"/>
      <c r="U40" s="356">
        <v>6</v>
      </c>
      <c r="V40" s="356">
        <v>258</v>
      </c>
      <c r="W40" s="357">
        <f t="shared" si="19"/>
        <v>64.5</v>
      </c>
      <c r="X40" s="356">
        <f>VLOOKUP(A40,[1]sum!$A$2:$H$154,7,FALSE)</f>
        <v>51</v>
      </c>
      <c r="Y40" s="356">
        <f>VLOOKUP(A40,[1]sum!$A$2:$H$154,8,FALSE)</f>
        <v>3025</v>
      </c>
      <c r="Z40" s="357">
        <f t="shared" si="6"/>
        <v>756.25</v>
      </c>
      <c r="AA40" s="356">
        <v>84</v>
      </c>
      <c r="AB40" s="356">
        <v>5412</v>
      </c>
      <c r="AC40" s="357">
        <f t="shared" si="7"/>
        <v>1353</v>
      </c>
      <c r="AD40" s="356">
        <v>28</v>
      </c>
      <c r="AE40" s="356">
        <v>1828</v>
      </c>
      <c r="AF40" s="357">
        <f t="shared" si="8"/>
        <v>457</v>
      </c>
      <c r="AG40" s="357">
        <v>52</v>
      </c>
      <c r="AH40" s="357">
        <v>3772</v>
      </c>
      <c r="AI40" s="357">
        <f t="shared" si="9"/>
        <v>943</v>
      </c>
      <c r="AJ40" s="356">
        <v>137</v>
      </c>
      <c r="AK40" s="356">
        <v>8771</v>
      </c>
      <c r="AL40" s="357">
        <f t="shared" si="10"/>
        <v>2192.75</v>
      </c>
      <c r="AM40" s="356">
        <v>96</v>
      </c>
      <c r="AN40" s="356">
        <v>5116</v>
      </c>
      <c r="AO40" s="356">
        <f t="shared" si="11"/>
        <v>1279</v>
      </c>
      <c r="AP40" s="358">
        <v>166</v>
      </c>
      <c r="AQ40" s="355">
        <v>10238</v>
      </c>
      <c r="AR40" s="356">
        <f t="shared" si="2"/>
        <v>2559.5</v>
      </c>
      <c r="AS40" s="364">
        <v>140</v>
      </c>
      <c r="AT40" s="364">
        <v>9352</v>
      </c>
      <c r="AU40" s="358">
        <f t="shared" si="12"/>
        <v>2338</v>
      </c>
      <c r="AV40" s="361">
        <v>192</v>
      </c>
      <c r="AW40" s="361">
        <v>12960</v>
      </c>
      <c r="AX40" s="358">
        <f t="shared" si="13"/>
        <v>3240</v>
      </c>
      <c r="AY40" s="355">
        <v>218</v>
      </c>
      <c r="AZ40" s="355">
        <v>14810</v>
      </c>
      <c r="BA40" s="360">
        <f t="shared" si="14"/>
        <v>3702.5</v>
      </c>
      <c r="BB40" s="361">
        <v>161</v>
      </c>
      <c r="BC40" s="361">
        <v>10603</v>
      </c>
      <c r="BD40" s="362">
        <f t="shared" si="15"/>
        <v>2650.75</v>
      </c>
      <c r="BE40" s="359">
        <v>177</v>
      </c>
      <c r="BF40" s="359">
        <v>12031</v>
      </c>
      <c r="BG40" s="362">
        <f t="shared" si="16"/>
        <v>3007.75</v>
      </c>
      <c r="BH40" s="360">
        <v>176</v>
      </c>
      <c r="BI40" s="360">
        <v>10396</v>
      </c>
      <c r="BJ40" s="362">
        <f t="shared" si="17"/>
        <v>2599</v>
      </c>
      <c r="BK40" s="360">
        <v>143</v>
      </c>
      <c r="BL40" s="360">
        <v>8237</v>
      </c>
      <c r="BM40" s="362">
        <f t="shared" si="18"/>
        <v>2059.25</v>
      </c>
    </row>
    <row r="41" spans="1:65" ht="14.65" customHeight="1">
      <c r="A41" s="340">
        <v>38</v>
      </c>
      <c r="B41" s="355" t="s">
        <v>87</v>
      </c>
      <c r="C41" s="355"/>
      <c r="D41" s="355"/>
      <c r="E41" s="356" t="str">
        <f>VLOOKUP(B41,Remark!G:H,2,0)</f>
        <v>KVIL</v>
      </c>
      <c r="F41" s="363"/>
      <c r="G41" s="363"/>
      <c r="H41" s="363"/>
      <c r="I41" s="363"/>
      <c r="J41" s="363"/>
      <c r="K41" s="363"/>
      <c r="L41" s="363"/>
      <c r="M41" s="363"/>
      <c r="N41" s="363"/>
      <c r="O41" s="363"/>
      <c r="P41" s="363"/>
      <c r="Q41" s="363"/>
      <c r="R41" s="356"/>
      <c r="S41" s="356"/>
      <c r="T41" s="356"/>
      <c r="U41" s="356">
        <v>51</v>
      </c>
      <c r="V41" s="356">
        <v>3437</v>
      </c>
      <c r="W41" s="357">
        <f t="shared" si="19"/>
        <v>859.25</v>
      </c>
      <c r="X41" s="356">
        <f>VLOOKUP(A41,[1]sum!$A$2:$H$154,7,FALSE)</f>
        <v>93</v>
      </c>
      <c r="Y41" s="356">
        <f>VLOOKUP(A41,[1]sum!$A$2:$H$154,8,FALSE)</f>
        <v>5871</v>
      </c>
      <c r="Z41" s="357">
        <f t="shared" si="6"/>
        <v>1467.75</v>
      </c>
      <c r="AA41" s="356">
        <v>57</v>
      </c>
      <c r="AB41" s="356">
        <v>3759</v>
      </c>
      <c r="AC41" s="357">
        <f t="shared" si="7"/>
        <v>939.75</v>
      </c>
      <c r="AD41" s="356">
        <v>93</v>
      </c>
      <c r="AE41" s="356">
        <v>5999</v>
      </c>
      <c r="AF41" s="357">
        <f t="shared" si="8"/>
        <v>1499.75</v>
      </c>
      <c r="AG41" s="357">
        <v>79</v>
      </c>
      <c r="AH41" s="357">
        <v>5145</v>
      </c>
      <c r="AI41" s="357">
        <f t="shared" si="9"/>
        <v>1286.25</v>
      </c>
      <c r="AJ41" s="356">
        <v>100</v>
      </c>
      <c r="AK41" s="356">
        <v>6132</v>
      </c>
      <c r="AL41" s="357">
        <f t="shared" si="10"/>
        <v>1533</v>
      </c>
      <c r="AM41" s="356">
        <v>126</v>
      </c>
      <c r="AN41" s="356">
        <v>7618</v>
      </c>
      <c r="AO41" s="356">
        <f t="shared" si="11"/>
        <v>1904.5</v>
      </c>
      <c r="AP41" s="358">
        <v>129</v>
      </c>
      <c r="AQ41" s="355">
        <v>8179</v>
      </c>
      <c r="AR41" s="356">
        <f t="shared" si="2"/>
        <v>2044.75</v>
      </c>
      <c r="AS41" s="364">
        <v>75</v>
      </c>
      <c r="AT41" s="364">
        <v>4869</v>
      </c>
      <c r="AU41" s="358">
        <f t="shared" si="12"/>
        <v>1217.25</v>
      </c>
      <c r="AV41" s="361">
        <v>112</v>
      </c>
      <c r="AW41" s="361">
        <v>6616</v>
      </c>
      <c r="AX41" s="358">
        <f t="shared" si="13"/>
        <v>1654</v>
      </c>
      <c r="AY41" s="355">
        <v>78</v>
      </c>
      <c r="AZ41" s="355">
        <v>4950</v>
      </c>
      <c r="BA41" s="360">
        <f t="shared" si="14"/>
        <v>1237.5</v>
      </c>
      <c r="BB41" s="361">
        <v>92</v>
      </c>
      <c r="BC41" s="361">
        <v>5800</v>
      </c>
      <c r="BD41" s="362">
        <f t="shared" si="15"/>
        <v>1450</v>
      </c>
      <c r="BE41" s="359">
        <v>115</v>
      </c>
      <c r="BF41" s="359">
        <v>7565</v>
      </c>
      <c r="BG41" s="362">
        <f t="shared" si="16"/>
        <v>1891.25</v>
      </c>
      <c r="BH41" s="360">
        <v>95</v>
      </c>
      <c r="BI41" s="360">
        <v>6025</v>
      </c>
      <c r="BJ41" s="362">
        <f t="shared" si="17"/>
        <v>1506.25</v>
      </c>
      <c r="BK41" s="360">
        <v>120</v>
      </c>
      <c r="BL41" s="360">
        <v>8396</v>
      </c>
      <c r="BM41" s="362">
        <f t="shared" si="18"/>
        <v>2099</v>
      </c>
    </row>
    <row r="42" spans="1:65" ht="14.65" customHeight="1">
      <c r="A42" s="340">
        <v>39</v>
      </c>
      <c r="B42" s="355" t="s">
        <v>88</v>
      </c>
      <c r="C42" s="355"/>
      <c r="D42" s="355"/>
      <c r="E42" s="356" t="str">
        <f>VLOOKUP(B42,Remark!G:H,2,0)</f>
        <v>KVIL</v>
      </c>
      <c r="F42" s="363"/>
      <c r="G42" s="363"/>
      <c r="H42" s="363"/>
      <c r="I42" s="363"/>
      <c r="J42" s="363"/>
      <c r="K42" s="363"/>
      <c r="L42" s="363"/>
      <c r="M42" s="363"/>
      <c r="N42" s="363"/>
      <c r="O42" s="363"/>
      <c r="P42" s="363"/>
      <c r="Q42" s="363"/>
      <c r="R42" s="356"/>
      <c r="S42" s="356"/>
      <c r="T42" s="356"/>
      <c r="U42" s="356">
        <v>12</v>
      </c>
      <c r="V42" s="356">
        <v>772</v>
      </c>
      <c r="W42" s="357">
        <f t="shared" si="19"/>
        <v>193</v>
      </c>
      <c r="X42" s="356">
        <f>VLOOKUP(A42,[1]sum!$A$2:$H$154,7,FALSE)</f>
        <v>61</v>
      </c>
      <c r="Y42" s="356">
        <f>VLOOKUP(A42,[1]sum!$A$2:$H$154,8,FALSE)</f>
        <v>3939</v>
      </c>
      <c r="Z42" s="357">
        <f t="shared" si="6"/>
        <v>984.75</v>
      </c>
      <c r="AA42" s="356">
        <v>64</v>
      </c>
      <c r="AB42" s="356">
        <v>4944</v>
      </c>
      <c r="AC42" s="357">
        <f t="shared" si="7"/>
        <v>1236</v>
      </c>
      <c r="AD42" s="356">
        <v>81</v>
      </c>
      <c r="AE42" s="356">
        <v>4815</v>
      </c>
      <c r="AF42" s="357">
        <f t="shared" si="8"/>
        <v>1203.75</v>
      </c>
      <c r="AG42" s="357">
        <v>80</v>
      </c>
      <c r="AH42" s="357">
        <v>5520</v>
      </c>
      <c r="AI42" s="357">
        <f t="shared" si="9"/>
        <v>1380</v>
      </c>
      <c r="AJ42" s="356">
        <v>92</v>
      </c>
      <c r="AK42" s="356">
        <v>5636</v>
      </c>
      <c r="AL42" s="357">
        <f t="shared" si="10"/>
        <v>1409</v>
      </c>
      <c r="AM42" s="356">
        <v>130</v>
      </c>
      <c r="AN42" s="356">
        <v>8330</v>
      </c>
      <c r="AO42" s="356">
        <f t="shared" si="11"/>
        <v>2082.5</v>
      </c>
      <c r="AP42" s="358">
        <v>156</v>
      </c>
      <c r="AQ42" s="355">
        <v>10372</v>
      </c>
      <c r="AR42" s="356">
        <f t="shared" si="2"/>
        <v>2593</v>
      </c>
      <c r="AS42" s="364">
        <v>136</v>
      </c>
      <c r="AT42" s="364">
        <v>7328</v>
      </c>
      <c r="AU42" s="358">
        <f t="shared" si="12"/>
        <v>1832</v>
      </c>
      <c r="AV42" s="361">
        <v>128</v>
      </c>
      <c r="AW42" s="361">
        <v>9728</v>
      </c>
      <c r="AX42" s="358">
        <f t="shared" si="13"/>
        <v>2432</v>
      </c>
      <c r="AY42" s="355">
        <v>119</v>
      </c>
      <c r="AZ42" s="355">
        <v>8341</v>
      </c>
      <c r="BA42" s="360">
        <f t="shared" si="14"/>
        <v>2085.25</v>
      </c>
      <c r="BB42" s="361">
        <v>172</v>
      </c>
      <c r="BC42" s="361">
        <v>12420</v>
      </c>
      <c r="BD42" s="362">
        <f t="shared" si="15"/>
        <v>3105</v>
      </c>
      <c r="BE42" s="359">
        <v>181</v>
      </c>
      <c r="BF42" s="359">
        <v>11971</v>
      </c>
      <c r="BG42" s="362">
        <f t="shared" si="16"/>
        <v>2992.75</v>
      </c>
      <c r="BH42" s="360">
        <v>135</v>
      </c>
      <c r="BI42" s="360">
        <v>9981</v>
      </c>
      <c r="BJ42" s="362">
        <f t="shared" si="17"/>
        <v>2495.25</v>
      </c>
      <c r="BK42" s="360">
        <v>149</v>
      </c>
      <c r="BL42" s="360">
        <v>9535</v>
      </c>
      <c r="BM42" s="362">
        <f t="shared" si="18"/>
        <v>2383.75</v>
      </c>
    </row>
    <row r="43" spans="1:65" ht="14.65" customHeight="1">
      <c r="A43" s="340">
        <v>40</v>
      </c>
      <c r="B43" s="355" t="s">
        <v>89</v>
      </c>
      <c r="C43" s="355"/>
      <c r="D43" s="355"/>
      <c r="E43" s="356" t="str">
        <f>VLOOKUP(B43,Remark!G:H,2,0)</f>
        <v>KVIL</v>
      </c>
      <c r="F43" s="363"/>
      <c r="G43" s="363"/>
      <c r="H43" s="363"/>
      <c r="I43" s="363"/>
      <c r="J43" s="363"/>
      <c r="K43" s="363"/>
      <c r="L43" s="363"/>
      <c r="M43" s="363"/>
      <c r="N43" s="363"/>
      <c r="O43" s="363"/>
      <c r="P43" s="363"/>
      <c r="Q43" s="363"/>
      <c r="R43" s="356"/>
      <c r="S43" s="356"/>
      <c r="T43" s="356"/>
      <c r="U43" s="356">
        <v>13</v>
      </c>
      <c r="V43" s="356">
        <v>1023</v>
      </c>
      <c r="W43" s="357">
        <f t="shared" si="19"/>
        <v>255.75</v>
      </c>
      <c r="X43" s="356">
        <f>VLOOKUP(A43,[1]sum!$A$2:$H$154,7,FALSE)</f>
        <v>33</v>
      </c>
      <c r="Y43" s="356">
        <f>VLOOKUP(A43,[1]sum!$A$2:$H$154,8,FALSE)</f>
        <v>2319</v>
      </c>
      <c r="Z43" s="357">
        <f t="shared" si="6"/>
        <v>579.75</v>
      </c>
      <c r="AA43" s="356">
        <v>21</v>
      </c>
      <c r="AB43" s="356">
        <v>1979</v>
      </c>
      <c r="AC43" s="357">
        <f t="shared" si="7"/>
        <v>494.75</v>
      </c>
      <c r="AD43" s="356">
        <v>32</v>
      </c>
      <c r="AE43" s="356">
        <v>2020</v>
      </c>
      <c r="AF43" s="357">
        <f t="shared" si="8"/>
        <v>505</v>
      </c>
      <c r="AG43" s="357">
        <v>16</v>
      </c>
      <c r="AH43" s="357">
        <v>964</v>
      </c>
      <c r="AI43" s="357">
        <f t="shared" si="9"/>
        <v>241</v>
      </c>
      <c r="AJ43" s="356">
        <v>19</v>
      </c>
      <c r="AK43" s="356">
        <v>1189</v>
      </c>
      <c r="AL43" s="357">
        <f t="shared" si="10"/>
        <v>297.25</v>
      </c>
      <c r="AM43" s="356">
        <v>14</v>
      </c>
      <c r="AN43" s="356">
        <v>898</v>
      </c>
      <c r="AO43" s="356">
        <f t="shared" si="11"/>
        <v>224.5</v>
      </c>
      <c r="AP43" s="358">
        <v>71</v>
      </c>
      <c r="AQ43" s="355">
        <v>3633</v>
      </c>
      <c r="AR43" s="356">
        <f t="shared" si="2"/>
        <v>908.25</v>
      </c>
      <c r="AS43" s="364">
        <v>46</v>
      </c>
      <c r="AT43" s="364">
        <v>3038</v>
      </c>
      <c r="AU43" s="358">
        <f t="shared" si="12"/>
        <v>759.5</v>
      </c>
      <c r="AV43" s="361">
        <v>30</v>
      </c>
      <c r="AW43" s="361">
        <v>1878</v>
      </c>
      <c r="AX43" s="358">
        <f t="shared" si="13"/>
        <v>469.5</v>
      </c>
      <c r="AY43" s="355">
        <v>46</v>
      </c>
      <c r="AZ43" s="355">
        <v>2614</v>
      </c>
      <c r="BA43" s="360">
        <f t="shared" si="14"/>
        <v>653.5</v>
      </c>
      <c r="BB43" s="361">
        <v>31</v>
      </c>
      <c r="BC43" s="361">
        <v>1897</v>
      </c>
      <c r="BD43" s="362">
        <f t="shared" si="15"/>
        <v>474.25</v>
      </c>
      <c r="BE43" s="359">
        <v>42</v>
      </c>
      <c r="BF43" s="359">
        <v>2954</v>
      </c>
      <c r="BG43" s="362">
        <f t="shared" si="16"/>
        <v>738.5</v>
      </c>
      <c r="BH43" s="360">
        <v>31</v>
      </c>
      <c r="BI43" s="360">
        <v>2365</v>
      </c>
      <c r="BJ43" s="362">
        <f t="shared" si="17"/>
        <v>591.25</v>
      </c>
      <c r="BK43" s="360">
        <v>46</v>
      </c>
      <c r="BL43" s="360">
        <v>3794</v>
      </c>
      <c r="BM43" s="362">
        <f t="shared" si="18"/>
        <v>948.5</v>
      </c>
    </row>
    <row r="44" spans="1:65" ht="14.65" customHeight="1">
      <c r="A44" s="340">
        <v>41</v>
      </c>
      <c r="B44" s="355" t="s">
        <v>90</v>
      </c>
      <c r="C44" s="355"/>
      <c r="D44" s="355"/>
      <c r="E44" s="356" t="str">
        <f>VLOOKUP(B44,Remark!G:H,2,0)</f>
        <v>KVIL</v>
      </c>
      <c r="F44" s="363"/>
      <c r="G44" s="363"/>
      <c r="H44" s="363"/>
      <c r="I44" s="363"/>
      <c r="J44" s="363"/>
      <c r="K44" s="363"/>
      <c r="L44" s="363"/>
      <c r="M44" s="363"/>
      <c r="N44" s="363"/>
      <c r="O44" s="363"/>
      <c r="P44" s="363"/>
      <c r="Q44" s="363"/>
      <c r="R44" s="356"/>
      <c r="S44" s="356"/>
      <c r="T44" s="356"/>
      <c r="U44" s="356">
        <v>41</v>
      </c>
      <c r="V44" s="356">
        <v>3119</v>
      </c>
      <c r="W44" s="357">
        <f t="shared" si="19"/>
        <v>779.75</v>
      </c>
      <c r="X44" s="356">
        <f>VLOOKUP(A44,[1]sum!$A$2:$H$154,7,FALSE)</f>
        <v>50</v>
      </c>
      <c r="Y44" s="356">
        <f>VLOOKUP(A44,[1]sum!$A$2:$H$154,8,FALSE)</f>
        <v>3602</v>
      </c>
      <c r="Z44" s="357">
        <f t="shared" si="6"/>
        <v>900.5</v>
      </c>
      <c r="AA44" s="356">
        <v>95</v>
      </c>
      <c r="AB44" s="356">
        <v>7645</v>
      </c>
      <c r="AC44" s="357">
        <f t="shared" si="7"/>
        <v>1911.25</v>
      </c>
      <c r="AD44" s="356">
        <v>96</v>
      </c>
      <c r="AE44" s="356">
        <v>6664</v>
      </c>
      <c r="AF44" s="357">
        <f t="shared" si="8"/>
        <v>1666</v>
      </c>
      <c r="AG44" s="357">
        <v>95</v>
      </c>
      <c r="AH44" s="357">
        <v>6549</v>
      </c>
      <c r="AI44" s="357">
        <f t="shared" si="9"/>
        <v>1637.25</v>
      </c>
      <c r="AJ44" s="356">
        <v>84</v>
      </c>
      <c r="AK44" s="356">
        <v>5708</v>
      </c>
      <c r="AL44" s="357">
        <f t="shared" si="10"/>
        <v>1427</v>
      </c>
      <c r="AM44" s="356">
        <v>102</v>
      </c>
      <c r="AN44" s="356">
        <v>6750</v>
      </c>
      <c r="AO44" s="356">
        <f t="shared" si="11"/>
        <v>1687.5</v>
      </c>
      <c r="AP44" s="358">
        <v>126</v>
      </c>
      <c r="AQ44" s="355">
        <v>7686</v>
      </c>
      <c r="AR44" s="356">
        <f t="shared" si="2"/>
        <v>1921.5</v>
      </c>
      <c r="AS44" s="364">
        <v>150</v>
      </c>
      <c r="AT44" s="364">
        <v>9302</v>
      </c>
      <c r="AU44" s="358">
        <f t="shared" si="12"/>
        <v>2325.5</v>
      </c>
      <c r="AV44" s="361">
        <v>118</v>
      </c>
      <c r="AW44" s="361">
        <v>7242</v>
      </c>
      <c r="AX44" s="358">
        <f t="shared" si="13"/>
        <v>1810.5</v>
      </c>
      <c r="AY44" s="355">
        <v>175</v>
      </c>
      <c r="AZ44" s="355">
        <v>11565</v>
      </c>
      <c r="BA44" s="360">
        <f t="shared" si="14"/>
        <v>2891.25</v>
      </c>
      <c r="BB44" s="361">
        <v>206</v>
      </c>
      <c r="BC44" s="361">
        <v>12686</v>
      </c>
      <c r="BD44" s="362">
        <f t="shared" si="15"/>
        <v>3171.5</v>
      </c>
      <c r="BE44" s="359">
        <v>190</v>
      </c>
      <c r="BF44" s="359">
        <v>11674</v>
      </c>
      <c r="BG44" s="362">
        <f t="shared" si="16"/>
        <v>2918.5</v>
      </c>
      <c r="BH44" s="360">
        <v>165</v>
      </c>
      <c r="BI44" s="360">
        <v>10779</v>
      </c>
      <c r="BJ44" s="362">
        <f t="shared" si="17"/>
        <v>2694.75</v>
      </c>
      <c r="BK44" s="360">
        <v>186</v>
      </c>
      <c r="BL44" s="360">
        <v>11794</v>
      </c>
      <c r="BM44" s="362">
        <f t="shared" si="18"/>
        <v>2948.5</v>
      </c>
    </row>
    <row r="45" spans="1:65" ht="14.65" customHeight="1">
      <c r="A45" s="340">
        <v>42</v>
      </c>
      <c r="B45" s="355" t="s">
        <v>91</v>
      </c>
      <c r="C45" s="355"/>
      <c r="D45" s="355"/>
      <c r="E45" s="356" t="str">
        <f>VLOOKUP(B45,Remark!G:H,2,0)</f>
        <v>KVIL</v>
      </c>
      <c r="F45" s="363"/>
      <c r="G45" s="363"/>
      <c r="H45" s="363"/>
      <c r="I45" s="363"/>
      <c r="J45" s="363"/>
      <c r="K45" s="363"/>
      <c r="L45" s="363"/>
      <c r="M45" s="363"/>
      <c r="N45" s="363"/>
      <c r="O45" s="363"/>
      <c r="P45" s="363"/>
      <c r="Q45" s="363"/>
      <c r="R45" s="356"/>
      <c r="S45" s="356"/>
      <c r="T45" s="356"/>
      <c r="U45" s="356">
        <v>48</v>
      </c>
      <c r="V45" s="356">
        <v>2664</v>
      </c>
      <c r="W45" s="357">
        <f t="shared" si="19"/>
        <v>666</v>
      </c>
      <c r="X45" s="356">
        <f>VLOOKUP(A45,[1]sum!$A$2:$H$154,7,FALSE)</f>
        <v>103</v>
      </c>
      <c r="Y45" s="356">
        <f>VLOOKUP(A45,[1]sum!$A$2:$H$154,8,FALSE)</f>
        <v>7345</v>
      </c>
      <c r="Z45" s="357">
        <f t="shared" si="6"/>
        <v>1836.25</v>
      </c>
      <c r="AA45" s="356">
        <v>104</v>
      </c>
      <c r="AB45" s="356">
        <v>6172</v>
      </c>
      <c r="AC45" s="357">
        <f t="shared" si="7"/>
        <v>1543</v>
      </c>
      <c r="AD45" s="356">
        <v>163</v>
      </c>
      <c r="AE45" s="356">
        <v>9565</v>
      </c>
      <c r="AF45" s="357">
        <f t="shared" si="8"/>
        <v>2391.25</v>
      </c>
      <c r="AG45" s="357">
        <v>159</v>
      </c>
      <c r="AH45" s="357">
        <v>10257</v>
      </c>
      <c r="AI45" s="357">
        <f t="shared" si="9"/>
        <v>2564.25</v>
      </c>
      <c r="AJ45" s="356">
        <v>120</v>
      </c>
      <c r="AK45" s="356">
        <v>7664</v>
      </c>
      <c r="AL45" s="357">
        <f t="shared" si="10"/>
        <v>1916</v>
      </c>
      <c r="AM45" s="356">
        <v>167</v>
      </c>
      <c r="AN45" s="356">
        <v>10793</v>
      </c>
      <c r="AO45" s="356">
        <f t="shared" si="11"/>
        <v>2698.25</v>
      </c>
      <c r="AP45" s="358">
        <v>166</v>
      </c>
      <c r="AQ45" s="355">
        <v>10690</v>
      </c>
      <c r="AR45" s="356">
        <f t="shared" si="2"/>
        <v>2672.5</v>
      </c>
      <c r="AS45" s="364">
        <v>189</v>
      </c>
      <c r="AT45" s="364">
        <v>12355</v>
      </c>
      <c r="AU45" s="358">
        <f t="shared" si="12"/>
        <v>3088.75</v>
      </c>
      <c r="AV45" s="361">
        <v>247</v>
      </c>
      <c r="AW45" s="361">
        <v>16181</v>
      </c>
      <c r="AX45" s="358">
        <f t="shared" si="13"/>
        <v>4045.25</v>
      </c>
      <c r="AY45" s="355">
        <v>181</v>
      </c>
      <c r="AZ45" s="355">
        <v>11659</v>
      </c>
      <c r="BA45" s="360">
        <f t="shared" si="14"/>
        <v>2914.75</v>
      </c>
      <c r="BB45" s="361">
        <v>222</v>
      </c>
      <c r="BC45" s="361">
        <v>14050</v>
      </c>
      <c r="BD45" s="362">
        <f t="shared" si="15"/>
        <v>3512.5</v>
      </c>
      <c r="BE45" s="359">
        <v>144</v>
      </c>
      <c r="BF45" s="359">
        <v>10772</v>
      </c>
      <c r="BG45" s="362">
        <f t="shared" si="16"/>
        <v>2693</v>
      </c>
      <c r="BH45" s="360">
        <v>187</v>
      </c>
      <c r="BI45" s="360">
        <v>13953</v>
      </c>
      <c r="BJ45" s="362">
        <f t="shared" si="17"/>
        <v>3488.25</v>
      </c>
      <c r="BK45" s="360">
        <v>269</v>
      </c>
      <c r="BL45" s="360">
        <v>18367</v>
      </c>
      <c r="BM45" s="362">
        <f t="shared" si="18"/>
        <v>4591.75</v>
      </c>
    </row>
    <row r="46" spans="1:65" ht="14.65" customHeight="1">
      <c r="A46" s="340">
        <v>43</v>
      </c>
      <c r="B46" s="355" t="s">
        <v>92</v>
      </c>
      <c r="C46" s="355"/>
      <c r="D46" s="355"/>
      <c r="E46" s="356" t="str">
        <f>VLOOKUP(B46,Remark!G:H,2,0)</f>
        <v>KVIL</v>
      </c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56"/>
      <c r="S46" s="356"/>
      <c r="T46" s="356"/>
      <c r="U46" s="356">
        <v>18</v>
      </c>
      <c r="V46" s="356">
        <v>1302</v>
      </c>
      <c r="W46" s="357">
        <f t="shared" si="19"/>
        <v>325.5</v>
      </c>
      <c r="X46" s="356">
        <f>VLOOKUP(A46,[1]sum!$A$2:$H$154,7,FALSE)</f>
        <v>50</v>
      </c>
      <c r="Y46" s="356">
        <f>VLOOKUP(A46,[1]sum!$A$2:$H$154,8,FALSE)</f>
        <v>2902</v>
      </c>
      <c r="Z46" s="357">
        <f t="shared" si="6"/>
        <v>725.5</v>
      </c>
      <c r="AA46" s="356">
        <v>42</v>
      </c>
      <c r="AB46" s="356">
        <v>3222</v>
      </c>
      <c r="AC46" s="357">
        <f t="shared" si="7"/>
        <v>805.5</v>
      </c>
      <c r="AD46" s="356">
        <v>100</v>
      </c>
      <c r="AE46" s="356">
        <v>4428</v>
      </c>
      <c r="AF46" s="357">
        <f t="shared" si="8"/>
        <v>1107</v>
      </c>
      <c r="AG46" s="357">
        <v>83</v>
      </c>
      <c r="AH46" s="357">
        <v>5537</v>
      </c>
      <c r="AI46" s="357">
        <f t="shared" si="9"/>
        <v>1384.25</v>
      </c>
      <c r="AJ46" s="356">
        <v>77</v>
      </c>
      <c r="AK46" s="356">
        <v>4951</v>
      </c>
      <c r="AL46" s="357">
        <f t="shared" si="10"/>
        <v>1237.75</v>
      </c>
      <c r="AM46" s="356">
        <v>28</v>
      </c>
      <c r="AN46" s="356">
        <v>1544</v>
      </c>
      <c r="AO46" s="356">
        <f t="shared" si="11"/>
        <v>386</v>
      </c>
      <c r="AP46" s="358">
        <v>23</v>
      </c>
      <c r="AQ46" s="355">
        <v>1885</v>
      </c>
      <c r="AR46" s="356">
        <f t="shared" si="2"/>
        <v>471.25</v>
      </c>
      <c r="AS46" s="364">
        <v>55</v>
      </c>
      <c r="AT46" s="364">
        <v>2789</v>
      </c>
      <c r="AU46" s="358">
        <f t="shared" si="12"/>
        <v>697.25</v>
      </c>
      <c r="AV46" s="361">
        <v>117</v>
      </c>
      <c r="AW46" s="361">
        <v>8299</v>
      </c>
      <c r="AX46" s="358">
        <f t="shared" si="13"/>
        <v>2074.75</v>
      </c>
      <c r="AY46" s="355">
        <v>108</v>
      </c>
      <c r="AZ46" s="355">
        <v>7476</v>
      </c>
      <c r="BA46" s="360">
        <f t="shared" si="14"/>
        <v>1869</v>
      </c>
      <c r="BB46" s="361">
        <v>109</v>
      </c>
      <c r="BC46" s="361">
        <v>8271</v>
      </c>
      <c r="BD46" s="362">
        <f t="shared" si="15"/>
        <v>2067.75</v>
      </c>
      <c r="BE46" s="359">
        <v>141</v>
      </c>
      <c r="BF46" s="359">
        <v>10723</v>
      </c>
      <c r="BG46" s="362">
        <f t="shared" si="16"/>
        <v>2680.75</v>
      </c>
      <c r="BH46" s="360">
        <v>166</v>
      </c>
      <c r="BI46" s="360">
        <v>11594</v>
      </c>
      <c r="BJ46" s="362">
        <f t="shared" si="17"/>
        <v>2898.5</v>
      </c>
      <c r="BK46" s="360">
        <v>154</v>
      </c>
      <c r="BL46" s="360">
        <v>10674</v>
      </c>
      <c r="BM46" s="362">
        <f t="shared" si="18"/>
        <v>2668.5</v>
      </c>
    </row>
    <row r="47" spans="1:65" ht="14.65" customHeight="1">
      <c r="A47" s="340">
        <v>44</v>
      </c>
      <c r="B47" s="355" t="s">
        <v>93</v>
      </c>
      <c r="C47" s="355"/>
      <c r="D47" s="355"/>
      <c r="E47" s="356" t="str">
        <f>VLOOKUP(B47,Remark!G:H,2,0)</f>
        <v>KVIL</v>
      </c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56"/>
      <c r="S47" s="356"/>
      <c r="T47" s="356"/>
      <c r="U47" s="356">
        <v>10</v>
      </c>
      <c r="V47" s="356">
        <v>618</v>
      </c>
      <c r="W47" s="357">
        <f t="shared" si="19"/>
        <v>154.5</v>
      </c>
      <c r="X47" s="356">
        <f>VLOOKUP(A47,[1]sum!$A$2:$H$154,7,FALSE)</f>
        <v>35</v>
      </c>
      <c r="Y47" s="356">
        <f>VLOOKUP(A47,[1]sum!$A$2:$H$154,8,FALSE)</f>
        <v>2337</v>
      </c>
      <c r="Z47" s="357">
        <f t="shared" si="6"/>
        <v>584.25</v>
      </c>
      <c r="AA47" s="356">
        <v>45</v>
      </c>
      <c r="AB47" s="356">
        <v>3171</v>
      </c>
      <c r="AC47" s="357">
        <f t="shared" si="7"/>
        <v>792.75</v>
      </c>
      <c r="AD47" s="356">
        <v>97</v>
      </c>
      <c r="AE47" s="356">
        <v>5695</v>
      </c>
      <c r="AF47" s="357">
        <f t="shared" si="8"/>
        <v>1423.75</v>
      </c>
      <c r="AG47" s="357">
        <v>125</v>
      </c>
      <c r="AH47" s="357">
        <v>8659</v>
      </c>
      <c r="AI47" s="357">
        <f t="shared" si="9"/>
        <v>2164.75</v>
      </c>
      <c r="AJ47" s="356">
        <v>76</v>
      </c>
      <c r="AK47" s="356">
        <v>4164</v>
      </c>
      <c r="AL47" s="357">
        <f t="shared" si="10"/>
        <v>1041</v>
      </c>
      <c r="AM47" s="356">
        <v>60</v>
      </c>
      <c r="AN47" s="356">
        <v>4076</v>
      </c>
      <c r="AO47" s="356">
        <f t="shared" si="11"/>
        <v>1019</v>
      </c>
      <c r="AP47" s="358">
        <v>60</v>
      </c>
      <c r="AQ47" s="355">
        <v>4644</v>
      </c>
      <c r="AR47" s="356">
        <f t="shared" si="2"/>
        <v>1161</v>
      </c>
      <c r="AS47" s="364">
        <v>70</v>
      </c>
      <c r="AT47" s="364">
        <v>4518</v>
      </c>
      <c r="AU47" s="358">
        <f t="shared" si="12"/>
        <v>1129.5</v>
      </c>
      <c r="AV47" s="361">
        <v>90</v>
      </c>
      <c r="AW47" s="361">
        <v>6674</v>
      </c>
      <c r="AX47" s="358">
        <f t="shared" si="13"/>
        <v>1668.5</v>
      </c>
      <c r="AY47" s="355">
        <v>97</v>
      </c>
      <c r="AZ47" s="355">
        <v>8039</v>
      </c>
      <c r="BA47" s="360">
        <f t="shared" si="14"/>
        <v>2009.75</v>
      </c>
      <c r="BB47" s="361">
        <v>120</v>
      </c>
      <c r="BC47" s="361">
        <v>9764</v>
      </c>
      <c r="BD47" s="362">
        <f t="shared" si="15"/>
        <v>2441</v>
      </c>
      <c r="BE47" s="359">
        <v>140</v>
      </c>
      <c r="BF47" s="359">
        <v>11076</v>
      </c>
      <c r="BG47" s="362">
        <f t="shared" si="16"/>
        <v>2769</v>
      </c>
      <c r="BH47" s="360">
        <v>150</v>
      </c>
      <c r="BI47" s="360">
        <v>11302</v>
      </c>
      <c r="BJ47" s="362">
        <f t="shared" si="17"/>
        <v>2825.5</v>
      </c>
      <c r="BK47" s="360">
        <v>135</v>
      </c>
      <c r="BL47" s="360">
        <v>10021</v>
      </c>
      <c r="BM47" s="362">
        <f t="shared" si="18"/>
        <v>2505.25</v>
      </c>
    </row>
    <row r="48" spans="1:65" ht="14.65" customHeight="1">
      <c r="A48" s="340">
        <v>45</v>
      </c>
      <c r="B48" s="355" t="s">
        <v>94</v>
      </c>
      <c r="C48" s="355"/>
      <c r="D48" s="355"/>
      <c r="E48" s="356" t="str">
        <f>VLOOKUP(B48,Remark!G:H,2,0)</f>
        <v>KVIL</v>
      </c>
      <c r="F48" s="363"/>
      <c r="G48" s="363"/>
      <c r="H48" s="363"/>
      <c r="I48" s="363"/>
      <c r="J48" s="363"/>
      <c r="K48" s="363"/>
      <c r="L48" s="363"/>
      <c r="M48" s="363"/>
      <c r="N48" s="363"/>
      <c r="O48" s="363"/>
      <c r="P48" s="363"/>
      <c r="Q48" s="363"/>
      <c r="R48" s="356"/>
      <c r="S48" s="356"/>
      <c r="T48" s="356"/>
      <c r="U48" s="356">
        <v>7</v>
      </c>
      <c r="V48" s="356">
        <v>589</v>
      </c>
      <c r="W48" s="357">
        <f t="shared" si="19"/>
        <v>147.25</v>
      </c>
      <c r="X48" s="356">
        <f>VLOOKUP(A48,[1]sum!$A$2:$H$154,7,FALSE)</f>
        <v>29</v>
      </c>
      <c r="Y48" s="356">
        <f>VLOOKUP(A48,[1]sum!$A$2:$H$154,8,FALSE)</f>
        <v>2167</v>
      </c>
      <c r="Z48" s="357">
        <f t="shared" si="6"/>
        <v>541.75</v>
      </c>
      <c r="AA48" s="356">
        <v>25</v>
      </c>
      <c r="AB48" s="356">
        <v>1579</v>
      </c>
      <c r="AC48" s="357">
        <f t="shared" si="7"/>
        <v>394.75</v>
      </c>
      <c r="AD48" s="356">
        <v>49</v>
      </c>
      <c r="AE48" s="356">
        <v>2827</v>
      </c>
      <c r="AF48" s="357">
        <f t="shared" si="8"/>
        <v>706.75</v>
      </c>
      <c r="AG48" s="357">
        <v>75</v>
      </c>
      <c r="AH48" s="357">
        <v>5417</v>
      </c>
      <c r="AI48" s="357">
        <f t="shared" si="9"/>
        <v>1354.25</v>
      </c>
      <c r="AJ48" s="356">
        <v>101</v>
      </c>
      <c r="AK48" s="356">
        <v>6063</v>
      </c>
      <c r="AL48" s="357">
        <f t="shared" si="10"/>
        <v>1515.75</v>
      </c>
      <c r="AM48" s="356">
        <v>94</v>
      </c>
      <c r="AN48" s="356">
        <v>5682</v>
      </c>
      <c r="AO48" s="356">
        <f t="shared" si="11"/>
        <v>1420.5</v>
      </c>
      <c r="AP48" s="358">
        <v>142</v>
      </c>
      <c r="AQ48" s="355">
        <v>9726</v>
      </c>
      <c r="AR48" s="356">
        <f t="shared" si="2"/>
        <v>2431.5</v>
      </c>
      <c r="AS48" s="364">
        <v>137</v>
      </c>
      <c r="AT48" s="364">
        <v>8915</v>
      </c>
      <c r="AU48" s="358">
        <f t="shared" si="12"/>
        <v>2228.75</v>
      </c>
      <c r="AV48" s="361">
        <v>129</v>
      </c>
      <c r="AW48" s="361">
        <v>8243</v>
      </c>
      <c r="AX48" s="358">
        <f t="shared" si="13"/>
        <v>2060.75</v>
      </c>
      <c r="AY48" s="355">
        <v>95</v>
      </c>
      <c r="AZ48" s="355">
        <v>7117</v>
      </c>
      <c r="BA48" s="360">
        <f t="shared" si="14"/>
        <v>1779.25</v>
      </c>
      <c r="BB48" s="361">
        <v>94</v>
      </c>
      <c r="BC48" s="361">
        <v>6126</v>
      </c>
      <c r="BD48" s="362">
        <f t="shared" si="15"/>
        <v>1531.5</v>
      </c>
      <c r="BE48" s="359">
        <v>120</v>
      </c>
      <c r="BF48" s="359">
        <v>8996</v>
      </c>
      <c r="BG48" s="362">
        <f t="shared" si="16"/>
        <v>2249</v>
      </c>
      <c r="BH48" s="360">
        <v>114</v>
      </c>
      <c r="BI48" s="360">
        <v>7646</v>
      </c>
      <c r="BJ48" s="362">
        <f t="shared" si="17"/>
        <v>1911.5</v>
      </c>
      <c r="BK48" s="360">
        <v>86</v>
      </c>
      <c r="BL48" s="360">
        <v>6022</v>
      </c>
      <c r="BM48" s="362">
        <f t="shared" si="18"/>
        <v>1505.5</v>
      </c>
    </row>
    <row r="49" spans="1:65" ht="14.65" customHeight="1">
      <c r="A49" s="340">
        <v>46</v>
      </c>
      <c r="B49" s="355" t="s">
        <v>95</v>
      </c>
      <c r="C49" s="355"/>
      <c r="D49" s="355"/>
      <c r="E49" s="356" t="str">
        <f>VLOOKUP(B49,Remark!G:H,2,0)</f>
        <v>KVIL</v>
      </c>
      <c r="F49" s="363"/>
      <c r="G49" s="363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56"/>
      <c r="S49" s="356"/>
      <c r="T49" s="356"/>
      <c r="U49" s="356">
        <v>10</v>
      </c>
      <c r="V49" s="356">
        <v>694</v>
      </c>
      <c r="W49" s="357">
        <f t="shared" si="19"/>
        <v>173.5</v>
      </c>
      <c r="X49" s="356">
        <f>VLOOKUP(A49,[1]sum!$A$2:$H$154,7,FALSE)</f>
        <v>44</v>
      </c>
      <c r="Y49" s="356">
        <f>VLOOKUP(A49,[1]sum!$A$2:$H$154,8,FALSE)</f>
        <v>3848</v>
      </c>
      <c r="Z49" s="357">
        <f t="shared" si="6"/>
        <v>962</v>
      </c>
      <c r="AA49" s="356">
        <v>15</v>
      </c>
      <c r="AB49" s="356">
        <v>1281</v>
      </c>
      <c r="AC49" s="357">
        <f t="shared" si="7"/>
        <v>320.25</v>
      </c>
      <c r="AD49" s="356">
        <v>52</v>
      </c>
      <c r="AE49" s="356">
        <v>3056</v>
      </c>
      <c r="AF49" s="357">
        <f t="shared" si="8"/>
        <v>764</v>
      </c>
      <c r="AG49" s="357">
        <v>21</v>
      </c>
      <c r="AH49" s="357">
        <v>1671</v>
      </c>
      <c r="AI49" s="357">
        <f t="shared" si="9"/>
        <v>417.75</v>
      </c>
      <c r="AJ49" s="356">
        <v>20</v>
      </c>
      <c r="AK49" s="356">
        <v>1400</v>
      </c>
      <c r="AL49" s="357">
        <f t="shared" si="10"/>
        <v>350</v>
      </c>
      <c r="AM49" s="356">
        <v>31</v>
      </c>
      <c r="AN49" s="356">
        <v>2101</v>
      </c>
      <c r="AO49" s="356">
        <f t="shared" si="11"/>
        <v>525.25</v>
      </c>
      <c r="AP49" s="358">
        <v>31</v>
      </c>
      <c r="AQ49" s="355">
        <v>1761</v>
      </c>
      <c r="AR49" s="356">
        <f t="shared" si="2"/>
        <v>440.25</v>
      </c>
      <c r="AS49" s="364">
        <v>120</v>
      </c>
      <c r="AT49" s="364">
        <v>6976</v>
      </c>
      <c r="AU49" s="358">
        <f t="shared" si="12"/>
        <v>1744</v>
      </c>
      <c r="AV49" s="361">
        <v>26</v>
      </c>
      <c r="AW49" s="361">
        <v>1666</v>
      </c>
      <c r="AX49" s="358">
        <f t="shared" si="13"/>
        <v>416.5</v>
      </c>
      <c r="AY49" s="355">
        <v>28</v>
      </c>
      <c r="AZ49" s="355">
        <v>1948</v>
      </c>
      <c r="BA49" s="360">
        <f t="shared" si="14"/>
        <v>487</v>
      </c>
      <c r="BB49" s="361">
        <v>45</v>
      </c>
      <c r="BC49" s="361">
        <v>2959</v>
      </c>
      <c r="BD49" s="362">
        <f t="shared" si="15"/>
        <v>739.75</v>
      </c>
      <c r="BE49" s="359">
        <v>31</v>
      </c>
      <c r="BF49" s="359">
        <v>2173</v>
      </c>
      <c r="BG49" s="362">
        <f t="shared" si="16"/>
        <v>543.25</v>
      </c>
      <c r="BH49" s="360">
        <v>26</v>
      </c>
      <c r="BI49" s="360">
        <v>1830</v>
      </c>
      <c r="BJ49" s="362">
        <f t="shared" si="17"/>
        <v>457.5</v>
      </c>
      <c r="BK49" s="360">
        <v>24</v>
      </c>
      <c r="BL49" s="360">
        <v>1880</v>
      </c>
      <c r="BM49" s="362">
        <f t="shared" si="18"/>
        <v>470</v>
      </c>
    </row>
    <row r="50" spans="1:65" ht="14.65" customHeight="1">
      <c r="A50" s="340">
        <v>47</v>
      </c>
      <c r="B50" s="355" t="s">
        <v>96</v>
      </c>
      <c r="C50" s="355"/>
      <c r="D50" s="355"/>
      <c r="E50" s="356" t="str">
        <f>VLOOKUP(B50,Remark!G:H,2,0)</f>
        <v>KVIL</v>
      </c>
      <c r="F50" s="363"/>
      <c r="G50" s="363"/>
      <c r="H50" s="363"/>
      <c r="I50" s="363"/>
      <c r="J50" s="363"/>
      <c r="K50" s="363"/>
      <c r="L50" s="363"/>
      <c r="M50" s="363"/>
      <c r="N50" s="363"/>
      <c r="O50" s="363"/>
      <c r="P50" s="363"/>
      <c r="Q50" s="363"/>
      <c r="R50" s="356"/>
      <c r="S50" s="356"/>
      <c r="T50" s="356"/>
      <c r="U50" s="356">
        <v>13</v>
      </c>
      <c r="V50" s="356">
        <v>1143</v>
      </c>
      <c r="W50" s="357">
        <f t="shared" si="19"/>
        <v>285.75</v>
      </c>
      <c r="X50" s="356">
        <f>VLOOKUP(A50,[1]sum!$A$2:$H$154,7,FALSE)</f>
        <v>45</v>
      </c>
      <c r="Y50" s="356">
        <f>VLOOKUP(A50,[1]sum!$A$2:$H$154,8,FALSE)</f>
        <v>3123</v>
      </c>
      <c r="Z50" s="357">
        <f t="shared" si="6"/>
        <v>780.75</v>
      </c>
      <c r="AA50" s="356">
        <v>87</v>
      </c>
      <c r="AB50" s="356">
        <v>5269</v>
      </c>
      <c r="AC50" s="357">
        <f t="shared" si="7"/>
        <v>1317.25</v>
      </c>
      <c r="AD50" s="356">
        <v>81</v>
      </c>
      <c r="AE50" s="356">
        <v>5675</v>
      </c>
      <c r="AF50" s="357">
        <f t="shared" si="8"/>
        <v>1418.75</v>
      </c>
      <c r="AG50" s="357">
        <v>91</v>
      </c>
      <c r="AH50" s="357">
        <v>5049</v>
      </c>
      <c r="AI50" s="357">
        <f t="shared" si="9"/>
        <v>1262.25</v>
      </c>
      <c r="AJ50" s="356">
        <v>91</v>
      </c>
      <c r="AK50" s="356">
        <v>5349</v>
      </c>
      <c r="AL50" s="357">
        <f t="shared" si="10"/>
        <v>1337.25</v>
      </c>
      <c r="AM50" s="356">
        <v>94</v>
      </c>
      <c r="AN50" s="356">
        <v>6966</v>
      </c>
      <c r="AO50" s="356">
        <f t="shared" si="11"/>
        <v>1741.5</v>
      </c>
      <c r="AP50" s="358">
        <v>60</v>
      </c>
      <c r="AQ50" s="355">
        <v>4876</v>
      </c>
      <c r="AR50" s="356">
        <f t="shared" si="2"/>
        <v>1219</v>
      </c>
      <c r="AS50" s="364">
        <v>81</v>
      </c>
      <c r="AT50" s="364">
        <v>5415</v>
      </c>
      <c r="AU50" s="358">
        <f t="shared" si="12"/>
        <v>1353.75</v>
      </c>
      <c r="AV50" s="361">
        <v>100</v>
      </c>
      <c r="AW50" s="361">
        <v>7280</v>
      </c>
      <c r="AX50" s="358">
        <f t="shared" si="13"/>
        <v>1820</v>
      </c>
      <c r="AY50" s="355">
        <v>106</v>
      </c>
      <c r="AZ50" s="355">
        <v>8026</v>
      </c>
      <c r="BA50" s="360">
        <f t="shared" si="14"/>
        <v>2006.5</v>
      </c>
      <c r="BB50" s="361">
        <v>135</v>
      </c>
      <c r="BC50" s="361">
        <v>8581</v>
      </c>
      <c r="BD50" s="362">
        <f t="shared" si="15"/>
        <v>2145.25</v>
      </c>
      <c r="BE50" s="359">
        <v>159</v>
      </c>
      <c r="BF50" s="359">
        <v>11021</v>
      </c>
      <c r="BG50" s="362">
        <f t="shared" si="16"/>
        <v>2755.25</v>
      </c>
      <c r="BH50" s="360">
        <v>158</v>
      </c>
      <c r="BI50" s="360">
        <v>11094</v>
      </c>
      <c r="BJ50" s="362">
        <f t="shared" si="17"/>
        <v>2773.5</v>
      </c>
      <c r="BK50" s="360">
        <v>147</v>
      </c>
      <c r="BL50" s="360">
        <v>10585</v>
      </c>
      <c r="BM50" s="362">
        <f t="shared" si="18"/>
        <v>2646.25</v>
      </c>
    </row>
    <row r="51" spans="1:65" ht="14.65" customHeight="1">
      <c r="A51" s="340">
        <v>48</v>
      </c>
      <c r="B51" s="355" t="s">
        <v>97</v>
      </c>
      <c r="C51" s="355"/>
      <c r="D51" s="355"/>
      <c r="E51" s="356" t="str">
        <f>VLOOKUP(B51,Remark!G:H,2,0)</f>
        <v>KVIL</v>
      </c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56"/>
      <c r="S51" s="356"/>
      <c r="T51" s="356"/>
      <c r="U51" s="356">
        <v>46</v>
      </c>
      <c r="V51" s="356">
        <v>2786</v>
      </c>
      <c r="W51" s="357">
        <f t="shared" si="19"/>
        <v>696.5</v>
      </c>
      <c r="X51" s="356">
        <f>VLOOKUP(A51,[1]sum!$A$2:$H$154,7,FALSE)</f>
        <v>38</v>
      </c>
      <c r="Y51" s="356">
        <f>VLOOKUP(A51,[1]sum!$A$2:$H$154,8,FALSE)</f>
        <v>2866</v>
      </c>
      <c r="Z51" s="357">
        <f t="shared" si="6"/>
        <v>716.5</v>
      </c>
      <c r="AA51" s="356">
        <v>109</v>
      </c>
      <c r="AB51" s="356">
        <v>6787</v>
      </c>
      <c r="AC51" s="357">
        <f t="shared" si="7"/>
        <v>1696.75</v>
      </c>
      <c r="AD51" s="356">
        <v>139</v>
      </c>
      <c r="AE51" s="356">
        <v>7937</v>
      </c>
      <c r="AF51" s="357">
        <f t="shared" si="8"/>
        <v>1984.25</v>
      </c>
      <c r="AG51" s="357">
        <v>140</v>
      </c>
      <c r="AH51" s="357">
        <v>8720</v>
      </c>
      <c r="AI51" s="357">
        <f t="shared" si="9"/>
        <v>2180</v>
      </c>
      <c r="AJ51" s="356">
        <v>188</v>
      </c>
      <c r="AK51" s="356">
        <v>10632</v>
      </c>
      <c r="AL51" s="357">
        <f t="shared" si="10"/>
        <v>2658</v>
      </c>
      <c r="AM51" s="356">
        <v>269</v>
      </c>
      <c r="AN51" s="356">
        <v>15063</v>
      </c>
      <c r="AO51" s="356">
        <f t="shared" si="11"/>
        <v>3765.75</v>
      </c>
      <c r="AP51" s="358">
        <v>248</v>
      </c>
      <c r="AQ51" s="355">
        <v>14816</v>
      </c>
      <c r="AR51" s="356">
        <f t="shared" si="2"/>
        <v>3704</v>
      </c>
      <c r="AS51" s="364">
        <v>127</v>
      </c>
      <c r="AT51" s="364">
        <v>7913</v>
      </c>
      <c r="AU51" s="358">
        <f t="shared" si="12"/>
        <v>1978.25</v>
      </c>
      <c r="AV51" s="361">
        <v>320</v>
      </c>
      <c r="AW51" s="361">
        <v>18276</v>
      </c>
      <c r="AX51" s="358">
        <f t="shared" si="13"/>
        <v>4569</v>
      </c>
      <c r="AY51" s="355">
        <v>304</v>
      </c>
      <c r="AZ51" s="355">
        <v>17204</v>
      </c>
      <c r="BA51" s="360">
        <f t="shared" si="14"/>
        <v>4301</v>
      </c>
      <c r="BB51" s="361">
        <v>347</v>
      </c>
      <c r="BC51" s="361">
        <v>21269</v>
      </c>
      <c r="BD51" s="362">
        <f t="shared" si="15"/>
        <v>5317.25</v>
      </c>
      <c r="BE51" s="359">
        <v>578</v>
      </c>
      <c r="BF51" s="359">
        <v>33354</v>
      </c>
      <c r="BG51" s="362">
        <f t="shared" si="16"/>
        <v>8338.5</v>
      </c>
      <c r="BH51" s="360">
        <v>431</v>
      </c>
      <c r="BI51" s="360">
        <v>28157</v>
      </c>
      <c r="BJ51" s="362">
        <f t="shared" si="17"/>
        <v>7039.25</v>
      </c>
      <c r="BK51" s="360">
        <v>415</v>
      </c>
      <c r="BL51" s="360">
        <v>26481</v>
      </c>
      <c r="BM51" s="362">
        <f t="shared" si="18"/>
        <v>6620.25</v>
      </c>
    </row>
    <row r="52" spans="1:65" ht="14.65" customHeight="1">
      <c r="A52" s="340">
        <v>49</v>
      </c>
      <c r="B52" s="355" t="s">
        <v>98</v>
      </c>
      <c r="C52" s="355"/>
      <c r="D52" s="355"/>
      <c r="E52" s="356" t="str">
        <f>VLOOKUP(B52,Remark!G:H,2,0)</f>
        <v>Kerry</v>
      </c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56"/>
      <c r="S52" s="356"/>
      <c r="T52" s="356"/>
      <c r="U52" s="356">
        <v>19</v>
      </c>
      <c r="V52" s="356">
        <v>1757</v>
      </c>
      <c r="W52" s="357">
        <f t="shared" si="19"/>
        <v>439.25</v>
      </c>
      <c r="X52" s="356">
        <f>VLOOKUP(A52,[1]sum!$A$2:$H$154,7,FALSE)</f>
        <v>71</v>
      </c>
      <c r="Y52" s="356">
        <f>VLOOKUP(A52,[1]sum!$A$2:$H$154,8,FALSE)</f>
        <v>4761</v>
      </c>
      <c r="Z52" s="357">
        <f t="shared" si="6"/>
        <v>1190.25</v>
      </c>
      <c r="AA52" s="356">
        <v>68</v>
      </c>
      <c r="AB52" s="356">
        <v>4964</v>
      </c>
      <c r="AC52" s="357">
        <f t="shared" si="7"/>
        <v>1241</v>
      </c>
      <c r="AD52" s="356">
        <v>55</v>
      </c>
      <c r="AE52" s="356">
        <v>3481</v>
      </c>
      <c r="AF52" s="357">
        <f t="shared" si="8"/>
        <v>870.25</v>
      </c>
      <c r="AG52" s="357">
        <v>56</v>
      </c>
      <c r="AH52" s="357">
        <v>3472</v>
      </c>
      <c r="AI52" s="357">
        <f t="shared" si="9"/>
        <v>868</v>
      </c>
      <c r="AJ52" s="356">
        <v>63</v>
      </c>
      <c r="AK52" s="356">
        <v>3221</v>
      </c>
      <c r="AL52" s="357">
        <f t="shared" si="10"/>
        <v>805.25</v>
      </c>
      <c r="AM52" s="356">
        <v>86</v>
      </c>
      <c r="AN52" s="356">
        <v>5694</v>
      </c>
      <c r="AO52" s="356">
        <f t="shared" si="11"/>
        <v>1423.5</v>
      </c>
      <c r="AP52" s="358">
        <v>128</v>
      </c>
      <c r="AQ52" s="355">
        <v>9340</v>
      </c>
      <c r="AR52" s="356">
        <f t="shared" si="2"/>
        <v>2335</v>
      </c>
      <c r="AS52" s="364">
        <v>86</v>
      </c>
      <c r="AT52" s="364">
        <v>5938</v>
      </c>
      <c r="AU52" s="358">
        <f t="shared" si="12"/>
        <v>1484.5</v>
      </c>
      <c r="AV52" s="361">
        <v>99</v>
      </c>
      <c r="AW52" s="361">
        <v>6153</v>
      </c>
      <c r="AX52" s="358">
        <f t="shared" si="13"/>
        <v>1538.25</v>
      </c>
      <c r="AY52" s="355">
        <v>64</v>
      </c>
      <c r="AZ52" s="355">
        <v>4172</v>
      </c>
      <c r="BA52" s="360">
        <f t="shared" si="14"/>
        <v>1043</v>
      </c>
      <c r="BB52" s="361">
        <v>33</v>
      </c>
      <c r="BC52" s="361">
        <v>2427</v>
      </c>
      <c r="BD52" s="362">
        <f t="shared" si="15"/>
        <v>606.75</v>
      </c>
      <c r="BE52" s="359">
        <v>0</v>
      </c>
      <c r="BF52" s="359">
        <v>0</v>
      </c>
      <c r="BG52" s="362">
        <f t="shared" si="16"/>
        <v>0</v>
      </c>
      <c r="BH52" s="360">
        <v>0</v>
      </c>
      <c r="BI52" s="360">
        <v>0</v>
      </c>
      <c r="BJ52" s="362">
        <f t="shared" si="17"/>
        <v>0</v>
      </c>
      <c r="BK52" s="360">
        <v>0</v>
      </c>
      <c r="BL52" s="360">
        <v>0</v>
      </c>
      <c r="BM52" s="362">
        <f t="shared" si="18"/>
        <v>0</v>
      </c>
    </row>
    <row r="53" spans="1:65" ht="14.65" customHeight="1">
      <c r="A53" s="340">
        <v>50</v>
      </c>
      <c r="B53" s="355" t="s">
        <v>99</v>
      </c>
      <c r="C53" s="355"/>
      <c r="D53" s="355"/>
      <c r="E53" s="356" t="str">
        <f>VLOOKUP(B53,Remark!G:H,2,0)</f>
        <v>Kerry</v>
      </c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56"/>
      <c r="S53" s="356"/>
      <c r="T53" s="356"/>
      <c r="U53" s="356">
        <v>72</v>
      </c>
      <c r="V53" s="356">
        <v>4808</v>
      </c>
      <c r="W53" s="357">
        <f t="shared" si="19"/>
        <v>1202</v>
      </c>
      <c r="X53" s="356">
        <f>VLOOKUP(A53,[1]sum!$A$2:$H$154,7,FALSE)</f>
        <v>52</v>
      </c>
      <c r="Y53" s="356">
        <f>VLOOKUP(A53,[1]sum!$A$2:$H$154,8,FALSE)</f>
        <v>3612</v>
      </c>
      <c r="Z53" s="357">
        <f t="shared" si="6"/>
        <v>903</v>
      </c>
      <c r="AA53" s="356">
        <v>81</v>
      </c>
      <c r="AB53" s="356">
        <v>5131</v>
      </c>
      <c r="AC53" s="357">
        <f t="shared" si="7"/>
        <v>1282.75</v>
      </c>
      <c r="AD53" s="356">
        <v>120</v>
      </c>
      <c r="AE53" s="356">
        <v>7716</v>
      </c>
      <c r="AF53" s="357">
        <f t="shared" si="8"/>
        <v>1929</v>
      </c>
      <c r="AG53" s="357">
        <v>209</v>
      </c>
      <c r="AH53" s="357">
        <v>14267</v>
      </c>
      <c r="AI53" s="357">
        <f t="shared" si="9"/>
        <v>3566.75</v>
      </c>
      <c r="AJ53" s="356">
        <v>206</v>
      </c>
      <c r="AK53" s="356">
        <v>12774</v>
      </c>
      <c r="AL53" s="357">
        <f t="shared" si="10"/>
        <v>3193.5</v>
      </c>
      <c r="AM53" s="356">
        <v>228</v>
      </c>
      <c r="AN53" s="356">
        <v>14168</v>
      </c>
      <c r="AO53" s="356">
        <f t="shared" si="11"/>
        <v>3542</v>
      </c>
      <c r="AP53" s="358">
        <v>231</v>
      </c>
      <c r="AQ53" s="355">
        <v>15677</v>
      </c>
      <c r="AR53" s="356">
        <f t="shared" si="2"/>
        <v>3919.25</v>
      </c>
      <c r="AS53" s="364">
        <v>221</v>
      </c>
      <c r="AT53" s="364">
        <v>14447</v>
      </c>
      <c r="AU53" s="358">
        <f t="shared" si="12"/>
        <v>3611.75</v>
      </c>
      <c r="AV53" s="361">
        <v>207</v>
      </c>
      <c r="AW53" s="361">
        <v>12757</v>
      </c>
      <c r="AX53" s="358">
        <f t="shared" si="13"/>
        <v>3189.25</v>
      </c>
      <c r="AY53" s="355">
        <v>191</v>
      </c>
      <c r="AZ53" s="355">
        <v>13033</v>
      </c>
      <c r="BA53" s="360">
        <f t="shared" si="14"/>
        <v>3258.25</v>
      </c>
      <c r="BB53" s="361">
        <v>202</v>
      </c>
      <c r="BC53" s="361">
        <v>13214</v>
      </c>
      <c r="BD53" s="362">
        <f t="shared" si="15"/>
        <v>3303.5</v>
      </c>
      <c r="BE53" s="359">
        <v>256</v>
      </c>
      <c r="BF53" s="359">
        <v>16684</v>
      </c>
      <c r="BG53" s="362">
        <f t="shared" si="16"/>
        <v>4171</v>
      </c>
      <c r="BH53" s="360">
        <v>211</v>
      </c>
      <c r="BI53" s="360">
        <v>13945</v>
      </c>
      <c r="BJ53" s="362">
        <f t="shared" si="17"/>
        <v>3486.25</v>
      </c>
      <c r="BK53" s="360">
        <v>220</v>
      </c>
      <c r="BL53" s="360">
        <v>13700</v>
      </c>
      <c r="BM53" s="362">
        <f t="shared" si="18"/>
        <v>3425</v>
      </c>
    </row>
    <row r="54" spans="1:65" ht="14.65" customHeight="1">
      <c r="A54" s="340">
        <v>51</v>
      </c>
      <c r="B54" s="355" t="s">
        <v>100</v>
      </c>
      <c r="C54" s="355"/>
      <c r="D54" s="355"/>
      <c r="E54" s="356" t="str">
        <f>VLOOKUP(B54,Remark!G:H,2,0)</f>
        <v>Kerry</v>
      </c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56"/>
      <c r="S54" s="356"/>
      <c r="T54" s="356"/>
      <c r="U54" s="356">
        <v>33</v>
      </c>
      <c r="V54" s="356">
        <v>2179</v>
      </c>
      <c r="W54" s="357">
        <f t="shared" si="19"/>
        <v>544.75</v>
      </c>
      <c r="X54" s="356">
        <f>VLOOKUP(A54,[1]sum!$A$2:$H$154,7,FALSE)</f>
        <v>79</v>
      </c>
      <c r="Y54" s="356">
        <f>VLOOKUP(A54,[1]sum!$A$2:$H$154,8,FALSE)</f>
        <v>5469</v>
      </c>
      <c r="Z54" s="357">
        <f t="shared" si="6"/>
        <v>1367.25</v>
      </c>
      <c r="AA54" s="356">
        <v>97</v>
      </c>
      <c r="AB54" s="356">
        <v>6459</v>
      </c>
      <c r="AC54" s="357">
        <f t="shared" si="7"/>
        <v>1614.75</v>
      </c>
      <c r="AD54" s="356">
        <v>58</v>
      </c>
      <c r="AE54" s="356">
        <v>3570</v>
      </c>
      <c r="AF54" s="357">
        <f t="shared" si="8"/>
        <v>892.5</v>
      </c>
      <c r="AG54" s="357">
        <v>78</v>
      </c>
      <c r="AH54" s="357">
        <v>5250</v>
      </c>
      <c r="AI54" s="357">
        <f t="shared" si="9"/>
        <v>1312.5</v>
      </c>
      <c r="AJ54" s="356">
        <v>149</v>
      </c>
      <c r="AK54" s="356">
        <v>9651</v>
      </c>
      <c r="AL54" s="357">
        <f t="shared" si="10"/>
        <v>2412.75</v>
      </c>
      <c r="AM54" s="356">
        <v>193</v>
      </c>
      <c r="AN54" s="356">
        <v>12687</v>
      </c>
      <c r="AO54" s="356">
        <f t="shared" si="11"/>
        <v>3171.75</v>
      </c>
      <c r="AP54" s="358">
        <v>210</v>
      </c>
      <c r="AQ54" s="355">
        <v>14266</v>
      </c>
      <c r="AR54" s="356">
        <f t="shared" si="2"/>
        <v>3566.5</v>
      </c>
      <c r="AS54" s="364">
        <v>131</v>
      </c>
      <c r="AT54" s="364">
        <v>9537</v>
      </c>
      <c r="AU54" s="358">
        <f t="shared" si="12"/>
        <v>2384.25</v>
      </c>
      <c r="AV54" s="361">
        <v>273</v>
      </c>
      <c r="AW54" s="361">
        <v>16111</v>
      </c>
      <c r="AX54" s="358">
        <f t="shared" si="13"/>
        <v>4027.75</v>
      </c>
      <c r="AY54" s="355">
        <v>372</v>
      </c>
      <c r="AZ54" s="355">
        <v>21540</v>
      </c>
      <c r="BA54" s="360">
        <f t="shared" si="14"/>
        <v>5385</v>
      </c>
      <c r="BB54" s="361">
        <v>261</v>
      </c>
      <c r="BC54" s="361">
        <v>16311</v>
      </c>
      <c r="BD54" s="362">
        <f t="shared" si="15"/>
        <v>4077.75</v>
      </c>
      <c r="BE54" s="359">
        <v>412</v>
      </c>
      <c r="BF54" s="359">
        <v>25084</v>
      </c>
      <c r="BG54" s="362">
        <f t="shared" si="16"/>
        <v>6271</v>
      </c>
      <c r="BH54" s="360">
        <v>318</v>
      </c>
      <c r="BI54" s="360">
        <v>19126</v>
      </c>
      <c r="BJ54" s="362">
        <f t="shared" si="17"/>
        <v>4781.5</v>
      </c>
      <c r="BK54" s="360">
        <v>420</v>
      </c>
      <c r="BL54" s="360">
        <v>25164</v>
      </c>
      <c r="BM54" s="362">
        <f t="shared" si="18"/>
        <v>6291</v>
      </c>
    </row>
    <row r="55" spans="1:65" ht="14.65" customHeight="1">
      <c r="A55" s="340">
        <v>52</v>
      </c>
      <c r="B55" s="355" t="s">
        <v>101</v>
      </c>
      <c r="C55" s="355"/>
      <c r="D55" s="355"/>
      <c r="E55" s="356" t="str">
        <f>VLOOKUP(B55,Remark!G:H,2,0)</f>
        <v>Kerry</v>
      </c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56"/>
      <c r="S55" s="356"/>
      <c r="T55" s="356"/>
      <c r="U55" s="356">
        <v>29</v>
      </c>
      <c r="V55" s="356">
        <v>2511</v>
      </c>
      <c r="W55" s="357">
        <f t="shared" si="19"/>
        <v>627.75</v>
      </c>
      <c r="X55" s="356">
        <f>VLOOKUP(A55,[1]sum!$A$2:$H$154,7,FALSE)</f>
        <v>77</v>
      </c>
      <c r="Y55" s="356">
        <f>VLOOKUP(A55,[1]sum!$A$2:$H$154,8,FALSE)</f>
        <v>6267</v>
      </c>
      <c r="Z55" s="357">
        <f t="shared" si="6"/>
        <v>1566.75</v>
      </c>
      <c r="AA55" s="356">
        <v>49</v>
      </c>
      <c r="AB55" s="356">
        <v>4319</v>
      </c>
      <c r="AC55" s="357">
        <f t="shared" si="7"/>
        <v>1079.75</v>
      </c>
      <c r="AD55" s="356">
        <v>145</v>
      </c>
      <c r="AE55" s="356">
        <v>10371</v>
      </c>
      <c r="AF55" s="357">
        <f t="shared" si="8"/>
        <v>2592.75</v>
      </c>
      <c r="AG55" s="357">
        <v>141</v>
      </c>
      <c r="AH55" s="357">
        <v>9951</v>
      </c>
      <c r="AI55" s="357">
        <f t="shared" si="9"/>
        <v>2487.75</v>
      </c>
      <c r="AJ55" s="356">
        <v>173</v>
      </c>
      <c r="AK55" s="356">
        <v>10199</v>
      </c>
      <c r="AL55" s="357">
        <f t="shared" si="10"/>
        <v>2549.75</v>
      </c>
      <c r="AM55" s="356">
        <v>82</v>
      </c>
      <c r="AN55" s="356">
        <v>6914</v>
      </c>
      <c r="AO55" s="356">
        <f t="shared" si="11"/>
        <v>1728.5</v>
      </c>
      <c r="AP55" s="358">
        <v>118</v>
      </c>
      <c r="AQ55" s="355">
        <v>9022</v>
      </c>
      <c r="AR55" s="356">
        <f t="shared" si="2"/>
        <v>2255.5</v>
      </c>
      <c r="AS55" s="364">
        <v>98</v>
      </c>
      <c r="AT55" s="364">
        <v>9010</v>
      </c>
      <c r="AU55" s="358">
        <f t="shared" si="12"/>
        <v>2252.5</v>
      </c>
      <c r="AV55" s="361">
        <v>162</v>
      </c>
      <c r="AW55" s="361">
        <v>11766</v>
      </c>
      <c r="AX55" s="358">
        <f t="shared" si="13"/>
        <v>2941.5</v>
      </c>
      <c r="AY55" s="355">
        <v>269</v>
      </c>
      <c r="AZ55" s="355">
        <v>18887</v>
      </c>
      <c r="BA55" s="360">
        <f t="shared" si="14"/>
        <v>4721.75</v>
      </c>
      <c r="BB55" s="361">
        <v>327</v>
      </c>
      <c r="BC55" s="361">
        <v>21853</v>
      </c>
      <c r="BD55" s="362">
        <f t="shared" si="15"/>
        <v>5463.25</v>
      </c>
      <c r="BE55" s="359">
        <v>326</v>
      </c>
      <c r="BF55" s="359">
        <v>23270</v>
      </c>
      <c r="BG55" s="362">
        <f t="shared" si="16"/>
        <v>5817.5</v>
      </c>
      <c r="BH55" s="360">
        <v>464</v>
      </c>
      <c r="BI55" s="360">
        <v>29664</v>
      </c>
      <c r="BJ55" s="362">
        <f t="shared" si="17"/>
        <v>7416</v>
      </c>
      <c r="BK55" s="360">
        <v>480</v>
      </c>
      <c r="BL55" s="360">
        <v>31644</v>
      </c>
      <c r="BM55" s="362">
        <f t="shared" si="18"/>
        <v>7911</v>
      </c>
    </row>
    <row r="56" spans="1:65" ht="14.65" customHeight="1">
      <c r="A56" s="340">
        <v>53</v>
      </c>
      <c r="B56" s="355" t="s">
        <v>102</v>
      </c>
      <c r="C56" s="355"/>
      <c r="D56" s="355"/>
      <c r="E56" s="356" t="str">
        <f>VLOOKUP(B56,Remark!G:H,2,0)</f>
        <v>Kerry</v>
      </c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56"/>
      <c r="S56" s="356"/>
      <c r="T56" s="356"/>
      <c r="U56" s="356">
        <v>31</v>
      </c>
      <c r="V56" s="356">
        <v>2629</v>
      </c>
      <c r="W56" s="357">
        <f t="shared" si="19"/>
        <v>657.25</v>
      </c>
      <c r="X56" s="356">
        <f>VLOOKUP(A56,[1]sum!$A$2:$H$154,7,FALSE)</f>
        <v>51</v>
      </c>
      <c r="Y56" s="356">
        <f>VLOOKUP(A56,[1]sum!$A$2:$H$154,8,FALSE)</f>
        <v>3493</v>
      </c>
      <c r="Z56" s="357">
        <f t="shared" si="6"/>
        <v>873.25</v>
      </c>
      <c r="AA56" s="356">
        <v>80</v>
      </c>
      <c r="AB56" s="356">
        <v>4880</v>
      </c>
      <c r="AC56" s="357">
        <f t="shared" si="7"/>
        <v>1220</v>
      </c>
      <c r="AD56" s="356">
        <v>82</v>
      </c>
      <c r="AE56" s="356">
        <v>5758</v>
      </c>
      <c r="AF56" s="357">
        <f t="shared" si="8"/>
        <v>1439.5</v>
      </c>
      <c r="AG56" s="357">
        <v>145</v>
      </c>
      <c r="AH56" s="357">
        <v>9827</v>
      </c>
      <c r="AI56" s="357">
        <f t="shared" si="9"/>
        <v>2456.75</v>
      </c>
      <c r="AJ56" s="356">
        <v>129</v>
      </c>
      <c r="AK56" s="356">
        <v>9851</v>
      </c>
      <c r="AL56" s="357">
        <f t="shared" si="10"/>
        <v>2462.75</v>
      </c>
      <c r="AM56" s="356">
        <v>259</v>
      </c>
      <c r="AN56" s="356">
        <v>16669</v>
      </c>
      <c r="AO56" s="356">
        <f t="shared" si="11"/>
        <v>4167.25</v>
      </c>
      <c r="AP56" s="358">
        <v>192</v>
      </c>
      <c r="AQ56" s="355">
        <v>13452</v>
      </c>
      <c r="AR56" s="356">
        <f t="shared" si="2"/>
        <v>3363</v>
      </c>
      <c r="AS56" s="364">
        <v>175</v>
      </c>
      <c r="AT56" s="364">
        <v>12233</v>
      </c>
      <c r="AU56" s="358">
        <f t="shared" si="12"/>
        <v>3058.25</v>
      </c>
      <c r="AV56" s="361">
        <v>141</v>
      </c>
      <c r="AW56" s="361">
        <v>10687</v>
      </c>
      <c r="AX56" s="358">
        <f t="shared" si="13"/>
        <v>2671.75</v>
      </c>
      <c r="AY56" s="355">
        <v>223</v>
      </c>
      <c r="AZ56" s="355">
        <v>15825</v>
      </c>
      <c r="BA56" s="360">
        <f t="shared" si="14"/>
        <v>3956.25</v>
      </c>
      <c r="BB56" s="361">
        <v>176</v>
      </c>
      <c r="BC56" s="361">
        <v>12972</v>
      </c>
      <c r="BD56" s="362">
        <f t="shared" si="15"/>
        <v>3243</v>
      </c>
      <c r="BE56" s="359">
        <v>332</v>
      </c>
      <c r="BF56" s="359">
        <v>22340</v>
      </c>
      <c r="BG56" s="362">
        <f t="shared" si="16"/>
        <v>5585</v>
      </c>
      <c r="BH56" s="360">
        <v>368</v>
      </c>
      <c r="BI56" s="360">
        <v>26812</v>
      </c>
      <c r="BJ56" s="362">
        <f t="shared" si="17"/>
        <v>6703</v>
      </c>
      <c r="BK56" s="360">
        <v>292</v>
      </c>
      <c r="BL56" s="360">
        <v>20812</v>
      </c>
      <c r="BM56" s="362">
        <f t="shared" si="18"/>
        <v>5203</v>
      </c>
    </row>
    <row r="57" spans="1:65" ht="14.65" customHeight="1">
      <c r="A57" s="340">
        <v>54</v>
      </c>
      <c r="B57" s="355" t="s">
        <v>103</v>
      </c>
      <c r="C57" s="355"/>
      <c r="D57" s="355"/>
      <c r="E57" s="356" t="str">
        <f>VLOOKUP(B57,Remark!G:H,2,0)</f>
        <v>Kerry</v>
      </c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56"/>
      <c r="S57" s="356"/>
      <c r="T57" s="356"/>
      <c r="U57" s="356"/>
      <c r="V57" s="356">
        <v>0</v>
      </c>
      <c r="W57" s="357">
        <f t="shared" si="19"/>
        <v>0</v>
      </c>
      <c r="X57" s="356">
        <f>VLOOKUP(A57,[1]sum!$A$2:$H$154,7,FALSE)</f>
        <v>78</v>
      </c>
      <c r="Y57" s="356">
        <f>VLOOKUP(A57,[1]sum!$A$2:$H$154,8,FALSE)</f>
        <v>5242</v>
      </c>
      <c r="Z57" s="357">
        <f t="shared" si="6"/>
        <v>1310.5</v>
      </c>
      <c r="AA57" s="356">
        <v>99</v>
      </c>
      <c r="AB57" s="356">
        <v>6013</v>
      </c>
      <c r="AC57" s="357">
        <f t="shared" si="7"/>
        <v>1503.25</v>
      </c>
      <c r="AD57" s="356">
        <v>87</v>
      </c>
      <c r="AE57" s="356">
        <v>5841</v>
      </c>
      <c r="AF57" s="357">
        <f t="shared" si="8"/>
        <v>1460.25</v>
      </c>
      <c r="AG57" s="357">
        <v>126</v>
      </c>
      <c r="AH57" s="357">
        <v>7626</v>
      </c>
      <c r="AI57" s="357">
        <f t="shared" si="9"/>
        <v>1906.5</v>
      </c>
      <c r="AJ57" s="356">
        <v>70</v>
      </c>
      <c r="AK57" s="356">
        <v>4506</v>
      </c>
      <c r="AL57" s="357">
        <f t="shared" si="10"/>
        <v>1126.5</v>
      </c>
      <c r="AM57" s="356">
        <v>94</v>
      </c>
      <c r="AN57" s="356">
        <v>5930</v>
      </c>
      <c r="AO57" s="356">
        <f t="shared" si="11"/>
        <v>1482.5</v>
      </c>
      <c r="AP57" s="358">
        <v>103</v>
      </c>
      <c r="AQ57" s="355">
        <v>6965</v>
      </c>
      <c r="AR57" s="356">
        <f t="shared" si="2"/>
        <v>1741.25</v>
      </c>
      <c r="AS57" s="364">
        <v>80</v>
      </c>
      <c r="AT57" s="364">
        <v>5332</v>
      </c>
      <c r="AU57" s="358">
        <f t="shared" si="12"/>
        <v>1333</v>
      </c>
      <c r="AV57" s="361">
        <v>190</v>
      </c>
      <c r="AW57" s="361">
        <v>11446</v>
      </c>
      <c r="AX57" s="358">
        <f t="shared" si="13"/>
        <v>2861.5</v>
      </c>
      <c r="AY57" s="355">
        <v>210</v>
      </c>
      <c r="AZ57" s="355">
        <v>13918</v>
      </c>
      <c r="BA57" s="360">
        <f t="shared" si="14"/>
        <v>3479.5</v>
      </c>
      <c r="BB57" s="361">
        <v>301</v>
      </c>
      <c r="BC57" s="361">
        <v>19343</v>
      </c>
      <c r="BD57" s="362">
        <f t="shared" si="15"/>
        <v>4835.75</v>
      </c>
      <c r="BE57" s="359">
        <v>305</v>
      </c>
      <c r="BF57" s="359">
        <v>21519</v>
      </c>
      <c r="BG57" s="362">
        <f t="shared" si="16"/>
        <v>5379.75</v>
      </c>
      <c r="BH57" s="360">
        <v>334</v>
      </c>
      <c r="BI57" s="360">
        <v>23202</v>
      </c>
      <c r="BJ57" s="362">
        <f t="shared" si="17"/>
        <v>5800.5</v>
      </c>
      <c r="BK57" s="360">
        <v>282</v>
      </c>
      <c r="BL57" s="360">
        <v>19158</v>
      </c>
      <c r="BM57" s="362">
        <f t="shared" si="18"/>
        <v>4789.5</v>
      </c>
    </row>
    <row r="58" spans="1:65" ht="14.65" customHeight="1">
      <c r="A58" s="340">
        <v>55</v>
      </c>
      <c r="B58" s="355" t="s">
        <v>104</v>
      </c>
      <c r="C58" s="355"/>
      <c r="D58" s="355"/>
      <c r="E58" s="356" t="str">
        <f>VLOOKUP(B58,Remark!G:H,2,0)</f>
        <v>Kerry</v>
      </c>
      <c r="F58" s="363"/>
      <c r="G58" s="363"/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356"/>
      <c r="S58" s="356"/>
      <c r="T58" s="356"/>
      <c r="U58" s="356">
        <v>71</v>
      </c>
      <c r="V58" s="356">
        <v>5529</v>
      </c>
      <c r="W58" s="357">
        <f t="shared" si="19"/>
        <v>1382.25</v>
      </c>
      <c r="X58" s="356">
        <f>VLOOKUP(A58,[1]sum!$A$2:$H$154,7,FALSE)</f>
        <v>112</v>
      </c>
      <c r="Y58" s="356">
        <f>VLOOKUP(A58,[1]sum!$A$2:$H$154,8,FALSE)</f>
        <v>7444</v>
      </c>
      <c r="Z58" s="357">
        <f t="shared" si="6"/>
        <v>1861</v>
      </c>
      <c r="AA58" s="356">
        <v>122</v>
      </c>
      <c r="AB58" s="356">
        <v>7662</v>
      </c>
      <c r="AC58" s="357">
        <f t="shared" si="7"/>
        <v>1915.5</v>
      </c>
      <c r="AD58" s="356">
        <v>78</v>
      </c>
      <c r="AE58" s="356">
        <v>4798</v>
      </c>
      <c r="AF58" s="357">
        <f t="shared" si="8"/>
        <v>1199.5</v>
      </c>
      <c r="AG58" s="357">
        <v>94</v>
      </c>
      <c r="AH58" s="357">
        <v>5606</v>
      </c>
      <c r="AI58" s="357">
        <f t="shared" si="9"/>
        <v>1401.5</v>
      </c>
      <c r="AJ58" s="356">
        <v>122</v>
      </c>
      <c r="AK58" s="356">
        <v>6318</v>
      </c>
      <c r="AL58" s="357">
        <f t="shared" si="10"/>
        <v>1579.5</v>
      </c>
      <c r="AM58" s="356">
        <v>128</v>
      </c>
      <c r="AN58" s="356">
        <v>6880</v>
      </c>
      <c r="AO58" s="356">
        <f t="shared" si="11"/>
        <v>1720</v>
      </c>
      <c r="AP58" s="358">
        <v>155</v>
      </c>
      <c r="AQ58" s="355">
        <v>9621</v>
      </c>
      <c r="AR58" s="356">
        <f t="shared" si="2"/>
        <v>2405.25</v>
      </c>
      <c r="AS58" s="364">
        <v>111</v>
      </c>
      <c r="AT58" s="364">
        <v>6313</v>
      </c>
      <c r="AU58" s="358">
        <f t="shared" si="12"/>
        <v>1578.25</v>
      </c>
      <c r="AV58" s="361">
        <v>118</v>
      </c>
      <c r="AW58" s="361">
        <v>7458</v>
      </c>
      <c r="AX58" s="358">
        <f t="shared" si="13"/>
        <v>1864.5</v>
      </c>
      <c r="AY58" s="355">
        <v>130</v>
      </c>
      <c r="AZ58" s="355">
        <v>8046</v>
      </c>
      <c r="BA58" s="360">
        <f t="shared" si="14"/>
        <v>2011.5</v>
      </c>
      <c r="BB58" s="361">
        <v>84</v>
      </c>
      <c r="BC58" s="361">
        <v>4856</v>
      </c>
      <c r="BD58" s="362">
        <f t="shared" si="15"/>
        <v>1214</v>
      </c>
      <c r="BE58" s="359">
        <v>165</v>
      </c>
      <c r="BF58" s="359">
        <v>9767</v>
      </c>
      <c r="BG58" s="362">
        <f t="shared" si="16"/>
        <v>2441.75</v>
      </c>
      <c r="BH58" s="360">
        <v>122</v>
      </c>
      <c r="BI58" s="360">
        <v>7542</v>
      </c>
      <c r="BJ58" s="362">
        <f t="shared" si="17"/>
        <v>1885.5</v>
      </c>
      <c r="BK58" s="360">
        <v>167</v>
      </c>
      <c r="BL58" s="360">
        <v>9897</v>
      </c>
      <c r="BM58" s="362">
        <f t="shared" si="18"/>
        <v>2474.25</v>
      </c>
    </row>
    <row r="59" spans="1:65" ht="14.65" customHeight="1">
      <c r="A59" s="340">
        <v>56</v>
      </c>
      <c r="B59" s="355" t="s">
        <v>105</v>
      </c>
      <c r="C59" s="355"/>
      <c r="D59" s="355"/>
      <c r="E59" s="356" t="str">
        <f>VLOOKUP(B59,Remark!G:H,2,0)</f>
        <v>Kerry</v>
      </c>
      <c r="F59" s="363"/>
      <c r="G59" s="363"/>
      <c r="H59" s="363"/>
      <c r="I59" s="363"/>
      <c r="J59" s="363"/>
      <c r="K59" s="363"/>
      <c r="L59" s="363"/>
      <c r="M59" s="363"/>
      <c r="N59" s="363"/>
      <c r="O59" s="363"/>
      <c r="P59" s="363"/>
      <c r="Q59" s="363"/>
      <c r="R59" s="356"/>
      <c r="S59" s="356"/>
      <c r="T59" s="356"/>
      <c r="U59" s="356">
        <v>40</v>
      </c>
      <c r="V59" s="356">
        <v>3572</v>
      </c>
      <c r="W59" s="357">
        <f t="shared" si="19"/>
        <v>893</v>
      </c>
      <c r="X59" s="356">
        <f>VLOOKUP(A59,[1]sum!$A$2:$H$154,7,FALSE)</f>
        <v>93</v>
      </c>
      <c r="Y59" s="356">
        <f>VLOOKUP(A59,[1]sum!$A$2:$H$154,8,FALSE)</f>
        <v>7459</v>
      </c>
      <c r="Z59" s="357">
        <f t="shared" si="6"/>
        <v>1864.75</v>
      </c>
      <c r="AA59" s="356">
        <v>97</v>
      </c>
      <c r="AB59" s="356">
        <v>6779</v>
      </c>
      <c r="AC59" s="357">
        <f t="shared" si="7"/>
        <v>1694.75</v>
      </c>
      <c r="AD59" s="356">
        <v>29</v>
      </c>
      <c r="AE59" s="356">
        <v>1979</v>
      </c>
      <c r="AF59" s="357">
        <f t="shared" si="8"/>
        <v>494.75</v>
      </c>
      <c r="AG59" s="357">
        <v>69</v>
      </c>
      <c r="AH59" s="357">
        <v>4927</v>
      </c>
      <c r="AI59" s="357">
        <f t="shared" si="9"/>
        <v>1231.75</v>
      </c>
      <c r="AJ59" s="356">
        <v>72</v>
      </c>
      <c r="AK59" s="356">
        <v>4280</v>
      </c>
      <c r="AL59" s="357">
        <f t="shared" si="10"/>
        <v>1070</v>
      </c>
      <c r="AM59" s="356">
        <v>80</v>
      </c>
      <c r="AN59" s="356">
        <v>4968</v>
      </c>
      <c r="AO59" s="356">
        <f t="shared" si="11"/>
        <v>1242</v>
      </c>
      <c r="AP59" s="358">
        <v>73</v>
      </c>
      <c r="AQ59" s="355">
        <v>5587</v>
      </c>
      <c r="AR59" s="356">
        <f t="shared" si="2"/>
        <v>1396.75</v>
      </c>
      <c r="AS59" s="364">
        <v>67</v>
      </c>
      <c r="AT59" s="364">
        <v>4429</v>
      </c>
      <c r="AU59" s="358">
        <f t="shared" si="12"/>
        <v>1107.25</v>
      </c>
      <c r="AV59" s="361">
        <v>117</v>
      </c>
      <c r="AW59" s="361">
        <v>7695</v>
      </c>
      <c r="AX59" s="358">
        <f t="shared" si="13"/>
        <v>1923.75</v>
      </c>
      <c r="AY59" s="355">
        <v>99</v>
      </c>
      <c r="AZ59" s="355">
        <v>6745</v>
      </c>
      <c r="BA59" s="360">
        <f t="shared" si="14"/>
        <v>1686.25</v>
      </c>
      <c r="BB59" s="361">
        <v>112</v>
      </c>
      <c r="BC59" s="361">
        <v>7324</v>
      </c>
      <c r="BD59" s="362">
        <f t="shared" si="15"/>
        <v>1831</v>
      </c>
      <c r="BE59" s="359">
        <v>105</v>
      </c>
      <c r="BF59" s="359">
        <v>6687</v>
      </c>
      <c r="BG59" s="362">
        <f t="shared" si="16"/>
        <v>1671.75</v>
      </c>
      <c r="BH59" s="360">
        <v>145</v>
      </c>
      <c r="BI59" s="360">
        <v>9859</v>
      </c>
      <c r="BJ59" s="362">
        <f t="shared" si="17"/>
        <v>2464.75</v>
      </c>
      <c r="BK59" s="360">
        <v>96</v>
      </c>
      <c r="BL59" s="360">
        <v>6284</v>
      </c>
      <c r="BM59" s="362">
        <f t="shared" si="18"/>
        <v>1571</v>
      </c>
    </row>
    <row r="60" spans="1:65" ht="14.65" customHeight="1">
      <c r="A60" s="340">
        <v>57</v>
      </c>
      <c r="B60" s="355" t="s">
        <v>106</v>
      </c>
      <c r="C60" s="355"/>
      <c r="D60" s="355"/>
      <c r="E60" s="356" t="str">
        <f>VLOOKUP(B60,Remark!G:H,2,0)</f>
        <v>Kerry</v>
      </c>
      <c r="F60" s="363"/>
      <c r="G60" s="363"/>
      <c r="H60" s="363"/>
      <c r="I60" s="363"/>
      <c r="J60" s="363"/>
      <c r="K60" s="363"/>
      <c r="L60" s="363"/>
      <c r="M60" s="363"/>
      <c r="N60" s="363"/>
      <c r="O60" s="363"/>
      <c r="P60" s="363"/>
      <c r="Q60" s="363"/>
      <c r="R60" s="356"/>
      <c r="S60" s="356"/>
      <c r="T60" s="356"/>
      <c r="U60" s="356">
        <v>59</v>
      </c>
      <c r="V60" s="356">
        <v>3749</v>
      </c>
      <c r="W60" s="357">
        <f t="shared" si="19"/>
        <v>937.25</v>
      </c>
      <c r="X60" s="356">
        <f>VLOOKUP(A60,[1]sum!$A$2:$H$154,7,FALSE)</f>
        <v>145</v>
      </c>
      <c r="Y60" s="356">
        <f>VLOOKUP(A60,[1]sum!$A$2:$H$154,8,FALSE)</f>
        <v>10027</v>
      </c>
      <c r="Z60" s="357">
        <f t="shared" si="6"/>
        <v>2506.75</v>
      </c>
      <c r="AA60" s="356">
        <v>122</v>
      </c>
      <c r="AB60" s="356">
        <v>7658</v>
      </c>
      <c r="AC60" s="357">
        <f t="shared" si="7"/>
        <v>1914.5</v>
      </c>
      <c r="AD60" s="356">
        <v>116</v>
      </c>
      <c r="AE60" s="356">
        <v>6076</v>
      </c>
      <c r="AF60" s="357">
        <f t="shared" si="8"/>
        <v>1519</v>
      </c>
      <c r="AG60" s="357">
        <v>132</v>
      </c>
      <c r="AH60" s="357">
        <v>8596</v>
      </c>
      <c r="AI60" s="357">
        <f t="shared" si="9"/>
        <v>2149</v>
      </c>
      <c r="AJ60" s="356">
        <v>139</v>
      </c>
      <c r="AK60" s="356">
        <v>8265</v>
      </c>
      <c r="AL60" s="357">
        <f t="shared" si="10"/>
        <v>2066.25</v>
      </c>
      <c r="AM60" s="356">
        <v>121</v>
      </c>
      <c r="AN60" s="356">
        <v>7991</v>
      </c>
      <c r="AO60" s="356">
        <f t="shared" si="11"/>
        <v>1997.75</v>
      </c>
      <c r="AP60" s="358">
        <v>168</v>
      </c>
      <c r="AQ60" s="355">
        <v>9348</v>
      </c>
      <c r="AR60" s="356">
        <f t="shared" si="2"/>
        <v>2337</v>
      </c>
      <c r="AS60" s="364">
        <v>132</v>
      </c>
      <c r="AT60" s="364">
        <v>7276</v>
      </c>
      <c r="AU60" s="358">
        <f t="shared" si="12"/>
        <v>1819</v>
      </c>
      <c r="AV60" s="361">
        <v>245</v>
      </c>
      <c r="AW60" s="361">
        <v>15131</v>
      </c>
      <c r="AX60" s="358">
        <f t="shared" si="13"/>
        <v>3782.75</v>
      </c>
      <c r="AY60" s="355">
        <v>288</v>
      </c>
      <c r="AZ60" s="355">
        <v>16372</v>
      </c>
      <c r="BA60" s="360">
        <f t="shared" si="14"/>
        <v>4093</v>
      </c>
      <c r="BB60" s="361">
        <v>313</v>
      </c>
      <c r="BC60" s="361">
        <v>18043</v>
      </c>
      <c r="BD60" s="362">
        <f t="shared" si="15"/>
        <v>4510.75</v>
      </c>
      <c r="BE60" s="359">
        <v>263</v>
      </c>
      <c r="BF60" s="359">
        <v>17617</v>
      </c>
      <c r="BG60" s="362">
        <f t="shared" si="16"/>
        <v>4404.25</v>
      </c>
      <c r="BH60" s="360">
        <v>307</v>
      </c>
      <c r="BI60" s="360">
        <v>18593</v>
      </c>
      <c r="BJ60" s="362">
        <f t="shared" si="17"/>
        <v>4648.25</v>
      </c>
      <c r="BK60" s="360">
        <v>257</v>
      </c>
      <c r="BL60" s="360">
        <v>15895</v>
      </c>
      <c r="BM60" s="362">
        <f t="shared" si="18"/>
        <v>3973.75</v>
      </c>
    </row>
    <row r="61" spans="1:65" ht="14.65" customHeight="1">
      <c r="A61" s="340">
        <v>58</v>
      </c>
      <c r="B61" s="355" t="s">
        <v>107</v>
      </c>
      <c r="C61" s="355"/>
      <c r="D61" s="355"/>
      <c r="E61" s="356" t="str">
        <f>VLOOKUP(B61,Remark!G:H,2,0)</f>
        <v>Kerry</v>
      </c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56"/>
      <c r="S61" s="356"/>
      <c r="T61" s="356"/>
      <c r="U61" s="356">
        <v>46</v>
      </c>
      <c r="V61" s="356">
        <v>2902</v>
      </c>
      <c r="W61" s="357">
        <f t="shared" si="19"/>
        <v>725.5</v>
      </c>
      <c r="X61" s="356">
        <f>VLOOKUP(A61,[1]sum!$A$2:$H$154,7,FALSE)</f>
        <v>109</v>
      </c>
      <c r="Y61" s="356">
        <f>VLOOKUP(A61,[1]sum!$A$2:$H$154,8,FALSE)</f>
        <v>7011</v>
      </c>
      <c r="Z61" s="357">
        <f t="shared" si="6"/>
        <v>1752.75</v>
      </c>
      <c r="AA61" s="356">
        <v>58</v>
      </c>
      <c r="AB61" s="356">
        <v>4614</v>
      </c>
      <c r="AC61" s="357">
        <f t="shared" si="7"/>
        <v>1153.5</v>
      </c>
      <c r="AD61" s="356">
        <v>117</v>
      </c>
      <c r="AE61" s="356">
        <v>7063</v>
      </c>
      <c r="AF61" s="357">
        <f t="shared" si="8"/>
        <v>1765.75</v>
      </c>
      <c r="AG61" s="357">
        <v>154</v>
      </c>
      <c r="AH61" s="357">
        <v>8962</v>
      </c>
      <c r="AI61" s="357">
        <f t="shared" si="9"/>
        <v>2240.5</v>
      </c>
      <c r="AJ61" s="356">
        <v>191</v>
      </c>
      <c r="AK61" s="356">
        <v>10665</v>
      </c>
      <c r="AL61" s="357">
        <f t="shared" si="10"/>
        <v>2666.25</v>
      </c>
      <c r="AM61" s="356">
        <v>191</v>
      </c>
      <c r="AN61" s="356">
        <v>10865</v>
      </c>
      <c r="AO61" s="356">
        <f t="shared" si="11"/>
        <v>2716.25</v>
      </c>
      <c r="AP61" s="358">
        <v>265</v>
      </c>
      <c r="AQ61" s="355">
        <v>15291</v>
      </c>
      <c r="AR61" s="356">
        <f t="shared" si="2"/>
        <v>3822.75</v>
      </c>
      <c r="AS61" s="364">
        <v>394</v>
      </c>
      <c r="AT61" s="364">
        <v>25494</v>
      </c>
      <c r="AU61" s="358">
        <f t="shared" si="12"/>
        <v>6373.5</v>
      </c>
      <c r="AV61" s="361">
        <v>561</v>
      </c>
      <c r="AW61" s="361">
        <v>34615</v>
      </c>
      <c r="AX61" s="358">
        <f t="shared" si="13"/>
        <v>8653.75</v>
      </c>
      <c r="AY61" s="355">
        <v>647</v>
      </c>
      <c r="AZ61" s="355">
        <v>39773</v>
      </c>
      <c r="BA61" s="360">
        <f t="shared" si="14"/>
        <v>9943.25</v>
      </c>
      <c r="BB61" s="361">
        <v>622</v>
      </c>
      <c r="BC61" s="361">
        <v>38466</v>
      </c>
      <c r="BD61" s="362">
        <f t="shared" si="15"/>
        <v>9616.5</v>
      </c>
      <c r="BE61" s="359">
        <v>668</v>
      </c>
      <c r="BF61" s="359">
        <v>42604</v>
      </c>
      <c r="BG61" s="362">
        <f t="shared" si="16"/>
        <v>10651</v>
      </c>
      <c r="BH61" s="360">
        <v>645</v>
      </c>
      <c r="BI61" s="360">
        <v>40875</v>
      </c>
      <c r="BJ61" s="362">
        <f t="shared" si="17"/>
        <v>10218.75</v>
      </c>
      <c r="BK61" s="360">
        <v>925</v>
      </c>
      <c r="BL61" s="360">
        <v>57339</v>
      </c>
      <c r="BM61" s="362">
        <f t="shared" si="18"/>
        <v>14334.75</v>
      </c>
    </row>
    <row r="62" spans="1:65" ht="14.65" customHeight="1">
      <c r="A62" s="340">
        <v>59</v>
      </c>
      <c r="B62" s="355" t="s">
        <v>108</v>
      </c>
      <c r="C62" s="355"/>
      <c r="D62" s="355"/>
      <c r="E62" s="356" t="str">
        <f>VLOOKUP(B62,Remark!G:H,2,0)</f>
        <v>Kerry</v>
      </c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56"/>
      <c r="S62" s="356"/>
      <c r="T62" s="356"/>
      <c r="U62" s="356">
        <v>37</v>
      </c>
      <c r="V62" s="356">
        <v>2655</v>
      </c>
      <c r="W62" s="357">
        <f t="shared" si="19"/>
        <v>663.75</v>
      </c>
      <c r="X62" s="356">
        <f>VLOOKUP(A62,[1]sum!$A$2:$H$154,7,FALSE)</f>
        <v>95</v>
      </c>
      <c r="Y62" s="356">
        <f>VLOOKUP(A62,[1]sum!$A$2:$H$154,8,FALSE)</f>
        <v>6165</v>
      </c>
      <c r="Z62" s="357">
        <f t="shared" si="6"/>
        <v>1541.25</v>
      </c>
      <c r="AA62" s="356">
        <v>67</v>
      </c>
      <c r="AB62" s="356">
        <v>5033</v>
      </c>
      <c r="AC62" s="357">
        <f t="shared" si="7"/>
        <v>1258.25</v>
      </c>
      <c r="AD62" s="356">
        <v>88</v>
      </c>
      <c r="AE62" s="356">
        <v>6020</v>
      </c>
      <c r="AF62" s="357">
        <f t="shared" si="8"/>
        <v>1505</v>
      </c>
      <c r="AG62" s="357">
        <v>90</v>
      </c>
      <c r="AH62" s="357">
        <v>6370</v>
      </c>
      <c r="AI62" s="357">
        <f t="shared" si="9"/>
        <v>1592.5</v>
      </c>
      <c r="AJ62" s="356">
        <v>100</v>
      </c>
      <c r="AK62" s="356">
        <v>7284</v>
      </c>
      <c r="AL62" s="357">
        <f t="shared" si="10"/>
        <v>1821</v>
      </c>
      <c r="AM62" s="356">
        <v>94</v>
      </c>
      <c r="AN62" s="356">
        <v>8334</v>
      </c>
      <c r="AO62" s="356">
        <f t="shared" si="11"/>
        <v>2083.5</v>
      </c>
      <c r="AP62" s="358">
        <v>181</v>
      </c>
      <c r="AQ62" s="355">
        <v>15783</v>
      </c>
      <c r="AR62" s="356">
        <f t="shared" si="2"/>
        <v>3945.75</v>
      </c>
      <c r="AS62" s="364">
        <v>150</v>
      </c>
      <c r="AT62" s="364">
        <v>11438</v>
      </c>
      <c r="AU62" s="358">
        <f t="shared" si="12"/>
        <v>2859.5</v>
      </c>
      <c r="AV62" s="361">
        <v>208</v>
      </c>
      <c r="AW62" s="361">
        <v>14792</v>
      </c>
      <c r="AX62" s="358">
        <f t="shared" si="13"/>
        <v>3698</v>
      </c>
      <c r="AY62" s="355">
        <v>156</v>
      </c>
      <c r="AZ62" s="355">
        <v>10608</v>
      </c>
      <c r="BA62" s="360">
        <f t="shared" si="14"/>
        <v>2652</v>
      </c>
      <c r="BB62" s="361">
        <v>173</v>
      </c>
      <c r="BC62" s="361">
        <v>13103</v>
      </c>
      <c r="BD62" s="362">
        <f t="shared" si="15"/>
        <v>3275.75</v>
      </c>
      <c r="BE62" s="359">
        <v>210</v>
      </c>
      <c r="BF62" s="359">
        <v>15446</v>
      </c>
      <c r="BG62" s="362">
        <f t="shared" si="16"/>
        <v>3861.5</v>
      </c>
      <c r="BH62" s="360">
        <v>148</v>
      </c>
      <c r="BI62" s="360">
        <v>9400</v>
      </c>
      <c r="BJ62" s="362">
        <f t="shared" si="17"/>
        <v>2350</v>
      </c>
      <c r="BK62" s="360">
        <v>183</v>
      </c>
      <c r="BL62" s="360">
        <v>12765</v>
      </c>
      <c r="BM62" s="362">
        <f t="shared" si="18"/>
        <v>3191.25</v>
      </c>
    </row>
    <row r="63" spans="1:65" ht="14.65" customHeight="1">
      <c r="A63" s="340">
        <v>60</v>
      </c>
      <c r="B63" s="355" t="s">
        <v>109</v>
      </c>
      <c r="C63" s="355"/>
      <c r="D63" s="355"/>
      <c r="E63" s="356" t="str">
        <f>VLOOKUP(B63,Remark!G:H,2,0)</f>
        <v>Kerry</v>
      </c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56"/>
      <c r="S63" s="356"/>
      <c r="T63" s="356"/>
      <c r="U63" s="356">
        <v>25</v>
      </c>
      <c r="V63" s="356">
        <v>1991</v>
      </c>
      <c r="W63" s="357">
        <f t="shared" si="19"/>
        <v>497.75</v>
      </c>
      <c r="X63" s="356">
        <f>VLOOKUP(A63,[1]sum!$A$2:$H$154,7,FALSE)</f>
        <v>49</v>
      </c>
      <c r="Y63" s="356">
        <f>VLOOKUP(A63,[1]sum!$A$2:$H$154,8,FALSE)</f>
        <v>3163</v>
      </c>
      <c r="Z63" s="357">
        <f t="shared" si="6"/>
        <v>790.75</v>
      </c>
      <c r="AA63" s="356">
        <v>97</v>
      </c>
      <c r="AB63" s="356">
        <v>5823</v>
      </c>
      <c r="AC63" s="357">
        <f t="shared" si="7"/>
        <v>1455.75</v>
      </c>
      <c r="AD63" s="356">
        <v>61</v>
      </c>
      <c r="AE63" s="356">
        <v>3451</v>
      </c>
      <c r="AF63" s="357">
        <f t="shared" si="8"/>
        <v>862.75</v>
      </c>
      <c r="AG63" s="357">
        <v>48</v>
      </c>
      <c r="AH63" s="357">
        <v>2848</v>
      </c>
      <c r="AI63" s="357">
        <f t="shared" si="9"/>
        <v>712</v>
      </c>
      <c r="AJ63" s="356">
        <v>58</v>
      </c>
      <c r="AK63" s="356">
        <v>3494</v>
      </c>
      <c r="AL63" s="357">
        <f t="shared" si="10"/>
        <v>873.5</v>
      </c>
      <c r="AM63" s="356">
        <v>121</v>
      </c>
      <c r="AN63" s="356">
        <v>6751</v>
      </c>
      <c r="AO63" s="356">
        <f t="shared" si="11"/>
        <v>1687.75</v>
      </c>
      <c r="AP63" s="358">
        <v>100</v>
      </c>
      <c r="AQ63" s="355">
        <v>6656</v>
      </c>
      <c r="AR63" s="356">
        <f t="shared" si="2"/>
        <v>1664</v>
      </c>
      <c r="AS63" s="364">
        <v>235</v>
      </c>
      <c r="AT63" s="364">
        <v>14285</v>
      </c>
      <c r="AU63" s="358">
        <f t="shared" si="12"/>
        <v>3571.25</v>
      </c>
      <c r="AV63" s="361">
        <v>376</v>
      </c>
      <c r="AW63" s="361">
        <v>21048</v>
      </c>
      <c r="AX63" s="358">
        <f t="shared" si="13"/>
        <v>5262</v>
      </c>
      <c r="AY63" s="355">
        <v>319</v>
      </c>
      <c r="AZ63" s="355">
        <v>18441</v>
      </c>
      <c r="BA63" s="360">
        <f t="shared" si="14"/>
        <v>4610.25</v>
      </c>
      <c r="BB63" s="361">
        <v>134</v>
      </c>
      <c r="BC63" s="361">
        <v>8902</v>
      </c>
      <c r="BD63" s="362">
        <f t="shared" si="15"/>
        <v>2225.5</v>
      </c>
      <c r="BE63" s="359">
        <v>147</v>
      </c>
      <c r="BF63" s="359">
        <v>9889</v>
      </c>
      <c r="BG63" s="362">
        <f t="shared" si="16"/>
        <v>2472.25</v>
      </c>
      <c r="BH63" s="360">
        <v>137</v>
      </c>
      <c r="BI63" s="360">
        <v>9211</v>
      </c>
      <c r="BJ63" s="362">
        <f t="shared" si="17"/>
        <v>2302.75</v>
      </c>
      <c r="BK63" s="360">
        <v>170</v>
      </c>
      <c r="BL63" s="360">
        <v>11142</v>
      </c>
      <c r="BM63" s="362">
        <f t="shared" si="18"/>
        <v>2785.5</v>
      </c>
    </row>
    <row r="64" spans="1:65" ht="14.65" customHeight="1">
      <c r="A64" s="340">
        <v>61</v>
      </c>
      <c r="B64" s="355" t="s">
        <v>110</v>
      </c>
      <c r="C64" s="355"/>
      <c r="D64" s="355"/>
      <c r="E64" s="356" t="str">
        <f>VLOOKUP(B64,Remark!G:H,2,0)</f>
        <v>Kerry</v>
      </c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56"/>
      <c r="S64" s="356"/>
      <c r="T64" s="356"/>
      <c r="U64" s="356">
        <v>22</v>
      </c>
      <c r="V64" s="356">
        <v>1242</v>
      </c>
      <c r="W64" s="357">
        <f t="shared" si="19"/>
        <v>310.5</v>
      </c>
      <c r="X64" s="356">
        <f>VLOOKUP(A64,[1]sum!$A$2:$H$154,7,FALSE)</f>
        <v>71</v>
      </c>
      <c r="Y64" s="356">
        <f>VLOOKUP(A64,[1]sum!$A$2:$H$154,8,FALSE)</f>
        <v>5209</v>
      </c>
      <c r="Z64" s="357">
        <f t="shared" si="6"/>
        <v>1302.25</v>
      </c>
      <c r="AA64" s="356">
        <v>54</v>
      </c>
      <c r="AB64" s="356">
        <v>3254</v>
      </c>
      <c r="AC64" s="357">
        <f t="shared" si="7"/>
        <v>813.5</v>
      </c>
      <c r="AD64" s="356">
        <v>76</v>
      </c>
      <c r="AE64" s="356">
        <v>4936</v>
      </c>
      <c r="AF64" s="357">
        <f t="shared" si="8"/>
        <v>1234</v>
      </c>
      <c r="AG64" s="357">
        <v>100</v>
      </c>
      <c r="AH64" s="357">
        <v>6196</v>
      </c>
      <c r="AI64" s="357">
        <f t="shared" si="9"/>
        <v>1549</v>
      </c>
      <c r="AJ64" s="356">
        <v>174</v>
      </c>
      <c r="AK64" s="356">
        <v>8818</v>
      </c>
      <c r="AL64" s="357">
        <f t="shared" si="10"/>
        <v>2204.5</v>
      </c>
      <c r="AM64" s="356">
        <v>171</v>
      </c>
      <c r="AN64" s="356">
        <v>10085</v>
      </c>
      <c r="AO64" s="356">
        <f t="shared" si="11"/>
        <v>2521.25</v>
      </c>
      <c r="AP64" s="358">
        <v>80</v>
      </c>
      <c r="AQ64" s="355">
        <v>5388</v>
      </c>
      <c r="AR64" s="356">
        <f t="shared" si="2"/>
        <v>1347</v>
      </c>
      <c r="AS64" s="364">
        <v>115</v>
      </c>
      <c r="AT64" s="364">
        <v>6721</v>
      </c>
      <c r="AU64" s="358">
        <f t="shared" si="12"/>
        <v>1680.25</v>
      </c>
      <c r="AV64" s="361">
        <v>112</v>
      </c>
      <c r="AW64" s="361">
        <v>7720</v>
      </c>
      <c r="AX64" s="358">
        <f t="shared" si="13"/>
        <v>1930</v>
      </c>
      <c r="AY64" s="355">
        <v>150</v>
      </c>
      <c r="AZ64" s="355">
        <v>8998</v>
      </c>
      <c r="BA64" s="360">
        <f t="shared" si="14"/>
        <v>2249.5</v>
      </c>
      <c r="BB64" s="361">
        <v>171</v>
      </c>
      <c r="BC64" s="361">
        <v>11121</v>
      </c>
      <c r="BD64" s="362">
        <f t="shared" si="15"/>
        <v>2780.25</v>
      </c>
      <c r="BE64" s="359">
        <v>161</v>
      </c>
      <c r="BF64" s="359">
        <v>10307</v>
      </c>
      <c r="BG64" s="362">
        <f t="shared" si="16"/>
        <v>2576.75</v>
      </c>
      <c r="BH64" s="360">
        <v>137</v>
      </c>
      <c r="BI64" s="360">
        <v>8835</v>
      </c>
      <c r="BJ64" s="362">
        <f t="shared" si="17"/>
        <v>2208.75</v>
      </c>
      <c r="BK64" s="360">
        <v>128</v>
      </c>
      <c r="BL64" s="360">
        <v>8896</v>
      </c>
      <c r="BM64" s="362">
        <f t="shared" si="18"/>
        <v>2224</v>
      </c>
    </row>
    <row r="65" spans="1:65" ht="14.65" customHeight="1">
      <c r="A65" s="340">
        <v>62</v>
      </c>
      <c r="B65" s="355" t="s">
        <v>111</v>
      </c>
      <c r="C65" s="355"/>
      <c r="D65" s="355"/>
      <c r="E65" s="356" t="str">
        <f>VLOOKUP(B65,Remark!G:H,2,0)</f>
        <v>Kerry</v>
      </c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56"/>
      <c r="S65" s="356"/>
      <c r="T65" s="356"/>
      <c r="U65" s="356"/>
      <c r="V65" s="356"/>
      <c r="W65" s="357">
        <f t="shared" si="19"/>
        <v>0</v>
      </c>
      <c r="X65" s="356">
        <f>VLOOKUP(A65,[1]sum!$A$2:$H$154,7,FALSE)</f>
        <v>76</v>
      </c>
      <c r="Y65" s="356">
        <f>VLOOKUP(A65,[1]sum!$A$2:$H$154,8,FALSE)</f>
        <v>4852</v>
      </c>
      <c r="Z65" s="357">
        <f t="shared" si="6"/>
        <v>1213</v>
      </c>
      <c r="AA65" s="356">
        <v>194</v>
      </c>
      <c r="AB65" s="356">
        <v>12458</v>
      </c>
      <c r="AC65" s="357">
        <f t="shared" si="7"/>
        <v>3114.5</v>
      </c>
      <c r="AD65" s="356">
        <v>157</v>
      </c>
      <c r="AE65" s="356">
        <v>11559</v>
      </c>
      <c r="AF65" s="357">
        <f t="shared" si="8"/>
        <v>2889.75</v>
      </c>
      <c r="AG65" s="357">
        <v>324</v>
      </c>
      <c r="AH65" s="357">
        <v>19636</v>
      </c>
      <c r="AI65" s="357">
        <f t="shared" si="9"/>
        <v>4909</v>
      </c>
      <c r="AJ65" s="356">
        <v>375</v>
      </c>
      <c r="AK65" s="356">
        <v>21589</v>
      </c>
      <c r="AL65" s="357">
        <f t="shared" si="10"/>
        <v>5397.25</v>
      </c>
      <c r="AM65" s="356">
        <v>423</v>
      </c>
      <c r="AN65" s="356">
        <v>24197</v>
      </c>
      <c r="AO65" s="356">
        <f t="shared" si="11"/>
        <v>6049.25</v>
      </c>
      <c r="AP65" s="358">
        <v>443</v>
      </c>
      <c r="AQ65" s="355">
        <v>28173</v>
      </c>
      <c r="AR65" s="356">
        <f t="shared" si="2"/>
        <v>7043.25</v>
      </c>
      <c r="AS65" s="364">
        <v>408</v>
      </c>
      <c r="AT65" s="364">
        <v>26100</v>
      </c>
      <c r="AU65" s="358">
        <f t="shared" si="12"/>
        <v>6525</v>
      </c>
      <c r="AV65" s="361">
        <v>716</v>
      </c>
      <c r="AW65" s="361">
        <v>43528</v>
      </c>
      <c r="AX65" s="358">
        <f t="shared" si="13"/>
        <v>10882</v>
      </c>
      <c r="AY65" s="355">
        <v>708</v>
      </c>
      <c r="AZ65" s="355">
        <v>44052</v>
      </c>
      <c r="BA65" s="360">
        <f t="shared" si="14"/>
        <v>11013</v>
      </c>
      <c r="BB65" s="361">
        <v>617</v>
      </c>
      <c r="BC65" s="361">
        <v>37815</v>
      </c>
      <c r="BD65" s="362">
        <f t="shared" si="15"/>
        <v>9453.75</v>
      </c>
      <c r="BE65" s="359">
        <v>14</v>
      </c>
      <c r="BF65" s="359">
        <v>890</v>
      </c>
      <c r="BG65" s="362">
        <f t="shared" si="16"/>
        <v>222.5</v>
      </c>
      <c r="BH65" s="360">
        <v>551</v>
      </c>
      <c r="BI65" s="360">
        <v>35617</v>
      </c>
      <c r="BJ65" s="362">
        <f t="shared" si="17"/>
        <v>8904.25</v>
      </c>
      <c r="BK65" s="360">
        <v>690</v>
      </c>
      <c r="BL65" s="360">
        <v>46442</v>
      </c>
      <c r="BM65" s="362">
        <f t="shared" si="18"/>
        <v>11610.5</v>
      </c>
    </row>
    <row r="66" spans="1:65" ht="14.65" customHeight="1">
      <c r="A66" s="340">
        <v>63</v>
      </c>
      <c r="B66" s="355" t="s">
        <v>112</v>
      </c>
      <c r="C66" s="355"/>
      <c r="D66" s="355"/>
      <c r="E66" s="356" t="str">
        <f>VLOOKUP(B66,Remark!G:H,2,0)</f>
        <v>Kerry</v>
      </c>
      <c r="F66" s="363"/>
      <c r="G66" s="363"/>
      <c r="H66" s="363"/>
      <c r="I66" s="363"/>
      <c r="J66" s="363"/>
      <c r="K66" s="363"/>
      <c r="L66" s="363"/>
      <c r="M66" s="363"/>
      <c r="N66" s="363"/>
      <c r="O66" s="363"/>
      <c r="P66" s="363"/>
      <c r="Q66" s="363"/>
      <c r="R66" s="356"/>
      <c r="S66" s="356"/>
      <c r="T66" s="356"/>
      <c r="U66" s="356">
        <v>38</v>
      </c>
      <c r="V66" s="356">
        <v>2578</v>
      </c>
      <c r="W66" s="357">
        <f t="shared" si="19"/>
        <v>644.5</v>
      </c>
      <c r="X66" s="356">
        <f>VLOOKUP(A66,[1]sum!$A$2:$H$154,7,FALSE)</f>
        <v>53</v>
      </c>
      <c r="Y66" s="356">
        <f>VLOOKUP(A66,[1]sum!$A$2:$H$154,8,FALSE)</f>
        <v>3595</v>
      </c>
      <c r="Z66" s="357">
        <f t="shared" si="6"/>
        <v>898.75</v>
      </c>
      <c r="AA66" s="356">
        <v>88</v>
      </c>
      <c r="AB66" s="356">
        <v>5476</v>
      </c>
      <c r="AC66" s="357">
        <f t="shared" si="7"/>
        <v>1369</v>
      </c>
      <c r="AD66" s="356">
        <v>88</v>
      </c>
      <c r="AE66" s="356">
        <v>5968</v>
      </c>
      <c r="AF66" s="357">
        <f t="shared" si="8"/>
        <v>1492</v>
      </c>
      <c r="AG66" s="357">
        <v>135</v>
      </c>
      <c r="AH66" s="357">
        <v>8585</v>
      </c>
      <c r="AI66" s="357">
        <f t="shared" si="9"/>
        <v>2146.25</v>
      </c>
      <c r="AJ66" s="356">
        <v>185</v>
      </c>
      <c r="AK66" s="356">
        <v>10619</v>
      </c>
      <c r="AL66" s="357">
        <f t="shared" si="10"/>
        <v>2654.75</v>
      </c>
      <c r="AM66" s="356">
        <v>150</v>
      </c>
      <c r="AN66" s="356">
        <v>9398</v>
      </c>
      <c r="AO66" s="356">
        <f t="shared" si="11"/>
        <v>2349.5</v>
      </c>
      <c r="AP66" s="358">
        <v>139</v>
      </c>
      <c r="AQ66" s="355">
        <v>9369</v>
      </c>
      <c r="AR66" s="356">
        <f t="shared" si="2"/>
        <v>2342.25</v>
      </c>
      <c r="AS66" s="364">
        <v>198</v>
      </c>
      <c r="AT66" s="364">
        <v>11522</v>
      </c>
      <c r="AU66" s="358">
        <f t="shared" si="12"/>
        <v>2880.5</v>
      </c>
      <c r="AV66" s="361">
        <v>197</v>
      </c>
      <c r="AW66" s="361">
        <v>12763</v>
      </c>
      <c r="AX66" s="358">
        <f t="shared" si="13"/>
        <v>3190.75</v>
      </c>
      <c r="AY66" s="355">
        <v>120</v>
      </c>
      <c r="AZ66" s="355">
        <v>8108</v>
      </c>
      <c r="BA66" s="360">
        <f t="shared" si="14"/>
        <v>2027</v>
      </c>
      <c r="BB66" s="361">
        <v>103</v>
      </c>
      <c r="BC66" s="361">
        <v>6813</v>
      </c>
      <c r="BD66" s="362">
        <f t="shared" si="15"/>
        <v>1703.25</v>
      </c>
      <c r="BE66" s="359">
        <v>119</v>
      </c>
      <c r="BF66" s="359">
        <v>8013</v>
      </c>
      <c r="BG66" s="362">
        <f t="shared" si="16"/>
        <v>2003.25</v>
      </c>
      <c r="BH66" s="360">
        <v>103</v>
      </c>
      <c r="BI66" s="360">
        <v>7021</v>
      </c>
      <c r="BJ66" s="362">
        <f t="shared" si="17"/>
        <v>1755.25</v>
      </c>
      <c r="BK66" s="360">
        <v>156</v>
      </c>
      <c r="BL66" s="360">
        <v>10596</v>
      </c>
      <c r="BM66" s="362">
        <f t="shared" si="18"/>
        <v>2649</v>
      </c>
    </row>
    <row r="67" spans="1:65" ht="14.65" customHeight="1">
      <c r="A67" s="340">
        <v>64</v>
      </c>
      <c r="B67" s="355" t="s">
        <v>113</v>
      </c>
      <c r="C67" s="355"/>
      <c r="D67" s="355"/>
      <c r="E67" s="356" t="str">
        <f>VLOOKUP(B67,Remark!G:H,2,0)</f>
        <v>Kerry</v>
      </c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56"/>
      <c r="S67" s="356"/>
      <c r="T67" s="356"/>
      <c r="U67" s="356">
        <v>12</v>
      </c>
      <c r="V67" s="356">
        <v>616</v>
      </c>
      <c r="W67" s="357">
        <f t="shared" ref="W67:W71" si="20">V67*25%</f>
        <v>154</v>
      </c>
      <c r="X67" s="356">
        <f>VLOOKUP(A67,[1]sum!$A$2:$H$154,7,FALSE)</f>
        <v>103</v>
      </c>
      <c r="Y67" s="356">
        <f>VLOOKUP(A67,[1]sum!$A$2:$H$154,8,FALSE)</f>
        <v>6661</v>
      </c>
      <c r="Z67" s="357">
        <f t="shared" si="6"/>
        <v>1665.25</v>
      </c>
      <c r="AA67" s="356">
        <v>69</v>
      </c>
      <c r="AB67" s="356">
        <v>5155</v>
      </c>
      <c r="AC67" s="357">
        <f t="shared" si="7"/>
        <v>1288.75</v>
      </c>
      <c r="AD67" s="356">
        <v>127</v>
      </c>
      <c r="AE67" s="356">
        <v>7949</v>
      </c>
      <c r="AF67" s="357">
        <f t="shared" si="8"/>
        <v>1987.25</v>
      </c>
      <c r="AG67" s="357">
        <v>92</v>
      </c>
      <c r="AH67" s="357">
        <v>5916</v>
      </c>
      <c r="AI67" s="357">
        <f t="shared" si="9"/>
        <v>1479</v>
      </c>
      <c r="AJ67" s="356">
        <v>54</v>
      </c>
      <c r="AK67" s="356">
        <v>3766</v>
      </c>
      <c r="AL67" s="357">
        <f t="shared" si="10"/>
        <v>941.5</v>
      </c>
      <c r="AM67" s="356">
        <v>6</v>
      </c>
      <c r="AN67" s="356">
        <v>714</v>
      </c>
      <c r="AO67" s="356">
        <f t="shared" si="11"/>
        <v>178.5</v>
      </c>
      <c r="AP67" s="358">
        <v>14</v>
      </c>
      <c r="AQ67" s="355">
        <v>926</v>
      </c>
      <c r="AR67" s="356">
        <f t="shared" ref="AR67:AR318" si="21">AQ67*25%</f>
        <v>231.5</v>
      </c>
      <c r="AS67" s="364">
        <v>43</v>
      </c>
      <c r="AT67" s="364">
        <v>3209</v>
      </c>
      <c r="AU67" s="358">
        <f t="shared" si="12"/>
        <v>802.25</v>
      </c>
      <c r="AV67" s="361">
        <v>69</v>
      </c>
      <c r="AW67" s="361">
        <v>5163</v>
      </c>
      <c r="AX67" s="358">
        <f t="shared" si="13"/>
        <v>1290.75</v>
      </c>
      <c r="AY67" s="355">
        <v>82</v>
      </c>
      <c r="AZ67" s="355">
        <v>5830</v>
      </c>
      <c r="BA67" s="360">
        <f t="shared" si="14"/>
        <v>1457.5</v>
      </c>
      <c r="BB67" s="361">
        <v>40</v>
      </c>
      <c r="BC67" s="361">
        <v>3280</v>
      </c>
      <c r="BD67" s="362">
        <f t="shared" si="15"/>
        <v>820</v>
      </c>
      <c r="BE67" s="359">
        <v>64</v>
      </c>
      <c r="BF67" s="359">
        <v>4904</v>
      </c>
      <c r="BG67" s="362">
        <f t="shared" si="16"/>
        <v>1226</v>
      </c>
      <c r="BH67" s="360">
        <v>45</v>
      </c>
      <c r="BI67" s="360">
        <v>3067</v>
      </c>
      <c r="BJ67" s="362">
        <f t="shared" si="17"/>
        <v>766.75</v>
      </c>
      <c r="BK67" s="360">
        <v>64</v>
      </c>
      <c r="BL67" s="360">
        <v>3856</v>
      </c>
      <c r="BM67" s="362">
        <f t="shared" si="18"/>
        <v>964</v>
      </c>
    </row>
    <row r="68" spans="1:65" ht="14.65" customHeight="1">
      <c r="A68" s="340">
        <v>65</v>
      </c>
      <c r="B68" s="355" t="s">
        <v>114</v>
      </c>
      <c r="C68" s="355"/>
      <c r="D68" s="355"/>
      <c r="E68" s="356" t="str">
        <f>VLOOKUP(B68,Remark!G:H,2,0)</f>
        <v>Kerry</v>
      </c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3"/>
      <c r="R68" s="356"/>
      <c r="S68" s="356"/>
      <c r="T68" s="356"/>
      <c r="U68" s="356">
        <v>46</v>
      </c>
      <c r="V68" s="356">
        <v>3258</v>
      </c>
      <c r="W68" s="357">
        <f t="shared" si="20"/>
        <v>814.5</v>
      </c>
      <c r="X68" s="356">
        <f>VLOOKUP(A68,[1]sum!$A$2:$H$154,7,FALSE)</f>
        <v>29</v>
      </c>
      <c r="Y68" s="356">
        <f>VLOOKUP(A68,[1]sum!$A$2:$H$154,8,FALSE)</f>
        <v>1835</v>
      </c>
      <c r="Z68" s="357">
        <f t="shared" ref="Z68:Z318" si="22">Y68*25%</f>
        <v>458.75</v>
      </c>
      <c r="AA68" s="356">
        <v>147</v>
      </c>
      <c r="AB68" s="356">
        <v>8745</v>
      </c>
      <c r="AC68" s="357">
        <f t="shared" ref="AC68:AC318" si="23">AB68*25%</f>
        <v>2186.25</v>
      </c>
      <c r="AD68" s="356">
        <v>144</v>
      </c>
      <c r="AE68" s="356">
        <v>8128</v>
      </c>
      <c r="AF68" s="357">
        <f t="shared" ref="AF68:AF318" si="24">AE68*25%</f>
        <v>2032</v>
      </c>
      <c r="AG68" s="357">
        <v>152</v>
      </c>
      <c r="AH68" s="357">
        <v>9820</v>
      </c>
      <c r="AI68" s="357">
        <f t="shared" ref="AI68:AI318" si="25">AH68*25%</f>
        <v>2455</v>
      </c>
      <c r="AJ68" s="356">
        <v>248</v>
      </c>
      <c r="AK68" s="356">
        <v>14208</v>
      </c>
      <c r="AL68" s="357">
        <f t="shared" ref="AL68:AL318" si="26">AK68*25%</f>
        <v>3552</v>
      </c>
      <c r="AM68" s="356">
        <v>250</v>
      </c>
      <c r="AN68" s="356">
        <v>14622</v>
      </c>
      <c r="AO68" s="356">
        <f t="shared" ref="AO68:AO318" si="27">AN68*25%</f>
        <v>3655.5</v>
      </c>
      <c r="AP68" s="358">
        <v>295</v>
      </c>
      <c r="AQ68" s="355">
        <v>16957</v>
      </c>
      <c r="AR68" s="356">
        <f t="shared" si="21"/>
        <v>4239.25</v>
      </c>
      <c r="AS68" s="364">
        <v>189</v>
      </c>
      <c r="AT68" s="364">
        <v>11559</v>
      </c>
      <c r="AU68" s="358">
        <f t="shared" ref="AU68:AU318" si="28">AT68*25%</f>
        <v>2889.75</v>
      </c>
      <c r="AV68" s="361">
        <v>289</v>
      </c>
      <c r="AW68" s="361">
        <v>17091</v>
      </c>
      <c r="AX68" s="358">
        <f t="shared" ref="AX68:AX232" si="29">AW68*25%</f>
        <v>4272.75</v>
      </c>
      <c r="AY68" s="355">
        <v>211</v>
      </c>
      <c r="AZ68" s="355">
        <v>13433</v>
      </c>
      <c r="BA68" s="360">
        <f t="shared" ref="BA68:BA130" si="30">AZ68*25%</f>
        <v>3358.25</v>
      </c>
      <c r="BB68" s="361">
        <v>241</v>
      </c>
      <c r="BC68" s="361">
        <v>15275</v>
      </c>
      <c r="BD68" s="362">
        <f t="shared" ref="BD68:BD130" si="31">BC68*25%</f>
        <v>3818.75</v>
      </c>
      <c r="BE68" s="359">
        <v>262</v>
      </c>
      <c r="BF68" s="359">
        <v>15862</v>
      </c>
      <c r="BG68" s="362">
        <f t="shared" ref="BG68:BG130" si="32">BF68*25%</f>
        <v>3965.5</v>
      </c>
      <c r="BH68" s="360">
        <v>284</v>
      </c>
      <c r="BI68" s="360">
        <v>17376</v>
      </c>
      <c r="BJ68" s="362">
        <f t="shared" ref="BJ68:BJ131" si="33">BI68*25%</f>
        <v>4344</v>
      </c>
      <c r="BK68" s="360">
        <v>381</v>
      </c>
      <c r="BL68" s="360">
        <v>20807</v>
      </c>
      <c r="BM68" s="362">
        <f t="shared" ref="BM68:BM131" si="34">BL68*25%</f>
        <v>5201.75</v>
      </c>
    </row>
    <row r="69" spans="1:65" ht="14.65" customHeight="1">
      <c r="A69" s="340">
        <v>66</v>
      </c>
      <c r="B69" s="355" t="s">
        <v>115</v>
      </c>
      <c r="C69" s="355"/>
      <c r="D69" s="355"/>
      <c r="E69" s="356" t="str">
        <f>VLOOKUP(B69,Remark!G:H,2,0)</f>
        <v>Kerry</v>
      </c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56"/>
      <c r="S69" s="356"/>
      <c r="T69" s="356"/>
      <c r="U69" s="356">
        <v>15</v>
      </c>
      <c r="V69" s="356">
        <v>1109</v>
      </c>
      <c r="W69" s="357">
        <f t="shared" si="20"/>
        <v>277.25</v>
      </c>
      <c r="X69" s="356">
        <f>VLOOKUP(A69,[1]sum!$A$2:$H$154,7,FALSE)</f>
        <v>76</v>
      </c>
      <c r="Y69" s="356">
        <f>VLOOKUP(A69,[1]sum!$A$2:$H$154,8,FALSE)</f>
        <v>5328</v>
      </c>
      <c r="Z69" s="357">
        <f t="shared" si="22"/>
        <v>1332</v>
      </c>
      <c r="AA69" s="356">
        <v>51</v>
      </c>
      <c r="AB69" s="356">
        <v>3017</v>
      </c>
      <c r="AC69" s="357">
        <f t="shared" si="23"/>
        <v>754.25</v>
      </c>
      <c r="AD69" s="356">
        <v>123</v>
      </c>
      <c r="AE69" s="356">
        <v>6753</v>
      </c>
      <c r="AF69" s="357">
        <f t="shared" si="24"/>
        <v>1688.25</v>
      </c>
      <c r="AG69" s="357">
        <v>116</v>
      </c>
      <c r="AH69" s="357">
        <v>6300</v>
      </c>
      <c r="AI69" s="357">
        <f t="shared" si="25"/>
        <v>1575</v>
      </c>
      <c r="AJ69" s="356">
        <v>162</v>
      </c>
      <c r="AK69" s="356">
        <v>8702</v>
      </c>
      <c r="AL69" s="357">
        <f t="shared" si="26"/>
        <v>2175.5</v>
      </c>
      <c r="AM69" s="356">
        <v>188</v>
      </c>
      <c r="AN69" s="356">
        <v>10048</v>
      </c>
      <c r="AO69" s="356">
        <f t="shared" si="27"/>
        <v>2512</v>
      </c>
      <c r="AP69" s="358">
        <v>186</v>
      </c>
      <c r="AQ69" s="355">
        <v>9954</v>
      </c>
      <c r="AR69" s="356">
        <f t="shared" si="21"/>
        <v>2488.5</v>
      </c>
      <c r="AS69" s="364">
        <v>174</v>
      </c>
      <c r="AT69" s="364">
        <v>9546</v>
      </c>
      <c r="AU69" s="358">
        <f t="shared" si="28"/>
        <v>2386.5</v>
      </c>
      <c r="AV69" s="361">
        <v>154</v>
      </c>
      <c r="AW69" s="361">
        <v>8166</v>
      </c>
      <c r="AX69" s="358">
        <f t="shared" si="29"/>
        <v>2041.5</v>
      </c>
      <c r="AY69" s="355">
        <v>178</v>
      </c>
      <c r="AZ69" s="355">
        <v>9910</v>
      </c>
      <c r="BA69" s="360">
        <f t="shared" si="30"/>
        <v>2477.5</v>
      </c>
      <c r="BB69" s="361">
        <v>149</v>
      </c>
      <c r="BC69" s="361">
        <v>8391</v>
      </c>
      <c r="BD69" s="362">
        <f t="shared" si="31"/>
        <v>2097.75</v>
      </c>
      <c r="BE69" s="359">
        <v>169</v>
      </c>
      <c r="BF69" s="359">
        <v>9499</v>
      </c>
      <c r="BG69" s="362">
        <f t="shared" si="32"/>
        <v>2374.75</v>
      </c>
      <c r="BH69" s="360">
        <v>166</v>
      </c>
      <c r="BI69" s="360">
        <v>9214</v>
      </c>
      <c r="BJ69" s="362">
        <f t="shared" si="33"/>
        <v>2303.5</v>
      </c>
      <c r="BK69" s="360">
        <v>129</v>
      </c>
      <c r="BL69" s="360">
        <v>7747</v>
      </c>
      <c r="BM69" s="362">
        <f t="shared" si="34"/>
        <v>1936.75</v>
      </c>
    </row>
    <row r="70" spans="1:65" ht="14.65" customHeight="1">
      <c r="A70" s="340">
        <v>67</v>
      </c>
      <c r="B70" s="355" t="s">
        <v>116</v>
      </c>
      <c r="C70" s="355"/>
      <c r="D70" s="355"/>
      <c r="E70" s="356" t="str">
        <f>VLOOKUP(B70,Remark!G:H,2,0)</f>
        <v>Kerry</v>
      </c>
      <c r="F70" s="363"/>
      <c r="G70" s="363"/>
      <c r="H70" s="363"/>
      <c r="I70" s="363"/>
      <c r="J70" s="363"/>
      <c r="K70" s="363"/>
      <c r="L70" s="363"/>
      <c r="M70" s="363"/>
      <c r="N70" s="363"/>
      <c r="O70" s="363"/>
      <c r="P70" s="363"/>
      <c r="Q70" s="363"/>
      <c r="R70" s="356"/>
      <c r="S70" s="356"/>
      <c r="T70" s="356"/>
      <c r="U70" s="356">
        <v>7</v>
      </c>
      <c r="V70" s="356">
        <v>625</v>
      </c>
      <c r="W70" s="357">
        <f t="shared" si="20"/>
        <v>156.25</v>
      </c>
      <c r="X70" s="356">
        <f>VLOOKUP(A70,[1]sum!$A$2:$H$154,7,FALSE)</f>
        <v>74</v>
      </c>
      <c r="Y70" s="356">
        <f>VLOOKUP(A70,[1]sum!$A$2:$H$154,8,FALSE)</f>
        <v>5378</v>
      </c>
      <c r="Z70" s="357">
        <f t="shared" si="22"/>
        <v>1344.5</v>
      </c>
      <c r="AA70" s="356">
        <v>14</v>
      </c>
      <c r="AB70" s="356">
        <v>1174</v>
      </c>
      <c r="AC70" s="357">
        <f t="shared" si="23"/>
        <v>293.5</v>
      </c>
      <c r="AD70" s="356">
        <v>30</v>
      </c>
      <c r="AE70" s="356">
        <v>1874</v>
      </c>
      <c r="AF70" s="357">
        <f t="shared" si="24"/>
        <v>468.5</v>
      </c>
      <c r="AG70" s="357">
        <v>27</v>
      </c>
      <c r="AH70" s="357">
        <v>1729</v>
      </c>
      <c r="AI70" s="357">
        <f t="shared" si="25"/>
        <v>432.25</v>
      </c>
      <c r="AJ70" s="356">
        <v>26</v>
      </c>
      <c r="AK70" s="356">
        <v>1694</v>
      </c>
      <c r="AL70" s="357">
        <f t="shared" si="26"/>
        <v>423.5</v>
      </c>
      <c r="AM70" s="356">
        <v>20</v>
      </c>
      <c r="AN70" s="356">
        <v>1316</v>
      </c>
      <c r="AO70" s="356">
        <f t="shared" si="27"/>
        <v>329</v>
      </c>
      <c r="AP70" s="358">
        <v>17</v>
      </c>
      <c r="AQ70" s="355">
        <v>1171</v>
      </c>
      <c r="AR70" s="356">
        <f t="shared" si="21"/>
        <v>292.75</v>
      </c>
      <c r="AS70" s="364">
        <v>80</v>
      </c>
      <c r="AT70" s="364">
        <v>4480</v>
      </c>
      <c r="AU70" s="358">
        <f t="shared" si="28"/>
        <v>1120</v>
      </c>
      <c r="AV70" s="361">
        <v>30</v>
      </c>
      <c r="AW70" s="361">
        <v>1934</v>
      </c>
      <c r="AX70" s="358">
        <f t="shared" si="29"/>
        <v>483.5</v>
      </c>
      <c r="AY70" s="355">
        <v>17</v>
      </c>
      <c r="AZ70" s="355">
        <v>1215</v>
      </c>
      <c r="BA70" s="360">
        <f t="shared" si="30"/>
        <v>303.75</v>
      </c>
      <c r="BB70" s="361">
        <v>0</v>
      </c>
      <c r="BC70" s="361">
        <v>0</v>
      </c>
      <c r="BD70" s="362">
        <f t="shared" si="31"/>
        <v>0</v>
      </c>
      <c r="BE70" s="359">
        <v>14</v>
      </c>
      <c r="BF70" s="359">
        <v>1034</v>
      </c>
      <c r="BG70" s="362">
        <f t="shared" si="32"/>
        <v>258.5</v>
      </c>
      <c r="BH70" s="360">
        <v>23</v>
      </c>
      <c r="BI70" s="360">
        <v>1397</v>
      </c>
      <c r="BJ70" s="362">
        <f t="shared" si="33"/>
        <v>349.25</v>
      </c>
      <c r="BK70" s="360">
        <v>34</v>
      </c>
      <c r="BL70" s="360">
        <v>1946</v>
      </c>
      <c r="BM70" s="362">
        <f t="shared" si="34"/>
        <v>486.5</v>
      </c>
    </row>
    <row r="71" spans="1:65" ht="14.65" customHeight="1">
      <c r="A71" s="340">
        <v>68</v>
      </c>
      <c r="B71" s="355" t="s">
        <v>117</v>
      </c>
      <c r="C71" s="355"/>
      <c r="D71" s="355"/>
      <c r="E71" s="356" t="str">
        <f>VLOOKUP(B71,Remark!G:H,2,0)</f>
        <v>Kerry</v>
      </c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56"/>
      <c r="S71" s="356"/>
      <c r="T71" s="356"/>
      <c r="U71" s="356">
        <v>36</v>
      </c>
      <c r="V71" s="356">
        <v>2244</v>
      </c>
      <c r="W71" s="357">
        <f t="shared" si="20"/>
        <v>561</v>
      </c>
      <c r="X71" s="356">
        <f>VLOOKUP(A71,[1]sum!$A$2:$H$154,7,FALSE)</f>
        <v>15</v>
      </c>
      <c r="Y71" s="356">
        <f>VLOOKUP(A71,[1]sum!$A$2:$H$154,8,FALSE)</f>
        <v>1261</v>
      </c>
      <c r="Z71" s="357">
        <f t="shared" si="22"/>
        <v>315.25</v>
      </c>
      <c r="AA71" s="356">
        <v>184</v>
      </c>
      <c r="AB71" s="356">
        <v>12208</v>
      </c>
      <c r="AC71" s="357">
        <f t="shared" si="23"/>
        <v>3052</v>
      </c>
      <c r="AD71" s="356">
        <v>266</v>
      </c>
      <c r="AE71" s="356">
        <v>16394</v>
      </c>
      <c r="AF71" s="357">
        <f t="shared" si="24"/>
        <v>4098.5</v>
      </c>
      <c r="AG71" s="357">
        <v>278</v>
      </c>
      <c r="AH71" s="357">
        <v>17514</v>
      </c>
      <c r="AI71" s="357">
        <f t="shared" si="25"/>
        <v>4378.5</v>
      </c>
      <c r="AJ71" s="356">
        <v>299</v>
      </c>
      <c r="AK71" s="356">
        <v>19425</v>
      </c>
      <c r="AL71" s="357">
        <f t="shared" si="26"/>
        <v>4856.25</v>
      </c>
      <c r="AM71" s="356">
        <v>367</v>
      </c>
      <c r="AN71" s="356">
        <v>25737</v>
      </c>
      <c r="AO71" s="356">
        <f t="shared" si="27"/>
        <v>6434.25</v>
      </c>
      <c r="AP71" s="358">
        <v>260</v>
      </c>
      <c r="AQ71" s="355">
        <v>17184</v>
      </c>
      <c r="AR71" s="356">
        <f t="shared" si="21"/>
        <v>4296</v>
      </c>
      <c r="AS71" s="364">
        <v>234</v>
      </c>
      <c r="AT71" s="364">
        <v>14838</v>
      </c>
      <c r="AU71" s="358">
        <f t="shared" si="28"/>
        <v>3709.5</v>
      </c>
      <c r="AV71" s="361">
        <v>307</v>
      </c>
      <c r="AW71" s="361">
        <v>18753</v>
      </c>
      <c r="AX71" s="358">
        <f t="shared" si="29"/>
        <v>4688.25</v>
      </c>
      <c r="AY71" s="355">
        <v>388</v>
      </c>
      <c r="AZ71" s="355">
        <v>23264</v>
      </c>
      <c r="BA71" s="360">
        <f t="shared" si="30"/>
        <v>5816</v>
      </c>
      <c r="BB71" s="361">
        <v>302</v>
      </c>
      <c r="BC71" s="361">
        <v>18442</v>
      </c>
      <c r="BD71" s="362">
        <f t="shared" si="31"/>
        <v>4610.5</v>
      </c>
      <c r="BE71" s="359">
        <v>439</v>
      </c>
      <c r="BF71" s="359">
        <v>25601</v>
      </c>
      <c r="BG71" s="362">
        <f t="shared" si="32"/>
        <v>6400.25</v>
      </c>
      <c r="BH71" s="360">
        <v>451</v>
      </c>
      <c r="BI71" s="360">
        <v>27793</v>
      </c>
      <c r="BJ71" s="362">
        <f t="shared" si="33"/>
        <v>6948.25</v>
      </c>
      <c r="BK71" s="360">
        <v>413</v>
      </c>
      <c r="BL71" s="360">
        <v>26123</v>
      </c>
      <c r="BM71" s="362">
        <f t="shared" si="34"/>
        <v>6530.75</v>
      </c>
    </row>
    <row r="72" spans="1:65" ht="14.65" customHeight="1">
      <c r="A72" s="340">
        <v>69</v>
      </c>
      <c r="B72" s="355" t="s">
        <v>118</v>
      </c>
      <c r="C72" s="355"/>
      <c r="D72" s="355"/>
      <c r="E72" s="356" t="str">
        <f>VLOOKUP(B72,Remark!G:H,2,0)</f>
        <v>Kerry</v>
      </c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56"/>
      <c r="S72" s="356"/>
      <c r="T72" s="356"/>
      <c r="U72" s="356"/>
      <c r="V72" s="356"/>
      <c r="W72" s="356"/>
      <c r="X72" s="356">
        <f>VLOOKUP(A72,[1]sum!$A$2:$H$154,7,FALSE)</f>
        <v>76</v>
      </c>
      <c r="Y72" s="356">
        <f>VLOOKUP(A72,[1]sum!$A$2:$H$154,8,FALSE)</f>
        <v>5600</v>
      </c>
      <c r="Z72" s="357">
        <f t="shared" si="22"/>
        <v>1400</v>
      </c>
      <c r="AA72" s="356">
        <v>148</v>
      </c>
      <c r="AB72" s="356">
        <v>10552</v>
      </c>
      <c r="AC72" s="357">
        <f t="shared" si="23"/>
        <v>2638</v>
      </c>
      <c r="AD72" s="356">
        <v>131</v>
      </c>
      <c r="AE72" s="356">
        <v>7833</v>
      </c>
      <c r="AF72" s="357">
        <f t="shared" si="24"/>
        <v>1958.25</v>
      </c>
      <c r="AG72" s="357">
        <v>129</v>
      </c>
      <c r="AH72" s="357">
        <v>8119</v>
      </c>
      <c r="AI72" s="357">
        <f t="shared" si="25"/>
        <v>2029.75</v>
      </c>
      <c r="AJ72" s="356">
        <v>143</v>
      </c>
      <c r="AK72" s="356">
        <v>7761</v>
      </c>
      <c r="AL72" s="357">
        <f t="shared" si="26"/>
        <v>1940.25</v>
      </c>
      <c r="AM72" s="356">
        <v>96</v>
      </c>
      <c r="AN72" s="356">
        <v>5652</v>
      </c>
      <c r="AO72" s="356">
        <f t="shared" si="27"/>
        <v>1413</v>
      </c>
      <c r="AP72" s="358">
        <v>154</v>
      </c>
      <c r="AQ72" s="355">
        <v>9606</v>
      </c>
      <c r="AR72" s="356">
        <f t="shared" si="21"/>
        <v>2401.5</v>
      </c>
      <c r="AS72" s="364">
        <v>60</v>
      </c>
      <c r="AT72" s="364">
        <v>3360</v>
      </c>
      <c r="AU72" s="358">
        <f t="shared" si="28"/>
        <v>840</v>
      </c>
      <c r="AV72" s="361">
        <v>0</v>
      </c>
      <c r="AW72" s="361">
        <v>0</v>
      </c>
      <c r="AX72" s="358">
        <f t="shared" si="29"/>
        <v>0</v>
      </c>
      <c r="AY72" s="355">
        <v>112</v>
      </c>
      <c r="AZ72" s="355">
        <v>6208</v>
      </c>
      <c r="BA72" s="360">
        <f t="shared" si="30"/>
        <v>1552</v>
      </c>
      <c r="BB72" s="361">
        <v>123</v>
      </c>
      <c r="BC72" s="361">
        <v>7353</v>
      </c>
      <c r="BD72" s="362">
        <f t="shared" si="31"/>
        <v>1838.25</v>
      </c>
      <c r="BE72" s="359">
        <v>155</v>
      </c>
      <c r="BF72" s="359">
        <v>9873</v>
      </c>
      <c r="BG72" s="362">
        <f t="shared" si="32"/>
        <v>2468.25</v>
      </c>
      <c r="BH72" s="360">
        <v>130</v>
      </c>
      <c r="BI72" s="360">
        <v>7790</v>
      </c>
      <c r="BJ72" s="362">
        <f t="shared" si="33"/>
        <v>1947.5</v>
      </c>
      <c r="BK72" s="360">
        <v>129</v>
      </c>
      <c r="BL72" s="360">
        <v>8003</v>
      </c>
      <c r="BM72" s="362">
        <f t="shared" si="34"/>
        <v>2000.75</v>
      </c>
    </row>
    <row r="73" spans="1:65" ht="14.65" customHeight="1">
      <c r="A73" s="340">
        <v>70</v>
      </c>
      <c r="B73" s="355" t="s">
        <v>119</v>
      </c>
      <c r="C73" s="355"/>
      <c r="D73" s="355"/>
      <c r="E73" s="356" t="str">
        <f>VLOOKUP(B73,Remark!G:H,2,0)</f>
        <v>NLCH</v>
      </c>
      <c r="F73" s="363"/>
      <c r="G73" s="363"/>
      <c r="H73" s="363"/>
      <c r="I73" s="363"/>
      <c r="J73" s="363"/>
      <c r="K73" s="363"/>
      <c r="L73" s="363"/>
      <c r="M73" s="363"/>
      <c r="N73" s="363"/>
      <c r="O73" s="363"/>
      <c r="P73" s="363"/>
      <c r="Q73" s="363"/>
      <c r="R73" s="356"/>
      <c r="S73" s="356"/>
      <c r="T73" s="356"/>
      <c r="U73" s="356"/>
      <c r="V73" s="356"/>
      <c r="W73" s="356"/>
      <c r="X73" s="356">
        <f>VLOOKUP(A73,[1]sum!$A$2:$H$154,7,FALSE)</f>
        <v>28</v>
      </c>
      <c r="Y73" s="356">
        <f>VLOOKUP(A73,[1]sum!$A$2:$H$154,8,FALSE)</f>
        <v>1900</v>
      </c>
      <c r="Z73" s="357">
        <f t="shared" si="22"/>
        <v>475</v>
      </c>
      <c r="AA73" s="356">
        <v>74</v>
      </c>
      <c r="AB73" s="356">
        <v>5282</v>
      </c>
      <c r="AC73" s="357">
        <f t="shared" si="23"/>
        <v>1320.5</v>
      </c>
      <c r="AD73" s="356">
        <v>111</v>
      </c>
      <c r="AE73" s="356">
        <v>7277</v>
      </c>
      <c r="AF73" s="357">
        <f t="shared" si="24"/>
        <v>1819.25</v>
      </c>
      <c r="AG73" s="357">
        <v>167</v>
      </c>
      <c r="AH73" s="357">
        <v>11217</v>
      </c>
      <c r="AI73" s="357">
        <f t="shared" si="25"/>
        <v>2804.25</v>
      </c>
      <c r="AJ73" s="356">
        <v>166</v>
      </c>
      <c r="AK73" s="356">
        <v>10598</v>
      </c>
      <c r="AL73" s="357">
        <f t="shared" si="26"/>
        <v>2649.5</v>
      </c>
      <c r="AM73" s="356">
        <v>136</v>
      </c>
      <c r="AN73" s="356">
        <v>8452</v>
      </c>
      <c r="AO73" s="356">
        <f t="shared" si="27"/>
        <v>2113</v>
      </c>
      <c r="AP73" s="358"/>
      <c r="AQ73" s="355"/>
      <c r="AR73" s="356">
        <f t="shared" si="21"/>
        <v>0</v>
      </c>
      <c r="AS73" s="364">
        <v>0</v>
      </c>
      <c r="AT73" s="364">
        <v>0</v>
      </c>
      <c r="AU73" s="358">
        <f t="shared" si="28"/>
        <v>0</v>
      </c>
      <c r="AV73" s="361">
        <v>8</v>
      </c>
      <c r="AW73" s="361">
        <v>520</v>
      </c>
      <c r="AX73" s="358">
        <f t="shared" si="29"/>
        <v>130</v>
      </c>
      <c r="AY73" s="355">
        <v>170</v>
      </c>
      <c r="AZ73" s="355">
        <v>10338</v>
      </c>
      <c r="BA73" s="360">
        <f t="shared" si="30"/>
        <v>2584.5</v>
      </c>
      <c r="BB73" s="361">
        <v>196</v>
      </c>
      <c r="BC73" s="361">
        <v>12192</v>
      </c>
      <c r="BD73" s="362">
        <f t="shared" si="31"/>
        <v>3048</v>
      </c>
      <c r="BE73" s="359">
        <v>154</v>
      </c>
      <c r="BF73" s="359">
        <v>10182</v>
      </c>
      <c r="BG73" s="362">
        <f t="shared" si="32"/>
        <v>2545.5</v>
      </c>
      <c r="BH73" s="360">
        <v>181</v>
      </c>
      <c r="BI73" s="360">
        <v>11567</v>
      </c>
      <c r="BJ73" s="362">
        <f t="shared" si="33"/>
        <v>2891.75</v>
      </c>
      <c r="BK73" s="360">
        <v>265</v>
      </c>
      <c r="BL73" s="360">
        <v>15919</v>
      </c>
      <c r="BM73" s="362">
        <f t="shared" si="34"/>
        <v>3979.75</v>
      </c>
    </row>
    <row r="74" spans="1:65" ht="14.65" customHeight="1">
      <c r="A74" s="340">
        <v>71</v>
      </c>
      <c r="B74" s="355" t="s">
        <v>120</v>
      </c>
      <c r="C74" s="355"/>
      <c r="D74" s="355"/>
      <c r="E74" s="356" t="str">
        <f>VLOOKUP(B74,Remark!G:H,2,0)</f>
        <v>Kerry</v>
      </c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56"/>
      <c r="S74" s="356"/>
      <c r="T74" s="356"/>
      <c r="U74" s="356"/>
      <c r="V74" s="356"/>
      <c r="W74" s="356"/>
      <c r="X74" s="356">
        <f>VLOOKUP(A74,[1]sum!$A$2:$H$154,7,FALSE)</f>
        <v>55</v>
      </c>
      <c r="Y74" s="356">
        <f>VLOOKUP(A74,[1]sum!$A$2:$H$154,8,FALSE)</f>
        <v>4197</v>
      </c>
      <c r="Z74" s="357">
        <f t="shared" si="22"/>
        <v>1049.25</v>
      </c>
      <c r="AA74" s="356">
        <v>37</v>
      </c>
      <c r="AB74" s="356">
        <v>2531</v>
      </c>
      <c r="AC74" s="357">
        <f t="shared" si="23"/>
        <v>632.75</v>
      </c>
      <c r="AD74" s="356">
        <v>51</v>
      </c>
      <c r="AE74" s="356">
        <v>3665</v>
      </c>
      <c r="AF74" s="357">
        <f t="shared" si="24"/>
        <v>916.25</v>
      </c>
      <c r="AG74" s="357">
        <v>63</v>
      </c>
      <c r="AH74" s="357">
        <v>3513</v>
      </c>
      <c r="AI74" s="357">
        <f t="shared" si="25"/>
        <v>878.25</v>
      </c>
      <c r="AJ74" s="356">
        <v>59</v>
      </c>
      <c r="AK74" s="356">
        <v>3661</v>
      </c>
      <c r="AL74" s="357">
        <f t="shared" si="26"/>
        <v>915.25</v>
      </c>
      <c r="AM74" s="356">
        <v>46</v>
      </c>
      <c r="AN74" s="356">
        <v>3250</v>
      </c>
      <c r="AO74" s="356">
        <f t="shared" si="27"/>
        <v>812.5</v>
      </c>
      <c r="AP74" s="358">
        <v>45</v>
      </c>
      <c r="AQ74" s="355">
        <v>3127</v>
      </c>
      <c r="AR74" s="356">
        <f t="shared" si="21"/>
        <v>781.75</v>
      </c>
      <c r="AS74" s="364">
        <v>85</v>
      </c>
      <c r="AT74" s="364">
        <v>5423</v>
      </c>
      <c r="AU74" s="358">
        <f t="shared" si="28"/>
        <v>1355.75</v>
      </c>
      <c r="AV74" s="361">
        <v>61</v>
      </c>
      <c r="AW74" s="361">
        <v>4139</v>
      </c>
      <c r="AX74" s="358">
        <f t="shared" si="29"/>
        <v>1034.75</v>
      </c>
      <c r="AY74" s="355">
        <v>50</v>
      </c>
      <c r="AZ74" s="355">
        <v>3942</v>
      </c>
      <c r="BA74" s="360">
        <f t="shared" si="30"/>
        <v>985.5</v>
      </c>
      <c r="BB74" s="361">
        <v>71</v>
      </c>
      <c r="BC74" s="361">
        <v>5525</v>
      </c>
      <c r="BD74" s="362">
        <f t="shared" si="31"/>
        <v>1381.25</v>
      </c>
      <c r="BE74" s="359">
        <v>97</v>
      </c>
      <c r="BF74" s="359">
        <v>6479</v>
      </c>
      <c r="BG74" s="362">
        <f t="shared" si="32"/>
        <v>1619.75</v>
      </c>
      <c r="BH74" s="360">
        <v>86</v>
      </c>
      <c r="BI74" s="360">
        <v>5726</v>
      </c>
      <c r="BJ74" s="362">
        <f t="shared" si="33"/>
        <v>1431.5</v>
      </c>
      <c r="BK74" s="360">
        <v>35</v>
      </c>
      <c r="BL74" s="360">
        <v>2461</v>
      </c>
      <c r="BM74" s="362">
        <f t="shared" si="34"/>
        <v>615.25</v>
      </c>
    </row>
    <row r="75" spans="1:65" ht="14.65" customHeight="1">
      <c r="A75" s="340">
        <v>72</v>
      </c>
      <c r="B75" s="355" t="s">
        <v>121</v>
      </c>
      <c r="C75" s="355"/>
      <c r="D75" s="355"/>
      <c r="E75" s="356" t="str">
        <f>VLOOKUP(B75,Remark!G:H,2,0)</f>
        <v>Kerry</v>
      </c>
      <c r="F75" s="363"/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356"/>
      <c r="S75" s="356"/>
      <c r="T75" s="356"/>
      <c r="U75" s="356"/>
      <c r="V75" s="356"/>
      <c r="W75" s="356"/>
      <c r="X75" s="356"/>
      <c r="Y75" s="356"/>
      <c r="Z75" s="357">
        <f t="shared" si="22"/>
        <v>0</v>
      </c>
      <c r="AA75" s="356"/>
      <c r="AB75" s="356"/>
      <c r="AC75" s="357">
        <f t="shared" si="23"/>
        <v>0</v>
      </c>
      <c r="AD75" s="356">
        <v>57</v>
      </c>
      <c r="AE75" s="356">
        <v>3387</v>
      </c>
      <c r="AF75" s="357">
        <f t="shared" si="24"/>
        <v>846.75</v>
      </c>
      <c r="AG75" s="357">
        <v>35</v>
      </c>
      <c r="AH75" s="357">
        <v>1785</v>
      </c>
      <c r="AI75" s="357">
        <f t="shared" si="25"/>
        <v>446.25</v>
      </c>
      <c r="AJ75" s="356">
        <v>21</v>
      </c>
      <c r="AK75" s="356">
        <v>1495</v>
      </c>
      <c r="AL75" s="357">
        <f t="shared" si="26"/>
        <v>373.75</v>
      </c>
      <c r="AM75" s="356">
        <v>69</v>
      </c>
      <c r="AN75" s="356">
        <v>4039</v>
      </c>
      <c r="AO75" s="356">
        <f t="shared" si="27"/>
        <v>1009.75</v>
      </c>
      <c r="AP75" s="358">
        <v>50</v>
      </c>
      <c r="AQ75" s="355">
        <v>3950</v>
      </c>
      <c r="AR75" s="356">
        <f t="shared" si="21"/>
        <v>987.5</v>
      </c>
      <c r="AS75" s="364">
        <v>33</v>
      </c>
      <c r="AT75" s="364">
        <v>2107</v>
      </c>
      <c r="AU75" s="358">
        <f t="shared" si="28"/>
        <v>526.75</v>
      </c>
      <c r="AV75" s="361">
        <v>36</v>
      </c>
      <c r="AW75" s="361">
        <v>2500</v>
      </c>
      <c r="AX75" s="358">
        <f t="shared" si="29"/>
        <v>625</v>
      </c>
      <c r="AY75" s="355">
        <v>42</v>
      </c>
      <c r="AZ75" s="355">
        <v>2766</v>
      </c>
      <c r="BA75" s="360">
        <f t="shared" si="30"/>
        <v>691.5</v>
      </c>
      <c r="BB75" s="361">
        <v>38</v>
      </c>
      <c r="BC75" s="361">
        <v>3302</v>
      </c>
      <c r="BD75" s="362">
        <f t="shared" si="31"/>
        <v>825.5</v>
      </c>
      <c r="BE75" s="359">
        <v>52</v>
      </c>
      <c r="BF75" s="359">
        <v>3624</v>
      </c>
      <c r="BG75" s="362">
        <f t="shared" si="32"/>
        <v>906</v>
      </c>
      <c r="BH75" s="360">
        <v>52</v>
      </c>
      <c r="BI75" s="360">
        <v>3388</v>
      </c>
      <c r="BJ75" s="362">
        <f t="shared" si="33"/>
        <v>847</v>
      </c>
      <c r="BK75" s="360">
        <v>59</v>
      </c>
      <c r="BL75" s="360">
        <v>3649</v>
      </c>
      <c r="BM75" s="362">
        <f t="shared" si="34"/>
        <v>912.25</v>
      </c>
    </row>
    <row r="76" spans="1:65" ht="14.65" customHeight="1">
      <c r="A76" s="340">
        <v>73</v>
      </c>
      <c r="B76" s="355" t="s">
        <v>122</v>
      </c>
      <c r="C76" s="355"/>
      <c r="D76" s="355"/>
      <c r="E76" s="356" t="str">
        <f>VLOOKUP(B76,Remark!G:H,2,0)</f>
        <v>Kerry</v>
      </c>
      <c r="F76" s="363"/>
      <c r="G76" s="363"/>
      <c r="H76" s="363"/>
      <c r="I76" s="363"/>
      <c r="J76" s="363"/>
      <c r="K76" s="363"/>
      <c r="L76" s="363"/>
      <c r="M76" s="363"/>
      <c r="N76" s="363"/>
      <c r="O76" s="363"/>
      <c r="P76" s="363"/>
      <c r="Q76" s="363"/>
      <c r="R76" s="356"/>
      <c r="S76" s="356"/>
      <c r="T76" s="356"/>
      <c r="U76" s="356"/>
      <c r="V76" s="356"/>
      <c r="W76" s="356"/>
      <c r="X76" s="356"/>
      <c r="Y76" s="356"/>
      <c r="Z76" s="357">
        <f t="shared" si="22"/>
        <v>0</v>
      </c>
      <c r="AA76" s="356">
        <v>332</v>
      </c>
      <c r="AB76" s="356">
        <v>24400</v>
      </c>
      <c r="AC76" s="357">
        <f t="shared" si="23"/>
        <v>6100</v>
      </c>
      <c r="AD76" s="356">
        <v>520</v>
      </c>
      <c r="AE76" s="356">
        <v>35328</v>
      </c>
      <c r="AF76" s="357">
        <f t="shared" si="24"/>
        <v>8832</v>
      </c>
      <c r="AG76" s="357">
        <v>319</v>
      </c>
      <c r="AH76" s="357">
        <v>23821</v>
      </c>
      <c r="AI76" s="357">
        <f t="shared" si="25"/>
        <v>5955.25</v>
      </c>
      <c r="AJ76" s="356">
        <v>570</v>
      </c>
      <c r="AK76" s="356">
        <v>34126</v>
      </c>
      <c r="AL76" s="357">
        <f t="shared" si="26"/>
        <v>8531.5</v>
      </c>
      <c r="AM76" s="356">
        <v>822</v>
      </c>
      <c r="AN76" s="356">
        <v>52418</v>
      </c>
      <c r="AO76" s="356">
        <f t="shared" si="27"/>
        <v>13104.5</v>
      </c>
      <c r="AP76" s="358">
        <v>830</v>
      </c>
      <c r="AQ76" s="355">
        <v>54982</v>
      </c>
      <c r="AR76" s="356">
        <f t="shared" si="21"/>
        <v>13745.5</v>
      </c>
      <c r="AS76" s="364">
        <v>779</v>
      </c>
      <c r="AT76" s="364">
        <v>52589</v>
      </c>
      <c r="AU76" s="358">
        <f t="shared" si="28"/>
        <v>13147.25</v>
      </c>
      <c r="AV76" s="361">
        <v>1496</v>
      </c>
      <c r="AW76" s="361">
        <v>95964</v>
      </c>
      <c r="AX76" s="358">
        <f t="shared" si="29"/>
        <v>23991</v>
      </c>
      <c r="AY76" s="355">
        <v>1482</v>
      </c>
      <c r="AZ76" s="355">
        <v>97902</v>
      </c>
      <c r="BA76" s="360">
        <f t="shared" si="30"/>
        <v>24475.5</v>
      </c>
      <c r="BB76" s="361">
        <v>1645</v>
      </c>
      <c r="BC76" s="361">
        <v>106915</v>
      </c>
      <c r="BD76" s="362">
        <f t="shared" si="31"/>
        <v>26728.75</v>
      </c>
      <c r="BE76" s="359">
        <v>1017</v>
      </c>
      <c r="BF76" s="359">
        <v>65147</v>
      </c>
      <c r="BG76" s="362">
        <f t="shared" si="32"/>
        <v>16286.75</v>
      </c>
      <c r="BH76" s="360">
        <v>592</v>
      </c>
      <c r="BI76" s="360">
        <v>36824</v>
      </c>
      <c r="BJ76" s="362">
        <f t="shared" si="33"/>
        <v>9206</v>
      </c>
      <c r="BK76" s="360">
        <v>498</v>
      </c>
      <c r="BL76" s="360">
        <v>30338</v>
      </c>
      <c r="BM76" s="362">
        <f t="shared" si="34"/>
        <v>7584.5</v>
      </c>
    </row>
    <row r="77" spans="1:65" ht="14.65" customHeight="1">
      <c r="A77" s="340">
        <v>74</v>
      </c>
      <c r="B77" s="355" t="s">
        <v>124</v>
      </c>
      <c r="C77" s="355"/>
      <c r="D77" s="355"/>
      <c r="E77" s="356" t="str">
        <f>VLOOKUP(B77,Remark!G:H,2,0)</f>
        <v>BKEN</v>
      </c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56"/>
      <c r="S77" s="356"/>
      <c r="T77" s="356"/>
      <c r="U77" s="356"/>
      <c r="V77" s="356"/>
      <c r="W77" s="356"/>
      <c r="X77" s="356" t="e">
        <f>VLOOKUP(A77,[1]sum!$A$2:$H$154,7,FALSE)</f>
        <v>#N/A</v>
      </c>
      <c r="Y77" s="356" t="e">
        <f>VLOOKUP(A77,[1]sum!$A$2:$H$154,8,FALSE)</f>
        <v>#N/A</v>
      </c>
      <c r="Z77" s="357" t="e">
        <f t="shared" si="22"/>
        <v>#N/A</v>
      </c>
      <c r="AA77" s="356">
        <v>325</v>
      </c>
      <c r="AB77" s="356">
        <v>19015</v>
      </c>
      <c r="AC77" s="357">
        <f t="shared" si="23"/>
        <v>4753.75</v>
      </c>
      <c r="AD77" s="356">
        <v>200</v>
      </c>
      <c r="AE77" s="356">
        <v>14648</v>
      </c>
      <c r="AF77" s="357">
        <f t="shared" si="24"/>
        <v>3662</v>
      </c>
      <c r="AG77" s="357">
        <v>140</v>
      </c>
      <c r="AH77" s="357">
        <v>11032</v>
      </c>
      <c r="AI77" s="357">
        <f t="shared" si="25"/>
        <v>2758</v>
      </c>
      <c r="AJ77" s="356">
        <v>160</v>
      </c>
      <c r="AK77" s="356">
        <v>10880</v>
      </c>
      <c r="AL77" s="357">
        <f t="shared" si="26"/>
        <v>2720</v>
      </c>
      <c r="AM77" s="356">
        <v>203</v>
      </c>
      <c r="AN77" s="356">
        <v>12101</v>
      </c>
      <c r="AO77" s="356">
        <f t="shared" si="27"/>
        <v>3025.25</v>
      </c>
      <c r="AP77" s="358">
        <v>206</v>
      </c>
      <c r="AQ77" s="355">
        <v>12690</v>
      </c>
      <c r="AR77" s="356">
        <f t="shared" si="21"/>
        <v>3172.5</v>
      </c>
      <c r="AS77" s="364">
        <v>218</v>
      </c>
      <c r="AT77" s="364">
        <v>15210</v>
      </c>
      <c r="AU77" s="358">
        <f t="shared" si="28"/>
        <v>3802.5</v>
      </c>
      <c r="AV77" s="361">
        <v>237</v>
      </c>
      <c r="AW77" s="361">
        <v>17651</v>
      </c>
      <c r="AX77" s="358">
        <f t="shared" si="29"/>
        <v>4412.75</v>
      </c>
      <c r="AY77" s="355">
        <v>301</v>
      </c>
      <c r="AZ77" s="355">
        <v>22191</v>
      </c>
      <c r="BA77" s="360">
        <f t="shared" si="30"/>
        <v>5547.75</v>
      </c>
      <c r="BB77" s="361">
        <v>234</v>
      </c>
      <c r="BC77" s="361">
        <v>17310</v>
      </c>
      <c r="BD77" s="362">
        <f t="shared" si="31"/>
        <v>4327.5</v>
      </c>
      <c r="BE77" s="359">
        <v>142</v>
      </c>
      <c r="BF77" s="359">
        <v>10270</v>
      </c>
      <c r="BG77" s="362">
        <f t="shared" si="32"/>
        <v>2567.5</v>
      </c>
      <c r="BH77" s="360">
        <v>87</v>
      </c>
      <c r="BI77" s="360">
        <v>5969</v>
      </c>
      <c r="BJ77" s="362">
        <f t="shared" si="33"/>
        <v>1492.25</v>
      </c>
      <c r="BK77" s="360">
        <v>260</v>
      </c>
      <c r="BL77" s="360">
        <v>18732</v>
      </c>
      <c r="BM77" s="362">
        <f t="shared" si="34"/>
        <v>4683</v>
      </c>
    </row>
    <row r="78" spans="1:65" ht="14.65" customHeight="1">
      <c r="A78" s="340">
        <v>75</v>
      </c>
      <c r="B78" s="355" t="s">
        <v>126</v>
      </c>
      <c r="C78" s="355"/>
      <c r="D78" s="355"/>
      <c r="E78" s="356" t="str">
        <f>VLOOKUP(B78,Remark!G:H,2,0)</f>
        <v>MTNG</v>
      </c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356"/>
      <c r="S78" s="356"/>
      <c r="T78" s="356"/>
      <c r="U78" s="356"/>
      <c r="V78" s="356"/>
      <c r="W78" s="356"/>
      <c r="X78" s="356">
        <f>VLOOKUP(A78,[1]sum!$A$2:$H$154,7,FALSE)</f>
        <v>97</v>
      </c>
      <c r="Y78" s="356">
        <f>VLOOKUP(A78,[1]sum!$A$2:$H$154,8,FALSE)</f>
        <v>7135</v>
      </c>
      <c r="Z78" s="357">
        <f t="shared" si="22"/>
        <v>1783.75</v>
      </c>
      <c r="AA78" s="356">
        <v>80</v>
      </c>
      <c r="AB78" s="356">
        <v>5408</v>
      </c>
      <c r="AC78" s="357">
        <f t="shared" si="23"/>
        <v>1352</v>
      </c>
      <c r="AD78" s="356">
        <v>84</v>
      </c>
      <c r="AE78" s="356">
        <v>5716</v>
      </c>
      <c r="AF78" s="357">
        <f t="shared" si="24"/>
        <v>1429</v>
      </c>
      <c r="AG78" s="357">
        <v>113</v>
      </c>
      <c r="AH78" s="357">
        <v>7359</v>
      </c>
      <c r="AI78" s="357">
        <f t="shared" si="25"/>
        <v>1839.75</v>
      </c>
      <c r="AJ78" s="356">
        <v>179</v>
      </c>
      <c r="AK78" s="356">
        <v>10457</v>
      </c>
      <c r="AL78" s="357">
        <f t="shared" si="26"/>
        <v>2614.25</v>
      </c>
      <c r="AM78" s="356">
        <v>123</v>
      </c>
      <c r="AN78" s="356">
        <v>7897</v>
      </c>
      <c r="AO78" s="356">
        <f t="shared" si="27"/>
        <v>1974.25</v>
      </c>
      <c r="AP78" s="358">
        <v>117</v>
      </c>
      <c r="AQ78" s="355">
        <v>7959</v>
      </c>
      <c r="AR78" s="356">
        <f t="shared" si="21"/>
        <v>1989.75</v>
      </c>
      <c r="AS78" s="364">
        <v>50</v>
      </c>
      <c r="AT78" s="364">
        <v>3518</v>
      </c>
      <c r="AU78" s="358">
        <f t="shared" si="28"/>
        <v>879.5</v>
      </c>
      <c r="AV78" s="361">
        <v>94</v>
      </c>
      <c r="AW78" s="361">
        <v>6354</v>
      </c>
      <c r="AX78" s="358">
        <f t="shared" si="29"/>
        <v>1588.5</v>
      </c>
      <c r="AY78" s="355">
        <v>167</v>
      </c>
      <c r="AZ78" s="355">
        <v>10253</v>
      </c>
      <c r="BA78" s="360">
        <f t="shared" si="30"/>
        <v>2563.25</v>
      </c>
      <c r="BB78" s="361">
        <v>181</v>
      </c>
      <c r="BC78" s="361">
        <v>11063</v>
      </c>
      <c r="BD78" s="362">
        <f t="shared" si="31"/>
        <v>2765.75</v>
      </c>
      <c r="BE78" s="359">
        <v>26</v>
      </c>
      <c r="BF78" s="359">
        <v>1510</v>
      </c>
      <c r="BG78" s="362">
        <f t="shared" si="32"/>
        <v>377.5</v>
      </c>
      <c r="BH78" s="360">
        <v>108</v>
      </c>
      <c r="BI78" s="360">
        <v>7032</v>
      </c>
      <c r="BJ78" s="362">
        <f t="shared" si="33"/>
        <v>1758</v>
      </c>
      <c r="BK78" s="360">
        <v>172</v>
      </c>
      <c r="BL78" s="360">
        <v>9776</v>
      </c>
      <c r="BM78" s="362">
        <f t="shared" si="34"/>
        <v>2444</v>
      </c>
    </row>
    <row r="79" spans="1:65" ht="14.65" customHeight="1">
      <c r="A79" s="340">
        <v>76</v>
      </c>
      <c r="B79" s="355" t="s">
        <v>127</v>
      </c>
      <c r="C79" s="355"/>
      <c r="D79" s="355"/>
      <c r="E79" s="356" t="str">
        <f>VLOOKUP(B79,Remark!G:H,2,0)</f>
        <v>MTNG</v>
      </c>
      <c r="F79" s="363"/>
      <c r="G79" s="363"/>
      <c r="H79" s="363"/>
      <c r="I79" s="363"/>
      <c r="J79" s="363"/>
      <c r="K79" s="363"/>
      <c r="L79" s="363"/>
      <c r="M79" s="363"/>
      <c r="N79" s="363"/>
      <c r="O79" s="363"/>
      <c r="P79" s="363"/>
      <c r="Q79" s="363"/>
      <c r="R79" s="356"/>
      <c r="S79" s="356"/>
      <c r="T79" s="356"/>
      <c r="U79" s="356"/>
      <c r="V79" s="356"/>
      <c r="W79" s="356"/>
      <c r="X79" s="356">
        <f>VLOOKUP(A79,[1]sum!$A$2:$H$154,7,FALSE)</f>
        <v>84</v>
      </c>
      <c r="Y79" s="356">
        <f>VLOOKUP(A79,[1]sum!$A$2:$H$154,8,FALSE)</f>
        <v>5148</v>
      </c>
      <c r="Z79" s="357">
        <f t="shared" si="22"/>
        <v>1287</v>
      </c>
      <c r="AA79" s="356">
        <v>65</v>
      </c>
      <c r="AB79" s="356">
        <v>4367</v>
      </c>
      <c r="AC79" s="357">
        <f t="shared" si="23"/>
        <v>1091.75</v>
      </c>
      <c r="AD79" s="356">
        <v>107</v>
      </c>
      <c r="AE79" s="356">
        <v>6961</v>
      </c>
      <c r="AF79" s="357">
        <f t="shared" si="24"/>
        <v>1740.25</v>
      </c>
      <c r="AG79" s="357">
        <v>145</v>
      </c>
      <c r="AH79" s="357">
        <v>9235</v>
      </c>
      <c r="AI79" s="357">
        <f t="shared" si="25"/>
        <v>2308.75</v>
      </c>
      <c r="AJ79" s="356">
        <v>91</v>
      </c>
      <c r="AK79" s="356">
        <v>5429</v>
      </c>
      <c r="AL79" s="357">
        <f t="shared" si="26"/>
        <v>1357.25</v>
      </c>
      <c r="AM79" s="356">
        <v>256</v>
      </c>
      <c r="AN79" s="356">
        <v>17832</v>
      </c>
      <c r="AO79" s="356">
        <f t="shared" si="27"/>
        <v>4458</v>
      </c>
      <c r="AP79" s="358">
        <v>37</v>
      </c>
      <c r="AQ79" s="355">
        <v>1899</v>
      </c>
      <c r="AR79" s="356">
        <f t="shared" si="21"/>
        <v>474.75</v>
      </c>
      <c r="AS79" s="364">
        <v>24</v>
      </c>
      <c r="AT79" s="364">
        <v>1708</v>
      </c>
      <c r="AU79" s="358">
        <f t="shared" si="28"/>
        <v>427</v>
      </c>
      <c r="AV79" s="361">
        <v>0</v>
      </c>
      <c r="AW79" s="361">
        <v>0</v>
      </c>
      <c r="AX79" s="358">
        <f t="shared" si="29"/>
        <v>0</v>
      </c>
      <c r="AY79" s="355">
        <v>0</v>
      </c>
      <c r="AZ79" s="355">
        <v>0</v>
      </c>
      <c r="BA79" s="360">
        <f t="shared" si="30"/>
        <v>0</v>
      </c>
      <c r="BB79" s="361">
        <v>0</v>
      </c>
      <c r="BC79" s="361">
        <v>0</v>
      </c>
      <c r="BD79" s="362">
        <f t="shared" si="31"/>
        <v>0</v>
      </c>
      <c r="BE79" s="359">
        <v>0</v>
      </c>
      <c r="BF79" s="359">
        <v>0</v>
      </c>
      <c r="BG79" s="362">
        <f t="shared" si="32"/>
        <v>0</v>
      </c>
      <c r="BH79" s="360">
        <v>0</v>
      </c>
      <c r="BI79" s="360">
        <v>0</v>
      </c>
      <c r="BJ79" s="362">
        <f t="shared" si="33"/>
        <v>0</v>
      </c>
      <c r="BK79" s="360">
        <v>0</v>
      </c>
      <c r="BL79" s="360">
        <v>0</v>
      </c>
      <c r="BM79" s="362">
        <f t="shared" si="34"/>
        <v>0</v>
      </c>
    </row>
    <row r="80" spans="1:65" ht="14.65" customHeight="1">
      <c r="A80" s="340">
        <v>77</v>
      </c>
      <c r="B80" s="355" t="s">
        <v>128</v>
      </c>
      <c r="C80" s="355"/>
      <c r="D80" s="355"/>
      <c r="E80" s="356" t="str">
        <f>VLOOKUP(B80,Remark!G:H,2,0)</f>
        <v>MTNG</v>
      </c>
      <c r="F80" s="363"/>
      <c r="G80" s="363"/>
      <c r="H80" s="363"/>
      <c r="I80" s="363"/>
      <c r="J80" s="363"/>
      <c r="K80" s="363"/>
      <c r="L80" s="363"/>
      <c r="M80" s="363"/>
      <c r="N80" s="363"/>
      <c r="O80" s="363"/>
      <c r="P80" s="363"/>
      <c r="Q80" s="363"/>
      <c r="R80" s="356"/>
      <c r="S80" s="356"/>
      <c r="T80" s="356"/>
      <c r="U80" s="356"/>
      <c r="V80" s="356"/>
      <c r="W80" s="356"/>
      <c r="X80" s="356">
        <f>VLOOKUP(A80,[1]sum!$A$2:$H$154,7,FALSE)</f>
        <v>28</v>
      </c>
      <c r="Y80" s="356">
        <f>VLOOKUP(A80,[1]sum!$A$2:$H$154,8,FALSE)</f>
        <v>1948</v>
      </c>
      <c r="Z80" s="357">
        <f t="shared" si="22"/>
        <v>487</v>
      </c>
      <c r="AA80" s="356">
        <v>56</v>
      </c>
      <c r="AB80" s="356">
        <v>3348</v>
      </c>
      <c r="AC80" s="357">
        <f t="shared" si="23"/>
        <v>837</v>
      </c>
      <c r="AD80" s="356">
        <v>52</v>
      </c>
      <c r="AE80" s="356">
        <v>3436</v>
      </c>
      <c r="AF80" s="357">
        <f t="shared" si="24"/>
        <v>859</v>
      </c>
      <c r="AG80" s="357">
        <v>91</v>
      </c>
      <c r="AH80" s="357">
        <v>5389</v>
      </c>
      <c r="AI80" s="357">
        <f t="shared" si="25"/>
        <v>1347.25</v>
      </c>
      <c r="AJ80" s="356">
        <v>86</v>
      </c>
      <c r="AK80" s="356">
        <v>5662</v>
      </c>
      <c r="AL80" s="357">
        <f t="shared" si="26"/>
        <v>1415.5</v>
      </c>
      <c r="AM80" s="356">
        <v>40</v>
      </c>
      <c r="AN80" s="356">
        <v>1908</v>
      </c>
      <c r="AO80" s="356">
        <f t="shared" si="27"/>
        <v>477</v>
      </c>
      <c r="AP80" s="358">
        <v>25</v>
      </c>
      <c r="AQ80" s="355">
        <v>1579</v>
      </c>
      <c r="AR80" s="356">
        <f t="shared" si="21"/>
        <v>394.75</v>
      </c>
      <c r="AS80" s="364">
        <v>101</v>
      </c>
      <c r="AT80" s="364">
        <v>5983</v>
      </c>
      <c r="AU80" s="358">
        <f t="shared" si="28"/>
        <v>1495.75</v>
      </c>
      <c r="AV80" s="361">
        <v>75</v>
      </c>
      <c r="AW80" s="361">
        <v>5033</v>
      </c>
      <c r="AX80" s="358">
        <f t="shared" si="29"/>
        <v>1258.25</v>
      </c>
      <c r="AY80" s="355">
        <v>92</v>
      </c>
      <c r="AZ80" s="355">
        <v>7052</v>
      </c>
      <c r="BA80" s="360">
        <f t="shared" si="30"/>
        <v>1763</v>
      </c>
      <c r="BB80" s="361">
        <v>90</v>
      </c>
      <c r="BC80" s="361">
        <v>6770</v>
      </c>
      <c r="BD80" s="362">
        <f t="shared" si="31"/>
        <v>1692.5</v>
      </c>
      <c r="BE80" s="359">
        <v>147</v>
      </c>
      <c r="BF80" s="359">
        <v>9929</v>
      </c>
      <c r="BG80" s="362">
        <f t="shared" si="32"/>
        <v>2482.25</v>
      </c>
      <c r="BH80" s="360">
        <v>88</v>
      </c>
      <c r="BI80" s="360">
        <v>5532</v>
      </c>
      <c r="BJ80" s="362">
        <f t="shared" si="33"/>
        <v>1383</v>
      </c>
      <c r="BK80" s="360">
        <v>80</v>
      </c>
      <c r="BL80" s="360">
        <v>5008</v>
      </c>
      <c r="BM80" s="362">
        <f t="shared" si="34"/>
        <v>1252</v>
      </c>
    </row>
    <row r="81" spans="1:65" ht="14.65" customHeight="1">
      <c r="A81" s="340">
        <v>78</v>
      </c>
      <c r="B81" s="355" t="s">
        <v>129</v>
      </c>
      <c r="C81" s="355"/>
      <c r="D81" s="355"/>
      <c r="E81" s="356" t="str">
        <f>VLOOKUP(B81,Remark!G:H,2,0)</f>
        <v>MTNG</v>
      </c>
      <c r="F81" s="363"/>
      <c r="G81" s="363"/>
      <c r="H81" s="363"/>
      <c r="I81" s="363"/>
      <c r="J81" s="363"/>
      <c r="K81" s="363"/>
      <c r="L81" s="363"/>
      <c r="M81" s="363"/>
      <c r="N81" s="363"/>
      <c r="O81" s="363"/>
      <c r="P81" s="363"/>
      <c r="Q81" s="363"/>
      <c r="R81" s="356"/>
      <c r="S81" s="356"/>
      <c r="T81" s="356"/>
      <c r="U81" s="356"/>
      <c r="V81" s="356"/>
      <c r="W81" s="356"/>
      <c r="X81" s="356">
        <f>VLOOKUP(A81,[1]sum!$A$2:$H$154,7,FALSE)</f>
        <v>19</v>
      </c>
      <c r="Y81" s="356">
        <f>VLOOKUP(A81,[1]sum!$A$2:$H$154,8,FALSE)</f>
        <v>1225</v>
      </c>
      <c r="Z81" s="357">
        <f t="shared" si="22"/>
        <v>306.25</v>
      </c>
      <c r="AA81" s="356">
        <v>57</v>
      </c>
      <c r="AB81" s="356">
        <v>3715</v>
      </c>
      <c r="AC81" s="357">
        <f t="shared" si="23"/>
        <v>928.75</v>
      </c>
      <c r="AD81" s="356">
        <v>59</v>
      </c>
      <c r="AE81" s="356">
        <v>3765</v>
      </c>
      <c r="AF81" s="357">
        <f t="shared" si="24"/>
        <v>941.25</v>
      </c>
      <c r="AG81" s="357">
        <v>130</v>
      </c>
      <c r="AH81" s="357">
        <v>7582</v>
      </c>
      <c r="AI81" s="357">
        <f t="shared" si="25"/>
        <v>1895.5</v>
      </c>
      <c r="AJ81" s="356">
        <v>124</v>
      </c>
      <c r="AK81" s="356">
        <v>6340</v>
      </c>
      <c r="AL81" s="357">
        <f t="shared" si="26"/>
        <v>1585</v>
      </c>
      <c r="AM81" s="356">
        <v>121</v>
      </c>
      <c r="AN81" s="356">
        <v>6519</v>
      </c>
      <c r="AO81" s="356">
        <f t="shared" si="27"/>
        <v>1629.75</v>
      </c>
      <c r="AP81" s="358">
        <v>146</v>
      </c>
      <c r="AQ81" s="355">
        <v>8366</v>
      </c>
      <c r="AR81" s="356">
        <f t="shared" si="21"/>
        <v>2091.5</v>
      </c>
      <c r="AS81" s="364">
        <v>146</v>
      </c>
      <c r="AT81" s="364">
        <v>7550</v>
      </c>
      <c r="AU81" s="358">
        <f t="shared" si="28"/>
        <v>1887.5</v>
      </c>
      <c r="AV81" s="361">
        <v>190</v>
      </c>
      <c r="AW81" s="361">
        <v>10906</v>
      </c>
      <c r="AX81" s="358">
        <f t="shared" si="29"/>
        <v>2726.5</v>
      </c>
      <c r="AY81" s="355">
        <v>184</v>
      </c>
      <c r="AZ81" s="355">
        <v>9892</v>
      </c>
      <c r="BA81" s="360">
        <f t="shared" si="30"/>
        <v>2473</v>
      </c>
      <c r="BB81" s="361">
        <v>202</v>
      </c>
      <c r="BC81" s="361">
        <v>10798</v>
      </c>
      <c r="BD81" s="362">
        <f t="shared" si="31"/>
        <v>2699.5</v>
      </c>
      <c r="BE81" s="359">
        <v>240</v>
      </c>
      <c r="BF81" s="359">
        <v>13992</v>
      </c>
      <c r="BG81" s="362">
        <f t="shared" si="32"/>
        <v>3498</v>
      </c>
      <c r="BH81" s="360">
        <v>212</v>
      </c>
      <c r="BI81" s="360">
        <v>11428</v>
      </c>
      <c r="BJ81" s="362">
        <f t="shared" si="33"/>
        <v>2857</v>
      </c>
      <c r="BK81" s="360">
        <v>201</v>
      </c>
      <c r="BL81" s="360">
        <v>10703</v>
      </c>
      <c r="BM81" s="362">
        <f t="shared" si="34"/>
        <v>2675.75</v>
      </c>
    </row>
    <row r="82" spans="1:65" ht="14.65" customHeight="1">
      <c r="A82" s="340">
        <v>79</v>
      </c>
      <c r="B82" s="355" t="s">
        <v>131</v>
      </c>
      <c r="C82" s="355"/>
      <c r="D82" s="355"/>
      <c r="E82" s="356" t="str">
        <f>VLOOKUP(B82,Remark!G:H,2,0)</f>
        <v>DONM</v>
      </c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56"/>
      <c r="S82" s="356"/>
      <c r="T82" s="356"/>
      <c r="U82" s="356"/>
      <c r="V82" s="356"/>
      <c r="W82" s="356"/>
      <c r="X82" s="356">
        <f>VLOOKUP(A82,[1]sum!$A$2:$H$154,7,FALSE)</f>
        <v>31</v>
      </c>
      <c r="Y82" s="356">
        <f>VLOOKUP(A82,[1]sum!$A$2:$H$154,8,FALSE)</f>
        <v>1913</v>
      </c>
      <c r="Z82" s="357">
        <f t="shared" si="22"/>
        <v>478.25</v>
      </c>
      <c r="AA82" s="356">
        <v>70</v>
      </c>
      <c r="AB82" s="356">
        <v>4242</v>
      </c>
      <c r="AC82" s="357">
        <f t="shared" si="23"/>
        <v>1060.5</v>
      </c>
      <c r="AD82" s="356">
        <v>75</v>
      </c>
      <c r="AE82" s="356">
        <v>4417</v>
      </c>
      <c r="AF82" s="357">
        <f t="shared" si="24"/>
        <v>1104.25</v>
      </c>
      <c r="AG82" s="357">
        <v>79</v>
      </c>
      <c r="AH82" s="357">
        <v>4253</v>
      </c>
      <c r="AI82" s="357">
        <f t="shared" si="25"/>
        <v>1063.25</v>
      </c>
      <c r="AJ82" s="356">
        <v>72</v>
      </c>
      <c r="AK82" s="356">
        <v>3988</v>
      </c>
      <c r="AL82" s="357">
        <f t="shared" si="26"/>
        <v>997</v>
      </c>
      <c r="AM82" s="356">
        <v>122</v>
      </c>
      <c r="AN82" s="356">
        <v>6998</v>
      </c>
      <c r="AO82" s="356">
        <f t="shared" si="27"/>
        <v>1749.5</v>
      </c>
      <c r="AP82" s="358">
        <v>80</v>
      </c>
      <c r="AQ82" s="355">
        <v>5224</v>
      </c>
      <c r="AR82" s="356">
        <f t="shared" si="21"/>
        <v>1306</v>
      </c>
      <c r="AS82" s="364">
        <v>93</v>
      </c>
      <c r="AT82" s="364">
        <v>5175</v>
      </c>
      <c r="AU82" s="358">
        <f t="shared" si="28"/>
        <v>1293.75</v>
      </c>
      <c r="AV82" s="361">
        <v>107</v>
      </c>
      <c r="AW82" s="361">
        <v>6337</v>
      </c>
      <c r="AX82" s="358">
        <f t="shared" si="29"/>
        <v>1584.25</v>
      </c>
      <c r="AY82" s="355">
        <v>110</v>
      </c>
      <c r="AZ82" s="355">
        <v>6590</v>
      </c>
      <c r="BA82" s="360">
        <f t="shared" si="30"/>
        <v>1647.5</v>
      </c>
      <c r="BB82" s="361">
        <v>99</v>
      </c>
      <c r="BC82" s="361">
        <v>6577</v>
      </c>
      <c r="BD82" s="362">
        <f t="shared" si="31"/>
        <v>1644.25</v>
      </c>
      <c r="BE82" s="359">
        <v>102</v>
      </c>
      <c r="BF82" s="359">
        <v>6278</v>
      </c>
      <c r="BG82" s="362">
        <f t="shared" si="32"/>
        <v>1569.5</v>
      </c>
      <c r="BH82" s="360">
        <v>113</v>
      </c>
      <c r="BI82" s="360">
        <v>7199</v>
      </c>
      <c r="BJ82" s="362">
        <f t="shared" si="33"/>
        <v>1799.75</v>
      </c>
      <c r="BK82" s="360">
        <v>111</v>
      </c>
      <c r="BL82" s="360">
        <v>7189</v>
      </c>
      <c r="BM82" s="362">
        <f t="shared" si="34"/>
        <v>1797.25</v>
      </c>
    </row>
    <row r="83" spans="1:65" ht="14.65" customHeight="1">
      <c r="A83" s="340">
        <v>80</v>
      </c>
      <c r="B83" s="355" t="s">
        <v>132</v>
      </c>
      <c r="C83" s="355"/>
      <c r="D83" s="355"/>
      <c r="E83" s="356" t="str">
        <f>VLOOKUP(B83,Remark!G:H,2,0)</f>
        <v>Kerry</v>
      </c>
      <c r="F83" s="363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56"/>
      <c r="S83" s="356"/>
      <c r="T83" s="356"/>
      <c r="U83" s="356"/>
      <c r="V83" s="356"/>
      <c r="W83" s="356"/>
      <c r="X83" s="356">
        <f>VLOOKUP(A83,[1]sum!$A$2:$H$154,7,FALSE)</f>
        <v>33</v>
      </c>
      <c r="Y83" s="356">
        <f>VLOOKUP(A83,[1]sum!$A$2:$H$154,8,FALSE)</f>
        <v>1987</v>
      </c>
      <c r="Z83" s="357">
        <f t="shared" si="22"/>
        <v>496.75</v>
      </c>
      <c r="AA83" s="356">
        <v>83</v>
      </c>
      <c r="AB83" s="356">
        <v>5705</v>
      </c>
      <c r="AC83" s="357">
        <f t="shared" si="23"/>
        <v>1426.25</v>
      </c>
      <c r="AD83" s="356">
        <v>179</v>
      </c>
      <c r="AE83" s="356">
        <v>11333</v>
      </c>
      <c r="AF83" s="357">
        <f t="shared" si="24"/>
        <v>2833.25</v>
      </c>
      <c r="AG83" s="357">
        <v>208</v>
      </c>
      <c r="AH83" s="357">
        <v>14372</v>
      </c>
      <c r="AI83" s="357">
        <f t="shared" si="25"/>
        <v>3593</v>
      </c>
      <c r="AJ83" s="356">
        <v>426</v>
      </c>
      <c r="AK83" s="356">
        <v>26526</v>
      </c>
      <c r="AL83" s="357">
        <f t="shared" si="26"/>
        <v>6631.5</v>
      </c>
      <c r="AM83" s="356">
        <v>226</v>
      </c>
      <c r="AN83" s="356">
        <v>13474</v>
      </c>
      <c r="AO83" s="356">
        <f t="shared" si="27"/>
        <v>3368.5</v>
      </c>
      <c r="AP83" s="358">
        <v>251</v>
      </c>
      <c r="AQ83" s="355">
        <v>16661</v>
      </c>
      <c r="AR83" s="356">
        <f t="shared" si="21"/>
        <v>4165.25</v>
      </c>
      <c r="AS83" s="364">
        <v>157</v>
      </c>
      <c r="AT83" s="364">
        <v>10731</v>
      </c>
      <c r="AU83" s="358">
        <f t="shared" si="28"/>
        <v>2682.75</v>
      </c>
      <c r="AV83" s="361">
        <v>225</v>
      </c>
      <c r="AW83" s="361">
        <v>16527</v>
      </c>
      <c r="AX83" s="358">
        <f t="shared" si="29"/>
        <v>4131.75</v>
      </c>
      <c r="AY83" s="355">
        <v>175</v>
      </c>
      <c r="AZ83" s="355">
        <v>12041</v>
      </c>
      <c r="BA83" s="360">
        <f t="shared" si="30"/>
        <v>3010.25</v>
      </c>
      <c r="BB83" s="361">
        <v>210</v>
      </c>
      <c r="BC83" s="361">
        <v>14982</v>
      </c>
      <c r="BD83" s="362">
        <f t="shared" si="31"/>
        <v>3745.5</v>
      </c>
      <c r="BE83" s="359">
        <v>210</v>
      </c>
      <c r="BF83" s="359">
        <v>13430</v>
      </c>
      <c r="BG83" s="362">
        <f t="shared" si="32"/>
        <v>3357.5</v>
      </c>
      <c r="BH83" s="360">
        <v>218</v>
      </c>
      <c r="BI83" s="360">
        <v>14006</v>
      </c>
      <c r="BJ83" s="362">
        <f t="shared" si="33"/>
        <v>3501.5</v>
      </c>
      <c r="BK83" s="360">
        <v>231</v>
      </c>
      <c r="BL83" s="360">
        <v>15145</v>
      </c>
      <c r="BM83" s="362">
        <f t="shared" si="34"/>
        <v>3786.25</v>
      </c>
    </row>
    <row r="84" spans="1:65" ht="14.65" customHeight="1">
      <c r="A84" s="340">
        <v>81</v>
      </c>
      <c r="B84" s="355" t="s">
        <v>133</v>
      </c>
      <c r="C84" s="355"/>
      <c r="D84" s="355"/>
      <c r="E84" s="356" t="str">
        <f>VLOOKUP(B84,Remark!G:H,2,0)</f>
        <v>MTNG</v>
      </c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56"/>
      <c r="S84" s="356"/>
      <c r="T84" s="356"/>
      <c r="U84" s="356"/>
      <c r="V84" s="356"/>
      <c r="W84" s="356"/>
      <c r="X84" s="356">
        <f>VLOOKUP(A84,[1]sum!$A$2:$H$154,7,FALSE)</f>
        <v>20</v>
      </c>
      <c r="Y84" s="356">
        <f>VLOOKUP(A84,[1]sum!$A$2:$H$154,8,FALSE)</f>
        <v>1132</v>
      </c>
      <c r="Z84" s="357">
        <f t="shared" si="22"/>
        <v>283</v>
      </c>
      <c r="AA84" s="356">
        <v>106</v>
      </c>
      <c r="AB84" s="356">
        <v>7490</v>
      </c>
      <c r="AC84" s="357">
        <f t="shared" si="23"/>
        <v>1872.5</v>
      </c>
      <c r="AD84" s="356">
        <v>147</v>
      </c>
      <c r="AE84" s="356">
        <v>9373</v>
      </c>
      <c r="AF84" s="357">
        <f t="shared" si="24"/>
        <v>2343.25</v>
      </c>
      <c r="AG84" s="357">
        <v>159</v>
      </c>
      <c r="AH84" s="357">
        <v>10521</v>
      </c>
      <c r="AI84" s="357">
        <f t="shared" si="25"/>
        <v>2630.25</v>
      </c>
      <c r="AJ84" s="356">
        <v>183</v>
      </c>
      <c r="AK84" s="356">
        <v>9981</v>
      </c>
      <c r="AL84" s="357">
        <f t="shared" si="26"/>
        <v>2495.25</v>
      </c>
      <c r="AM84" s="356">
        <v>211</v>
      </c>
      <c r="AN84" s="356">
        <v>12033</v>
      </c>
      <c r="AO84" s="356">
        <f t="shared" si="27"/>
        <v>3008.25</v>
      </c>
      <c r="AP84" s="358">
        <v>284</v>
      </c>
      <c r="AQ84" s="355">
        <v>16508</v>
      </c>
      <c r="AR84" s="356">
        <f t="shared" si="21"/>
        <v>4127</v>
      </c>
      <c r="AS84" s="364">
        <v>251</v>
      </c>
      <c r="AT84" s="364">
        <v>16069</v>
      </c>
      <c r="AU84" s="358">
        <f t="shared" si="28"/>
        <v>4017.25</v>
      </c>
      <c r="AV84" s="361">
        <v>273</v>
      </c>
      <c r="AW84" s="361">
        <v>15855</v>
      </c>
      <c r="AX84" s="358">
        <f t="shared" si="29"/>
        <v>3963.75</v>
      </c>
      <c r="AY84" s="355">
        <v>246</v>
      </c>
      <c r="AZ84" s="355">
        <v>15394</v>
      </c>
      <c r="BA84" s="360">
        <f t="shared" si="30"/>
        <v>3848.5</v>
      </c>
      <c r="BB84" s="361">
        <v>235</v>
      </c>
      <c r="BC84" s="361">
        <v>15097</v>
      </c>
      <c r="BD84" s="362">
        <f t="shared" si="31"/>
        <v>3774.25</v>
      </c>
      <c r="BE84" s="359">
        <v>284</v>
      </c>
      <c r="BF84" s="359">
        <v>16928</v>
      </c>
      <c r="BG84" s="362">
        <f t="shared" si="32"/>
        <v>4232</v>
      </c>
      <c r="BH84" s="360">
        <v>195</v>
      </c>
      <c r="BI84" s="360">
        <v>12065</v>
      </c>
      <c r="BJ84" s="362">
        <f t="shared" si="33"/>
        <v>3016.25</v>
      </c>
      <c r="BK84" s="360">
        <v>180</v>
      </c>
      <c r="BL84" s="360">
        <v>11796</v>
      </c>
      <c r="BM84" s="362">
        <f t="shared" si="34"/>
        <v>2949</v>
      </c>
    </row>
    <row r="85" spans="1:65" ht="14.65" customHeight="1">
      <c r="A85" s="340">
        <v>82</v>
      </c>
      <c r="B85" s="355" t="s">
        <v>134</v>
      </c>
      <c r="C85" s="355"/>
      <c r="D85" s="355"/>
      <c r="E85" s="356" t="str">
        <f>VLOOKUP(B85,Remark!G:H,2,0)</f>
        <v>Kerry</v>
      </c>
      <c r="F85" s="363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  <c r="R85" s="356"/>
      <c r="S85" s="356"/>
      <c r="T85" s="356"/>
      <c r="U85" s="356"/>
      <c r="V85" s="356"/>
      <c r="W85" s="356"/>
      <c r="X85" s="356">
        <f>VLOOKUP(A85,[1]sum!$A$2:$H$154,7,FALSE)</f>
        <v>49</v>
      </c>
      <c r="Y85" s="356">
        <f>VLOOKUP(A85,[1]sum!$A$2:$H$154,8,FALSE)</f>
        <v>3099</v>
      </c>
      <c r="Z85" s="357">
        <f t="shared" si="22"/>
        <v>774.75</v>
      </c>
      <c r="AA85" s="356">
        <v>52</v>
      </c>
      <c r="AB85" s="356">
        <v>3668</v>
      </c>
      <c r="AC85" s="357">
        <f t="shared" si="23"/>
        <v>917</v>
      </c>
      <c r="AD85" s="356">
        <v>41</v>
      </c>
      <c r="AE85" s="356">
        <v>2799</v>
      </c>
      <c r="AF85" s="357">
        <f t="shared" si="24"/>
        <v>699.75</v>
      </c>
      <c r="AG85" s="357">
        <v>173</v>
      </c>
      <c r="AH85" s="357">
        <v>10551</v>
      </c>
      <c r="AI85" s="357">
        <f t="shared" si="25"/>
        <v>2637.75</v>
      </c>
      <c r="AJ85" s="356">
        <v>114</v>
      </c>
      <c r="AK85" s="356">
        <v>6258</v>
      </c>
      <c r="AL85" s="357">
        <f t="shared" si="26"/>
        <v>1564.5</v>
      </c>
      <c r="AM85" s="356">
        <v>243</v>
      </c>
      <c r="AN85" s="356">
        <v>14585</v>
      </c>
      <c r="AO85" s="356">
        <f t="shared" si="27"/>
        <v>3646.25</v>
      </c>
      <c r="AP85" s="358">
        <v>222</v>
      </c>
      <c r="AQ85" s="355">
        <v>13486</v>
      </c>
      <c r="AR85" s="356">
        <f t="shared" si="21"/>
        <v>3371.5</v>
      </c>
      <c r="AS85" s="364">
        <v>154</v>
      </c>
      <c r="AT85" s="364">
        <v>10314</v>
      </c>
      <c r="AU85" s="358">
        <f t="shared" si="28"/>
        <v>2578.5</v>
      </c>
      <c r="AV85" s="361">
        <v>185</v>
      </c>
      <c r="AW85" s="361">
        <v>12187</v>
      </c>
      <c r="AX85" s="358">
        <f t="shared" si="29"/>
        <v>3046.75</v>
      </c>
      <c r="AY85" s="355">
        <v>234</v>
      </c>
      <c r="AZ85" s="355">
        <v>16098</v>
      </c>
      <c r="BA85" s="360">
        <f t="shared" si="30"/>
        <v>4024.5</v>
      </c>
      <c r="BB85" s="361">
        <v>213</v>
      </c>
      <c r="BC85" s="361">
        <v>15471</v>
      </c>
      <c r="BD85" s="362">
        <f t="shared" si="31"/>
        <v>3867.75</v>
      </c>
      <c r="BE85" s="359">
        <v>211</v>
      </c>
      <c r="BF85" s="359">
        <v>15121</v>
      </c>
      <c r="BG85" s="362">
        <f t="shared" si="32"/>
        <v>3780.25</v>
      </c>
      <c r="BH85" s="360">
        <v>285</v>
      </c>
      <c r="BI85" s="360">
        <v>18891</v>
      </c>
      <c r="BJ85" s="362">
        <f t="shared" si="33"/>
        <v>4722.75</v>
      </c>
      <c r="BK85" s="360">
        <v>393</v>
      </c>
      <c r="BL85" s="360">
        <v>25419</v>
      </c>
      <c r="BM85" s="362">
        <f t="shared" si="34"/>
        <v>6354.75</v>
      </c>
    </row>
    <row r="86" spans="1:65" ht="14.65" customHeight="1">
      <c r="A86" s="340">
        <v>83</v>
      </c>
      <c r="B86" s="355" t="s">
        <v>135</v>
      </c>
      <c r="C86" s="355"/>
      <c r="D86" s="355"/>
      <c r="E86" s="356" t="str">
        <f>VLOOKUP(B86,Remark!G:H,2,0)</f>
        <v>DONM</v>
      </c>
      <c r="F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56"/>
      <c r="S86" s="356"/>
      <c r="T86" s="356"/>
      <c r="U86" s="356"/>
      <c r="V86" s="356"/>
      <c r="W86" s="356"/>
      <c r="X86" s="356">
        <f>VLOOKUP(A86,[1]sum!$A$2:$H$154,7,FALSE)</f>
        <v>27</v>
      </c>
      <c r="Y86" s="356">
        <f>VLOOKUP(A86,[1]sum!$A$2:$H$154,8,FALSE)</f>
        <v>2153</v>
      </c>
      <c r="Z86" s="357">
        <f t="shared" si="22"/>
        <v>538.25</v>
      </c>
      <c r="AA86" s="356">
        <v>67</v>
      </c>
      <c r="AB86" s="356">
        <v>5009</v>
      </c>
      <c r="AC86" s="357">
        <f t="shared" si="23"/>
        <v>1252.25</v>
      </c>
      <c r="AD86" s="356">
        <v>104</v>
      </c>
      <c r="AE86" s="356">
        <v>7708</v>
      </c>
      <c r="AF86" s="357">
        <f t="shared" si="24"/>
        <v>1927</v>
      </c>
      <c r="AG86" s="357">
        <v>123</v>
      </c>
      <c r="AH86" s="357">
        <v>8249</v>
      </c>
      <c r="AI86" s="357">
        <f t="shared" si="25"/>
        <v>2062.25</v>
      </c>
      <c r="AJ86" s="356">
        <v>159</v>
      </c>
      <c r="AK86" s="356">
        <v>10485</v>
      </c>
      <c r="AL86" s="357">
        <f t="shared" si="26"/>
        <v>2621.25</v>
      </c>
      <c r="AM86" s="356">
        <v>114</v>
      </c>
      <c r="AN86" s="356">
        <v>7274</v>
      </c>
      <c r="AO86" s="356">
        <f t="shared" si="27"/>
        <v>1818.5</v>
      </c>
      <c r="AP86" s="358">
        <v>120</v>
      </c>
      <c r="AQ86" s="355">
        <v>8256</v>
      </c>
      <c r="AR86" s="356">
        <f t="shared" si="21"/>
        <v>2064</v>
      </c>
      <c r="AS86" s="364">
        <v>130</v>
      </c>
      <c r="AT86" s="364">
        <v>9626</v>
      </c>
      <c r="AU86" s="358">
        <f t="shared" si="28"/>
        <v>2406.5</v>
      </c>
      <c r="AV86" s="361">
        <v>137</v>
      </c>
      <c r="AW86" s="361">
        <v>9403</v>
      </c>
      <c r="AX86" s="358">
        <f t="shared" si="29"/>
        <v>2350.75</v>
      </c>
      <c r="AY86" s="355">
        <v>143</v>
      </c>
      <c r="AZ86" s="355">
        <v>9529</v>
      </c>
      <c r="BA86" s="360">
        <f t="shared" si="30"/>
        <v>2382.25</v>
      </c>
      <c r="BB86" s="361">
        <v>81</v>
      </c>
      <c r="BC86" s="361">
        <v>7527</v>
      </c>
      <c r="BD86" s="362">
        <f t="shared" si="31"/>
        <v>1881.75</v>
      </c>
      <c r="BE86" s="359">
        <v>137</v>
      </c>
      <c r="BF86" s="359">
        <v>9127</v>
      </c>
      <c r="BG86" s="362">
        <f t="shared" si="32"/>
        <v>2281.75</v>
      </c>
      <c r="BH86" s="360">
        <v>112</v>
      </c>
      <c r="BI86" s="360">
        <v>8632</v>
      </c>
      <c r="BJ86" s="362">
        <f t="shared" si="33"/>
        <v>2158</v>
      </c>
      <c r="BK86" s="360">
        <v>130</v>
      </c>
      <c r="BL86" s="360">
        <v>9170</v>
      </c>
      <c r="BM86" s="362">
        <f t="shared" si="34"/>
        <v>2292.5</v>
      </c>
    </row>
    <row r="87" spans="1:65" ht="14.65" customHeight="1">
      <c r="A87" s="340">
        <v>84</v>
      </c>
      <c r="B87" s="355" t="s">
        <v>136</v>
      </c>
      <c r="C87" s="355"/>
      <c r="D87" s="355"/>
      <c r="E87" s="356" t="str">
        <f>VLOOKUP(B87,Remark!G:H,2,0)</f>
        <v>Kerry</v>
      </c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56"/>
      <c r="S87" s="356"/>
      <c r="T87" s="356"/>
      <c r="U87" s="356"/>
      <c r="V87" s="356"/>
      <c r="W87" s="356"/>
      <c r="X87" s="356">
        <f>VLOOKUP(A87,[1]sum!$A$2:$H$154,7,FALSE)</f>
        <v>20</v>
      </c>
      <c r="Y87" s="356">
        <f>VLOOKUP(A87,[1]sum!$A$2:$H$154,8,FALSE)</f>
        <v>1480</v>
      </c>
      <c r="Z87" s="357">
        <f t="shared" si="22"/>
        <v>370</v>
      </c>
      <c r="AA87" s="356">
        <v>125</v>
      </c>
      <c r="AB87" s="356">
        <v>9739</v>
      </c>
      <c r="AC87" s="357">
        <f t="shared" si="23"/>
        <v>2434.75</v>
      </c>
      <c r="AD87" s="356">
        <v>224</v>
      </c>
      <c r="AE87" s="356">
        <v>15488</v>
      </c>
      <c r="AF87" s="357">
        <f t="shared" si="24"/>
        <v>3872</v>
      </c>
      <c r="AG87" s="357">
        <v>273</v>
      </c>
      <c r="AH87" s="357">
        <v>19027</v>
      </c>
      <c r="AI87" s="357">
        <f t="shared" si="25"/>
        <v>4756.75</v>
      </c>
      <c r="AJ87" s="356">
        <v>272</v>
      </c>
      <c r="AK87" s="356">
        <v>18812</v>
      </c>
      <c r="AL87" s="357">
        <f t="shared" si="26"/>
        <v>4703</v>
      </c>
      <c r="AM87" s="356">
        <v>294</v>
      </c>
      <c r="AN87" s="356">
        <v>19946</v>
      </c>
      <c r="AO87" s="356">
        <f t="shared" si="27"/>
        <v>4986.5</v>
      </c>
      <c r="AP87" s="358">
        <v>334</v>
      </c>
      <c r="AQ87" s="355">
        <v>22358</v>
      </c>
      <c r="AR87" s="356">
        <f t="shared" si="21"/>
        <v>5589.5</v>
      </c>
      <c r="AS87" s="364">
        <v>323</v>
      </c>
      <c r="AT87" s="364">
        <v>22077</v>
      </c>
      <c r="AU87" s="358">
        <f t="shared" si="28"/>
        <v>5519.25</v>
      </c>
      <c r="AV87" s="361">
        <v>295</v>
      </c>
      <c r="AW87" s="361">
        <v>20517</v>
      </c>
      <c r="AX87" s="358">
        <f t="shared" si="29"/>
        <v>5129.25</v>
      </c>
      <c r="AY87" s="355">
        <v>252</v>
      </c>
      <c r="AZ87" s="355">
        <v>19040</v>
      </c>
      <c r="BA87" s="360">
        <f t="shared" si="30"/>
        <v>4760</v>
      </c>
      <c r="BB87" s="361">
        <v>210</v>
      </c>
      <c r="BC87" s="361">
        <v>15390</v>
      </c>
      <c r="BD87" s="362">
        <f t="shared" si="31"/>
        <v>3847.5</v>
      </c>
      <c r="BE87" s="359">
        <v>272</v>
      </c>
      <c r="BF87" s="359">
        <v>17472</v>
      </c>
      <c r="BG87" s="362">
        <f t="shared" si="32"/>
        <v>4368</v>
      </c>
      <c r="BH87" s="360">
        <v>302</v>
      </c>
      <c r="BI87" s="360">
        <v>18874</v>
      </c>
      <c r="BJ87" s="362">
        <f t="shared" si="33"/>
        <v>4718.5</v>
      </c>
      <c r="BK87" s="360">
        <v>210</v>
      </c>
      <c r="BL87" s="360">
        <v>14042</v>
      </c>
      <c r="BM87" s="362">
        <f t="shared" si="34"/>
        <v>3510.5</v>
      </c>
    </row>
    <row r="88" spans="1:65" ht="14.65" customHeight="1">
      <c r="A88" s="340">
        <v>85</v>
      </c>
      <c r="B88" s="355" t="s">
        <v>137</v>
      </c>
      <c r="C88" s="355"/>
      <c r="D88" s="355"/>
      <c r="E88" s="356" t="str">
        <f>VLOOKUP(B88,Remark!G:H,2,0)</f>
        <v>BKEN</v>
      </c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56"/>
      <c r="S88" s="356"/>
      <c r="T88" s="356"/>
      <c r="U88" s="356"/>
      <c r="V88" s="356"/>
      <c r="W88" s="356"/>
      <c r="X88" s="356">
        <f>VLOOKUP(A88,[1]sum!$A$2:$H$154,7,FALSE)</f>
        <v>20</v>
      </c>
      <c r="Y88" s="356">
        <f>VLOOKUP(A88,[1]sum!$A$2:$H$154,8,FALSE)</f>
        <v>1604</v>
      </c>
      <c r="Z88" s="357">
        <f t="shared" si="22"/>
        <v>401</v>
      </c>
      <c r="AA88" s="356">
        <v>112</v>
      </c>
      <c r="AB88" s="356">
        <v>8204</v>
      </c>
      <c r="AC88" s="357">
        <f t="shared" si="23"/>
        <v>2051</v>
      </c>
      <c r="AD88" s="356">
        <v>205</v>
      </c>
      <c r="AE88" s="356">
        <v>16307</v>
      </c>
      <c r="AF88" s="357">
        <f t="shared" si="24"/>
        <v>4076.75</v>
      </c>
      <c r="AG88" s="357">
        <v>296</v>
      </c>
      <c r="AH88" s="357">
        <v>20276</v>
      </c>
      <c r="AI88" s="357">
        <f t="shared" si="25"/>
        <v>5069</v>
      </c>
      <c r="AJ88" s="356">
        <v>442</v>
      </c>
      <c r="AK88" s="356">
        <v>26586</v>
      </c>
      <c r="AL88" s="357">
        <f t="shared" si="26"/>
        <v>6646.5</v>
      </c>
      <c r="AM88" s="356">
        <v>322</v>
      </c>
      <c r="AN88" s="356">
        <v>18190</v>
      </c>
      <c r="AO88" s="356">
        <f t="shared" si="27"/>
        <v>4547.5</v>
      </c>
      <c r="AP88" s="358">
        <v>213</v>
      </c>
      <c r="AQ88" s="355">
        <v>13723</v>
      </c>
      <c r="AR88" s="356">
        <f t="shared" si="21"/>
        <v>3430.75</v>
      </c>
      <c r="AS88" s="364">
        <v>79</v>
      </c>
      <c r="AT88" s="364">
        <v>3525</v>
      </c>
      <c r="AU88" s="358">
        <f t="shared" si="28"/>
        <v>881.25</v>
      </c>
      <c r="AV88" s="361">
        <v>0</v>
      </c>
      <c r="AW88" s="361">
        <v>0</v>
      </c>
      <c r="AX88" s="358">
        <f t="shared" si="29"/>
        <v>0</v>
      </c>
      <c r="AY88" s="355">
        <v>0</v>
      </c>
      <c r="AZ88" s="355">
        <v>0</v>
      </c>
      <c r="BA88" s="360">
        <f t="shared" si="30"/>
        <v>0</v>
      </c>
      <c r="BB88" s="361">
        <v>0</v>
      </c>
      <c r="BC88" s="361">
        <v>0</v>
      </c>
      <c r="BD88" s="362">
        <f t="shared" si="31"/>
        <v>0</v>
      </c>
      <c r="BE88" s="359">
        <v>0</v>
      </c>
      <c r="BF88" s="359">
        <v>0</v>
      </c>
      <c r="BG88" s="362">
        <f t="shared" si="32"/>
        <v>0</v>
      </c>
      <c r="BH88" s="360">
        <v>0</v>
      </c>
      <c r="BI88" s="360">
        <v>0</v>
      </c>
      <c r="BJ88" s="362">
        <f t="shared" si="33"/>
        <v>0</v>
      </c>
      <c r="BK88" s="360">
        <v>0</v>
      </c>
      <c r="BL88" s="360">
        <v>0</v>
      </c>
      <c r="BM88" s="362">
        <f t="shared" si="34"/>
        <v>0</v>
      </c>
    </row>
    <row r="89" spans="1:65" ht="14.65" customHeight="1">
      <c r="A89" s="340">
        <v>86</v>
      </c>
      <c r="B89" s="355" t="s">
        <v>138</v>
      </c>
      <c r="C89" s="355"/>
      <c r="D89" s="355"/>
      <c r="E89" s="356" t="str">
        <f>VLOOKUP(B89,Remark!G:H,2,0)</f>
        <v>BKEN</v>
      </c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56"/>
      <c r="S89" s="356"/>
      <c r="T89" s="356"/>
      <c r="U89" s="356"/>
      <c r="V89" s="356"/>
      <c r="W89" s="356"/>
      <c r="X89" s="356">
        <f>VLOOKUP(A89,[1]sum!$A$2:$H$154,7,FALSE)</f>
        <v>50</v>
      </c>
      <c r="Y89" s="356">
        <f>VLOOKUP(A89,[1]sum!$A$2:$H$154,8,FALSE)</f>
        <v>3490</v>
      </c>
      <c r="Z89" s="357">
        <f t="shared" si="22"/>
        <v>872.5</v>
      </c>
      <c r="AA89" s="356">
        <v>101</v>
      </c>
      <c r="AB89" s="356">
        <v>7259</v>
      </c>
      <c r="AC89" s="357">
        <f t="shared" si="23"/>
        <v>1814.75</v>
      </c>
      <c r="AD89" s="356">
        <v>223</v>
      </c>
      <c r="AE89" s="356">
        <v>15981</v>
      </c>
      <c r="AF89" s="357">
        <f t="shared" si="24"/>
        <v>3995.25</v>
      </c>
      <c r="AG89" s="357">
        <v>250</v>
      </c>
      <c r="AH89" s="357">
        <v>18274</v>
      </c>
      <c r="AI89" s="357">
        <f t="shared" si="25"/>
        <v>4568.5</v>
      </c>
      <c r="AJ89" s="356">
        <v>249</v>
      </c>
      <c r="AK89" s="356">
        <v>18027</v>
      </c>
      <c r="AL89" s="357">
        <f t="shared" si="26"/>
        <v>4506.75</v>
      </c>
      <c r="AM89" s="356">
        <v>264</v>
      </c>
      <c r="AN89" s="356">
        <v>18288</v>
      </c>
      <c r="AO89" s="356">
        <f t="shared" si="27"/>
        <v>4572</v>
      </c>
      <c r="AP89" s="358">
        <v>368</v>
      </c>
      <c r="AQ89" s="355">
        <v>24180</v>
      </c>
      <c r="AR89" s="356">
        <f t="shared" si="21"/>
        <v>6045</v>
      </c>
      <c r="AS89" s="364">
        <v>254</v>
      </c>
      <c r="AT89" s="364">
        <v>19442</v>
      </c>
      <c r="AU89" s="358">
        <f t="shared" si="28"/>
        <v>4860.5</v>
      </c>
      <c r="AV89" s="361">
        <v>455</v>
      </c>
      <c r="AW89" s="361">
        <v>30921</v>
      </c>
      <c r="AX89" s="358">
        <f t="shared" si="29"/>
        <v>7730.25</v>
      </c>
      <c r="AY89" s="355">
        <v>413</v>
      </c>
      <c r="AZ89" s="355">
        <v>30915</v>
      </c>
      <c r="BA89" s="360">
        <f t="shared" si="30"/>
        <v>7728.75</v>
      </c>
      <c r="BB89" s="361">
        <v>424</v>
      </c>
      <c r="BC89" s="361">
        <v>31388</v>
      </c>
      <c r="BD89" s="362">
        <f t="shared" si="31"/>
        <v>7847</v>
      </c>
      <c r="BE89" s="359">
        <v>368</v>
      </c>
      <c r="BF89" s="359">
        <v>25576</v>
      </c>
      <c r="BG89" s="362">
        <f t="shared" si="32"/>
        <v>6394</v>
      </c>
      <c r="BH89" s="360">
        <v>392</v>
      </c>
      <c r="BI89" s="360">
        <v>26328</v>
      </c>
      <c r="BJ89" s="362">
        <f t="shared" si="33"/>
        <v>6582</v>
      </c>
      <c r="BK89" s="360">
        <v>563</v>
      </c>
      <c r="BL89" s="360">
        <v>37317</v>
      </c>
      <c r="BM89" s="362">
        <f t="shared" si="34"/>
        <v>9329.25</v>
      </c>
    </row>
    <row r="90" spans="1:65" ht="14.65" customHeight="1">
      <c r="A90" s="340">
        <v>87</v>
      </c>
      <c r="B90" s="355" t="s">
        <v>139</v>
      </c>
      <c r="C90" s="355"/>
      <c r="D90" s="355"/>
      <c r="E90" s="356" t="str">
        <f>VLOOKUP(B90,Remark!G:H,2,0)</f>
        <v>BKEN</v>
      </c>
      <c r="F90" s="363"/>
      <c r="G90" s="363"/>
      <c r="H90" s="363"/>
      <c r="I90" s="363"/>
      <c r="J90" s="363"/>
      <c r="K90" s="363"/>
      <c r="L90" s="363"/>
      <c r="M90" s="363"/>
      <c r="N90" s="363"/>
      <c r="O90" s="363"/>
      <c r="P90" s="363"/>
      <c r="Q90" s="363"/>
      <c r="R90" s="356"/>
      <c r="S90" s="356"/>
      <c r="T90" s="356"/>
      <c r="U90" s="356"/>
      <c r="V90" s="356"/>
      <c r="W90" s="356"/>
      <c r="X90" s="356">
        <f>VLOOKUP(A90,[1]sum!$A$2:$H$154,7,FALSE)</f>
        <v>44</v>
      </c>
      <c r="Y90" s="356">
        <f>VLOOKUP(A90,[1]sum!$A$2:$H$154,8,FALSE)</f>
        <v>3376</v>
      </c>
      <c r="Z90" s="357">
        <f t="shared" si="22"/>
        <v>844</v>
      </c>
      <c r="AA90" s="356">
        <v>51</v>
      </c>
      <c r="AB90" s="356">
        <v>4369</v>
      </c>
      <c r="AC90" s="357">
        <f t="shared" si="23"/>
        <v>1092.25</v>
      </c>
      <c r="AD90" s="356">
        <v>76</v>
      </c>
      <c r="AE90" s="356">
        <v>5860</v>
      </c>
      <c r="AF90" s="357">
        <f t="shared" si="24"/>
        <v>1465</v>
      </c>
      <c r="AG90" s="357">
        <v>160</v>
      </c>
      <c r="AH90" s="357">
        <v>10320</v>
      </c>
      <c r="AI90" s="357">
        <f t="shared" si="25"/>
        <v>2580</v>
      </c>
      <c r="AJ90" s="356">
        <v>191</v>
      </c>
      <c r="AK90" s="356">
        <v>12941</v>
      </c>
      <c r="AL90" s="357">
        <f t="shared" si="26"/>
        <v>3235.25</v>
      </c>
      <c r="AM90" s="356">
        <v>180</v>
      </c>
      <c r="AN90" s="356">
        <v>11284</v>
      </c>
      <c r="AO90" s="356">
        <f t="shared" si="27"/>
        <v>2821</v>
      </c>
      <c r="AP90" s="358">
        <v>146</v>
      </c>
      <c r="AQ90" s="355">
        <v>10158</v>
      </c>
      <c r="AR90" s="356">
        <f t="shared" si="21"/>
        <v>2539.5</v>
      </c>
      <c r="AS90" s="364">
        <v>111</v>
      </c>
      <c r="AT90" s="364">
        <v>8825</v>
      </c>
      <c r="AU90" s="358">
        <f t="shared" si="28"/>
        <v>2206.25</v>
      </c>
      <c r="AV90" s="361">
        <v>159</v>
      </c>
      <c r="AW90" s="361">
        <v>10281</v>
      </c>
      <c r="AX90" s="358">
        <f t="shared" si="29"/>
        <v>2570.25</v>
      </c>
      <c r="AY90" s="355">
        <v>0</v>
      </c>
      <c r="AZ90" s="355">
        <v>0</v>
      </c>
      <c r="BA90" s="360">
        <f t="shared" si="30"/>
        <v>0</v>
      </c>
      <c r="BB90" s="361">
        <v>0</v>
      </c>
      <c r="BC90" s="361">
        <v>0</v>
      </c>
      <c r="BD90" s="362">
        <f t="shared" si="31"/>
        <v>0</v>
      </c>
      <c r="BE90" s="359">
        <v>0</v>
      </c>
      <c r="BF90" s="359">
        <v>0</v>
      </c>
      <c r="BG90" s="362">
        <f t="shared" si="32"/>
        <v>0</v>
      </c>
      <c r="BH90" s="360">
        <v>0</v>
      </c>
      <c r="BI90" s="360">
        <v>0</v>
      </c>
      <c r="BJ90" s="362">
        <f t="shared" si="33"/>
        <v>0</v>
      </c>
      <c r="BK90" s="360">
        <v>328</v>
      </c>
      <c r="BL90" s="360">
        <v>21276</v>
      </c>
      <c r="BM90" s="362">
        <f t="shared" si="34"/>
        <v>5319</v>
      </c>
    </row>
    <row r="91" spans="1:65" ht="14.65" customHeight="1">
      <c r="A91" s="340">
        <v>88</v>
      </c>
      <c r="B91" s="355" t="s">
        <v>140</v>
      </c>
      <c r="C91" s="355"/>
      <c r="D91" s="355"/>
      <c r="E91" s="356" t="str">
        <f>VLOOKUP(B91,Remark!G:H,2,0)</f>
        <v>BKEN</v>
      </c>
      <c r="F91" s="363"/>
      <c r="G91" s="363"/>
      <c r="H91" s="363"/>
      <c r="I91" s="363"/>
      <c r="J91" s="363"/>
      <c r="K91" s="363"/>
      <c r="L91" s="363"/>
      <c r="M91" s="363"/>
      <c r="N91" s="363"/>
      <c r="O91" s="363"/>
      <c r="P91" s="363"/>
      <c r="Q91" s="363"/>
      <c r="R91" s="356"/>
      <c r="S91" s="356"/>
      <c r="T91" s="356"/>
      <c r="U91" s="356"/>
      <c r="V91" s="356"/>
      <c r="W91" s="356"/>
      <c r="X91" s="356">
        <f>VLOOKUP(A91,[1]sum!$A$2:$H$154,7,FALSE)</f>
        <v>16</v>
      </c>
      <c r="Y91" s="356">
        <f>VLOOKUP(A91,[1]sum!$A$2:$H$154,8,FALSE)</f>
        <v>944</v>
      </c>
      <c r="Z91" s="357">
        <f t="shared" si="22"/>
        <v>236</v>
      </c>
      <c r="AA91" s="356">
        <v>133</v>
      </c>
      <c r="AB91" s="356">
        <v>9131</v>
      </c>
      <c r="AC91" s="357">
        <f t="shared" si="23"/>
        <v>2282.75</v>
      </c>
      <c r="AD91" s="356">
        <v>181</v>
      </c>
      <c r="AE91" s="356">
        <v>12031</v>
      </c>
      <c r="AF91" s="357">
        <f t="shared" si="24"/>
        <v>3007.75</v>
      </c>
      <c r="AG91" s="357">
        <v>179</v>
      </c>
      <c r="AH91" s="357">
        <v>10453</v>
      </c>
      <c r="AI91" s="357">
        <f t="shared" si="25"/>
        <v>2613.25</v>
      </c>
      <c r="AJ91" s="356">
        <v>180</v>
      </c>
      <c r="AK91" s="356">
        <v>11864</v>
      </c>
      <c r="AL91" s="357">
        <f t="shared" si="26"/>
        <v>2966</v>
      </c>
      <c r="AM91" s="356">
        <v>16</v>
      </c>
      <c r="AN91" s="356">
        <v>1484</v>
      </c>
      <c r="AO91" s="356">
        <f t="shared" si="27"/>
        <v>371</v>
      </c>
      <c r="AP91" s="358">
        <v>136</v>
      </c>
      <c r="AQ91" s="355">
        <v>9292</v>
      </c>
      <c r="AR91" s="356">
        <f t="shared" si="21"/>
        <v>2323</v>
      </c>
      <c r="AS91" s="364">
        <v>199</v>
      </c>
      <c r="AT91" s="364">
        <v>13221</v>
      </c>
      <c r="AU91" s="358">
        <f t="shared" si="28"/>
        <v>3305.25</v>
      </c>
      <c r="AV91" s="361">
        <v>245</v>
      </c>
      <c r="AW91" s="361">
        <v>15647</v>
      </c>
      <c r="AX91" s="358">
        <f t="shared" si="29"/>
        <v>3911.75</v>
      </c>
      <c r="AY91" s="355">
        <v>391</v>
      </c>
      <c r="AZ91" s="355">
        <v>23665</v>
      </c>
      <c r="BA91" s="360">
        <f t="shared" si="30"/>
        <v>5916.25</v>
      </c>
      <c r="BB91" s="361">
        <v>280</v>
      </c>
      <c r="BC91" s="361">
        <v>17380</v>
      </c>
      <c r="BD91" s="362">
        <f t="shared" si="31"/>
        <v>4345</v>
      </c>
      <c r="BE91" s="359">
        <v>385</v>
      </c>
      <c r="BF91" s="359">
        <v>24683</v>
      </c>
      <c r="BG91" s="362">
        <f t="shared" si="32"/>
        <v>6170.75</v>
      </c>
      <c r="BH91" s="360">
        <v>444</v>
      </c>
      <c r="BI91" s="360">
        <v>28400</v>
      </c>
      <c r="BJ91" s="362">
        <f t="shared" si="33"/>
        <v>7100</v>
      </c>
      <c r="BK91" s="360">
        <v>57</v>
      </c>
      <c r="BL91" s="360">
        <v>3551</v>
      </c>
      <c r="BM91" s="362">
        <f t="shared" si="34"/>
        <v>887.75</v>
      </c>
    </row>
    <row r="92" spans="1:65" ht="14.65" customHeight="1">
      <c r="A92" s="340">
        <v>89</v>
      </c>
      <c r="B92" s="355" t="s">
        <v>141</v>
      </c>
      <c r="C92" s="355"/>
      <c r="D92" s="355"/>
      <c r="E92" s="356" t="str">
        <f>VLOOKUP(B92,Remark!G:H,2,0)</f>
        <v>BKEN</v>
      </c>
      <c r="F92" s="363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56"/>
      <c r="S92" s="356"/>
      <c r="T92" s="356"/>
      <c r="U92" s="356"/>
      <c r="V92" s="356"/>
      <c r="W92" s="356"/>
      <c r="X92" s="356">
        <f>VLOOKUP(A92,[1]sum!$A$2:$H$154,7,FALSE)</f>
        <v>17</v>
      </c>
      <c r="Y92" s="356">
        <f>VLOOKUP(A92,[1]sum!$A$2:$H$154,8,FALSE)</f>
        <v>1407</v>
      </c>
      <c r="Z92" s="357">
        <f t="shared" si="22"/>
        <v>351.75</v>
      </c>
      <c r="AA92" s="356">
        <v>41</v>
      </c>
      <c r="AB92" s="356">
        <v>2655</v>
      </c>
      <c r="AC92" s="357">
        <f t="shared" si="23"/>
        <v>663.75</v>
      </c>
      <c r="AD92" s="356">
        <v>55</v>
      </c>
      <c r="AE92" s="356">
        <v>3413</v>
      </c>
      <c r="AF92" s="357">
        <f t="shared" si="24"/>
        <v>853.25</v>
      </c>
      <c r="AG92" s="357">
        <v>55</v>
      </c>
      <c r="AH92" s="357">
        <v>3481</v>
      </c>
      <c r="AI92" s="357">
        <f t="shared" si="25"/>
        <v>870.25</v>
      </c>
      <c r="AJ92" s="356">
        <v>33</v>
      </c>
      <c r="AK92" s="356">
        <v>2143</v>
      </c>
      <c r="AL92" s="357">
        <f t="shared" si="26"/>
        <v>535.75</v>
      </c>
      <c r="AM92" s="356">
        <v>83</v>
      </c>
      <c r="AN92" s="356">
        <v>5701</v>
      </c>
      <c r="AO92" s="356">
        <f t="shared" si="27"/>
        <v>1425.25</v>
      </c>
      <c r="AP92" s="358">
        <v>106</v>
      </c>
      <c r="AQ92" s="355">
        <v>6762</v>
      </c>
      <c r="AR92" s="356">
        <f t="shared" si="21"/>
        <v>1690.5</v>
      </c>
      <c r="AS92" s="364">
        <v>114</v>
      </c>
      <c r="AT92" s="364">
        <v>7178</v>
      </c>
      <c r="AU92" s="358">
        <f t="shared" si="28"/>
        <v>1794.5</v>
      </c>
      <c r="AV92" s="361">
        <v>104</v>
      </c>
      <c r="AW92" s="361">
        <v>7076</v>
      </c>
      <c r="AX92" s="358">
        <f t="shared" si="29"/>
        <v>1769</v>
      </c>
      <c r="AY92" s="355">
        <v>15</v>
      </c>
      <c r="AZ92" s="355">
        <v>993</v>
      </c>
      <c r="BA92" s="360">
        <f t="shared" si="30"/>
        <v>248.25</v>
      </c>
      <c r="BB92" s="361">
        <v>0</v>
      </c>
      <c r="BC92" s="361">
        <v>0</v>
      </c>
      <c r="BD92" s="362">
        <f t="shared" si="31"/>
        <v>0</v>
      </c>
      <c r="BE92" s="359">
        <v>0</v>
      </c>
      <c r="BF92" s="359">
        <v>0</v>
      </c>
      <c r="BG92" s="362">
        <f t="shared" si="32"/>
        <v>0</v>
      </c>
      <c r="BH92" s="360">
        <v>25</v>
      </c>
      <c r="BI92" s="360">
        <v>1647</v>
      </c>
      <c r="BJ92" s="362">
        <f t="shared" si="33"/>
        <v>411.75</v>
      </c>
      <c r="BK92" s="360">
        <v>0</v>
      </c>
      <c r="BL92" s="360">
        <v>0</v>
      </c>
      <c r="BM92" s="362">
        <f t="shared" si="34"/>
        <v>0</v>
      </c>
    </row>
    <row r="93" spans="1:65" ht="14.65" customHeight="1">
      <c r="A93" s="340">
        <v>90</v>
      </c>
      <c r="B93" s="355" t="s">
        <v>142</v>
      </c>
      <c r="C93" s="355"/>
      <c r="D93" s="355"/>
      <c r="E93" s="356" t="str">
        <f>VLOOKUP(B93,Remark!G:H,2,0)</f>
        <v>DONM</v>
      </c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56"/>
      <c r="S93" s="356"/>
      <c r="T93" s="356"/>
      <c r="U93" s="356"/>
      <c r="V93" s="356"/>
      <c r="W93" s="356"/>
      <c r="X93" s="356"/>
      <c r="Y93" s="356"/>
      <c r="Z93" s="357">
        <f t="shared" si="22"/>
        <v>0</v>
      </c>
      <c r="AA93" s="356">
        <v>125</v>
      </c>
      <c r="AB93" s="356">
        <v>7967</v>
      </c>
      <c r="AC93" s="357">
        <f t="shared" si="23"/>
        <v>1991.75</v>
      </c>
      <c r="AD93" s="356">
        <v>117</v>
      </c>
      <c r="AE93" s="356">
        <v>9479</v>
      </c>
      <c r="AF93" s="357">
        <f t="shared" si="24"/>
        <v>2369.75</v>
      </c>
      <c r="AG93" s="357">
        <v>139</v>
      </c>
      <c r="AH93" s="357">
        <v>9461</v>
      </c>
      <c r="AI93" s="357">
        <f t="shared" si="25"/>
        <v>2365.25</v>
      </c>
      <c r="AJ93" s="356">
        <v>338</v>
      </c>
      <c r="AK93" s="356">
        <v>19698</v>
      </c>
      <c r="AL93" s="357">
        <f t="shared" si="26"/>
        <v>4924.5</v>
      </c>
      <c r="AM93" s="356">
        <v>204</v>
      </c>
      <c r="AN93" s="356">
        <v>11676</v>
      </c>
      <c r="AO93" s="356">
        <f t="shared" si="27"/>
        <v>2919</v>
      </c>
      <c r="AP93" s="358">
        <v>294</v>
      </c>
      <c r="AQ93" s="355">
        <v>19930</v>
      </c>
      <c r="AR93" s="356">
        <f t="shared" si="21"/>
        <v>4982.5</v>
      </c>
      <c r="AS93" s="364">
        <v>191</v>
      </c>
      <c r="AT93" s="364">
        <v>12973</v>
      </c>
      <c r="AU93" s="358">
        <f t="shared" si="28"/>
        <v>3243.25</v>
      </c>
      <c r="AV93" s="361">
        <v>276</v>
      </c>
      <c r="AW93" s="361">
        <v>17984</v>
      </c>
      <c r="AX93" s="358">
        <f t="shared" si="29"/>
        <v>4496</v>
      </c>
      <c r="AY93" s="355">
        <v>242</v>
      </c>
      <c r="AZ93" s="355">
        <v>15242</v>
      </c>
      <c r="BA93" s="360">
        <f t="shared" si="30"/>
        <v>3810.5</v>
      </c>
      <c r="BB93" s="361">
        <v>223</v>
      </c>
      <c r="BC93" s="361">
        <v>14809</v>
      </c>
      <c r="BD93" s="362">
        <f t="shared" si="31"/>
        <v>3702.25</v>
      </c>
      <c r="BE93" s="359">
        <v>288</v>
      </c>
      <c r="BF93" s="359">
        <v>20936</v>
      </c>
      <c r="BG93" s="362">
        <f t="shared" si="32"/>
        <v>5234</v>
      </c>
      <c r="BH93" s="360">
        <v>203</v>
      </c>
      <c r="BI93" s="360">
        <v>14221</v>
      </c>
      <c r="BJ93" s="362">
        <f t="shared" si="33"/>
        <v>3555.25</v>
      </c>
      <c r="BK93" s="360">
        <v>224</v>
      </c>
      <c r="BL93" s="360">
        <v>15360</v>
      </c>
      <c r="BM93" s="362">
        <f t="shared" si="34"/>
        <v>3840</v>
      </c>
    </row>
    <row r="94" spans="1:65" ht="14.65" customHeight="1">
      <c r="A94" s="340">
        <v>91</v>
      </c>
      <c r="B94" s="355" t="s">
        <v>143</v>
      </c>
      <c r="C94" s="355"/>
      <c r="D94" s="355"/>
      <c r="E94" s="356" t="str">
        <f>VLOOKUP(B94,Remark!G:H,2,0)</f>
        <v>BKEN</v>
      </c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56"/>
      <c r="S94" s="356"/>
      <c r="T94" s="356"/>
      <c r="U94" s="356"/>
      <c r="V94" s="356"/>
      <c r="W94" s="356"/>
      <c r="X94" s="356" t="e">
        <f>VLOOKUP(A94,[1]sum!$A$2:$H$154,7,FALSE)</f>
        <v>#N/A</v>
      </c>
      <c r="Y94" s="356" t="e">
        <f>VLOOKUP(A94,[1]sum!$A$2:$H$154,8,FALSE)</f>
        <v>#N/A</v>
      </c>
      <c r="Z94" s="357" t="e">
        <f t="shared" si="22"/>
        <v>#N/A</v>
      </c>
      <c r="AA94" s="356">
        <v>76</v>
      </c>
      <c r="AB94" s="356">
        <v>5096</v>
      </c>
      <c r="AC94" s="357">
        <f t="shared" si="23"/>
        <v>1274</v>
      </c>
      <c r="AD94" s="356">
        <v>120</v>
      </c>
      <c r="AE94" s="356">
        <v>7944</v>
      </c>
      <c r="AF94" s="357">
        <f t="shared" si="24"/>
        <v>1986</v>
      </c>
      <c r="AG94" s="357">
        <v>93</v>
      </c>
      <c r="AH94" s="357">
        <v>6319</v>
      </c>
      <c r="AI94" s="357">
        <f t="shared" si="25"/>
        <v>1579.75</v>
      </c>
      <c r="AJ94" s="356">
        <v>203</v>
      </c>
      <c r="AK94" s="356">
        <v>13733</v>
      </c>
      <c r="AL94" s="357">
        <f t="shared" si="26"/>
        <v>3433.25</v>
      </c>
      <c r="AM94" s="356">
        <v>355</v>
      </c>
      <c r="AN94" s="356">
        <v>23717</v>
      </c>
      <c r="AO94" s="356">
        <f t="shared" si="27"/>
        <v>5929.25</v>
      </c>
      <c r="AP94" s="358">
        <v>326</v>
      </c>
      <c r="AQ94" s="355">
        <v>22282</v>
      </c>
      <c r="AR94" s="356">
        <f t="shared" si="21"/>
        <v>5570.5</v>
      </c>
      <c r="AS94" s="364">
        <v>284</v>
      </c>
      <c r="AT94" s="364">
        <v>17024</v>
      </c>
      <c r="AU94" s="358">
        <f t="shared" si="28"/>
        <v>4256</v>
      </c>
      <c r="AV94" s="361">
        <v>331</v>
      </c>
      <c r="AW94" s="361">
        <v>20053</v>
      </c>
      <c r="AX94" s="358">
        <f t="shared" si="29"/>
        <v>5013.25</v>
      </c>
      <c r="AY94" s="355">
        <v>0</v>
      </c>
      <c r="AZ94" s="355">
        <v>0</v>
      </c>
      <c r="BA94" s="360">
        <f t="shared" si="30"/>
        <v>0</v>
      </c>
      <c r="BB94" s="361">
        <v>0</v>
      </c>
      <c r="BC94" s="361">
        <v>0</v>
      </c>
      <c r="BD94" s="362">
        <f t="shared" si="31"/>
        <v>0</v>
      </c>
      <c r="BE94" s="359">
        <v>0</v>
      </c>
      <c r="BF94" s="359">
        <v>0</v>
      </c>
      <c r="BG94" s="362">
        <f t="shared" si="32"/>
        <v>0</v>
      </c>
      <c r="BH94" s="360">
        <v>0</v>
      </c>
      <c r="BI94" s="360">
        <v>0</v>
      </c>
      <c r="BJ94" s="362">
        <f t="shared" si="33"/>
        <v>0</v>
      </c>
      <c r="BK94" s="360">
        <v>0</v>
      </c>
      <c r="BL94" s="360">
        <v>0</v>
      </c>
      <c r="BM94" s="362">
        <f t="shared" si="34"/>
        <v>0</v>
      </c>
    </row>
    <row r="95" spans="1:65" ht="14.65" customHeight="1">
      <c r="A95" s="340">
        <v>92</v>
      </c>
      <c r="B95" s="355" t="s">
        <v>144</v>
      </c>
      <c r="C95" s="355"/>
      <c r="D95" s="355"/>
      <c r="E95" s="356" t="str">
        <f>VLOOKUP(B95,Remark!G:H,2,0)</f>
        <v>TUPM</v>
      </c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56"/>
      <c r="S95" s="356"/>
      <c r="T95" s="356"/>
      <c r="U95" s="356"/>
      <c r="V95" s="356"/>
      <c r="W95" s="356"/>
      <c r="X95" s="356">
        <f>VLOOKUP(A95,[1]sum!$A$2:$H$154,7,FALSE)</f>
        <v>22</v>
      </c>
      <c r="Y95" s="356">
        <f>VLOOKUP(A95,[1]sum!$A$2:$H$154,8,FALSE)</f>
        <v>1534</v>
      </c>
      <c r="Z95" s="357">
        <f t="shared" si="22"/>
        <v>383.5</v>
      </c>
      <c r="AA95" s="356">
        <v>191</v>
      </c>
      <c r="AB95" s="356">
        <v>13009</v>
      </c>
      <c r="AC95" s="357">
        <f t="shared" si="23"/>
        <v>3252.25</v>
      </c>
      <c r="AD95" s="356">
        <v>302</v>
      </c>
      <c r="AE95" s="356">
        <v>19630</v>
      </c>
      <c r="AF95" s="357">
        <f t="shared" si="24"/>
        <v>4907.5</v>
      </c>
      <c r="AG95" s="357">
        <v>451</v>
      </c>
      <c r="AH95" s="357">
        <v>28261</v>
      </c>
      <c r="AI95" s="357">
        <f t="shared" si="25"/>
        <v>7065.25</v>
      </c>
      <c r="AJ95" s="356">
        <v>505</v>
      </c>
      <c r="AK95" s="356">
        <v>31499</v>
      </c>
      <c r="AL95" s="357">
        <f t="shared" si="26"/>
        <v>7874.75</v>
      </c>
      <c r="AM95" s="356">
        <v>448</v>
      </c>
      <c r="AN95" s="356">
        <v>31612</v>
      </c>
      <c r="AO95" s="356">
        <f t="shared" si="27"/>
        <v>7903</v>
      </c>
      <c r="AP95" s="358">
        <v>442</v>
      </c>
      <c r="AQ95" s="355">
        <v>28386</v>
      </c>
      <c r="AR95" s="356">
        <f t="shared" si="21"/>
        <v>7096.5</v>
      </c>
      <c r="AS95" s="364">
        <v>173</v>
      </c>
      <c r="AT95" s="364">
        <v>11507</v>
      </c>
      <c r="AU95" s="358">
        <f t="shared" si="28"/>
        <v>2876.75</v>
      </c>
      <c r="AV95" s="361">
        <v>0</v>
      </c>
      <c r="AW95" s="361">
        <v>0</v>
      </c>
      <c r="AX95" s="358">
        <f t="shared" si="29"/>
        <v>0</v>
      </c>
      <c r="AY95" s="355">
        <v>0</v>
      </c>
      <c r="AZ95" s="355">
        <v>0</v>
      </c>
      <c r="BA95" s="360">
        <f t="shared" si="30"/>
        <v>0</v>
      </c>
      <c r="BB95" s="361">
        <v>0</v>
      </c>
      <c r="BC95" s="361">
        <v>0</v>
      </c>
      <c r="BD95" s="362">
        <f t="shared" si="31"/>
        <v>0</v>
      </c>
      <c r="BE95" s="359">
        <v>0</v>
      </c>
      <c r="BF95" s="359">
        <v>0</v>
      </c>
      <c r="BG95" s="362">
        <f t="shared" si="32"/>
        <v>0</v>
      </c>
      <c r="BH95" s="360">
        <v>0</v>
      </c>
      <c r="BI95" s="360">
        <v>0</v>
      </c>
      <c r="BJ95" s="362">
        <f t="shared" si="33"/>
        <v>0</v>
      </c>
      <c r="BK95" s="360">
        <v>0</v>
      </c>
      <c r="BL95" s="360">
        <v>0</v>
      </c>
      <c r="BM95" s="362">
        <f t="shared" si="34"/>
        <v>0</v>
      </c>
    </row>
    <row r="96" spans="1:65" ht="14.65" customHeight="1">
      <c r="A96" s="340">
        <v>93</v>
      </c>
      <c r="B96" s="355" t="s">
        <v>145</v>
      </c>
      <c r="C96" s="355"/>
      <c r="D96" s="355"/>
      <c r="E96" s="356" t="str">
        <f>VLOOKUP(B96,Remark!G:H,2,0)</f>
        <v>Kerry</v>
      </c>
      <c r="F96" s="363"/>
      <c r="G96" s="363"/>
      <c r="H96" s="363"/>
      <c r="I96" s="363"/>
      <c r="J96" s="363"/>
      <c r="K96" s="363"/>
      <c r="L96" s="363"/>
      <c r="M96" s="363"/>
      <c r="N96" s="363"/>
      <c r="O96" s="363"/>
      <c r="P96" s="363"/>
      <c r="Q96" s="363"/>
      <c r="R96" s="356"/>
      <c r="S96" s="356"/>
      <c r="T96" s="356"/>
      <c r="U96" s="356"/>
      <c r="V96" s="356"/>
      <c r="W96" s="356"/>
      <c r="X96" s="356">
        <f>VLOOKUP(A96,[1]sum!$A$2:$H$154,7,FALSE)</f>
        <v>25</v>
      </c>
      <c r="Y96" s="356">
        <f>VLOOKUP(A96,[1]sum!$A$2:$H$154,8,FALSE)</f>
        <v>1995</v>
      </c>
      <c r="Z96" s="357">
        <f t="shared" si="22"/>
        <v>498.75</v>
      </c>
      <c r="AA96" s="356">
        <v>81</v>
      </c>
      <c r="AB96" s="356">
        <v>4991</v>
      </c>
      <c r="AC96" s="357">
        <f t="shared" si="23"/>
        <v>1247.75</v>
      </c>
      <c r="AD96" s="356">
        <v>36</v>
      </c>
      <c r="AE96" s="356">
        <v>3228</v>
      </c>
      <c r="AF96" s="357">
        <f t="shared" si="24"/>
        <v>807</v>
      </c>
      <c r="AG96" s="357">
        <v>98</v>
      </c>
      <c r="AH96" s="357">
        <v>6258</v>
      </c>
      <c r="AI96" s="357">
        <f t="shared" si="25"/>
        <v>1564.5</v>
      </c>
      <c r="AJ96" s="356">
        <v>154</v>
      </c>
      <c r="AK96" s="356">
        <v>8838</v>
      </c>
      <c r="AL96" s="357">
        <f t="shared" si="26"/>
        <v>2209.5</v>
      </c>
      <c r="AM96" s="356">
        <v>138</v>
      </c>
      <c r="AN96" s="356">
        <v>9510</v>
      </c>
      <c r="AO96" s="356">
        <f t="shared" si="27"/>
        <v>2377.5</v>
      </c>
      <c r="AP96" s="358">
        <v>150</v>
      </c>
      <c r="AQ96" s="355">
        <v>9914</v>
      </c>
      <c r="AR96" s="356">
        <f t="shared" si="21"/>
        <v>2478.5</v>
      </c>
      <c r="AS96" s="364">
        <v>212</v>
      </c>
      <c r="AT96" s="364">
        <v>12676</v>
      </c>
      <c r="AU96" s="358">
        <f t="shared" si="28"/>
        <v>3169</v>
      </c>
      <c r="AV96" s="361">
        <v>328</v>
      </c>
      <c r="AW96" s="361">
        <v>18760</v>
      </c>
      <c r="AX96" s="358">
        <f t="shared" si="29"/>
        <v>4690</v>
      </c>
      <c r="AY96" s="355">
        <v>428</v>
      </c>
      <c r="AZ96" s="355">
        <v>25544</v>
      </c>
      <c r="BA96" s="360">
        <f t="shared" si="30"/>
        <v>6386</v>
      </c>
      <c r="BB96" s="361">
        <v>472</v>
      </c>
      <c r="BC96" s="361">
        <v>28416</v>
      </c>
      <c r="BD96" s="362">
        <f t="shared" si="31"/>
        <v>7104</v>
      </c>
      <c r="BE96" s="359">
        <v>544</v>
      </c>
      <c r="BF96" s="359">
        <v>34780</v>
      </c>
      <c r="BG96" s="362">
        <f t="shared" si="32"/>
        <v>8695</v>
      </c>
      <c r="BH96" s="360">
        <v>496</v>
      </c>
      <c r="BI96" s="360">
        <v>32452</v>
      </c>
      <c r="BJ96" s="362">
        <f t="shared" si="33"/>
        <v>8113</v>
      </c>
      <c r="BK96" s="360">
        <v>569</v>
      </c>
      <c r="BL96" s="360">
        <v>38275</v>
      </c>
      <c r="BM96" s="362">
        <f t="shared" si="34"/>
        <v>9568.75</v>
      </c>
    </row>
    <row r="97" spans="1:65" ht="14.65" customHeight="1">
      <c r="A97" s="340">
        <v>94</v>
      </c>
      <c r="B97" s="355" t="s">
        <v>146</v>
      </c>
      <c r="C97" s="355"/>
      <c r="D97" s="355"/>
      <c r="E97" s="356" t="str">
        <f>VLOOKUP(B97,Remark!G:H,2,0)</f>
        <v>CHC4</v>
      </c>
      <c r="F97" s="363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56"/>
      <c r="S97" s="356"/>
      <c r="T97" s="356"/>
      <c r="U97" s="356"/>
      <c r="V97" s="356"/>
      <c r="W97" s="356"/>
      <c r="X97" s="356">
        <f>VLOOKUP(A97,[1]sum!$A$2:$H$154,7,FALSE)</f>
        <v>31</v>
      </c>
      <c r="Y97" s="356">
        <f>VLOOKUP(A97,[1]sum!$A$2:$H$154,8,FALSE)</f>
        <v>2017</v>
      </c>
      <c r="Z97" s="357">
        <f t="shared" si="22"/>
        <v>504.25</v>
      </c>
      <c r="AA97" s="356">
        <v>64</v>
      </c>
      <c r="AB97" s="356">
        <v>4216</v>
      </c>
      <c r="AC97" s="357">
        <f t="shared" si="23"/>
        <v>1054</v>
      </c>
      <c r="AD97" s="356">
        <v>30</v>
      </c>
      <c r="AE97" s="356">
        <v>3130</v>
      </c>
      <c r="AF97" s="357">
        <f t="shared" si="24"/>
        <v>782.5</v>
      </c>
      <c r="AG97" s="357">
        <v>136</v>
      </c>
      <c r="AH97" s="357">
        <v>9144</v>
      </c>
      <c r="AI97" s="357">
        <f t="shared" si="25"/>
        <v>2286</v>
      </c>
      <c r="AJ97" s="356">
        <v>177</v>
      </c>
      <c r="AK97" s="356">
        <v>10791</v>
      </c>
      <c r="AL97" s="357">
        <f t="shared" si="26"/>
        <v>2697.75</v>
      </c>
      <c r="AM97" s="356">
        <v>171</v>
      </c>
      <c r="AN97" s="356">
        <v>10021</v>
      </c>
      <c r="AO97" s="356">
        <f t="shared" si="27"/>
        <v>2505.25</v>
      </c>
      <c r="AP97" s="358">
        <v>233</v>
      </c>
      <c r="AQ97" s="355">
        <v>15531</v>
      </c>
      <c r="AR97" s="356">
        <f t="shared" si="21"/>
        <v>3882.75</v>
      </c>
      <c r="AS97" s="364">
        <v>170</v>
      </c>
      <c r="AT97" s="364">
        <v>13322</v>
      </c>
      <c r="AU97" s="358">
        <f t="shared" si="28"/>
        <v>3330.5</v>
      </c>
      <c r="AV97" s="361">
        <v>269</v>
      </c>
      <c r="AW97" s="361">
        <v>17699</v>
      </c>
      <c r="AX97" s="358">
        <f t="shared" si="29"/>
        <v>4424.75</v>
      </c>
      <c r="AY97" s="355">
        <v>263</v>
      </c>
      <c r="AZ97" s="355">
        <v>18773</v>
      </c>
      <c r="BA97" s="360">
        <f t="shared" si="30"/>
        <v>4693.25</v>
      </c>
      <c r="BB97" s="361">
        <v>303</v>
      </c>
      <c r="BC97" s="361">
        <v>20037</v>
      </c>
      <c r="BD97" s="362">
        <f t="shared" si="31"/>
        <v>5009.25</v>
      </c>
      <c r="BE97" s="359">
        <v>263</v>
      </c>
      <c r="BF97" s="359">
        <v>17181</v>
      </c>
      <c r="BG97" s="362">
        <f t="shared" si="32"/>
        <v>4295.25</v>
      </c>
      <c r="BH97" s="360">
        <v>275</v>
      </c>
      <c r="BI97" s="360">
        <v>18809</v>
      </c>
      <c r="BJ97" s="362">
        <f t="shared" si="33"/>
        <v>4702.25</v>
      </c>
      <c r="BK97" s="360">
        <v>331</v>
      </c>
      <c r="BL97" s="360">
        <v>20525</v>
      </c>
      <c r="BM97" s="362">
        <f t="shared" si="34"/>
        <v>5131.25</v>
      </c>
    </row>
    <row r="98" spans="1:65" ht="14.65" customHeight="1">
      <c r="A98" s="340">
        <v>95</v>
      </c>
      <c r="B98" s="355" t="s">
        <v>147</v>
      </c>
      <c r="C98" s="355"/>
      <c r="D98" s="355"/>
      <c r="E98" s="356" t="str">
        <f>VLOOKUP(B98,Remark!G:H,2,0)</f>
        <v>BKEN</v>
      </c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56"/>
      <c r="S98" s="356"/>
      <c r="T98" s="356"/>
      <c r="U98" s="356"/>
      <c r="V98" s="356"/>
      <c r="W98" s="356"/>
      <c r="X98" s="356">
        <f>VLOOKUP(A98,[1]sum!$A$2:$H$154,7,FALSE)</f>
        <v>46</v>
      </c>
      <c r="Y98" s="356">
        <f>VLOOKUP(A98,[1]sum!$A$2:$H$154,8,FALSE)</f>
        <v>3046</v>
      </c>
      <c r="Z98" s="357">
        <f t="shared" si="22"/>
        <v>761.5</v>
      </c>
      <c r="AA98" s="356">
        <v>90</v>
      </c>
      <c r="AB98" s="356">
        <v>6194</v>
      </c>
      <c r="AC98" s="357">
        <f t="shared" si="23"/>
        <v>1548.5</v>
      </c>
      <c r="AD98" s="356">
        <v>102</v>
      </c>
      <c r="AE98" s="356">
        <v>6838</v>
      </c>
      <c r="AF98" s="357">
        <f t="shared" si="24"/>
        <v>1709.5</v>
      </c>
      <c r="AG98" s="357">
        <v>143</v>
      </c>
      <c r="AH98" s="357">
        <v>9061</v>
      </c>
      <c r="AI98" s="357">
        <f t="shared" si="25"/>
        <v>2265.25</v>
      </c>
      <c r="AJ98" s="356">
        <v>158</v>
      </c>
      <c r="AK98" s="356">
        <v>10082</v>
      </c>
      <c r="AL98" s="357">
        <f t="shared" si="26"/>
        <v>2520.5</v>
      </c>
      <c r="AM98" s="356">
        <v>118</v>
      </c>
      <c r="AN98" s="356">
        <v>8046</v>
      </c>
      <c r="AO98" s="356">
        <f t="shared" si="27"/>
        <v>2011.5</v>
      </c>
      <c r="AP98" s="358">
        <v>125</v>
      </c>
      <c r="AQ98" s="355">
        <v>7383</v>
      </c>
      <c r="AR98" s="356">
        <f t="shared" si="21"/>
        <v>1845.75</v>
      </c>
      <c r="AS98" s="364">
        <v>118</v>
      </c>
      <c r="AT98" s="364">
        <v>6634</v>
      </c>
      <c r="AU98" s="358">
        <f t="shared" si="28"/>
        <v>1658.5</v>
      </c>
      <c r="AV98" s="361">
        <v>191</v>
      </c>
      <c r="AW98" s="361">
        <v>13401</v>
      </c>
      <c r="AX98" s="358">
        <f t="shared" si="29"/>
        <v>3350.25</v>
      </c>
      <c r="AY98" s="355">
        <v>261</v>
      </c>
      <c r="AZ98" s="355">
        <v>16663</v>
      </c>
      <c r="BA98" s="360">
        <f t="shared" si="30"/>
        <v>4165.75</v>
      </c>
      <c r="BB98" s="361">
        <v>254</v>
      </c>
      <c r="BC98" s="361">
        <v>15274</v>
      </c>
      <c r="BD98" s="362">
        <f t="shared" si="31"/>
        <v>3818.5</v>
      </c>
      <c r="BE98" s="359">
        <v>241</v>
      </c>
      <c r="BF98" s="359">
        <v>15655</v>
      </c>
      <c r="BG98" s="362">
        <f t="shared" si="32"/>
        <v>3913.75</v>
      </c>
      <c r="BH98" s="360">
        <v>240</v>
      </c>
      <c r="BI98" s="360">
        <v>15544</v>
      </c>
      <c r="BJ98" s="362">
        <f t="shared" si="33"/>
        <v>3886</v>
      </c>
      <c r="BK98" s="360">
        <v>222</v>
      </c>
      <c r="BL98" s="360">
        <v>13578</v>
      </c>
      <c r="BM98" s="362">
        <f t="shared" si="34"/>
        <v>3394.5</v>
      </c>
    </row>
    <row r="99" spans="1:65" ht="14.65" customHeight="1">
      <c r="A99" s="340">
        <v>96</v>
      </c>
      <c r="B99" s="355" t="s">
        <v>149</v>
      </c>
      <c r="C99" s="355"/>
      <c r="D99" s="355"/>
      <c r="E99" s="356" t="str">
        <f>VLOOKUP(B99,Remark!G:H,2,0)</f>
        <v>NMIN</v>
      </c>
      <c r="F99" s="363"/>
      <c r="G99" s="363"/>
      <c r="H99" s="363"/>
      <c r="I99" s="363"/>
      <c r="J99" s="363"/>
      <c r="K99" s="363"/>
      <c r="L99" s="363"/>
      <c r="M99" s="363"/>
      <c r="N99" s="363"/>
      <c r="O99" s="363"/>
      <c r="P99" s="363"/>
      <c r="Q99" s="363"/>
      <c r="R99" s="356"/>
      <c r="S99" s="356"/>
      <c r="T99" s="356"/>
      <c r="U99" s="356"/>
      <c r="V99" s="356"/>
      <c r="W99" s="356"/>
      <c r="X99" s="356">
        <f>VLOOKUP(A99,[1]sum!$A$2:$H$154,7,FALSE)</f>
        <v>27</v>
      </c>
      <c r="Y99" s="356">
        <f>VLOOKUP(A99,[1]sum!$A$2:$H$154,8,FALSE)</f>
        <v>1737</v>
      </c>
      <c r="Z99" s="357">
        <f t="shared" si="22"/>
        <v>434.25</v>
      </c>
      <c r="AA99" s="356">
        <v>121</v>
      </c>
      <c r="AB99" s="356">
        <v>8703</v>
      </c>
      <c r="AC99" s="357">
        <f t="shared" si="23"/>
        <v>2175.75</v>
      </c>
      <c r="AD99" s="356">
        <v>196</v>
      </c>
      <c r="AE99" s="356">
        <v>13984</v>
      </c>
      <c r="AF99" s="357">
        <f t="shared" si="24"/>
        <v>3496</v>
      </c>
      <c r="AG99" s="357">
        <v>238</v>
      </c>
      <c r="AH99" s="357">
        <v>16546</v>
      </c>
      <c r="AI99" s="357">
        <f t="shared" si="25"/>
        <v>4136.5</v>
      </c>
      <c r="AJ99" s="356">
        <v>178</v>
      </c>
      <c r="AK99" s="356">
        <v>11138</v>
      </c>
      <c r="AL99" s="357">
        <f t="shared" si="26"/>
        <v>2784.5</v>
      </c>
      <c r="AM99" s="356">
        <v>238</v>
      </c>
      <c r="AN99" s="356">
        <v>14926</v>
      </c>
      <c r="AO99" s="356">
        <f t="shared" si="27"/>
        <v>3731.5</v>
      </c>
      <c r="AP99" s="358">
        <v>406</v>
      </c>
      <c r="AQ99" s="355">
        <v>26594</v>
      </c>
      <c r="AR99" s="356">
        <f t="shared" si="21"/>
        <v>6648.5</v>
      </c>
      <c r="AS99" s="364">
        <v>311</v>
      </c>
      <c r="AT99" s="364">
        <v>21549</v>
      </c>
      <c r="AU99" s="358">
        <f t="shared" si="28"/>
        <v>5387.25</v>
      </c>
      <c r="AV99" s="361">
        <v>358</v>
      </c>
      <c r="AW99" s="361">
        <v>24702</v>
      </c>
      <c r="AX99" s="358">
        <f t="shared" si="29"/>
        <v>6175.5</v>
      </c>
      <c r="AY99" s="355">
        <v>323</v>
      </c>
      <c r="AZ99" s="355">
        <v>22773</v>
      </c>
      <c r="BA99" s="360">
        <f t="shared" si="30"/>
        <v>5693.25</v>
      </c>
      <c r="BB99" s="361">
        <v>370</v>
      </c>
      <c r="BC99" s="361">
        <v>25746</v>
      </c>
      <c r="BD99" s="362">
        <f t="shared" si="31"/>
        <v>6436.5</v>
      </c>
      <c r="BE99" s="359">
        <v>37</v>
      </c>
      <c r="BF99" s="359">
        <v>2319</v>
      </c>
      <c r="BG99" s="362">
        <f t="shared" si="32"/>
        <v>579.75</v>
      </c>
      <c r="BH99" s="360">
        <v>303</v>
      </c>
      <c r="BI99" s="360">
        <v>20493</v>
      </c>
      <c r="BJ99" s="362">
        <f t="shared" si="33"/>
        <v>5123.25</v>
      </c>
      <c r="BK99" s="360">
        <v>319</v>
      </c>
      <c r="BL99" s="360">
        <v>19765</v>
      </c>
      <c r="BM99" s="362">
        <f t="shared" si="34"/>
        <v>4941.25</v>
      </c>
    </row>
    <row r="100" spans="1:65" ht="14.65" customHeight="1">
      <c r="A100" s="340">
        <v>97</v>
      </c>
      <c r="B100" s="355" t="s">
        <v>150</v>
      </c>
      <c r="C100" s="355"/>
      <c r="D100" s="355"/>
      <c r="E100" s="356" t="str">
        <f>VLOOKUP(B100,Remark!G:H,2,0)</f>
        <v>BKEN</v>
      </c>
      <c r="F100" s="363"/>
      <c r="G100" s="363"/>
      <c r="H100" s="363"/>
      <c r="I100" s="363"/>
      <c r="J100" s="363"/>
      <c r="K100" s="363"/>
      <c r="L100" s="363"/>
      <c r="M100" s="363"/>
      <c r="N100" s="363"/>
      <c r="O100" s="363"/>
      <c r="P100" s="363"/>
      <c r="Q100" s="363"/>
      <c r="R100" s="356"/>
      <c r="S100" s="356"/>
      <c r="T100" s="356"/>
      <c r="U100" s="356"/>
      <c r="V100" s="356"/>
      <c r="W100" s="356"/>
      <c r="X100" s="356">
        <f>VLOOKUP(A100,[1]sum!$A$2:$H$154,7,FALSE)</f>
        <v>27</v>
      </c>
      <c r="Y100" s="356">
        <f>VLOOKUP(A100,[1]sum!$A$2:$H$154,8,FALSE)</f>
        <v>1717</v>
      </c>
      <c r="Z100" s="357">
        <f t="shared" si="22"/>
        <v>429.25</v>
      </c>
      <c r="AA100" s="356">
        <v>169</v>
      </c>
      <c r="AB100" s="356">
        <v>12075</v>
      </c>
      <c r="AC100" s="357">
        <f t="shared" si="23"/>
        <v>3018.75</v>
      </c>
      <c r="AD100" s="356">
        <v>130</v>
      </c>
      <c r="AE100" s="356">
        <v>7818</v>
      </c>
      <c r="AF100" s="357">
        <f t="shared" si="24"/>
        <v>1954.5</v>
      </c>
      <c r="AG100" s="357">
        <v>269</v>
      </c>
      <c r="AH100" s="357">
        <v>15871</v>
      </c>
      <c r="AI100" s="357">
        <f t="shared" si="25"/>
        <v>3967.75</v>
      </c>
      <c r="AJ100" s="356">
        <v>350</v>
      </c>
      <c r="AK100" s="356">
        <v>21186</v>
      </c>
      <c r="AL100" s="357">
        <f t="shared" si="26"/>
        <v>5296.5</v>
      </c>
      <c r="AM100" s="356">
        <v>280</v>
      </c>
      <c r="AN100" s="356">
        <v>18136</v>
      </c>
      <c r="AO100" s="356">
        <f t="shared" si="27"/>
        <v>4534</v>
      </c>
      <c r="AP100" s="358">
        <v>496</v>
      </c>
      <c r="AQ100" s="355">
        <v>29856</v>
      </c>
      <c r="AR100" s="356">
        <f t="shared" si="21"/>
        <v>7464</v>
      </c>
      <c r="AS100" s="364">
        <v>381</v>
      </c>
      <c r="AT100" s="364">
        <v>28383</v>
      </c>
      <c r="AU100" s="358">
        <f t="shared" si="28"/>
        <v>7095.75</v>
      </c>
      <c r="AV100" s="361">
        <v>535</v>
      </c>
      <c r="AW100" s="361">
        <v>34181</v>
      </c>
      <c r="AX100" s="358">
        <f t="shared" si="29"/>
        <v>8545.25</v>
      </c>
      <c r="AY100" s="355">
        <v>631</v>
      </c>
      <c r="AZ100" s="355">
        <v>43253</v>
      </c>
      <c r="BA100" s="360">
        <f t="shared" si="30"/>
        <v>10813.25</v>
      </c>
      <c r="BB100" s="361">
        <v>527</v>
      </c>
      <c r="BC100" s="361">
        <v>37073</v>
      </c>
      <c r="BD100" s="362">
        <f t="shared" si="31"/>
        <v>9268.25</v>
      </c>
      <c r="BE100" s="359">
        <v>359</v>
      </c>
      <c r="BF100" s="359">
        <v>27041</v>
      </c>
      <c r="BG100" s="362">
        <f t="shared" si="32"/>
        <v>6760.25</v>
      </c>
      <c r="BH100" s="360">
        <v>422</v>
      </c>
      <c r="BI100" s="360">
        <v>28278</v>
      </c>
      <c r="BJ100" s="362">
        <f t="shared" si="33"/>
        <v>7069.5</v>
      </c>
      <c r="BK100" s="360">
        <v>416</v>
      </c>
      <c r="BL100" s="360">
        <v>26380</v>
      </c>
      <c r="BM100" s="362">
        <f t="shared" si="34"/>
        <v>6595</v>
      </c>
    </row>
    <row r="101" spans="1:65" ht="14.65" customHeight="1">
      <c r="A101" s="340">
        <v>98</v>
      </c>
      <c r="B101" s="355" t="s">
        <v>151</v>
      </c>
      <c r="C101" s="355"/>
      <c r="D101" s="355"/>
      <c r="E101" s="356" t="str">
        <f>VLOOKUP(B101,Remark!G:H,2,0)</f>
        <v>BKEN</v>
      </c>
      <c r="F101" s="363"/>
      <c r="G101" s="363"/>
      <c r="H101" s="363"/>
      <c r="I101" s="363"/>
      <c r="J101" s="363"/>
      <c r="K101" s="363"/>
      <c r="L101" s="363"/>
      <c r="M101" s="363"/>
      <c r="N101" s="363"/>
      <c r="O101" s="363"/>
      <c r="P101" s="363"/>
      <c r="Q101" s="363"/>
      <c r="R101" s="356"/>
      <c r="S101" s="356"/>
      <c r="T101" s="356"/>
      <c r="U101" s="356"/>
      <c r="V101" s="356"/>
      <c r="W101" s="356"/>
      <c r="X101" s="356"/>
      <c r="Y101" s="356"/>
      <c r="Z101" s="357">
        <f t="shared" si="22"/>
        <v>0</v>
      </c>
      <c r="AA101" s="356">
        <v>171</v>
      </c>
      <c r="AB101" s="356">
        <v>12349</v>
      </c>
      <c r="AC101" s="357">
        <f t="shared" si="23"/>
        <v>3087.25</v>
      </c>
      <c r="AD101" s="356">
        <v>146</v>
      </c>
      <c r="AE101" s="356">
        <v>9326</v>
      </c>
      <c r="AF101" s="357">
        <f t="shared" si="24"/>
        <v>2331.5</v>
      </c>
      <c r="AG101" s="357">
        <v>179</v>
      </c>
      <c r="AH101" s="357">
        <v>13133</v>
      </c>
      <c r="AI101" s="357">
        <f t="shared" si="25"/>
        <v>3283.25</v>
      </c>
      <c r="AJ101" s="356">
        <v>187</v>
      </c>
      <c r="AK101" s="356">
        <v>12405</v>
      </c>
      <c r="AL101" s="357">
        <f t="shared" si="26"/>
        <v>3101.25</v>
      </c>
      <c r="AM101" s="356">
        <v>277</v>
      </c>
      <c r="AN101" s="356">
        <v>18555</v>
      </c>
      <c r="AO101" s="356">
        <f t="shared" si="27"/>
        <v>4638.75</v>
      </c>
      <c r="AP101" s="358">
        <v>245</v>
      </c>
      <c r="AQ101" s="355">
        <v>15983</v>
      </c>
      <c r="AR101" s="356">
        <f t="shared" si="21"/>
        <v>3995.75</v>
      </c>
      <c r="AS101" s="364">
        <v>225</v>
      </c>
      <c r="AT101" s="364">
        <v>16155</v>
      </c>
      <c r="AU101" s="358">
        <f t="shared" si="28"/>
        <v>4038.75</v>
      </c>
      <c r="AV101" s="361">
        <v>265</v>
      </c>
      <c r="AW101" s="361">
        <v>18219</v>
      </c>
      <c r="AX101" s="358">
        <f t="shared" si="29"/>
        <v>4554.75</v>
      </c>
      <c r="AY101" s="355">
        <v>285</v>
      </c>
      <c r="AZ101" s="355">
        <v>18707</v>
      </c>
      <c r="BA101" s="360">
        <f t="shared" si="30"/>
        <v>4676.75</v>
      </c>
      <c r="BB101" s="361">
        <v>330</v>
      </c>
      <c r="BC101" s="361">
        <v>19826</v>
      </c>
      <c r="BD101" s="362">
        <f t="shared" si="31"/>
        <v>4956.5</v>
      </c>
      <c r="BE101" s="359">
        <v>302</v>
      </c>
      <c r="BF101" s="359">
        <v>20786</v>
      </c>
      <c r="BG101" s="362">
        <f t="shared" si="32"/>
        <v>5196.5</v>
      </c>
      <c r="BH101" s="360">
        <v>256</v>
      </c>
      <c r="BI101" s="360">
        <v>17800</v>
      </c>
      <c r="BJ101" s="362">
        <f t="shared" si="33"/>
        <v>4450</v>
      </c>
      <c r="BK101" s="360">
        <v>320</v>
      </c>
      <c r="BL101" s="360">
        <v>22272</v>
      </c>
      <c r="BM101" s="362">
        <f t="shared" si="34"/>
        <v>5568</v>
      </c>
    </row>
    <row r="102" spans="1:65" ht="14.65" customHeight="1">
      <c r="A102" s="340">
        <v>99</v>
      </c>
      <c r="B102" s="355" t="s">
        <v>152</v>
      </c>
      <c r="C102" s="355"/>
      <c r="D102" s="355"/>
      <c r="E102" s="356" t="str">
        <f>VLOOKUP(B102,Remark!G:H,2,0)</f>
        <v>BKEN</v>
      </c>
      <c r="F102" s="363"/>
      <c r="G102" s="363"/>
      <c r="H102" s="363"/>
      <c r="I102" s="363"/>
      <c r="J102" s="363"/>
      <c r="K102" s="363"/>
      <c r="L102" s="363"/>
      <c r="M102" s="363"/>
      <c r="N102" s="363"/>
      <c r="O102" s="363"/>
      <c r="P102" s="363"/>
      <c r="Q102" s="363"/>
      <c r="R102" s="356"/>
      <c r="S102" s="356"/>
      <c r="T102" s="356"/>
      <c r="U102" s="356"/>
      <c r="V102" s="356"/>
      <c r="W102" s="356"/>
      <c r="X102" s="356" t="e">
        <f>VLOOKUP(A102,[1]sum!$A$2:$H$154,7,FALSE)</f>
        <v>#N/A</v>
      </c>
      <c r="Y102" s="356" t="e">
        <f>VLOOKUP(A102,[1]sum!$A$2:$H$154,8,FALSE)</f>
        <v>#N/A</v>
      </c>
      <c r="Z102" s="357" t="e">
        <f t="shared" si="22"/>
        <v>#N/A</v>
      </c>
      <c r="AA102" s="356">
        <v>81</v>
      </c>
      <c r="AB102" s="356">
        <v>6355</v>
      </c>
      <c r="AC102" s="357">
        <f t="shared" si="23"/>
        <v>1588.75</v>
      </c>
      <c r="AD102" s="356">
        <v>82</v>
      </c>
      <c r="AE102" s="356">
        <v>6422</v>
      </c>
      <c r="AF102" s="357">
        <f t="shared" si="24"/>
        <v>1605.5</v>
      </c>
      <c r="AG102" s="357">
        <v>110</v>
      </c>
      <c r="AH102" s="357">
        <v>7294</v>
      </c>
      <c r="AI102" s="357">
        <f t="shared" si="25"/>
        <v>1823.5</v>
      </c>
      <c r="AJ102" s="356">
        <v>199</v>
      </c>
      <c r="AK102" s="356">
        <v>12309</v>
      </c>
      <c r="AL102" s="357">
        <f t="shared" si="26"/>
        <v>3077.25</v>
      </c>
      <c r="AM102" s="356">
        <v>151</v>
      </c>
      <c r="AN102" s="356">
        <v>9953</v>
      </c>
      <c r="AO102" s="356">
        <f t="shared" si="27"/>
        <v>2488.25</v>
      </c>
      <c r="AP102" s="358">
        <v>157</v>
      </c>
      <c r="AQ102" s="355">
        <v>10311</v>
      </c>
      <c r="AR102" s="356">
        <f t="shared" si="21"/>
        <v>2577.75</v>
      </c>
      <c r="AS102" s="364">
        <v>188</v>
      </c>
      <c r="AT102" s="364">
        <v>11536</v>
      </c>
      <c r="AU102" s="358">
        <f t="shared" si="28"/>
        <v>2884</v>
      </c>
      <c r="AV102" s="361">
        <v>188</v>
      </c>
      <c r="AW102" s="361">
        <v>12008</v>
      </c>
      <c r="AX102" s="358">
        <f t="shared" si="29"/>
        <v>3002</v>
      </c>
      <c r="AY102" s="355">
        <v>174</v>
      </c>
      <c r="AZ102" s="355">
        <v>11346</v>
      </c>
      <c r="BA102" s="360">
        <f t="shared" si="30"/>
        <v>2836.5</v>
      </c>
      <c r="BB102" s="361">
        <v>160</v>
      </c>
      <c r="BC102" s="361">
        <v>9684</v>
      </c>
      <c r="BD102" s="362">
        <f t="shared" si="31"/>
        <v>2421</v>
      </c>
      <c r="BE102" s="359">
        <v>172</v>
      </c>
      <c r="BF102" s="359">
        <v>12228</v>
      </c>
      <c r="BG102" s="362">
        <f t="shared" si="32"/>
        <v>3057</v>
      </c>
      <c r="BH102" s="360">
        <v>229</v>
      </c>
      <c r="BI102" s="360">
        <v>15187</v>
      </c>
      <c r="BJ102" s="362">
        <f t="shared" si="33"/>
        <v>3796.75</v>
      </c>
      <c r="BK102" s="360">
        <v>218</v>
      </c>
      <c r="BL102" s="360">
        <v>14426</v>
      </c>
      <c r="BM102" s="362">
        <f t="shared" si="34"/>
        <v>3606.5</v>
      </c>
    </row>
    <row r="103" spans="1:65" ht="14.65" customHeight="1">
      <c r="A103" s="340">
        <v>100</v>
      </c>
      <c r="B103" s="355" t="s">
        <v>153</v>
      </c>
      <c r="C103" s="355"/>
      <c r="D103" s="355"/>
      <c r="E103" s="356" t="str">
        <f>VLOOKUP(B103,Remark!G:H,2,0)</f>
        <v>CHC4</v>
      </c>
      <c r="F103" s="363"/>
      <c r="G103" s="363"/>
      <c r="H103" s="363"/>
      <c r="I103" s="363"/>
      <c r="J103" s="363"/>
      <c r="K103" s="363"/>
      <c r="L103" s="363"/>
      <c r="M103" s="363"/>
      <c r="N103" s="363"/>
      <c r="O103" s="363"/>
      <c r="P103" s="363"/>
      <c r="Q103" s="363"/>
      <c r="R103" s="356"/>
      <c r="S103" s="356"/>
      <c r="T103" s="356"/>
      <c r="U103" s="356"/>
      <c r="V103" s="356"/>
      <c r="W103" s="356"/>
      <c r="X103" s="356">
        <f>VLOOKUP(A103,[1]sum!$A$2:$H$154,7,FALSE)</f>
        <v>37</v>
      </c>
      <c r="Y103" s="356">
        <f>VLOOKUP(A103,[1]sum!$A$2:$H$154,8,FALSE)</f>
        <v>2395</v>
      </c>
      <c r="Z103" s="357">
        <f t="shared" si="22"/>
        <v>598.75</v>
      </c>
      <c r="AA103" s="356">
        <v>127</v>
      </c>
      <c r="AB103" s="356">
        <v>8409</v>
      </c>
      <c r="AC103" s="357">
        <f t="shared" si="23"/>
        <v>2102.25</v>
      </c>
      <c r="AD103" s="356">
        <v>154</v>
      </c>
      <c r="AE103" s="356">
        <v>8930</v>
      </c>
      <c r="AF103" s="357">
        <f t="shared" si="24"/>
        <v>2232.5</v>
      </c>
      <c r="AG103" s="357">
        <v>166</v>
      </c>
      <c r="AH103" s="357">
        <v>11534</v>
      </c>
      <c r="AI103" s="357">
        <f t="shared" si="25"/>
        <v>2883.5</v>
      </c>
      <c r="AJ103" s="356">
        <v>260</v>
      </c>
      <c r="AK103" s="356">
        <v>15712</v>
      </c>
      <c r="AL103" s="357">
        <f t="shared" si="26"/>
        <v>3928</v>
      </c>
      <c r="AM103" s="356">
        <v>285</v>
      </c>
      <c r="AN103" s="356">
        <v>17715</v>
      </c>
      <c r="AO103" s="356">
        <f t="shared" si="27"/>
        <v>4428.75</v>
      </c>
      <c r="AP103" s="358">
        <v>351</v>
      </c>
      <c r="AQ103" s="355">
        <v>22177</v>
      </c>
      <c r="AR103" s="356">
        <f t="shared" si="21"/>
        <v>5544.25</v>
      </c>
      <c r="AS103" s="364">
        <v>287</v>
      </c>
      <c r="AT103" s="364">
        <v>20133</v>
      </c>
      <c r="AU103" s="358">
        <f t="shared" si="28"/>
        <v>5033.25</v>
      </c>
      <c r="AV103" s="361">
        <v>340</v>
      </c>
      <c r="AW103" s="361">
        <v>24008</v>
      </c>
      <c r="AX103" s="358">
        <f t="shared" si="29"/>
        <v>6002</v>
      </c>
      <c r="AY103" s="355">
        <v>335</v>
      </c>
      <c r="AZ103" s="355">
        <v>22097</v>
      </c>
      <c r="BA103" s="360">
        <f t="shared" si="30"/>
        <v>5524.25</v>
      </c>
      <c r="BB103" s="361">
        <v>415</v>
      </c>
      <c r="BC103" s="361">
        <v>27685</v>
      </c>
      <c r="BD103" s="362">
        <f t="shared" si="31"/>
        <v>6921.25</v>
      </c>
      <c r="BE103" s="359">
        <v>555</v>
      </c>
      <c r="BF103" s="359">
        <v>37021</v>
      </c>
      <c r="BG103" s="362">
        <f t="shared" si="32"/>
        <v>9255.25</v>
      </c>
      <c r="BH103" s="360">
        <v>349</v>
      </c>
      <c r="BI103" s="360">
        <v>22167</v>
      </c>
      <c r="BJ103" s="362">
        <f t="shared" si="33"/>
        <v>5541.75</v>
      </c>
      <c r="BK103" s="360">
        <v>298</v>
      </c>
      <c r="BL103" s="360">
        <v>20982</v>
      </c>
      <c r="BM103" s="362">
        <f t="shared" si="34"/>
        <v>5245.5</v>
      </c>
    </row>
    <row r="104" spans="1:65" ht="14.65" customHeight="1">
      <c r="A104" s="340">
        <v>101</v>
      </c>
      <c r="B104" s="355" t="s">
        <v>154</v>
      </c>
      <c r="C104" s="355"/>
      <c r="D104" s="355"/>
      <c r="E104" s="356" t="str">
        <f>VLOOKUP(B104,Remark!G:H,2,0)</f>
        <v>CHC4</v>
      </c>
      <c r="F104" s="363"/>
      <c r="G104" s="363"/>
      <c r="H104" s="363"/>
      <c r="I104" s="363"/>
      <c r="J104" s="363"/>
      <c r="K104" s="363"/>
      <c r="L104" s="363"/>
      <c r="M104" s="363"/>
      <c r="N104" s="363"/>
      <c r="O104" s="363"/>
      <c r="P104" s="363"/>
      <c r="Q104" s="363"/>
      <c r="R104" s="356"/>
      <c r="S104" s="356"/>
      <c r="T104" s="356"/>
      <c r="U104" s="356"/>
      <c r="V104" s="356"/>
      <c r="W104" s="356"/>
      <c r="X104" s="356">
        <f>VLOOKUP(A104,[1]sum!$A$2:$H$154,7,FALSE)</f>
        <v>25</v>
      </c>
      <c r="Y104" s="356">
        <f>VLOOKUP(A104,[1]sum!$A$2:$H$154,8,FALSE)</f>
        <v>1895</v>
      </c>
      <c r="Z104" s="357">
        <f t="shared" si="22"/>
        <v>473.75</v>
      </c>
      <c r="AA104" s="356">
        <v>76</v>
      </c>
      <c r="AB104" s="356">
        <v>4948</v>
      </c>
      <c r="AC104" s="357">
        <f t="shared" si="23"/>
        <v>1237</v>
      </c>
      <c r="AD104" s="356">
        <v>84</v>
      </c>
      <c r="AE104" s="356">
        <v>5172</v>
      </c>
      <c r="AF104" s="357">
        <f t="shared" si="24"/>
        <v>1293</v>
      </c>
      <c r="AG104" s="357">
        <v>116</v>
      </c>
      <c r="AH104" s="357">
        <v>7488</v>
      </c>
      <c r="AI104" s="357">
        <f t="shared" si="25"/>
        <v>1872</v>
      </c>
      <c r="AJ104" s="356">
        <v>169</v>
      </c>
      <c r="AK104" s="356">
        <v>9355</v>
      </c>
      <c r="AL104" s="357">
        <f t="shared" si="26"/>
        <v>2338.75</v>
      </c>
      <c r="AM104" s="356">
        <v>107</v>
      </c>
      <c r="AN104" s="356">
        <v>7273</v>
      </c>
      <c r="AO104" s="356">
        <f t="shared" si="27"/>
        <v>1818.25</v>
      </c>
      <c r="AP104" s="358">
        <v>169</v>
      </c>
      <c r="AQ104" s="355">
        <v>9491</v>
      </c>
      <c r="AR104" s="356">
        <f t="shared" si="21"/>
        <v>2372.75</v>
      </c>
      <c r="AS104" s="364">
        <v>102</v>
      </c>
      <c r="AT104" s="364">
        <v>6842</v>
      </c>
      <c r="AU104" s="358">
        <f t="shared" si="28"/>
        <v>1710.5</v>
      </c>
      <c r="AV104" s="361">
        <v>162</v>
      </c>
      <c r="AW104" s="361">
        <v>10234</v>
      </c>
      <c r="AX104" s="358">
        <f t="shared" si="29"/>
        <v>2558.5</v>
      </c>
      <c r="AY104" s="355">
        <v>165</v>
      </c>
      <c r="AZ104" s="355">
        <v>9591</v>
      </c>
      <c r="BA104" s="360">
        <f t="shared" si="30"/>
        <v>2397.75</v>
      </c>
      <c r="BB104" s="361">
        <v>109</v>
      </c>
      <c r="BC104" s="361">
        <v>6899</v>
      </c>
      <c r="BD104" s="362">
        <f t="shared" si="31"/>
        <v>1724.75</v>
      </c>
      <c r="BE104" s="359">
        <v>130</v>
      </c>
      <c r="BF104" s="359">
        <v>8322</v>
      </c>
      <c r="BG104" s="362">
        <f t="shared" si="32"/>
        <v>2080.5</v>
      </c>
      <c r="BH104" s="360">
        <v>135</v>
      </c>
      <c r="BI104" s="360">
        <v>8985</v>
      </c>
      <c r="BJ104" s="362">
        <f t="shared" si="33"/>
        <v>2246.25</v>
      </c>
      <c r="BK104" s="360">
        <v>202</v>
      </c>
      <c r="BL104" s="360">
        <v>12306</v>
      </c>
      <c r="BM104" s="362">
        <f t="shared" si="34"/>
        <v>3076.5</v>
      </c>
    </row>
    <row r="105" spans="1:65" ht="14.65" customHeight="1">
      <c r="A105" s="340">
        <v>102</v>
      </c>
      <c r="B105" s="355" t="s">
        <v>155</v>
      </c>
      <c r="C105" s="355"/>
      <c r="D105" s="355"/>
      <c r="E105" s="356" t="str">
        <f>VLOOKUP(B105,Remark!G:H,2,0)</f>
        <v>CHC4</v>
      </c>
      <c r="F105" s="363"/>
      <c r="G105" s="363"/>
      <c r="H105" s="363"/>
      <c r="I105" s="363"/>
      <c r="J105" s="363"/>
      <c r="K105" s="363"/>
      <c r="L105" s="363"/>
      <c r="M105" s="363"/>
      <c r="N105" s="363"/>
      <c r="O105" s="363"/>
      <c r="P105" s="363"/>
      <c r="Q105" s="363"/>
      <c r="R105" s="356"/>
      <c r="S105" s="356"/>
      <c r="T105" s="356"/>
      <c r="U105" s="356"/>
      <c r="V105" s="356"/>
      <c r="W105" s="356"/>
      <c r="X105" s="356">
        <f>VLOOKUP(A105,[1]sum!$A$2:$H$154,7,FALSE)</f>
        <v>50</v>
      </c>
      <c r="Y105" s="356">
        <f>VLOOKUP(A105,[1]sum!$A$2:$H$154,8,FALSE)</f>
        <v>3666</v>
      </c>
      <c r="Z105" s="357">
        <f t="shared" si="22"/>
        <v>916.5</v>
      </c>
      <c r="AA105" s="356">
        <v>55</v>
      </c>
      <c r="AB105" s="356">
        <v>3741</v>
      </c>
      <c r="AC105" s="357">
        <f t="shared" si="23"/>
        <v>935.25</v>
      </c>
      <c r="AD105" s="356">
        <v>76</v>
      </c>
      <c r="AE105" s="356">
        <v>4768</v>
      </c>
      <c r="AF105" s="357">
        <f t="shared" si="24"/>
        <v>1192</v>
      </c>
      <c r="AG105" s="357">
        <v>77</v>
      </c>
      <c r="AH105" s="357">
        <v>6391</v>
      </c>
      <c r="AI105" s="357">
        <f t="shared" si="25"/>
        <v>1597.75</v>
      </c>
      <c r="AJ105" s="356">
        <v>137</v>
      </c>
      <c r="AK105" s="356">
        <v>8503</v>
      </c>
      <c r="AL105" s="357">
        <f t="shared" si="26"/>
        <v>2125.75</v>
      </c>
      <c r="AM105" s="356">
        <v>152</v>
      </c>
      <c r="AN105" s="356">
        <v>9860</v>
      </c>
      <c r="AO105" s="356">
        <f t="shared" si="27"/>
        <v>2465</v>
      </c>
      <c r="AP105" s="358">
        <v>124</v>
      </c>
      <c r="AQ105" s="355">
        <v>8284</v>
      </c>
      <c r="AR105" s="356">
        <f t="shared" si="21"/>
        <v>2071</v>
      </c>
      <c r="AS105" s="364">
        <v>181</v>
      </c>
      <c r="AT105" s="364">
        <v>10563</v>
      </c>
      <c r="AU105" s="358">
        <f t="shared" si="28"/>
        <v>2640.75</v>
      </c>
      <c r="AV105" s="361">
        <v>130</v>
      </c>
      <c r="AW105" s="361">
        <v>8734</v>
      </c>
      <c r="AX105" s="358">
        <f t="shared" si="29"/>
        <v>2183.5</v>
      </c>
      <c r="AY105" s="355">
        <v>175</v>
      </c>
      <c r="AZ105" s="355">
        <v>10997</v>
      </c>
      <c r="BA105" s="360">
        <f t="shared" si="30"/>
        <v>2749.25</v>
      </c>
      <c r="BB105" s="361">
        <v>118</v>
      </c>
      <c r="BC105" s="361">
        <v>8910</v>
      </c>
      <c r="BD105" s="362">
        <f t="shared" si="31"/>
        <v>2227.5</v>
      </c>
      <c r="BE105" s="359">
        <v>253</v>
      </c>
      <c r="BF105" s="359">
        <v>14775</v>
      </c>
      <c r="BG105" s="362">
        <f t="shared" si="32"/>
        <v>3693.75</v>
      </c>
      <c r="BH105" s="360">
        <v>176</v>
      </c>
      <c r="BI105" s="360">
        <v>10672</v>
      </c>
      <c r="BJ105" s="362">
        <f t="shared" si="33"/>
        <v>2668</v>
      </c>
      <c r="BK105" s="360">
        <v>210</v>
      </c>
      <c r="BL105" s="360">
        <v>13270</v>
      </c>
      <c r="BM105" s="362">
        <f t="shared" si="34"/>
        <v>3317.5</v>
      </c>
    </row>
    <row r="106" spans="1:65" ht="14.65" customHeight="1">
      <c r="A106" s="340">
        <v>103</v>
      </c>
      <c r="B106" s="355" t="s">
        <v>156</v>
      </c>
      <c r="C106" s="355"/>
      <c r="D106" s="355"/>
      <c r="E106" s="356" t="str">
        <f>VLOOKUP(B106,Remark!G:H,2,0)</f>
        <v>CHC4</v>
      </c>
      <c r="F106" s="363"/>
      <c r="G106" s="363"/>
      <c r="H106" s="363"/>
      <c r="I106" s="363"/>
      <c r="J106" s="363"/>
      <c r="K106" s="363"/>
      <c r="L106" s="363"/>
      <c r="M106" s="363"/>
      <c r="N106" s="363"/>
      <c r="O106" s="363"/>
      <c r="P106" s="363"/>
      <c r="Q106" s="363"/>
      <c r="R106" s="356"/>
      <c r="S106" s="356"/>
      <c r="T106" s="356"/>
      <c r="U106" s="356"/>
      <c r="V106" s="356"/>
      <c r="W106" s="356"/>
      <c r="X106" s="356">
        <f>VLOOKUP(A106,[1]sum!$A$2:$H$154,7,FALSE)</f>
        <v>20</v>
      </c>
      <c r="Y106" s="356">
        <f>VLOOKUP(A106,[1]sum!$A$2:$H$154,8,FALSE)</f>
        <v>1572</v>
      </c>
      <c r="Z106" s="357">
        <f t="shared" si="22"/>
        <v>393</v>
      </c>
      <c r="AA106" s="356">
        <v>92</v>
      </c>
      <c r="AB106" s="356">
        <v>6272</v>
      </c>
      <c r="AC106" s="357">
        <f t="shared" si="23"/>
        <v>1568</v>
      </c>
      <c r="AD106" s="356">
        <v>154</v>
      </c>
      <c r="AE106" s="356">
        <v>10614</v>
      </c>
      <c r="AF106" s="357">
        <f t="shared" si="24"/>
        <v>2653.5</v>
      </c>
      <c r="AG106" s="357">
        <v>276</v>
      </c>
      <c r="AH106" s="357">
        <v>16464</v>
      </c>
      <c r="AI106" s="357">
        <f t="shared" si="25"/>
        <v>4116</v>
      </c>
      <c r="AJ106" s="356">
        <v>169</v>
      </c>
      <c r="AK106" s="356">
        <v>10387</v>
      </c>
      <c r="AL106" s="357">
        <f t="shared" si="26"/>
        <v>2596.75</v>
      </c>
      <c r="AM106" s="356">
        <v>242</v>
      </c>
      <c r="AN106" s="356">
        <v>15266</v>
      </c>
      <c r="AO106" s="356">
        <f t="shared" si="27"/>
        <v>3816.5</v>
      </c>
      <c r="AP106" s="358">
        <v>200</v>
      </c>
      <c r="AQ106" s="355">
        <v>13004</v>
      </c>
      <c r="AR106" s="356">
        <f t="shared" si="21"/>
        <v>3251</v>
      </c>
      <c r="AS106" s="364">
        <v>264</v>
      </c>
      <c r="AT106" s="364">
        <v>18280</v>
      </c>
      <c r="AU106" s="358">
        <f t="shared" si="28"/>
        <v>4570</v>
      </c>
      <c r="AV106" s="361">
        <v>254</v>
      </c>
      <c r="AW106" s="361">
        <v>17382</v>
      </c>
      <c r="AX106" s="358">
        <f t="shared" si="29"/>
        <v>4345.5</v>
      </c>
      <c r="AY106" s="355">
        <v>238</v>
      </c>
      <c r="AZ106" s="355">
        <v>15866</v>
      </c>
      <c r="BA106" s="360">
        <f t="shared" si="30"/>
        <v>3966.5</v>
      </c>
      <c r="BB106" s="361">
        <v>307</v>
      </c>
      <c r="BC106" s="361">
        <v>19945</v>
      </c>
      <c r="BD106" s="362">
        <f t="shared" si="31"/>
        <v>4986.25</v>
      </c>
      <c r="BE106" s="359">
        <v>287</v>
      </c>
      <c r="BF106" s="359">
        <v>18705</v>
      </c>
      <c r="BG106" s="362">
        <f t="shared" si="32"/>
        <v>4676.25</v>
      </c>
      <c r="BH106" s="360">
        <v>346</v>
      </c>
      <c r="BI106" s="360">
        <v>23742</v>
      </c>
      <c r="BJ106" s="362">
        <f t="shared" si="33"/>
        <v>5935.5</v>
      </c>
      <c r="BK106" s="360">
        <v>297</v>
      </c>
      <c r="BL106" s="360">
        <v>17755</v>
      </c>
      <c r="BM106" s="362">
        <f t="shared" si="34"/>
        <v>4438.75</v>
      </c>
    </row>
    <row r="107" spans="1:65" ht="14.65" customHeight="1">
      <c r="A107" s="340">
        <v>104</v>
      </c>
      <c r="B107" s="355" t="s">
        <v>157</v>
      </c>
      <c r="C107" s="355"/>
      <c r="D107" s="355"/>
      <c r="E107" s="356" t="str">
        <f>VLOOKUP(B107,Remark!G:H,2,0)</f>
        <v>CHC4</v>
      </c>
      <c r="F107" s="363"/>
      <c r="G107" s="363"/>
      <c r="H107" s="363"/>
      <c r="I107" s="363"/>
      <c r="J107" s="363"/>
      <c r="K107" s="363"/>
      <c r="L107" s="363"/>
      <c r="M107" s="363"/>
      <c r="N107" s="363"/>
      <c r="O107" s="363"/>
      <c r="P107" s="363"/>
      <c r="Q107" s="363"/>
      <c r="R107" s="356"/>
      <c r="S107" s="356"/>
      <c r="T107" s="356"/>
      <c r="U107" s="356"/>
      <c r="V107" s="356"/>
      <c r="W107" s="356"/>
      <c r="X107" s="356">
        <f>VLOOKUP(A107,[1]sum!$A$2:$H$154,7,FALSE)</f>
        <v>13</v>
      </c>
      <c r="Y107" s="356">
        <f>VLOOKUP(A107,[1]sum!$A$2:$H$154,8,FALSE)</f>
        <v>731</v>
      </c>
      <c r="Z107" s="357">
        <f t="shared" si="22"/>
        <v>182.75</v>
      </c>
      <c r="AA107" s="356">
        <v>86</v>
      </c>
      <c r="AB107" s="356">
        <v>5902</v>
      </c>
      <c r="AC107" s="357">
        <f t="shared" si="23"/>
        <v>1475.5</v>
      </c>
      <c r="AD107" s="356">
        <v>88</v>
      </c>
      <c r="AE107" s="356">
        <v>6960</v>
      </c>
      <c r="AF107" s="357">
        <f t="shared" si="24"/>
        <v>1740</v>
      </c>
      <c r="AG107" s="357">
        <v>169</v>
      </c>
      <c r="AH107" s="357">
        <v>11131</v>
      </c>
      <c r="AI107" s="357">
        <f t="shared" si="25"/>
        <v>2782.75</v>
      </c>
      <c r="AJ107" s="356">
        <v>85</v>
      </c>
      <c r="AK107" s="356">
        <v>5907</v>
      </c>
      <c r="AL107" s="357">
        <f t="shared" si="26"/>
        <v>1476.75</v>
      </c>
      <c r="AM107" s="356">
        <v>132</v>
      </c>
      <c r="AN107" s="356">
        <v>7828</v>
      </c>
      <c r="AO107" s="356">
        <f t="shared" si="27"/>
        <v>1957</v>
      </c>
      <c r="AP107" s="358">
        <v>86</v>
      </c>
      <c r="AQ107" s="355">
        <v>5994</v>
      </c>
      <c r="AR107" s="356">
        <f t="shared" si="21"/>
        <v>1498.5</v>
      </c>
      <c r="AS107" s="364">
        <v>75</v>
      </c>
      <c r="AT107" s="364">
        <v>5869</v>
      </c>
      <c r="AU107" s="358">
        <f t="shared" si="28"/>
        <v>1467.25</v>
      </c>
      <c r="AV107" s="361">
        <v>122</v>
      </c>
      <c r="AW107" s="361">
        <v>8082</v>
      </c>
      <c r="AX107" s="358">
        <f t="shared" si="29"/>
        <v>2020.5</v>
      </c>
      <c r="AY107" s="355">
        <v>61</v>
      </c>
      <c r="AZ107" s="355">
        <v>4403</v>
      </c>
      <c r="BA107" s="360">
        <f t="shared" si="30"/>
        <v>1100.75</v>
      </c>
      <c r="BB107" s="361">
        <v>140</v>
      </c>
      <c r="BC107" s="361">
        <v>9136</v>
      </c>
      <c r="BD107" s="362">
        <f t="shared" si="31"/>
        <v>2284</v>
      </c>
      <c r="BE107" s="359">
        <v>212</v>
      </c>
      <c r="BF107" s="359">
        <v>13088</v>
      </c>
      <c r="BG107" s="362">
        <f t="shared" si="32"/>
        <v>3272</v>
      </c>
      <c r="BH107" s="360">
        <v>75</v>
      </c>
      <c r="BI107" s="360">
        <v>4613</v>
      </c>
      <c r="BJ107" s="362">
        <f t="shared" si="33"/>
        <v>1153.25</v>
      </c>
      <c r="BK107" s="360">
        <v>96</v>
      </c>
      <c r="BL107" s="360">
        <v>6836</v>
      </c>
      <c r="BM107" s="362">
        <f t="shared" si="34"/>
        <v>1709</v>
      </c>
    </row>
    <row r="108" spans="1:65" ht="14.65" customHeight="1">
      <c r="A108" s="340">
        <v>105</v>
      </c>
      <c r="B108" s="355" t="s">
        <v>158</v>
      </c>
      <c r="C108" s="355"/>
      <c r="D108" s="355"/>
      <c r="E108" s="356" t="str">
        <f>VLOOKUP(B108,Remark!G:H,2,0)</f>
        <v>CHC4</v>
      </c>
      <c r="F108" s="363"/>
      <c r="G108" s="363"/>
      <c r="H108" s="363"/>
      <c r="I108" s="363"/>
      <c r="J108" s="363"/>
      <c r="K108" s="363"/>
      <c r="L108" s="363"/>
      <c r="M108" s="363"/>
      <c r="N108" s="363"/>
      <c r="O108" s="363"/>
      <c r="P108" s="363"/>
      <c r="Q108" s="363"/>
      <c r="R108" s="356"/>
      <c r="S108" s="356"/>
      <c r="T108" s="356"/>
      <c r="U108" s="356"/>
      <c r="V108" s="356"/>
      <c r="W108" s="356"/>
      <c r="X108" s="356">
        <f>VLOOKUP(A108,[1]sum!$A$2:$H$154,7,FALSE)</f>
        <v>11</v>
      </c>
      <c r="Y108" s="356">
        <f>VLOOKUP(A108,[1]sum!$A$2:$H$154,8,FALSE)</f>
        <v>673</v>
      </c>
      <c r="Z108" s="357">
        <f t="shared" si="22"/>
        <v>168.25</v>
      </c>
      <c r="AA108" s="356">
        <v>96</v>
      </c>
      <c r="AB108" s="356">
        <v>6928</v>
      </c>
      <c r="AC108" s="357">
        <f t="shared" si="23"/>
        <v>1732</v>
      </c>
      <c r="AD108" s="356">
        <v>126</v>
      </c>
      <c r="AE108" s="356">
        <v>8970</v>
      </c>
      <c r="AF108" s="357">
        <f t="shared" si="24"/>
        <v>2242.5</v>
      </c>
      <c r="AG108" s="357">
        <v>121</v>
      </c>
      <c r="AH108" s="357">
        <v>8667</v>
      </c>
      <c r="AI108" s="357">
        <f t="shared" si="25"/>
        <v>2166.75</v>
      </c>
      <c r="AJ108" s="356">
        <v>120</v>
      </c>
      <c r="AK108" s="356">
        <v>8332</v>
      </c>
      <c r="AL108" s="357">
        <f t="shared" si="26"/>
        <v>2083</v>
      </c>
      <c r="AM108" s="356">
        <v>217</v>
      </c>
      <c r="AN108" s="356">
        <v>13367</v>
      </c>
      <c r="AO108" s="356">
        <f t="shared" si="27"/>
        <v>3341.75</v>
      </c>
      <c r="AP108" s="358">
        <v>185</v>
      </c>
      <c r="AQ108" s="355">
        <v>11011</v>
      </c>
      <c r="AR108" s="356">
        <f t="shared" si="21"/>
        <v>2752.75</v>
      </c>
      <c r="AS108" s="364">
        <v>141</v>
      </c>
      <c r="AT108" s="364">
        <v>9603</v>
      </c>
      <c r="AU108" s="358">
        <f t="shared" si="28"/>
        <v>2400.75</v>
      </c>
      <c r="AV108" s="361">
        <v>244</v>
      </c>
      <c r="AW108" s="361">
        <v>15308</v>
      </c>
      <c r="AX108" s="358">
        <f t="shared" si="29"/>
        <v>3827</v>
      </c>
      <c r="AY108" s="355">
        <v>237</v>
      </c>
      <c r="AZ108" s="355">
        <v>19223</v>
      </c>
      <c r="BA108" s="360">
        <f t="shared" si="30"/>
        <v>4805.75</v>
      </c>
      <c r="BB108" s="361">
        <v>274</v>
      </c>
      <c r="BC108" s="361">
        <v>17226</v>
      </c>
      <c r="BD108" s="362">
        <f t="shared" si="31"/>
        <v>4306.5</v>
      </c>
      <c r="BE108" s="359">
        <v>243</v>
      </c>
      <c r="BF108" s="359">
        <v>14849</v>
      </c>
      <c r="BG108" s="362">
        <f t="shared" si="32"/>
        <v>3712.25</v>
      </c>
      <c r="BH108" s="360">
        <v>172</v>
      </c>
      <c r="BI108" s="360">
        <v>10980</v>
      </c>
      <c r="BJ108" s="362">
        <f t="shared" si="33"/>
        <v>2745</v>
      </c>
      <c r="BK108" s="360">
        <v>216</v>
      </c>
      <c r="BL108" s="360">
        <v>13132</v>
      </c>
      <c r="BM108" s="362">
        <f t="shared" si="34"/>
        <v>3283</v>
      </c>
    </row>
    <row r="109" spans="1:65" ht="14.65" customHeight="1">
      <c r="A109" s="340">
        <v>106</v>
      </c>
      <c r="B109" s="355" t="s">
        <v>159</v>
      </c>
      <c r="C109" s="355"/>
      <c r="D109" s="355"/>
      <c r="E109" s="356" t="str">
        <f>VLOOKUP(B109,Remark!G:H,2,0)</f>
        <v>CHC4</v>
      </c>
      <c r="F109" s="363"/>
      <c r="G109" s="363"/>
      <c r="H109" s="363"/>
      <c r="I109" s="363"/>
      <c r="J109" s="363"/>
      <c r="K109" s="363"/>
      <c r="L109" s="363"/>
      <c r="M109" s="363"/>
      <c r="N109" s="363"/>
      <c r="O109" s="363"/>
      <c r="P109" s="363"/>
      <c r="Q109" s="363"/>
      <c r="R109" s="356"/>
      <c r="S109" s="356"/>
      <c r="T109" s="356"/>
      <c r="U109" s="356"/>
      <c r="V109" s="356"/>
      <c r="W109" s="356"/>
      <c r="X109" s="356">
        <f>VLOOKUP(A109,[1]sum!$A$2:$H$154,7,FALSE)</f>
        <v>13</v>
      </c>
      <c r="Y109" s="356">
        <f>VLOOKUP(A109,[1]sum!$A$2:$H$154,8,FALSE)</f>
        <v>891</v>
      </c>
      <c r="Z109" s="357">
        <f t="shared" si="22"/>
        <v>222.75</v>
      </c>
      <c r="AA109" s="356">
        <v>78</v>
      </c>
      <c r="AB109" s="356">
        <v>5162</v>
      </c>
      <c r="AC109" s="357">
        <f t="shared" si="23"/>
        <v>1290.5</v>
      </c>
      <c r="AD109" s="356">
        <v>135</v>
      </c>
      <c r="AE109" s="356">
        <v>8401</v>
      </c>
      <c r="AF109" s="357">
        <f t="shared" si="24"/>
        <v>2100.25</v>
      </c>
      <c r="AG109" s="357">
        <v>85</v>
      </c>
      <c r="AH109" s="357">
        <v>5823</v>
      </c>
      <c r="AI109" s="357">
        <f t="shared" si="25"/>
        <v>1455.75</v>
      </c>
      <c r="AJ109" s="356">
        <v>121</v>
      </c>
      <c r="AK109" s="356">
        <v>7231</v>
      </c>
      <c r="AL109" s="357">
        <f t="shared" si="26"/>
        <v>1807.75</v>
      </c>
      <c r="AM109" s="356">
        <v>162</v>
      </c>
      <c r="AN109" s="356">
        <v>9814</v>
      </c>
      <c r="AO109" s="356">
        <f t="shared" si="27"/>
        <v>2453.5</v>
      </c>
      <c r="AP109" s="358">
        <v>222</v>
      </c>
      <c r="AQ109" s="355">
        <v>15438</v>
      </c>
      <c r="AR109" s="356">
        <f t="shared" si="21"/>
        <v>3859.5</v>
      </c>
      <c r="AS109" s="364">
        <v>195</v>
      </c>
      <c r="AT109" s="364">
        <v>13709</v>
      </c>
      <c r="AU109" s="358">
        <f t="shared" si="28"/>
        <v>3427.25</v>
      </c>
      <c r="AV109" s="361">
        <v>310</v>
      </c>
      <c r="AW109" s="361">
        <v>21098</v>
      </c>
      <c r="AX109" s="358">
        <f t="shared" si="29"/>
        <v>5274.5</v>
      </c>
      <c r="AY109" s="355">
        <v>154</v>
      </c>
      <c r="AZ109" s="355">
        <v>11706</v>
      </c>
      <c r="BA109" s="360">
        <f t="shared" si="30"/>
        <v>2926.5</v>
      </c>
      <c r="BB109" s="361">
        <v>181</v>
      </c>
      <c r="BC109" s="361">
        <v>13335</v>
      </c>
      <c r="BD109" s="362">
        <f t="shared" si="31"/>
        <v>3333.75</v>
      </c>
      <c r="BE109" s="359">
        <v>160</v>
      </c>
      <c r="BF109" s="359">
        <v>10880</v>
      </c>
      <c r="BG109" s="362">
        <f t="shared" si="32"/>
        <v>2720</v>
      </c>
      <c r="BH109" s="360">
        <v>196</v>
      </c>
      <c r="BI109" s="360">
        <v>12636</v>
      </c>
      <c r="BJ109" s="362">
        <f t="shared" si="33"/>
        <v>3159</v>
      </c>
      <c r="BK109" s="360">
        <v>172</v>
      </c>
      <c r="BL109" s="360">
        <v>11340</v>
      </c>
      <c r="BM109" s="362">
        <f t="shared" si="34"/>
        <v>2835</v>
      </c>
    </row>
    <row r="110" spans="1:65" ht="14.65" customHeight="1">
      <c r="A110" s="340">
        <v>107</v>
      </c>
      <c r="B110" s="355" t="s">
        <v>160</v>
      </c>
      <c r="C110" s="355"/>
      <c r="D110" s="355"/>
      <c r="E110" s="356" t="str">
        <f>VLOOKUP(B110,Remark!G:H,2,0)</f>
        <v>CHC4</v>
      </c>
      <c r="F110" s="363"/>
      <c r="G110" s="363"/>
      <c r="H110" s="363"/>
      <c r="I110" s="363"/>
      <c r="J110" s="363"/>
      <c r="K110" s="363"/>
      <c r="L110" s="363"/>
      <c r="M110" s="363"/>
      <c r="N110" s="363"/>
      <c r="O110" s="363"/>
      <c r="P110" s="363"/>
      <c r="Q110" s="363"/>
      <c r="R110" s="356"/>
      <c r="S110" s="356"/>
      <c r="T110" s="356"/>
      <c r="U110" s="356"/>
      <c r="V110" s="356"/>
      <c r="W110" s="356"/>
      <c r="X110" s="356">
        <f>VLOOKUP(A110,[1]sum!$A$2:$H$154,7,FALSE)</f>
        <v>10</v>
      </c>
      <c r="Y110" s="356">
        <f>VLOOKUP(A110,[1]sum!$A$2:$H$154,8,FALSE)</f>
        <v>554</v>
      </c>
      <c r="Z110" s="357">
        <f t="shared" si="22"/>
        <v>138.5</v>
      </c>
      <c r="AA110" s="356">
        <v>76</v>
      </c>
      <c r="AB110" s="356">
        <v>5968</v>
      </c>
      <c r="AC110" s="357">
        <f t="shared" si="23"/>
        <v>1492</v>
      </c>
      <c r="AD110" s="356">
        <v>89</v>
      </c>
      <c r="AE110" s="356">
        <v>6491</v>
      </c>
      <c r="AF110" s="357">
        <f t="shared" si="24"/>
        <v>1622.75</v>
      </c>
      <c r="AG110" s="357">
        <v>125</v>
      </c>
      <c r="AH110" s="357">
        <v>9119</v>
      </c>
      <c r="AI110" s="357">
        <f t="shared" si="25"/>
        <v>2279.75</v>
      </c>
      <c r="AJ110" s="356">
        <v>180</v>
      </c>
      <c r="AK110" s="356">
        <v>10860</v>
      </c>
      <c r="AL110" s="357">
        <f t="shared" si="26"/>
        <v>2715</v>
      </c>
      <c r="AM110" s="356">
        <v>170</v>
      </c>
      <c r="AN110" s="356">
        <v>10338</v>
      </c>
      <c r="AO110" s="356">
        <f t="shared" si="27"/>
        <v>2584.5</v>
      </c>
      <c r="AP110" s="358">
        <v>168</v>
      </c>
      <c r="AQ110" s="355">
        <v>10508</v>
      </c>
      <c r="AR110" s="356">
        <f t="shared" si="21"/>
        <v>2627</v>
      </c>
      <c r="AS110" s="364">
        <v>161</v>
      </c>
      <c r="AT110" s="364">
        <v>8847</v>
      </c>
      <c r="AU110" s="358">
        <f t="shared" si="28"/>
        <v>2211.75</v>
      </c>
      <c r="AV110" s="361">
        <v>149</v>
      </c>
      <c r="AW110" s="361">
        <v>10875</v>
      </c>
      <c r="AX110" s="358">
        <f t="shared" si="29"/>
        <v>2718.75</v>
      </c>
      <c r="AY110" s="355">
        <v>185</v>
      </c>
      <c r="AZ110" s="355">
        <v>13275</v>
      </c>
      <c r="BA110" s="360">
        <f t="shared" si="30"/>
        <v>3318.75</v>
      </c>
      <c r="BB110" s="361">
        <v>202</v>
      </c>
      <c r="BC110" s="361">
        <v>13474</v>
      </c>
      <c r="BD110" s="362">
        <f t="shared" si="31"/>
        <v>3368.5</v>
      </c>
      <c r="BE110" s="359">
        <v>181</v>
      </c>
      <c r="BF110" s="359">
        <v>10747</v>
      </c>
      <c r="BG110" s="362">
        <f t="shared" si="32"/>
        <v>2686.75</v>
      </c>
      <c r="BH110" s="360">
        <v>186</v>
      </c>
      <c r="BI110" s="360">
        <v>10990</v>
      </c>
      <c r="BJ110" s="362">
        <f t="shared" si="33"/>
        <v>2747.5</v>
      </c>
      <c r="BK110" s="360">
        <v>204</v>
      </c>
      <c r="BL110" s="360">
        <v>12256</v>
      </c>
      <c r="BM110" s="362">
        <f t="shared" si="34"/>
        <v>3064</v>
      </c>
    </row>
    <row r="111" spans="1:65" ht="14.65" customHeight="1">
      <c r="A111" s="340">
        <v>108</v>
      </c>
      <c r="B111" s="355" t="s">
        <v>161</v>
      </c>
      <c r="C111" s="355"/>
      <c r="D111" s="355"/>
      <c r="E111" s="356" t="str">
        <f>VLOOKUP(B111,Remark!G:H,2,0)</f>
        <v>CHC4</v>
      </c>
      <c r="F111" s="363"/>
      <c r="G111" s="363"/>
      <c r="H111" s="363"/>
      <c r="I111" s="363"/>
      <c r="J111" s="363"/>
      <c r="K111" s="363"/>
      <c r="L111" s="363"/>
      <c r="M111" s="363"/>
      <c r="N111" s="363"/>
      <c r="O111" s="363"/>
      <c r="P111" s="363"/>
      <c r="Q111" s="363"/>
      <c r="R111" s="356"/>
      <c r="S111" s="356"/>
      <c r="T111" s="356"/>
      <c r="U111" s="356"/>
      <c r="V111" s="356"/>
      <c r="W111" s="356"/>
      <c r="X111" s="356">
        <f>VLOOKUP(A111,[1]sum!$A$2:$H$154,7,FALSE)</f>
        <v>6</v>
      </c>
      <c r="Y111" s="356">
        <f>VLOOKUP(A111,[1]sum!$A$2:$H$154,8,FALSE)</f>
        <v>426</v>
      </c>
      <c r="Z111" s="357">
        <f t="shared" si="22"/>
        <v>106.5</v>
      </c>
      <c r="AA111" s="356">
        <v>68</v>
      </c>
      <c r="AB111" s="356">
        <v>5828</v>
      </c>
      <c r="AC111" s="357">
        <f t="shared" si="23"/>
        <v>1457</v>
      </c>
      <c r="AD111" s="356">
        <v>83</v>
      </c>
      <c r="AE111" s="356">
        <v>6009</v>
      </c>
      <c r="AF111" s="357">
        <f t="shared" si="24"/>
        <v>1502.25</v>
      </c>
      <c r="AG111" s="357">
        <v>72</v>
      </c>
      <c r="AH111" s="357">
        <v>5124</v>
      </c>
      <c r="AI111" s="357">
        <f t="shared" si="25"/>
        <v>1281</v>
      </c>
      <c r="AJ111" s="356">
        <v>87</v>
      </c>
      <c r="AK111" s="356">
        <v>6801</v>
      </c>
      <c r="AL111" s="357">
        <f t="shared" si="26"/>
        <v>1700.25</v>
      </c>
      <c r="AM111" s="356">
        <v>121</v>
      </c>
      <c r="AN111" s="356">
        <v>8447</v>
      </c>
      <c r="AO111" s="356">
        <f t="shared" si="27"/>
        <v>2111.75</v>
      </c>
      <c r="AP111" s="358">
        <v>120</v>
      </c>
      <c r="AQ111" s="355">
        <v>9828</v>
      </c>
      <c r="AR111" s="356">
        <f t="shared" si="21"/>
        <v>2457</v>
      </c>
      <c r="AS111" s="364">
        <v>88</v>
      </c>
      <c r="AT111" s="364">
        <v>6968</v>
      </c>
      <c r="AU111" s="358">
        <f t="shared" si="28"/>
        <v>1742</v>
      </c>
      <c r="AV111" s="361">
        <v>102</v>
      </c>
      <c r="AW111" s="361">
        <v>8870</v>
      </c>
      <c r="AX111" s="358">
        <f t="shared" si="29"/>
        <v>2217.5</v>
      </c>
      <c r="AY111" s="355">
        <v>112</v>
      </c>
      <c r="AZ111" s="355">
        <v>8880</v>
      </c>
      <c r="BA111" s="360">
        <f t="shared" si="30"/>
        <v>2220</v>
      </c>
      <c r="BB111" s="361">
        <v>134</v>
      </c>
      <c r="BC111" s="361">
        <v>9542</v>
      </c>
      <c r="BD111" s="362">
        <f t="shared" si="31"/>
        <v>2385.5</v>
      </c>
      <c r="BE111" s="359">
        <v>125</v>
      </c>
      <c r="BF111" s="359">
        <v>9811</v>
      </c>
      <c r="BG111" s="362">
        <f t="shared" si="32"/>
        <v>2452.75</v>
      </c>
      <c r="BH111" s="360">
        <v>140</v>
      </c>
      <c r="BI111" s="360">
        <v>10896</v>
      </c>
      <c r="BJ111" s="362">
        <f t="shared" si="33"/>
        <v>2724</v>
      </c>
      <c r="BK111" s="360">
        <v>60</v>
      </c>
      <c r="BL111" s="360">
        <v>4296</v>
      </c>
      <c r="BM111" s="362">
        <f t="shared" si="34"/>
        <v>1074</v>
      </c>
    </row>
    <row r="112" spans="1:65" ht="14.65" customHeight="1">
      <c r="A112" s="340">
        <v>109</v>
      </c>
      <c r="B112" s="355" t="s">
        <v>162</v>
      </c>
      <c r="C112" s="355"/>
      <c r="D112" s="355"/>
      <c r="E112" s="356" t="str">
        <f>VLOOKUP(B112,Remark!G:H,2,0)</f>
        <v>CHC4</v>
      </c>
      <c r="F112" s="363"/>
      <c r="G112" s="363"/>
      <c r="H112" s="363"/>
      <c r="I112" s="363"/>
      <c r="J112" s="363"/>
      <c r="K112" s="363"/>
      <c r="L112" s="363"/>
      <c r="M112" s="363"/>
      <c r="N112" s="363"/>
      <c r="O112" s="363"/>
      <c r="P112" s="363"/>
      <c r="Q112" s="363"/>
      <c r="R112" s="356"/>
      <c r="S112" s="356"/>
      <c r="T112" s="356"/>
      <c r="U112" s="356"/>
      <c r="V112" s="356"/>
      <c r="W112" s="356"/>
      <c r="X112" s="356">
        <f>VLOOKUP(A112,[1]sum!$A$2:$H$154,7,FALSE)</f>
        <v>16</v>
      </c>
      <c r="Y112" s="356">
        <f>VLOOKUP(A112,[1]sum!$A$2:$H$154,8,FALSE)</f>
        <v>1184</v>
      </c>
      <c r="Z112" s="357">
        <f t="shared" si="22"/>
        <v>296</v>
      </c>
      <c r="AA112" s="356">
        <v>87</v>
      </c>
      <c r="AB112" s="356">
        <v>5805</v>
      </c>
      <c r="AC112" s="357">
        <f t="shared" si="23"/>
        <v>1451.25</v>
      </c>
      <c r="AD112" s="356">
        <v>114</v>
      </c>
      <c r="AE112" s="356">
        <v>7090</v>
      </c>
      <c r="AF112" s="357">
        <f t="shared" si="24"/>
        <v>1772.5</v>
      </c>
      <c r="AG112" s="357">
        <v>289</v>
      </c>
      <c r="AH112" s="357">
        <v>16551</v>
      </c>
      <c r="AI112" s="357">
        <f t="shared" si="25"/>
        <v>4137.75</v>
      </c>
      <c r="AJ112" s="356">
        <v>365</v>
      </c>
      <c r="AK112" s="356">
        <v>20291</v>
      </c>
      <c r="AL112" s="357">
        <f t="shared" si="26"/>
        <v>5072.75</v>
      </c>
      <c r="AM112" s="356">
        <v>279</v>
      </c>
      <c r="AN112" s="356">
        <v>17169</v>
      </c>
      <c r="AO112" s="356">
        <f t="shared" si="27"/>
        <v>4292.25</v>
      </c>
      <c r="AP112" s="358">
        <v>600</v>
      </c>
      <c r="AQ112" s="355">
        <v>37160</v>
      </c>
      <c r="AR112" s="356">
        <f t="shared" si="21"/>
        <v>9290</v>
      </c>
      <c r="AS112" s="364">
        <v>424</v>
      </c>
      <c r="AT112" s="364">
        <v>24780</v>
      </c>
      <c r="AU112" s="358">
        <f t="shared" si="28"/>
        <v>6195</v>
      </c>
      <c r="AV112" s="361">
        <v>423</v>
      </c>
      <c r="AW112" s="361">
        <v>25141</v>
      </c>
      <c r="AX112" s="358">
        <f t="shared" si="29"/>
        <v>6285.25</v>
      </c>
      <c r="AY112" s="355">
        <v>495</v>
      </c>
      <c r="AZ112" s="355">
        <v>29145</v>
      </c>
      <c r="BA112" s="360">
        <f t="shared" si="30"/>
        <v>7286.25</v>
      </c>
      <c r="BB112" s="361">
        <v>395</v>
      </c>
      <c r="BC112" s="361">
        <v>25741</v>
      </c>
      <c r="BD112" s="362">
        <f t="shared" si="31"/>
        <v>6435.25</v>
      </c>
      <c r="BE112" s="359">
        <v>549</v>
      </c>
      <c r="BF112" s="359">
        <v>34295</v>
      </c>
      <c r="BG112" s="362">
        <f t="shared" si="32"/>
        <v>8573.75</v>
      </c>
      <c r="BH112" s="360">
        <v>433</v>
      </c>
      <c r="BI112" s="360">
        <v>26175</v>
      </c>
      <c r="BJ112" s="362">
        <f t="shared" si="33"/>
        <v>6543.75</v>
      </c>
      <c r="BK112" s="360">
        <v>416</v>
      </c>
      <c r="BL112" s="360">
        <v>25376</v>
      </c>
      <c r="BM112" s="362">
        <f t="shared" si="34"/>
        <v>6344</v>
      </c>
    </row>
    <row r="113" spans="1:65" ht="14.65" customHeight="1">
      <c r="A113" s="340">
        <v>110</v>
      </c>
      <c r="B113" s="355" t="s">
        <v>163</v>
      </c>
      <c r="C113" s="355"/>
      <c r="D113" s="355"/>
      <c r="E113" s="356" t="str">
        <f>VLOOKUP(B113,Remark!G:H,2,0)</f>
        <v>CHC4</v>
      </c>
      <c r="F113" s="363"/>
      <c r="G113" s="363"/>
      <c r="H113" s="363"/>
      <c r="I113" s="363"/>
      <c r="J113" s="363"/>
      <c r="K113" s="363"/>
      <c r="L113" s="363"/>
      <c r="M113" s="363"/>
      <c r="N113" s="363"/>
      <c r="O113" s="363"/>
      <c r="P113" s="363"/>
      <c r="Q113" s="363"/>
      <c r="R113" s="356"/>
      <c r="S113" s="356"/>
      <c r="T113" s="356"/>
      <c r="U113" s="356"/>
      <c r="V113" s="356"/>
      <c r="W113" s="356"/>
      <c r="X113" s="356">
        <f>VLOOKUP(A113,[1]sum!$A$2:$H$154,7,FALSE)</f>
        <v>10</v>
      </c>
      <c r="Y113" s="356">
        <f>VLOOKUP(A113,[1]sum!$A$2:$H$154,8,FALSE)</f>
        <v>570</v>
      </c>
      <c r="Z113" s="357">
        <f t="shared" si="22"/>
        <v>142.5</v>
      </c>
      <c r="AA113" s="356">
        <v>47</v>
      </c>
      <c r="AB113" s="356">
        <v>3133</v>
      </c>
      <c r="AC113" s="357">
        <f t="shared" si="23"/>
        <v>783.25</v>
      </c>
      <c r="AD113" s="356">
        <v>129</v>
      </c>
      <c r="AE113" s="356">
        <v>8827</v>
      </c>
      <c r="AF113" s="357">
        <f t="shared" si="24"/>
        <v>2206.75</v>
      </c>
      <c r="AG113" s="357">
        <v>122</v>
      </c>
      <c r="AH113" s="357">
        <v>8242</v>
      </c>
      <c r="AI113" s="357">
        <f t="shared" si="25"/>
        <v>2060.5</v>
      </c>
      <c r="AJ113" s="356">
        <v>200</v>
      </c>
      <c r="AK113" s="356">
        <v>11540</v>
      </c>
      <c r="AL113" s="357">
        <f t="shared" si="26"/>
        <v>2885</v>
      </c>
      <c r="AM113" s="356">
        <v>238</v>
      </c>
      <c r="AN113" s="356">
        <v>13950</v>
      </c>
      <c r="AO113" s="356">
        <f t="shared" si="27"/>
        <v>3487.5</v>
      </c>
      <c r="AP113" s="358">
        <v>185</v>
      </c>
      <c r="AQ113" s="355">
        <v>12535</v>
      </c>
      <c r="AR113" s="356">
        <f t="shared" si="21"/>
        <v>3133.75</v>
      </c>
      <c r="AS113" s="364">
        <v>224</v>
      </c>
      <c r="AT113" s="364">
        <v>13464</v>
      </c>
      <c r="AU113" s="358">
        <f t="shared" si="28"/>
        <v>3366</v>
      </c>
      <c r="AV113" s="361">
        <v>291</v>
      </c>
      <c r="AW113" s="361">
        <v>18025</v>
      </c>
      <c r="AX113" s="358">
        <f t="shared" si="29"/>
        <v>4506.25</v>
      </c>
      <c r="AY113" s="355">
        <v>215</v>
      </c>
      <c r="AZ113" s="355">
        <v>12501</v>
      </c>
      <c r="BA113" s="360">
        <f t="shared" si="30"/>
        <v>3125.25</v>
      </c>
      <c r="BB113" s="361">
        <v>0</v>
      </c>
      <c r="BC113" s="361">
        <v>0</v>
      </c>
      <c r="BD113" s="362">
        <f t="shared" si="31"/>
        <v>0</v>
      </c>
      <c r="BE113" s="359">
        <v>0</v>
      </c>
      <c r="BF113" s="359">
        <v>0</v>
      </c>
      <c r="BG113" s="362">
        <f t="shared" si="32"/>
        <v>0</v>
      </c>
      <c r="BH113" s="360">
        <v>0</v>
      </c>
      <c r="BI113" s="360">
        <v>0</v>
      </c>
      <c r="BJ113" s="362">
        <f t="shared" si="33"/>
        <v>0</v>
      </c>
      <c r="BK113" s="360">
        <v>0</v>
      </c>
      <c r="BL113" s="360">
        <v>0</v>
      </c>
      <c r="BM113" s="362">
        <f t="shared" si="34"/>
        <v>0</v>
      </c>
    </row>
    <row r="114" spans="1:65" ht="14.65" customHeight="1">
      <c r="A114" s="340">
        <v>111</v>
      </c>
      <c r="B114" s="355" t="s">
        <v>164</v>
      </c>
      <c r="C114" s="355"/>
      <c r="D114" s="355"/>
      <c r="E114" s="356" t="str">
        <f>VLOOKUP(B114,Remark!G:H,2,0)</f>
        <v>CHC4</v>
      </c>
      <c r="F114" s="363"/>
      <c r="G114" s="363"/>
      <c r="H114" s="363"/>
      <c r="I114" s="363"/>
      <c r="J114" s="363"/>
      <c r="K114" s="363"/>
      <c r="L114" s="363"/>
      <c r="M114" s="363"/>
      <c r="N114" s="363"/>
      <c r="O114" s="363"/>
      <c r="P114" s="363"/>
      <c r="Q114" s="363"/>
      <c r="R114" s="356"/>
      <c r="S114" s="356"/>
      <c r="T114" s="356"/>
      <c r="U114" s="356"/>
      <c r="V114" s="356"/>
      <c r="W114" s="356"/>
      <c r="X114" s="356">
        <f>VLOOKUP(A114,[1]sum!$A$2:$H$154,7,FALSE)</f>
        <v>8</v>
      </c>
      <c r="Y114" s="356">
        <f>VLOOKUP(A114,[1]sum!$A$2:$H$154,8,FALSE)</f>
        <v>560</v>
      </c>
      <c r="Z114" s="357">
        <f t="shared" si="22"/>
        <v>140</v>
      </c>
      <c r="AA114" s="356">
        <v>160</v>
      </c>
      <c r="AB114" s="356">
        <v>11248</v>
      </c>
      <c r="AC114" s="357">
        <f t="shared" si="23"/>
        <v>2812</v>
      </c>
      <c r="AD114" s="356">
        <v>252</v>
      </c>
      <c r="AE114" s="356">
        <v>17164</v>
      </c>
      <c r="AF114" s="357">
        <f t="shared" si="24"/>
        <v>4291</v>
      </c>
      <c r="AG114" s="357">
        <v>282</v>
      </c>
      <c r="AH114" s="357">
        <v>19906</v>
      </c>
      <c r="AI114" s="357">
        <f t="shared" si="25"/>
        <v>4976.5</v>
      </c>
      <c r="AJ114" s="356">
        <v>323</v>
      </c>
      <c r="AK114" s="356">
        <v>20725</v>
      </c>
      <c r="AL114" s="357">
        <f t="shared" si="26"/>
        <v>5181.25</v>
      </c>
      <c r="AM114" s="356">
        <v>368</v>
      </c>
      <c r="AN114" s="356">
        <v>24964</v>
      </c>
      <c r="AO114" s="356">
        <f t="shared" si="27"/>
        <v>6241</v>
      </c>
      <c r="AP114" s="358">
        <v>361</v>
      </c>
      <c r="AQ114" s="355">
        <v>24839</v>
      </c>
      <c r="AR114" s="356">
        <f t="shared" si="21"/>
        <v>6209.75</v>
      </c>
      <c r="AS114" s="364">
        <v>341</v>
      </c>
      <c r="AT114" s="364">
        <v>19955</v>
      </c>
      <c r="AU114" s="358">
        <f t="shared" si="28"/>
        <v>4988.75</v>
      </c>
      <c r="AV114" s="361">
        <v>530</v>
      </c>
      <c r="AW114" s="361">
        <v>34486</v>
      </c>
      <c r="AX114" s="358">
        <f t="shared" si="29"/>
        <v>8621.5</v>
      </c>
      <c r="AY114" s="355">
        <v>737</v>
      </c>
      <c r="AZ114" s="355">
        <v>43539</v>
      </c>
      <c r="BA114" s="360">
        <f t="shared" si="30"/>
        <v>10884.75</v>
      </c>
      <c r="BB114" s="361">
        <v>891</v>
      </c>
      <c r="BC114" s="361">
        <v>49801</v>
      </c>
      <c r="BD114" s="362">
        <f t="shared" si="31"/>
        <v>12450.25</v>
      </c>
      <c r="BE114" s="359">
        <v>484</v>
      </c>
      <c r="BF114" s="359">
        <v>31436</v>
      </c>
      <c r="BG114" s="362">
        <f t="shared" si="32"/>
        <v>7859</v>
      </c>
      <c r="BH114" s="360">
        <v>611</v>
      </c>
      <c r="BI114" s="360">
        <v>36445</v>
      </c>
      <c r="BJ114" s="362">
        <f t="shared" si="33"/>
        <v>9111.25</v>
      </c>
      <c r="BK114" s="360">
        <v>469</v>
      </c>
      <c r="BL114" s="360">
        <v>31635</v>
      </c>
      <c r="BM114" s="362">
        <f t="shared" si="34"/>
        <v>7908.75</v>
      </c>
    </row>
    <row r="115" spans="1:65" ht="14.65" customHeight="1">
      <c r="A115" s="340">
        <v>112</v>
      </c>
      <c r="B115" s="355" t="s">
        <v>165</v>
      </c>
      <c r="C115" s="355"/>
      <c r="D115" s="355"/>
      <c r="E115" s="356" t="str">
        <f>VLOOKUP(B115,Remark!G:H,2,0)</f>
        <v>CHC4</v>
      </c>
      <c r="F115" s="363"/>
      <c r="G115" s="363"/>
      <c r="H115" s="363"/>
      <c r="I115" s="363"/>
      <c r="J115" s="363"/>
      <c r="K115" s="363"/>
      <c r="L115" s="363"/>
      <c r="M115" s="363"/>
      <c r="N115" s="363"/>
      <c r="O115" s="363"/>
      <c r="P115" s="363"/>
      <c r="Q115" s="363"/>
      <c r="R115" s="356"/>
      <c r="S115" s="356"/>
      <c r="T115" s="356"/>
      <c r="U115" s="356"/>
      <c r="V115" s="356"/>
      <c r="W115" s="356"/>
      <c r="X115" s="356">
        <f>VLOOKUP(A115,[1]sum!$A$2:$H$154,7,FALSE)</f>
        <v>11</v>
      </c>
      <c r="Y115" s="356">
        <f>VLOOKUP(A115,[1]sum!$A$2:$H$154,8,FALSE)</f>
        <v>885</v>
      </c>
      <c r="Z115" s="357">
        <f t="shared" si="22"/>
        <v>221.25</v>
      </c>
      <c r="AA115" s="356">
        <v>78</v>
      </c>
      <c r="AB115" s="356">
        <v>6038</v>
      </c>
      <c r="AC115" s="357">
        <f t="shared" si="23"/>
        <v>1509.5</v>
      </c>
      <c r="AD115" s="356">
        <v>114</v>
      </c>
      <c r="AE115" s="356">
        <v>6926</v>
      </c>
      <c r="AF115" s="357">
        <f t="shared" si="24"/>
        <v>1731.5</v>
      </c>
      <c r="AG115" s="357">
        <v>168</v>
      </c>
      <c r="AH115" s="357">
        <v>10788</v>
      </c>
      <c r="AI115" s="357">
        <f t="shared" si="25"/>
        <v>2697</v>
      </c>
      <c r="AJ115" s="356">
        <v>195</v>
      </c>
      <c r="AK115" s="356">
        <v>11629</v>
      </c>
      <c r="AL115" s="357">
        <f t="shared" si="26"/>
        <v>2907.25</v>
      </c>
      <c r="AM115" s="356">
        <v>275</v>
      </c>
      <c r="AN115" s="356">
        <v>19425</v>
      </c>
      <c r="AO115" s="356">
        <f t="shared" si="27"/>
        <v>4856.25</v>
      </c>
      <c r="AP115" s="358">
        <v>459</v>
      </c>
      <c r="AQ115" s="355">
        <v>32613</v>
      </c>
      <c r="AR115" s="356">
        <f t="shared" si="21"/>
        <v>8153.25</v>
      </c>
      <c r="AS115" s="364">
        <v>213</v>
      </c>
      <c r="AT115" s="364">
        <v>20051</v>
      </c>
      <c r="AU115" s="358">
        <f t="shared" si="28"/>
        <v>5012.75</v>
      </c>
      <c r="AV115" s="361">
        <v>313</v>
      </c>
      <c r="AW115" s="361">
        <v>22591</v>
      </c>
      <c r="AX115" s="358">
        <f t="shared" si="29"/>
        <v>5647.75</v>
      </c>
      <c r="AY115" s="355">
        <v>195</v>
      </c>
      <c r="AZ115" s="355">
        <v>12905</v>
      </c>
      <c r="BA115" s="360">
        <f t="shared" si="30"/>
        <v>3226.25</v>
      </c>
      <c r="BB115" s="361">
        <v>125</v>
      </c>
      <c r="BC115" s="361">
        <v>8719</v>
      </c>
      <c r="BD115" s="362">
        <f t="shared" si="31"/>
        <v>2179.75</v>
      </c>
      <c r="BE115" s="359">
        <v>140</v>
      </c>
      <c r="BF115" s="359">
        <v>9952</v>
      </c>
      <c r="BG115" s="362">
        <f t="shared" si="32"/>
        <v>2488</v>
      </c>
      <c r="BH115" s="360">
        <v>139</v>
      </c>
      <c r="BI115" s="360">
        <v>8221</v>
      </c>
      <c r="BJ115" s="362">
        <f t="shared" si="33"/>
        <v>2055.25</v>
      </c>
      <c r="BK115" s="360">
        <v>0</v>
      </c>
      <c r="BL115" s="360">
        <v>0</v>
      </c>
      <c r="BM115" s="362">
        <f t="shared" si="34"/>
        <v>0</v>
      </c>
    </row>
    <row r="116" spans="1:65" ht="14.65" customHeight="1">
      <c r="A116" s="340">
        <v>113</v>
      </c>
      <c r="B116" s="355" t="s">
        <v>166</v>
      </c>
      <c r="C116" s="355"/>
      <c r="D116" s="355"/>
      <c r="E116" s="356" t="str">
        <f>VLOOKUP(B116,Remark!G:H,2,0)</f>
        <v>HPPY</v>
      </c>
      <c r="F116" s="363"/>
      <c r="G116" s="363"/>
      <c r="H116" s="363"/>
      <c r="I116" s="363"/>
      <c r="J116" s="363"/>
      <c r="K116" s="363"/>
      <c r="L116" s="363"/>
      <c r="M116" s="363"/>
      <c r="N116" s="363"/>
      <c r="O116" s="363"/>
      <c r="P116" s="363"/>
      <c r="Q116" s="363"/>
      <c r="R116" s="356"/>
      <c r="S116" s="356"/>
      <c r="T116" s="356"/>
      <c r="U116" s="356"/>
      <c r="V116" s="356"/>
      <c r="W116" s="356"/>
      <c r="X116" s="356">
        <f>VLOOKUP(A116,[1]sum!$A$2:$H$154,7,FALSE)</f>
        <v>15</v>
      </c>
      <c r="Y116" s="356">
        <f>VLOOKUP(A116,[1]sum!$A$2:$H$154,8,FALSE)</f>
        <v>853</v>
      </c>
      <c r="Z116" s="357">
        <f t="shared" si="22"/>
        <v>213.25</v>
      </c>
      <c r="AA116" s="356">
        <v>14</v>
      </c>
      <c r="AB116" s="356">
        <v>1058</v>
      </c>
      <c r="AC116" s="357">
        <f t="shared" si="23"/>
        <v>264.5</v>
      </c>
      <c r="AD116" s="356">
        <v>41</v>
      </c>
      <c r="AE116" s="356">
        <v>2763</v>
      </c>
      <c r="AF116" s="357">
        <f t="shared" si="24"/>
        <v>690.75</v>
      </c>
      <c r="AG116" s="357">
        <v>31</v>
      </c>
      <c r="AH116" s="357">
        <v>2449</v>
      </c>
      <c r="AI116" s="357">
        <f t="shared" si="25"/>
        <v>612.25</v>
      </c>
      <c r="AJ116" s="356">
        <v>33</v>
      </c>
      <c r="AK116" s="356">
        <v>2615</v>
      </c>
      <c r="AL116" s="357">
        <f t="shared" si="26"/>
        <v>653.75</v>
      </c>
      <c r="AM116" s="356">
        <v>194</v>
      </c>
      <c r="AN116" s="356">
        <v>10174</v>
      </c>
      <c r="AO116" s="356">
        <f t="shared" si="27"/>
        <v>2543.5</v>
      </c>
      <c r="AP116" s="358">
        <v>60</v>
      </c>
      <c r="AQ116" s="355">
        <v>4040</v>
      </c>
      <c r="AR116" s="356">
        <f t="shared" si="21"/>
        <v>1010</v>
      </c>
      <c r="AS116" s="364">
        <v>37</v>
      </c>
      <c r="AT116" s="364">
        <v>2379</v>
      </c>
      <c r="AU116" s="358">
        <f t="shared" si="28"/>
        <v>594.75</v>
      </c>
      <c r="AV116" s="361">
        <v>33</v>
      </c>
      <c r="AW116" s="361">
        <v>2227</v>
      </c>
      <c r="AX116" s="358">
        <f t="shared" si="29"/>
        <v>556.75</v>
      </c>
      <c r="AY116" s="355">
        <v>40</v>
      </c>
      <c r="AZ116" s="355">
        <v>2888</v>
      </c>
      <c r="BA116" s="360">
        <f t="shared" si="30"/>
        <v>722</v>
      </c>
      <c r="BB116" s="361">
        <v>36</v>
      </c>
      <c r="BC116" s="361">
        <v>2712</v>
      </c>
      <c r="BD116" s="362">
        <f t="shared" si="31"/>
        <v>678</v>
      </c>
      <c r="BE116" s="359">
        <v>71</v>
      </c>
      <c r="BF116" s="359">
        <v>4817</v>
      </c>
      <c r="BG116" s="362">
        <f t="shared" si="32"/>
        <v>1204.25</v>
      </c>
      <c r="BH116" s="360">
        <v>38</v>
      </c>
      <c r="BI116" s="360">
        <v>2474</v>
      </c>
      <c r="BJ116" s="362">
        <f t="shared" si="33"/>
        <v>618.5</v>
      </c>
      <c r="BK116" s="360">
        <v>43</v>
      </c>
      <c r="BL116" s="360">
        <v>3193</v>
      </c>
      <c r="BM116" s="362">
        <f t="shared" si="34"/>
        <v>798.25</v>
      </c>
    </row>
    <row r="117" spans="1:65" ht="14.65" customHeight="1">
      <c r="A117" s="340">
        <v>114</v>
      </c>
      <c r="B117" s="355" t="s">
        <v>167</v>
      </c>
      <c r="C117" s="355"/>
      <c r="D117" s="355"/>
      <c r="E117" s="356" t="str">
        <f>VLOOKUP(B117,Remark!G:H,2,0)</f>
        <v>HPPY</v>
      </c>
      <c r="F117" s="363"/>
      <c r="G117" s="363"/>
      <c r="H117" s="363"/>
      <c r="I117" s="363"/>
      <c r="J117" s="363"/>
      <c r="K117" s="363"/>
      <c r="L117" s="363"/>
      <c r="M117" s="363"/>
      <c r="N117" s="363"/>
      <c r="O117" s="363"/>
      <c r="P117" s="363"/>
      <c r="Q117" s="363"/>
      <c r="R117" s="356"/>
      <c r="S117" s="356"/>
      <c r="T117" s="356"/>
      <c r="U117" s="356"/>
      <c r="V117" s="356"/>
      <c r="W117" s="356"/>
      <c r="X117" s="356">
        <f>VLOOKUP(A117,[1]sum!$A$2:$H$154,7,FALSE)</f>
        <v>6</v>
      </c>
      <c r="Y117" s="356">
        <f>VLOOKUP(A117,[1]sum!$A$2:$H$154,8,FALSE)</f>
        <v>426</v>
      </c>
      <c r="Z117" s="357">
        <f t="shared" si="22"/>
        <v>106.5</v>
      </c>
      <c r="AA117" s="356">
        <v>111</v>
      </c>
      <c r="AB117" s="356">
        <v>8001</v>
      </c>
      <c r="AC117" s="357">
        <f t="shared" si="23"/>
        <v>2000.25</v>
      </c>
      <c r="AD117" s="356">
        <v>245</v>
      </c>
      <c r="AE117" s="356">
        <v>17019</v>
      </c>
      <c r="AF117" s="357">
        <f t="shared" si="24"/>
        <v>4254.75</v>
      </c>
      <c r="AG117" s="357">
        <v>282</v>
      </c>
      <c r="AH117" s="357">
        <v>18862</v>
      </c>
      <c r="AI117" s="357">
        <f t="shared" si="25"/>
        <v>4715.5</v>
      </c>
      <c r="AJ117" s="356">
        <v>333</v>
      </c>
      <c r="AK117" s="356">
        <v>20715</v>
      </c>
      <c r="AL117" s="357">
        <f t="shared" si="26"/>
        <v>5178.75</v>
      </c>
      <c r="AM117" s="356">
        <v>81</v>
      </c>
      <c r="AN117" s="356">
        <v>4759</v>
      </c>
      <c r="AO117" s="356">
        <f t="shared" si="27"/>
        <v>1189.75</v>
      </c>
      <c r="AP117" s="358">
        <v>437</v>
      </c>
      <c r="AQ117" s="355">
        <v>28499</v>
      </c>
      <c r="AR117" s="356">
        <f t="shared" si="21"/>
        <v>7124.75</v>
      </c>
      <c r="AS117" s="364">
        <v>333</v>
      </c>
      <c r="AT117" s="364">
        <v>21099</v>
      </c>
      <c r="AU117" s="358">
        <f t="shared" si="28"/>
        <v>5274.75</v>
      </c>
      <c r="AV117" s="361">
        <v>387</v>
      </c>
      <c r="AW117" s="361">
        <v>25197</v>
      </c>
      <c r="AX117" s="358">
        <f t="shared" si="29"/>
        <v>6299.25</v>
      </c>
      <c r="AY117" s="355">
        <v>367</v>
      </c>
      <c r="AZ117" s="355">
        <v>23177</v>
      </c>
      <c r="BA117" s="360">
        <f t="shared" si="30"/>
        <v>5794.25</v>
      </c>
      <c r="BB117" s="361">
        <v>400</v>
      </c>
      <c r="BC117" s="361">
        <v>26520</v>
      </c>
      <c r="BD117" s="362">
        <f t="shared" si="31"/>
        <v>6630</v>
      </c>
      <c r="BE117" s="359">
        <v>288</v>
      </c>
      <c r="BF117" s="359">
        <v>17032</v>
      </c>
      <c r="BG117" s="362">
        <f t="shared" si="32"/>
        <v>4258</v>
      </c>
      <c r="BH117" s="360">
        <v>497</v>
      </c>
      <c r="BI117" s="360">
        <v>31987</v>
      </c>
      <c r="BJ117" s="362">
        <f t="shared" si="33"/>
        <v>7996.75</v>
      </c>
      <c r="BK117" s="360">
        <v>531</v>
      </c>
      <c r="BL117" s="360">
        <v>34325</v>
      </c>
      <c r="BM117" s="362">
        <f t="shared" si="34"/>
        <v>8581.25</v>
      </c>
    </row>
    <row r="118" spans="1:65" ht="14.65" customHeight="1">
      <c r="A118" s="340">
        <v>115</v>
      </c>
      <c r="B118" s="355" t="s">
        <v>168</v>
      </c>
      <c r="C118" s="355"/>
      <c r="D118" s="355"/>
      <c r="E118" s="356" t="str">
        <f>VLOOKUP(B118,Remark!G:H,2,0)</f>
        <v>HPPY</v>
      </c>
      <c r="F118" s="363"/>
      <c r="G118" s="363"/>
      <c r="H118" s="363"/>
      <c r="I118" s="363"/>
      <c r="J118" s="363"/>
      <c r="K118" s="363"/>
      <c r="L118" s="363"/>
      <c r="M118" s="363"/>
      <c r="N118" s="363"/>
      <c r="O118" s="363"/>
      <c r="P118" s="363"/>
      <c r="Q118" s="363"/>
      <c r="R118" s="356"/>
      <c r="S118" s="356"/>
      <c r="T118" s="356"/>
      <c r="U118" s="356"/>
      <c r="V118" s="356"/>
      <c r="W118" s="356"/>
      <c r="X118" s="356">
        <f>VLOOKUP(A118,[1]sum!$A$2:$H$154,7,FALSE)</f>
        <v>20</v>
      </c>
      <c r="Y118" s="356">
        <f>VLOOKUP(A118,[1]sum!$A$2:$H$154,8,FALSE)</f>
        <v>1608</v>
      </c>
      <c r="Z118" s="357">
        <f t="shared" si="22"/>
        <v>402</v>
      </c>
      <c r="AA118" s="356">
        <v>105</v>
      </c>
      <c r="AB118" s="356">
        <v>8931</v>
      </c>
      <c r="AC118" s="357">
        <f t="shared" si="23"/>
        <v>2232.75</v>
      </c>
      <c r="AD118" s="356">
        <v>151</v>
      </c>
      <c r="AE118" s="356">
        <v>11745</v>
      </c>
      <c r="AF118" s="357">
        <f t="shared" si="24"/>
        <v>2936.25</v>
      </c>
      <c r="AG118" s="357">
        <v>218</v>
      </c>
      <c r="AH118" s="357">
        <v>14554</v>
      </c>
      <c r="AI118" s="357">
        <f t="shared" si="25"/>
        <v>3638.5</v>
      </c>
      <c r="AJ118" s="356">
        <v>247</v>
      </c>
      <c r="AK118" s="356">
        <v>15261</v>
      </c>
      <c r="AL118" s="357">
        <f t="shared" si="26"/>
        <v>3815.25</v>
      </c>
      <c r="AM118" s="356">
        <v>409</v>
      </c>
      <c r="AN118" s="356">
        <v>24171</v>
      </c>
      <c r="AO118" s="356">
        <f t="shared" si="27"/>
        <v>6042.75</v>
      </c>
      <c r="AP118" s="358">
        <v>168</v>
      </c>
      <c r="AQ118" s="355">
        <v>10676</v>
      </c>
      <c r="AR118" s="356">
        <f t="shared" si="21"/>
        <v>2669</v>
      </c>
      <c r="AS118" s="364">
        <v>67</v>
      </c>
      <c r="AT118" s="364">
        <v>4169</v>
      </c>
      <c r="AU118" s="358">
        <f t="shared" si="28"/>
        <v>1042.25</v>
      </c>
      <c r="AV118" s="361">
        <v>0</v>
      </c>
      <c r="AW118" s="361">
        <v>0</v>
      </c>
      <c r="AX118" s="358">
        <f t="shared" si="29"/>
        <v>0</v>
      </c>
      <c r="AY118" s="355">
        <v>0</v>
      </c>
      <c r="AZ118" s="355">
        <v>0</v>
      </c>
      <c r="BA118" s="360">
        <f t="shared" si="30"/>
        <v>0</v>
      </c>
      <c r="BB118" s="361">
        <v>0</v>
      </c>
      <c r="BC118" s="361">
        <v>0</v>
      </c>
      <c r="BD118" s="362">
        <f t="shared" si="31"/>
        <v>0</v>
      </c>
      <c r="BE118" s="359">
        <v>0</v>
      </c>
      <c r="BF118" s="359">
        <v>0</v>
      </c>
      <c r="BG118" s="362">
        <f t="shared" si="32"/>
        <v>0</v>
      </c>
      <c r="BH118" s="360">
        <v>0</v>
      </c>
      <c r="BI118" s="360">
        <v>0</v>
      </c>
      <c r="BJ118" s="362">
        <f t="shared" si="33"/>
        <v>0</v>
      </c>
      <c r="BK118" s="360">
        <v>0</v>
      </c>
      <c r="BL118" s="360">
        <v>0</v>
      </c>
      <c r="BM118" s="362">
        <f t="shared" si="34"/>
        <v>0</v>
      </c>
    </row>
    <row r="119" spans="1:65" ht="14.65" customHeight="1">
      <c r="A119" s="340">
        <v>116</v>
      </c>
      <c r="B119" s="355" t="s">
        <v>169</v>
      </c>
      <c r="C119" s="355"/>
      <c r="D119" s="355"/>
      <c r="E119" s="356" t="str">
        <f>VLOOKUP(B119,Remark!G:H,2,0)</f>
        <v>CHC4</v>
      </c>
      <c r="F119" s="363"/>
      <c r="G119" s="363"/>
      <c r="H119" s="363"/>
      <c r="I119" s="363"/>
      <c r="J119" s="363"/>
      <c r="K119" s="363"/>
      <c r="L119" s="363"/>
      <c r="M119" s="363"/>
      <c r="N119" s="363"/>
      <c r="O119" s="363"/>
      <c r="P119" s="363"/>
      <c r="Q119" s="363"/>
      <c r="R119" s="356"/>
      <c r="S119" s="356"/>
      <c r="T119" s="356"/>
      <c r="U119" s="356"/>
      <c r="V119" s="356"/>
      <c r="W119" s="356"/>
      <c r="X119" s="356"/>
      <c r="Y119" s="356"/>
      <c r="Z119" s="357">
        <f t="shared" si="22"/>
        <v>0</v>
      </c>
      <c r="AA119" s="356">
        <v>77</v>
      </c>
      <c r="AB119" s="356">
        <v>5619</v>
      </c>
      <c r="AC119" s="357">
        <f t="shared" si="23"/>
        <v>1404.75</v>
      </c>
      <c r="AD119" s="356">
        <v>193</v>
      </c>
      <c r="AE119" s="356">
        <v>11843</v>
      </c>
      <c r="AF119" s="357">
        <f t="shared" si="24"/>
        <v>2960.75</v>
      </c>
      <c r="AG119" s="357">
        <v>148</v>
      </c>
      <c r="AH119" s="357">
        <v>9916</v>
      </c>
      <c r="AI119" s="357">
        <f t="shared" si="25"/>
        <v>2479</v>
      </c>
      <c r="AJ119" s="356">
        <v>285</v>
      </c>
      <c r="AK119" s="356">
        <v>16187</v>
      </c>
      <c r="AL119" s="357">
        <f t="shared" si="26"/>
        <v>4046.75</v>
      </c>
      <c r="AM119" s="356">
        <v>296</v>
      </c>
      <c r="AN119" s="356">
        <v>17164</v>
      </c>
      <c r="AO119" s="356">
        <f t="shared" si="27"/>
        <v>4291</v>
      </c>
      <c r="AP119" s="358">
        <v>218</v>
      </c>
      <c r="AQ119" s="355">
        <v>13402</v>
      </c>
      <c r="AR119" s="356">
        <f t="shared" si="21"/>
        <v>3350.5</v>
      </c>
      <c r="AS119" s="364">
        <v>0</v>
      </c>
      <c r="AT119" s="364">
        <v>0</v>
      </c>
      <c r="AU119" s="358">
        <f t="shared" si="28"/>
        <v>0</v>
      </c>
      <c r="AV119" s="361">
        <v>0</v>
      </c>
      <c r="AW119" s="361">
        <v>0</v>
      </c>
      <c r="AX119" s="358">
        <f t="shared" si="29"/>
        <v>0</v>
      </c>
      <c r="AY119" s="355">
        <v>0</v>
      </c>
      <c r="AZ119" s="355">
        <v>0</v>
      </c>
      <c r="BA119" s="360">
        <f t="shared" si="30"/>
        <v>0</v>
      </c>
      <c r="BB119" s="361">
        <v>0</v>
      </c>
      <c r="BC119" s="361">
        <v>0</v>
      </c>
      <c r="BD119" s="362">
        <f t="shared" si="31"/>
        <v>0</v>
      </c>
      <c r="BE119" s="359">
        <v>0</v>
      </c>
      <c r="BF119" s="359">
        <v>0</v>
      </c>
      <c r="BG119" s="362">
        <f t="shared" si="32"/>
        <v>0</v>
      </c>
      <c r="BH119" s="360">
        <v>0</v>
      </c>
      <c r="BI119" s="360">
        <v>0</v>
      </c>
      <c r="BJ119" s="362">
        <f t="shared" si="33"/>
        <v>0</v>
      </c>
      <c r="BK119" s="360">
        <v>0</v>
      </c>
      <c r="BL119" s="360">
        <v>0</v>
      </c>
      <c r="BM119" s="362">
        <f t="shared" si="34"/>
        <v>0</v>
      </c>
    </row>
    <row r="120" spans="1:65" ht="14.65" customHeight="1">
      <c r="A120" s="340">
        <v>117</v>
      </c>
      <c r="B120" s="355" t="s">
        <v>170</v>
      </c>
      <c r="C120" s="355"/>
      <c r="D120" s="355"/>
      <c r="E120" s="356" t="str">
        <f>VLOOKUP(B120,Remark!G:H,2,0)</f>
        <v>HPPY</v>
      </c>
      <c r="F120" s="363"/>
      <c r="G120" s="363"/>
      <c r="H120" s="363"/>
      <c r="I120" s="363"/>
      <c r="J120" s="363"/>
      <c r="K120" s="363"/>
      <c r="L120" s="363"/>
      <c r="M120" s="363"/>
      <c r="N120" s="363"/>
      <c r="O120" s="363"/>
      <c r="P120" s="363"/>
      <c r="Q120" s="363"/>
      <c r="R120" s="356"/>
      <c r="S120" s="356"/>
      <c r="T120" s="356"/>
      <c r="U120" s="356"/>
      <c r="V120" s="356"/>
      <c r="W120" s="356"/>
      <c r="X120" s="356" t="e">
        <f>VLOOKUP(A120,[1]sum!$A$2:$H$154,7,FALSE)</f>
        <v>#N/A</v>
      </c>
      <c r="Y120" s="356" t="e">
        <f>VLOOKUP(A120,[1]sum!$A$2:$H$154,8,FALSE)</f>
        <v>#N/A</v>
      </c>
      <c r="Z120" s="357" t="e">
        <f t="shared" si="22"/>
        <v>#N/A</v>
      </c>
      <c r="AA120" s="356">
        <v>106</v>
      </c>
      <c r="AB120" s="356">
        <v>8686</v>
      </c>
      <c r="AC120" s="357">
        <f t="shared" si="23"/>
        <v>2171.5</v>
      </c>
      <c r="AD120" s="356">
        <v>135</v>
      </c>
      <c r="AE120" s="356">
        <v>8681</v>
      </c>
      <c r="AF120" s="357">
        <f t="shared" si="24"/>
        <v>2170.25</v>
      </c>
      <c r="AG120" s="357">
        <v>200</v>
      </c>
      <c r="AH120" s="357">
        <v>12176</v>
      </c>
      <c r="AI120" s="357">
        <f t="shared" si="25"/>
        <v>3044</v>
      </c>
      <c r="AJ120" s="356">
        <v>185</v>
      </c>
      <c r="AK120" s="356">
        <v>10495</v>
      </c>
      <c r="AL120" s="357">
        <f t="shared" si="26"/>
        <v>2623.75</v>
      </c>
      <c r="AM120" s="356">
        <v>230</v>
      </c>
      <c r="AN120" s="356">
        <v>12950</v>
      </c>
      <c r="AO120" s="356">
        <f t="shared" si="27"/>
        <v>3237.5</v>
      </c>
      <c r="AP120" s="358">
        <v>217</v>
      </c>
      <c r="AQ120" s="355">
        <v>12427</v>
      </c>
      <c r="AR120" s="356">
        <f t="shared" si="21"/>
        <v>3106.75</v>
      </c>
      <c r="AS120" s="364">
        <v>62</v>
      </c>
      <c r="AT120" s="364">
        <v>5194</v>
      </c>
      <c r="AU120" s="358">
        <f t="shared" si="28"/>
        <v>1298.5</v>
      </c>
      <c r="AV120" s="361">
        <v>0</v>
      </c>
      <c r="AW120" s="361">
        <v>0</v>
      </c>
      <c r="AX120" s="358">
        <f t="shared" si="29"/>
        <v>0</v>
      </c>
      <c r="AY120" s="355">
        <v>0</v>
      </c>
      <c r="AZ120" s="355">
        <v>0</v>
      </c>
      <c r="BA120" s="360">
        <f t="shared" si="30"/>
        <v>0</v>
      </c>
      <c r="BB120" s="361">
        <v>0</v>
      </c>
      <c r="BC120" s="361">
        <v>0</v>
      </c>
      <c r="BD120" s="362">
        <f t="shared" si="31"/>
        <v>0</v>
      </c>
      <c r="BE120" s="359">
        <v>0</v>
      </c>
      <c r="BF120" s="359">
        <v>0</v>
      </c>
      <c r="BG120" s="362">
        <f t="shared" si="32"/>
        <v>0</v>
      </c>
      <c r="BH120" s="360">
        <v>0</v>
      </c>
      <c r="BI120" s="360">
        <v>0</v>
      </c>
      <c r="BJ120" s="362">
        <f t="shared" si="33"/>
        <v>0</v>
      </c>
      <c r="BK120" s="360">
        <v>0</v>
      </c>
      <c r="BL120" s="360">
        <v>0</v>
      </c>
      <c r="BM120" s="362">
        <f t="shared" si="34"/>
        <v>0</v>
      </c>
    </row>
    <row r="121" spans="1:65" ht="14.65" customHeight="1">
      <c r="A121" s="340">
        <v>118</v>
      </c>
      <c r="B121" s="355" t="s">
        <v>171</v>
      </c>
      <c r="C121" s="355"/>
      <c r="D121" s="355"/>
      <c r="E121" s="356" t="str">
        <f>VLOOKUP(B121,Remark!G:H,2,0)</f>
        <v>HPPY</v>
      </c>
      <c r="F121" s="363"/>
      <c r="G121" s="363"/>
      <c r="H121" s="363"/>
      <c r="I121" s="363"/>
      <c r="J121" s="363"/>
      <c r="K121" s="363"/>
      <c r="L121" s="363"/>
      <c r="M121" s="363"/>
      <c r="N121" s="363"/>
      <c r="O121" s="363"/>
      <c r="P121" s="363"/>
      <c r="Q121" s="363"/>
      <c r="R121" s="356"/>
      <c r="S121" s="356"/>
      <c r="T121" s="356"/>
      <c r="U121" s="356"/>
      <c r="V121" s="356"/>
      <c r="W121" s="356"/>
      <c r="X121" s="356">
        <f>VLOOKUP(A121,[1]sum!$A$2:$H$154,7,FALSE)</f>
        <v>1</v>
      </c>
      <c r="Y121" s="356">
        <f>VLOOKUP(A121,[1]sum!$A$2:$H$154,8,FALSE)</f>
        <v>99</v>
      </c>
      <c r="Z121" s="357">
        <f t="shared" si="22"/>
        <v>24.75</v>
      </c>
      <c r="AA121" s="356">
        <v>102</v>
      </c>
      <c r="AB121" s="356">
        <v>6898</v>
      </c>
      <c r="AC121" s="357">
        <f t="shared" si="23"/>
        <v>1724.5</v>
      </c>
      <c r="AD121" s="356">
        <v>127</v>
      </c>
      <c r="AE121" s="356">
        <v>8801</v>
      </c>
      <c r="AF121" s="357">
        <f t="shared" si="24"/>
        <v>2200.25</v>
      </c>
      <c r="AG121" s="357">
        <v>173</v>
      </c>
      <c r="AH121" s="357">
        <v>11067</v>
      </c>
      <c r="AI121" s="357">
        <f t="shared" si="25"/>
        <v>2766.75</v>
      </c>
      <c r="AJ121" s="356">
        <v>176</v>
      </c>
      <c r="AK121" s="356">
        <v>11004</v>
      </c>
      <c r="AL121" s="357">
        <f t="shared" si="26"/>
        <v>2751</v>
      </c>
      <c r="AM121" s="356">
        <v>239</v>
      </c>
      <c r="AN121" s="356">
        <v>14541</v>
      </c>
      <c r="AO121" s="356">
        <f t="shared" si="27"/>
        <v>3635.25</v>
      </c>
      <c r="AP121" s="358">
        <v>304</v>
      </c>
      <c r="AQ121" s="355">
        <v>17728</v>
      </c>
      <c r="AR121" s="356">
        <f t="shared" si="21"/>
        <v>4432</v>
      </c>
      <c r="AS121" s="364">
        <v>242</v>
      </c>
      <c r="AT121" s="364">
        <v>16206</v>
      </c>
      <c r="AU121" s="358">
        <f t="shared" si="28"/>
        <v>4051.5</v>
      </c>
      <c r="AV121" s="361">
        <v>248</v>
      </c>
      <c r="AW121" s="361">
        <v>15036</v>
      </c>
      <c r="AX121" s="358">
        <f t="shared" si="29"/>
        <v>3759</v>
      </c>
      <c r="AY121" s="355">
        <v>213</v>
      </c>
      <c r="AZ121" s="355">
        <v>14779</v>
      </c>
      <c r="BA121" s="360">
        <f t="shared" si="30"/>
        <v>3694.75</v>
      </c>
      <c r="BB121" s="361">
        <v>258</v>
      </c>
      <c r="BC121" s="361">
        <v>16538</v>
      </c>
      <c r="BD121" s="362">
        <f t="shared" si="31"/>
        <v>4134.5</v>
      </c>
      <c r="BE121" s="359">
        <v>212</v>
      </c>
      <c r="BF121" s="359">
        <v>13772</v>
      </c>
      <c r="BG121" s="362">
        <f t="shared" si="32"/>
        <v>3443</v>
      </c>
      <c r="BH121" s="360">
        <v>168</v>
      </c>
      <c r="BI121" s="360">
        <v>10828</v>
      </c>
      <c r="BJ121" s="362">
        <f t="shared" si="33"/>
        <v>2707</v>
      </c>
      <c r="BK121" s="360">
        <v>226</v>
      </c>
      <c r="BL121" s="360">
        <v>14974</v>
      </c>
      <c r="BM121" s="362">
        <f t="shared" si="34"/>
        <v>3743.5</v>
      </c>
    </row>
    <row r="122" spans="1:65" ht="14.65" customHeight="1">
      <c r="A122" s="340">
        <v>119</v>
      </c>
      <c r="B122" s="355" t="s">
        <v>172</v>
      </c>
      <c r="C122" s="355"/>
      <c r="D122" s="355"/>
      <c r="E122" s="356" t="str">
        <f>VLOOKUP(B122,Remark!G:H,2,0)</f>
        <v>HPPY</v>
      </c>
      <c r="F122" s="363"/>
      <c r="G122" s="363"/>
      <c r="H122" s="363"/>
      <c r="I122" s="363"/>
      <c r="J122" s="363"/>
      <c r="K122" s="363"/>
      <c r="L122" s="363"/>
      <c r="M122" s="363"/>
      <c r="N122" s="363"/>
      <c r="O122" s="363"/>
      <c r="P122" s="363"/>
      <c r="Q122" s="363"/>
      <c r="R122" s="356"/>
      <c r="S122" s="356"/>
      <c r="T122" s="356"/>
      <c r="U122" s="356"/>
      <c r="V122" s="356"/>
      <c r="W122" s="356"/>
      <c r="X122" s="356">
        <f>VLOOKUP(A122,[1]sum!$A$2:$H$154,7,FALSE)</f>
        <v>19</v>
      </c>
      <c r="Y122" s="356">
        <f>VLOOKUP(A122,[1]sum!$A$2:$H$154,8,FALSE)</f>
        <v>1233</v>
      </c>
      <c r="Z122" s="357">
        <f t="shared" si="22"/>
        <v>308.25</v>
      </c>
      <c r="AA122" s="356">
        <v>43</v>
      </c>
      <c r="AB122" s="356">
        <v>3377</v>
      </c>
      <c r="AC122" s="357">
        <f t="shared" si="23"/>
        <v>844.25</v>
      </c>
      <c r="AD122" s="356">
        <v>54</v>
      </c>
      <c r="AE122" s="356">
        <v>4166</v>
      </c>
      <c r="AF122" s="357">
        <f t="shared" si="24"/>
        <v>1041.5</v>
      </c>
      <c r="AG122" s="357">
        <v>44</v>
      </c>
      <c r="AH122" s="357">
        <v>3148</v>
      </c>
      <c r="AI122" s="357">
        <f t="shared" si="25"/>
        <v>787</v>
      </c>
      <c r="AJ122" s="356">
        <v>79</v>
      </c>
      <c r="AK122" s="356">
        <v>5901</v>
      </c>
      <c r="AL122" s="357">
        <f t="shared" si="26"/>
        <v>1475.25</v>
      </c>
      <c r="AM122" s="356">
        <v>184</v>
      </c>
      <c r="AN122" s="356">
        <v>10784</v>
      </c>
      <c r="AO122" s="356">
        <f t="shared" si="27"/>
        <v>2696</v>
      </c>
      <c r="AP122" s="358">
        <v>97</v>
      </c>
      <c r="AQ122" s="355">
        <v>7299</v>
      </c>
      <c r="AR122" s="356">
        <f t="shared" si="21"/>
        <v>1824.75</v>
      </c>
      <c r="AS122" s="364">
        <v>150</v>
      </c>
      <c r="AT122" s="364">
        <v>8826</v>
      </c>
      <c r="AU122" s="358">
        <f t="shared" si="28"/>
        <v>2206.5</v>
      </c>
      <c r="AV122" s="361">
        <v>117</v>
      </c>
      <c r="AW122" s="361">
        <v>8399</v>
      </c>
      <c r="AX122" s="358">
        <f t="shared" si="29"/>
        <v>2099.75</v>
      </c>
      <c r="AY122" s="355">
        <v>117</v>
      </c>
      <c r="AZ122" s="355">
        <v>8011</v>
      </c>
      <c r="BA122" s="360">
        <f t="shared" si="30"/>
        <v>2002.75</v>
      </c>
      <c r="BB122" s="361">
        <v>128</v>
      </c>
      <c r="BC122" s="361">
        <v>8920</v>
      </c>
      <c r="BD122" s="362">
        <f t="shared" si="31"/>
        <v>2230</v>
      </c>
      <c r="BE122" s="359">
        <v>90</v>
      </c>
      <c r="BF122" s="359">
        <v>6738</v>
      </c>
      <c r="BG122" s="362">
        <f t="shared" si="32"/>
        <v>1684.5</v>
      </c>
      <c r="BH122" s="360">
        <v>59</v>
      </c>
      <c r="BI122" s="360">
        <v>3769</v>
      </c>
      <c r="BJ122" s="362">
        <f t="shared" si="33"/>
        <v>942.25</v>
      </c>
      <c r="BK122" s="360">
        <v>98</v>
      </c>
      <c r="BL122" s="360">
        <v>6578</v>
      </c>
      <c r="BM122" s="362">
        <f t="shared" si="34"/>
        <v>1644.5</v>
      </c>
    </row>
    <row r="123" spans="1:65" s="97" customFormat="1" ht="14.65" customHeight="1">
      <c r="A123" s="340">
        <v>120</v>
      </c>
      <c r="B123" s="355" t="s">
        <v>173</v>
      </c>
      <c r="C123" s="355"/>
      <c r="D123" s="355"/>
      <c r="E123" s="356" t="str">
        <f>VLOOKUP(B123,Remark!G:H,2,0)</f>
        <v>HPPY</v>
      </c>
      <c r="F123" s="363"/>
      <c r="G123" s="363"/>
      <c r="H123" s="363"/>
      <c r="I123" s="363"/>
      <c r="J123" s="363"/>
      <c r="K123" s="363"/>
      <c r="L123" s="363"/>
      <c r="M123" s="363"/>
      <c r="N123" s="363"/>
      <c r="O123" s="363"/>
      <c r="P123" s="363"/>
      <c r="Q123" s="363"/>
      <c r="R123" s="356"/>
      <c r="S123" s="356"/>
      <c r="T123" s="356"/>
      <c r="U123" s="356"/>
      <c r="V123" s="356"/>
      <c r="W123" s="356"/>
      <c r="X123" s="356">
        <f>VLOOKUP(A123,[1]sum!$A$2:$H$154,7,FALSE)</f>
        <v>31</v>
      </c>
      <c r="Y123" s="356">
        <f>VLOOKUP(A123,[1]sum!$A$2:$H$154,8,FALSE)</f>
        <v>2173</v>
      </c>
      <c r="Z123" s="356">
        <f t="shared" si="22"/>
        <v>543.25</v>
      </c>
      <c r="AA123" s="356">
        <v>173</v>
      </c>
      <c r="AB123" s="356">
        <v>12371</v>
      </c>
      <c r="AC123" s="356">
        <f t="shared" si="23"/>
        <v>3092.75</v>
      </c>
      <c r="AD123" s="356">
        <v>225</v>
      </c>
      <c r="AE123" s="356">
        <v>15743</v>
      </c>
      <c r="AF123" s="356">
        <f t="shared" si="24"/>
        <v>3935.75</v>
      </c>
      <c r="AG123" s="356">
        <v>388</v>
      </c>
      <c r="AH123" s="356">
        <v>24268</v>
      </c>
      <c r="AI123" s="356">
        <f t="shared" si="25"/>
        <v>6067</v>
      </c>
      <c r="AJ123" s="356">
        <v>461</v>
      </c>
      <c r="AK123" s="356">
        <v>28679</v>
      </c>
      <c r="AL123" s="356">
        <f t="shared" si="26"/>
        <v>7169.75</v>
      </c>
      <c r="AM123" s="356">
        <v>75</v>
      </c>
      <c r="AN123" s="356">
        <v>5413</v>
      </c>
      <c r="AO123" s="356">
        <f t="shared" si="27"/>
        <v>1353.25</v>
      </c>
      <c r="AP123" s="358">
        <v>440</v>
      </c>
      <c r="AQ123" s="355">
        <v>25324</v>
      </c>
      <c r="AR123" s="356">
        <f t="shared" si="21"/>
        <v>6331</v>
      </c>
      <c r="AS123" s="364">
        <v>305</v>
      </c>
      <c r="AT123" s="364">
        <v>20371</v>
      </c>
      <c r="AU123" s="358">
        <f t="shared" si="28"/>
        <v>5092.75</v>
      </c>
      <c r="AV123" s="361">
        <v>383</v>
      </c>
      <c r="AW123" s="361">
        <v>27649</v>
      </c>
      <c r="AX123" s="358">
        <f t="shared" si="29"/>
        <v>6912.25</v>
      </c>
      <c r="AY123" s="355">
        <v>685</v>
      </c>
      <c r="AZ123" s="355">
        <v>55223</v>
      </c>
      <c r="BA123" s="360">
        <f t="shared" si="30"/>
        <v>13805.75</v>
      </c>
      <c r="BB123" s="361">
        <v>489</v>
      </c>
      <c r="BC123" s="361">
        <v>37507</v>
      </c>
      <c r="BD123" s="362">
        <f t="shared" si="31"/>
        <v>9376.75</v>
      </c>
      <c r="BE123" s="359">
        <v>470</v>
      </c>
      <c r="BF123" s="359">
        <v>31594</v>
      </c>
      <c r="BG123" s="362">
        <f t="shared" si="32"/>
        <v>7898.5</v>
      </c>
      <c r="BH123" s="358">
        <v>613</v>
      </c>
      <c r="BI123" s="358">
        <v>41851</v>
      </c>
      <c r="BJ123" s="362">
        <f t="shared" si="33"/>
        <v>10462.75</v>
      </c>
      <c r="BK123" s="358">
        <v>770</v>
      </c>
      <c r="BL123" s="358">
        <v>50006</v>
      </c>
      <c r="BM123" s="362">
        <f t="shared" si="34"/>
        <v>12501.5</v>
      </c>
    </row>
    <row r="124" spans="1:65" s="97" customFormat="1" ht="14.65" customHeight="1">
      <c r="A124" s="340">
        <v>122</v>
      </c>
      <c r="B124" s="366" t="s">
        <v>174</v>
      </c>
      <c r="C124" s="366"/>
      <c r="D124" s="366"/>
      <c r="E124" s="357" t="str">
        <f>VLOOKUP(B124,Remark!G:H,2,0)</f>
        <v>HPPY</v>
      </c>
      <c r="F124" s="363"/>
      <c r="G124" s="363"/>
      <c r="H124" s="363"/>
      <c r="I124" s="363"/>
      <c r="J124" s="363"/>
      <c r="K124" s="363"/>
      <c r="L124" s="363"/>
      <c r="M124" s="363"/>
      <c r="N124" s="363"/>
      <c r="O124" s="363"/>
      <c r="P124" s="363"/>
      <c r="Q124" s="363"/>
      <c r="R124" s="356"/>
      <c r="S124" s="356"/>
      <c r="T124" s="356"/>
      <c r="U124" s="356"/>
      <c r="V124" s="356"/>
      <c r="W124" s="356"/>
      <c r="X124" s="356"/>
      <c r="Y124" s="356"/>
      <c r="Z124" s="356"/>
      <c r="AA124" s="356"/>
      <c r="AB124" s="356"/>
      <c r="AC124" s="356"/>
      <c r="AD124" s="356"/>
      <c r="AE124" s="356"/>
      <c r="AF124" s="356"/>
      <c r="AG124" s="356"/>
      <c r="AH124" s="356"/>
      <c r="AI124" s="356"/>
      <c r="AJ124" s="356"/>
      <c r="AK124" s="356"/>
      <c r="AL124" s="356"/>
      <c r="AM124" s="356"/>
      <c r="AN124" s="356"/>
      <c r="AO124" s="356"/>
      <c r="AP124" s="358"/>
      <c r="AQ124" s="355"/>
      <c r="AR124" s="356"/>
      <c r="AS124" s="364"/>
      <c r="AT124" s="364"/>
      <c r="AU124" s="358"/>
      <c r="AV124" s="361">
        <v>430</v>
      </c>
      <c r="AW124" s="361">
        <v>29038</v>
      </c>
      <c r="AX124" s="358">
        <f t="shared" si="29"/>
        <v>7259.5</v>
      </c>
      <c r="AY124" s="366">
        <v>442</v>
      </c>
      <c r="AZ124" s="366">
        <v>28782</v>
      </c>
      <c r="BA124" s="360">
        <f t="shared" si="30"/>
        <v>7195.5</v>
      </c>
      <c r="BB124" s="361">
        <v>512</v>
      </c>
      <c r="BC124" s="361">
        <v>33888</v>
      </c>
      <c r="BD124" s="362">
        <f t="shared" si="31"/>
        <v>8472</v>
      </c>
      <c r="BE124" s="359">
        <v>410</v>
      </c>
      <c r="BF124" s="359">
        <v>30822</v>
      </c>
      <c r="BG124" s="362">
        <f t="shared" si="32"/>
        <v>7705.5</v>
      </c>
      <c r="BH124" s="362">
        <v>488</v>
      </c>
      <c r="BI124" s="362">
        <v>32912</v>
      </c>
      <c r="BJ124" s="362">
        <f t="shared" si="33"/>
        <v>8228</v>
      </c>
      <c r="BK124" s="362">
        <v>541</v>
      </c>
      <c r="BL124" s="362">
        <v>34455</v>
      </c>
      <c r="BM124" s="362">
        <f t="shared" si="34"/>
        <v>8613.75</v>
      </c>
    </row>
    <row r="125" spans="1:65" s="97" customFormat="1" ht="14.65" customHeight="1">
      <c r="A125" s="340">
        <v>123</v>
      </c>
      <c r="B125" s="366" t="s">
        <v>175</v>
      </c>
      <c r="C125" s="366"/>
      <c r="D125" s="366"/>
      <c r="E125" s="357" t="str">
        <f>VLOOKUP(B125,Remark!G:H,2,0)</f>
        <v>HPPY</v>
      </c>
      <c r="F125" s="363"/>
      <c r="G125" s="363"/>
      <c r="H125" s="363"/>
      <c r="I125" s="363"/>
      <c r="J125" s="363"/>
      <c r="K125" s="363"/>
      <c r="L125" s="363"/>
      <c r="M125" s="363"/>
      <c r="N125" s="363"/>
      <c r="O125" s="363"/>
      <c r="P125" s="363"/>
      <c r="Q125" s="363"/>
      <c r="R125" s="356"/>
      <c r="S125" s="356"/>
      <c r="T125" s="356"/>
      <c r="U125" s="356"/>
      <c r="V125" s="356"/>
      <c r="W125" s="356"/>
      <c r="X125" s="356"/>
      <c r="Y125" s="356"/>
      <c r="Z125" s="356"/>
      <c r="AA125" s="356"/>
      <c r="AB125" s="356"/>
      <c r="AC125" s="356"/>
      <c r="AD125" s="356"/>
      <c r="AE125" s="356"/>
      <c r="AF125" s="356"/>
      <c r="AG125" s="356"/>
      <c r="AH125" s="356"/>
      <c r="AI125" s="356"/>
      <c r="AJ125" s="356"/>
      <c r="AK125" s="356"/>
      <c r="AL125" s="356"/>
      <c r="AM125" s="356"/>
      <c r="AN125" s="356"/>
      <c r="AO125" s="356"/>
      <c r="AP125" s="358"/>
      <c r="AQ125" s="355"/>
      <c r="AR125" s="356"/>
      <c r="AS125" s="364"/>
      <c r="AT125" s="364"/>
      <c r="AU125" s="358"/>
      <c r="AV125" s="361">
        <v>607</v>
      </c>
      <c r="AW125" s="361">
        <v>37181</v>
      </c>
      <c r="AX125" s="358">
        <f t="shared" si="29"/>
        <v>9295.25</v>
      </c>
      <c r="AY125" s="366">
        <v>447</v>
      </c>
      <c r="AZ125" s="366">
        <v>32701</v>
      </c>
      <c r="BA125" s="360">
        <f t="shared" si="30"/>
        <v>8175.25</v>
      </c>
      <c r="BB125" s="361">
        <v>584</v>
      </c>
      <c r="BC125" s="361">
        <v>36228</v>
      </c>
      <c r="BD125" s="362">
        <f t="shared" si="31"/>
        <v>9057</v>
      </c>
      <c r="BE125" s="359">
        <v>492</v>
      </c>
      <c r="BF125" s="359">
        <v>32204</v>
      </c>
      <c r="BG125" s="362">
        <f t="shared" si="32"/>
        <v>8051</v>
      </c>
      <c r="BH125" s="362">
        <v>460</v>
      </c>
      <c r="BI125" s="362">
        <v>30208</v>
      </c>
      <c r="BJ125" s="362">
        <f t="shared" si="33"/>
        <v>7552</v>
      </c>
      <c r="BK125" s="362">
        <v>498</v>
      </c>
      <c r="BL125" s="362">
        <v>30630</v>
      </c>
      <c r="BM125" s="362">
        <f t="shared" si="34"/>
        <v>7657.5</v>
      </c>
    </row>
    <row r="126" spans="1:65" s="97" customFormat="1" ht="14.65" customHeight="1">
      <c r="A126" s="340">
        <v>124</v>
      </c>
      <c r="B126" s="366" t="s">
        <v>176</v>
      </c>
      <c r="C126" s="366"/>
      <c r="D126" s="366"/>
      <c r="E126" s="357" t="str">
        <f>VLOOKUP(B126,Remark!G:H,2,0)</f>
        <v>HPPY</v>
      </c>
      <c r="F126" s="363"/>
      <c r="G126" s="363"/>
      <c r="H126" s="363"/>
      <c r="I126" s="363"/>
      <c r="J126" s="363"/>
      <c r="K126" s="363"/>
      <c r="L126" s="363"/>
      <c r="M126" s="363"/>
      <c r="N126" s="363"/>
      <c r="O126" s="363"/>
      <c r="P126" s="363"/>
      <c r="Q126" s="363"/>
      <c r="R126" s="356"/>
      <c r="S126" s="356"/>
      <c r="T126" s="356"/>
      <c r="U126" s="356"/>
      <c r="V126" s="356"/>
      <c r="W126" s="356"/>
      <c r="X126" s="356"/>
      <c r="Y126" s="356"/>
      <c r="Z126" s="356"/>
      <c r="AA126" s="356"/>
      <c r="AB126" s="356"/>
      <c r="AC126" s="356"/>
      <c r="AD126" s="356"/>
      <c r="AE126" s="356"/>
      <c r="AF126" s="356"/>
      <c r="AG126" s="356"/>
      <c r="AH126" s="356"/>
      <c r="AI126" s="356"/>
      <c r="AJ126" s="356"/>
      <c r="AK126" s="356"/>
      <c r="AL126" s="356"/>
      <c r="AM126" s="356"/>
      <c r="AN126" s="356"/>
      <c r="AO126" s="356"/>
      <c r="AP126" s="358"/>
      <c r="AQ126" s="355"/>
      <c r="AR126" s="356"/>
      <c r="AS126" s="364"/>
      <c r="AT126" s="364"/>
      <c r="AU126" s="358"/>
      <c r="AV126" s="361">
        <v>560</v>
      </c>
      <c r="AW126" s="361">
        <v>44680</v>
      </c>
      <c r="AX126" s="358">
        <f t="shared" si="29"/>
        <v>11170</v>
      </c>
      <c r="AY126" s="361">
        <v>691</v>
      </c>
      <c r="AZ126" s="361">
        <v>61037</v>
      </c>
      <c r="BA126" s="360">
        <f t="shared" si="30"/>
        <v>15259.25</v>
      </c>
      <c r="BB126" s="361">
        <v>345</v>
      </c>
      <c r="BC126" s="361">
        <v>30307</v>
      </c>
      <c r="BD126" s="362">
        <f t="shared" si="31"/>
        <v>7576.75</v>
      </c>
      <c r="BE126" s="359">
        <v>818</v>
      </c>
      <c r="BF126" s="359">
        <v>69682</v>
      </c>
      <c r="BG126" s="362">
        <f t="shared" si="32"/>
        <v>17420.5</v>
      </c>
      <c r="BH126" s="362">
        <v>925</v>
      </c>
      <c r="BI126" s="362">
        <v>74943</v>
      </c>
      <c r="BJ126" s="362">
        <f t="shared" si="33"/>
        <v>18735.75</v>
      </c>
      <c r="BK126" s="362">
        <v>963</v>
      </c>
      <c r="BL126" s="362">
        <v>77829</v>
      </c>
      <c r="BM126" s="362">
        <f t="shared" si="34"/>
        <v>19457.25</v>
      </c>
    </row>
    <row r="127" spans="1:65" s="97" customFormat="1" ht="14.65" customHeight="1">
      <c r="A127" s="340">
        <v>125</v>
      </c>
      <c r="B127" s="366" t="s">
        <v>177</v>
      </c>
      <c r="C127" s="366"/>
      <c r="D127" s="366"/>
      <c r="E127" s="357" t="str">
        <f>VLOOKUP(B127,Remark!G:H,2,0)</f>
        <v>HPPY</v>
      </c>
      <c r="F127" s="367"/>
      <c r="G127" s="367"/>
      <c r="H127" s="367"/>
      <c r="I127" s="367"/>
      <c r="J127" s="367"/>
      <c r="K127" s="367"/>
      <c r="L127" s="367"/>
      <c r="M127" s="367"/>
      <c r="N127" s="367"/>
      <c r="O127" s="367"/>
      <c r="P127" s="367"/>
      <c r="Q127" s="367"/>
      <c r="R127" s="357"/>
      <c r="S127" s="357"/>
      <c r="T127" s="357"/>
      <c r="U127" s="357"/>
      <c r="V127" s="357"/>
      <c r="W127" s="357"/>
      <c r="X127" s="357"/>
      <c r="Y127" s="357"/>
      <c r="Z127" s="357"/>
      <c r="AA127" s="357"/>
      <c r="AB127" s="357"/>
      <c r="AC127" s="357"/>
      <c r="AD127" s="357"/>
      <c r="AE127" s="357"/>
      <c r="AF127" s="357"/>
      <c r="AG127" s="357"/>
      <c r="AH127" s="357"/>
      <c r="AI127" s="357"/>
      <c r="AJ127" s="357"/>
      <c r="AK127" s="357"/>
      <c r="AL127" s="357"/>
      <c r="AM127" s="357"/>
      <c r="AN127" s="357"/>
      <c r="AO127" s="357"/>
      <c r="AP127" s="362"/>
      <c r="AQ127" s="366"/>
      <c r="AR127" s="357"/>
      <c r="AS127" s="361"/>
      <c r="AT127" s="361"/>
      <c r="AU127" s="362"/>
      <c r="AV127" s="361">
        <v>919</v>
      </c>
      <c r="AW127" s="361">
        <v>70861</v>
      </c>
      <c r="AX127" s="362">
        <f t="shared" si="29"/>
        <v>17715.25</v>
      </c>
      <c r="AY127" s="366">
        <v>881</v>
      </c>
      <c r="AZ127" s="366">
        <v>67947</v>
      </c>
      <c r="BA127" s="360">
        <f t="shared" si="30"/>
        <v>16986.75</v>
      </c>
      <c r="BB127" s="361">
        <v>728</v>
      </c>
      <c r="BC127" s="361">
        <v>57632</v>
      </c>
      <c r="BD127" s="362">
        <f t="shared" si="31"/>
        <v>14408</v>
      </c>
      <c r="BE127" s="359">
        <v>596</v>
      </c>
      <c r="BF127" s="359">
        <v>49832</v>
      </c>
      <c r="BG127" s="362">
        <f t="shared" si="32"/>
        <v>12458</v>
      </c>
      <c r="BH127" s="362">
        <v>857</v>
      </c>
      <c r="BI127" s="362">
        <v>68475</v>
      </c>
      <c r="BJ127" s="362">
        <f t="shared" si="33"/>
        <v>17118.75</v>
      </c>
      <c r="BK127" s="362">
        <v>968</v>
      </c>
      <c r="BL127" s="362">
        <v>72968</v>
      </c>
      <c r="BM127" s="362">
        <f t="shared" si="34"/>
        <v>18242</v>
      </c>
    </row>
    <row r="128" spans="1:65" s="288" customFormat="1" ht="14.65" customHeight="1">
      <c r="A128" s="340">
        <v>126</v>
      </c>
      <c r="B128" s="366" t="s">
        <v>178</v>
      </c>
      <c r="C128" s="366"/>
      <c r="D128" s="366"/>
      <c r="E128" s="357" t="str">
        <f>VLOOKUP(B128,Remark!G:H,2,0)</f>
        <v>HPPY</v>
      </c>
      <c r="F128" s="367"/>
      <c r="G128" s="367"/>
      <c r="H128" s="367"/>
      <c r="I128" s="367"/>
      <c r="J128" s="367"/>
      <c r="K128" s="367"/>
      <c r="L128" s="367"/>
      <c r="M128" s="367"/>
      <c r="N128" s="367"/>
      <c r="O128" s="367"/>
      <c r="P128" s="367"/>
      <c r="Q128" s="367"/>
      <c r="R128" s="357"/>
      <c r="S128" s="357"/>
      <c r="T128" s="357"/>
      <c r="U128" s="357"/>
      <c r="V128" s="357"/>
      <c r="W128" s="357"/>
      <c r="X128" s="357"/>
      <c r="Y128" s="357"/>
      <c r="Z128" s="357"/>
      <c r="AA128" s="357"/>
      <c r="AB128" s="357"/>
      <c r="AC128" s="357"/>
      <c r="AD128" s="357"/>
      <c r="AE128" s="357"/>
      <c r="AF128" s="357"/>
      <c r="AG128" s="357"/>
      <c r="AH128" s="357"/>
      <c r="AI128" s="357"/>
      <c r="AJ128" s="357"/>
      <c r="AK128" s="357"/>
      <c r="AL128" s="357"/>
      <c r="AM128" s="357"/>
      <c r="AN128" s="357"/>
      <c r="AO128" s="357"/>
      <c r="AP128" s="362"/>
      <c r="AQ128" s="366"/>
      <c r="AR128" s="357"/>
      <c r="AS128" s="361"/>
      <c r="AT128" s="361"/>
      <c r="AU128" s="362"/>
      <c r="AV128" s="361">
        <v>245</v>
      </c>
      <c r="AW128" s="361">
        <v>17043</v>
      </c>
      <c r="AX128" s="362">
        <f t="shared" si="29"/>
        <v>4260.75</v>
      </c>
      <c r="AY128" s="366">
        <v>299</v>
      </c>
      <c r="AZ128" s="366">
        <v>22369</v>
      </c>
      <c r="BA128" s="360">
        <f t="shared" si="30"/>
        <v>5592.25</v>
      </c>
      <c r="BB128" s="361">
        <v>286</v>
      </c>
      <c r="BC128" s="361">
        <v>20766</v>
      </c>
      <c r="BD128" s="362">
        <f t="shared" si="31"/>
        <v>5191.5</v>
      </c>
      <c r="BE128" s="359">
        <v>186</v>
      </c>
      <c r="BF128" s="359">
        <v>11710</v>
      </c>
      <c r="BG128" s="362">
        <f t="shared" si="32"/>
        <v>2927.5</v>
      </c>
      <c r="BH128" s="362">
        <v>0</v>
      </c>
      <c r="BI128" s="362">
        <v>0</v>
      </c>
      <c r="BJ128" s="362">
        <f t="shared" si="33"/>
        <v>0</v>
      </c>
      <c r="BK128" s="362">
        <v>0</v>
      </c>
      <c r="BL128" s="362">
        <v>0</v>
      </c>
      <c r="BM128" s="362">
        <f t="shared" si="34"/>
        <v>0</v>
      </c>
    </row>
    <row r="129" spans="1:65" s="288" customFormat="1" ht="14.65" customHeight="1">
      <c r="A129" s="340">
        <v>127</v>
      </c>
      <c r="B129" s="366" t="s">
        <v>179</v>
      </c>
      <c r="C129" s="366"/>
      <c r="D129" s="366"/>
      <c r="E129" s="357" t="str">
        <f>VLOOKUP(B129,Remark!G:H,2,0)</f>
        <v>HPPY</v>
      </c>
      <c r="F129" s="367"/>
      <c r="G129" s="367"/>
      <c r="H129" s="367"/>
      <c r="I129" s="367"/>
      <c r="J129" s="367"/>
      <c r="K129" s="367"/>
      <c r="L129" s="367"/>
      <c r="M129" s="367"/>
      <c r="N129" s="367"/>
      <c r="O129" s="367"/>
      <c r="P129" s="367"/>
      <c r="Q129" s="367"/>
      <c r="R129" s="357"/>
      <c r="S129" s="357"/>
      <c r="T129" s="357"/>
      <c r="U129" s="357"/>
      <c r="V129" s="357"/>
      <c r="W129" s="357"/>
      <c r="X129" s="357"/>
      <c r="Y129" s="357"/>
      <c r="Z129" s="357"/>
      <c r="AA129" s="357"/>
      <c r="AB129" s="357"/>
      <c r="AC129" s="357"/>
      <c r="AD129" s="357"/>
      <c r="AE129" s="357"/>
      <c r="AF129" s="357"/>
      <c r="AG129" s="357"/>
      <c r="AH129" s="357"/>
      <c r="AI129" s="357"/>
      <c r="AJ129" s="357"/>
      <c r="AK129" s="357"/>
      <c r="AL129" s="357"/>
      <c r="AM129" s="357"/>
      <c r="AN129" s="357"/>
      <c r="AO129" s="357"/>
      <c r="AP129" s="362"/>
      <c r="AQ129" s="366"/>
      <c r="AR129" s="357"/>
      <c r="AS129" s="361"/>
      <c r="AT129" s="361"/>
      <c r="AU129" s="362"/>
      <c r="AV129" s="361">
        <v>212</v>
      </c>
      <c r="AW129" s="361">
        <v>12712</v>
      </c>
      <c r="AX129" s="362">
        <f t="shared" si="29"/>
        <v>3178</v>
      </c>
      <c r="AY129" s="366">
        <v>149</v>
      </c>
      <c r="AZ129" s="366">
        <v>10091</v>
      </c>
      <c r="BA129" s="360">
        <f t="shared" si="30"/>
        <v>2522.75</v>
      </c>
      <c r="BB129" s="361">
        <v>150</v>
      </c>
      <c r="BC129" s="361">
        <v>9526</v>
      </c>
      <c r="BD129" s="362">
        <f t="shared" si="31"/>
        <v>2381.5</v>
      </c>
      <c r="BE129" s="359">
        <v>159</v>
      </c>
      <c r="BF129" s="359">
        <v>10085</v>
      </c>
      <c r="BG129" s="362">
        <f t="shared" si="32"/>
        <v>2521.25</v>
      </c>
      <c r="BH129" s="362">
        <v>121</v>
      </c>
      <c r="BI129" s="362">
        <v>7635</v>
      </c>
      <c r="BJ129" s="362">
        <f t="shared" si="33"/>
        <v>1908.75</v>
      </c>
      <c r="BK129" s="362">
        <v>123</v>
      </c>
      <c r="BL129" s="362">
        <v>7953</v>
      </c>
      <c r="BM129" s="362">
        <f t="shared" si="34"/>
        <v>1988.25</v>
      </c>
    </row>
    <row r="130" spans="1:65" s="288" customFormat="1" ht="14.65" customHeight="1">
      <c r="A130" s="340">
        <v>128</v>
      </c>
      <c r="B130" s="366" t="s">
        <v>180</v>
      </c>
      <c r="C130" s="366"/>
      <c r="D130" s="366"/>
      <c r="E130" s="357" t="str">
        <f>VLOOKUP(B130,Remark!G:H,2,0)</f>
        <v>HPPY</v>
      </c>
      <c r="F130" s="367"/>
      <c r="G130" s="367"/>
      <c r="H130" s="367"/>
      <c r="I130" s="367"/>
      <c r="J130" s="367"/>
      <c r="K130" s="367"/>
      <c r="L130" s="367"/>
      <c r="M130" s="367"/>
      <c r="N130" s="367"/>
      <c r="O130" s="367"/>
      <c r="P130" s="367"/>
      <c r="Q130" s="367"/>
      <c r="R130" s="357"/>
      <c r="S130" s="357"/>
      <c r="T130" s="357"/>
      <c r="U130" s="357"/>
      <c r="V130" s="357"/>
      <c r="W130" s="357"/>
      <c r="X130" s="357"/>
      <c r="Y130" s="357"/>
      <c r="Z130" s="357"/>
      <c r="AA130" s="357"/>
      <c r="AB130" s="357"/>
      <c r="AC130" s="357"/>
      <c r="AD130" s="357"/>
      <c r="AE130" s="357"/>
      <c r="AF130" s="357"/>
      <c r="AG130" s="357"/>
      <c r="AH130" s="357"/>
      <c r="AI130" s="357"/>
      <c r="AJ130" s="357"/>
      <c r="AK130" s="357"/>
      <c r="AL130" s="357"/>
      <c r="AM130" s="357"/>
      <c r="AN130" s="357"/>
      <c r="AO130" s="357"/>
      <c r="AP130" s="362"/>
      <c r="AQ130" s="366"/>
      <c r="AR130" s="357"/>
      <c r="AS130" s="361"/>
      <c r="AT130" s="361"/>
      <c r="AU130" s="362"/>
      <c r="AV130" s="361">
        <v>706</v>
      </c>
      <c r="AW130" s="361">
        <v>46518</v>
      </c>
      <c r="AX130" s="362">
        <f t="shared" si="29"/>
        <v>11629.5</v>
      </c>
      <c r="AY130" s="366">
        <v>742</v>
      </c>
      <c r="AZ130" s="366">
        <v>47374</v>
      </c>
      <c r="BA130" s="360">
        <f t="shared" si="30"/>
        <v>11843.5</v>
      </c>
      <c r="BB130" s="361">
        <v>656</v>
      </c>
      <c r="BC130" s="361">
        <v>38896</v>
      </c>
      <c r="BD130" s="362">
        <f t="shared" si="31"/>
        <v>9724</v>
      </c>
      <c r="BE130" s="359">
        <v>679</v>
      </c>
      <c r="BF130" s="359">
        <v>44697</v>
      </c>
      <c r="BG130" s="362">
        <f t="shared" si="32"/>
        <v>11174.25</v>
      </c>
      <c r="BH130" s="362">
        <v>583</v>
      </c>
      <c r="BI130" s="362">
        <v>38109</v>
      </c>
      <c r="BJ130" s="362">
        <f t="shared" si="33"/>
        <v>9527.25</v>
      </c>
      <c r="BK130" s="362">
        <v>659</v>
      </c>
      <c r="BL130" s="362">
        <v>42889</v>
      </c>
      <c r="BM130" s="362">
        <f t="shared" si="34"/>
        <v>10722.25</v>
      </c>
    </row>
    <row r="131" spans="1:65" s="288" customFormat="1" ht="14.65" customHeight="1">
      <c r="A131" s="340">
        <v>129</v>
      </c>
      <c r="B131" s="366" t="s">
        <v>181</v>
      </c>
      <c r="C131" s="366"/>
      <c r="D131" s="366"/>
      <c r="E131" s="357" t="str">
        <f>VLOOKUP(B131,Remark!G:H,2,0)</f>
        <v>HPPY</v>
      </c>
      <c r="F131" s="367"/>
      <c r="G131" s="367"/>
      <c r="H131" s="367"/>
      <c r="I131" s="367"/>
      <c r="J131" s="367"/>
      <c r="K131" s="367"/>
      <c r="L131" s="367"/>
      <c r="M131" s="367"/>
      <c r="N131" s="367"/>
      <c r="O131" s="367"/>
      <c r="P131" s="367"/>
      <c r="Q131" s="367"/>
      <c r="R131" s="357"/>
      <c r="S131" s="357"/>
      <c r="T131" s="357"/>
      <c r="U131" s="357"/>
      <c r="V131" s="357"/>
      <c r="W131" s="357"/>
      <c r="X131" s="357"/>
      <c r="Y131" s="357"/>
      <c r="Z131" s="357"/>
      <c r="AA131" s="357"/>
      <c r="AB131" s="357"/>
      <c r="AC131" s="357"/>
      <c r="AD131" s="357"/>
      <c r="AE131" s="357"/>
      <c r="AF131" s="357"/>
      <c r="AG131" s="357"/>
      <c r="AH131" s="357"/>
      <c r="AI131" s="357"/>
      <c r="AJ131" s="357"/>
      <c r="AK131" s="357"/>
      <c r="AL131" s="357"/>
      <c r="AM131" s="357"/>
      <c r="AN131" s="357"/>
      <c r="AO131" s="357"/>
      <c r="AP131" s="362"/>
      <c r="AQ131" s="366"/>
      <c r="AR131" s="357"/>
      <c r="AS131" s="361"/>
      <c r="AT131" s="361"/>
      <c r="AU131" s="362"/>
      <c r="AV131" s="361">
        <v>347</v>
      </c>
      <c r="AW131" s="361">
        <v>21289</v>
      </c>
      <c r="AX131" s="362">
        <f t="shared" si="29"/>
        <v>5322.25</v>
      </c>
      <c r="AY131" s="366">
        <v>290</v>
      </c>
      <c r="AZ131" s="366">
        <v>17918</v>
      </c>
      <c r="BA131" s="360">
        <f t="shared" ref="BA131:BA194" si="35">AZ131*25%</f>
        <v>4479.5</v>
      </c>
      <c r="BB131" s="361">
        <v>298</v>
      </c>
      <c r="BC131" s="361">
        <v>18298</v>
      </c>
      <c r="BD131" s="362">
        <f t="shared" ref="BD131:BD194" si="36">BC131*25%</f>
        <v>4574.5</v>
      </c>
      <c r="BE131" s="359">
        <v>433</v>
      </c>
      <c r="BF131" s="359">
        <v>26987</v>
      </c>
      <c r="BG131" s="362">
        <f t="shared" ref="BG131:BG194" si="37">BF131*25%</f>
        <v>6746.75</v>
      </c>
      <c r="BH131" s="362">
        <v>366</v>
      </c>
      <c r="BI131" s="362">
        <v>24682</v>
      </c>
      <c r="BJ131" s="362">
        <f t="shared" si="33"/>
        <v>6170.5</v>
      </c>
      <c r="BK131" s="362">
        <v>445</v>
      </c>
      <c r="BL131" s="362">
        <v>29787</v>
      </c>
      <c r="BM131" s="362">
        <f t="shared" si="34"/>
        <v>7446.75</v>
      </c>
    </row>
    <row r="132" spans="1:65" s="288" customFormat="1" ht="14.65" customHeight="1">
      <c r="A132" s="340">
        <v>130</v>
      </c>
      <c r="B132" s="366" t="s">
        <v>182</v>
      </c>
      <c r="C132" s="366"/>
      <c r="D132" s="366"/>
      <c r="E132" s="357" t="str">
        <f>VLOOKUP(B132,Remark!G:H,2,0)</f>
        <v>HPPY</v>
      </c>
      <c r="F132" s="367"/>
      <c r="G132" s="367"/>
      <c r="H132" s="367"/>
      <c r="I132" s="367"/>
      <c r="J132" s="367"/>
      <c r="K132" s="367"/>
      <c r="L132" s="367"/>
      <c r="M132" s="367"/>
      <c r="N132" s="367"/>
      <c r="O132" s="367"/>
      <c r="P132" s="367"/>
      <c r="Q132" s="367"/>
      <c r="R132" s="357"/>
      <c r="S132" s="357"/>
      <c r="T132" s="357"/>
      <c r="U132" s="357"/>
      <c r="V132" s="357"/>
      <c r="W132" s="357"/>
      <c r="X132" s="357"/>
      <c r="Y132" s="357"/>
      <c r="Z132" s="357"/>
      <c r="AA132" s="357"/>
      <c r="AB132" s="357"/>
      <c r="AC132" s="357"/>
      <c r="AD132" s="357"/>
      <c r="AE132" s="357"/>
      <c r="AF132" s="357"/>
      <c r="AG132" s="357"/>
      <c r="AH132" s="357"/>
      <c r="AI132" s="357"/>
      <c r="AJ132" s="357"/>
      <c r="AK132" s="357"/>
      <c r="AL132" s="357"/>
      <c r="AM132" s="357"/>
      <c r="AN132" s="357"/>
      <c r="AO132" s="357"/>
      <c r="AP132" s="362"/>
      <c r="AQ132" s="366"/>
      <c r="AR132" s="357"/>
      <c r="AS132" s="361"/>
      <c r="AT132" s="361"/>
      <c r="AU132" s="362"/>
      <c r="AV132" s="361">
        <v>224</v>
      </c>
      <c r="AW132" s="361">
        <v>15332</v>
      </c>
      <c r="AX132" s="362">
        <f t="shared" si="29"/>
        <v>3833</v>
      </c>
      <c r="AY132" s="366">
        <v>209</v>
      </c>
      <c r="AZ132" s="366">
        <v>12971</v>
      </c>
      <c r="BA132" s="360">
        <f t="shared" si="35"/>
        <v>3242.75</v>
      </c>
      <c r="BB132" s="361">
        <v>289</v>
      </c>
      <c r="BC132" s="361">
        <v>18583</v>
      </c>
      <c r="BD132" s="362">
        <f t="shared" si="36"/>
        <v>4645.75</v>
      </c>
      <c r="BE132" s="359">
        <v>306</v>
      </c>
      <c r="BF132" s="359">
        <v>17774</v>
      </c>
      <c r="BG132" s="362">
        <f t="shared" si="37"/>
        <v>4443.5</v>
      </c>
      <c r="BH132" s="362">
        <v>274</v>
      </c>
      <c r="BI132" s="362">
        <v>16326</v>
      </c>
      <c r="BJ132" s="362">
        <f t="shared" ref="BJ132:BJ195" si="38">BI132*25%</f>
        <v>4081.5</v>
      </c>
      <c r="BK132" s="362">
        <v>356</v>
      </c>
      <c r="BL132" s="362">
        <v>21592</v>
      </c>
      <c r="BM132" s="362">
        <f t="shared" ref="BM132:BM195" si="39">BL132*25%</f>
        <v>5398</v>
      </c>
    </row>
    <row r="133" spans="1:65" s="288" customFormat="1" ht="14.65" customHeight="1">
      <c r="A133" s="340">
        <v>131</v>
      </c>
      <c r="B133" s="366" t="s">
        <v>183</v>
      </c>
      <c r="C133" s="366"/>
      <c r="D133" s="366"/>
      <c r="E133" s="357" t="str">
        <f>VLOOKUP(B133,Remark!G:H,2,0)</f>
        <v>Kerry</v>
      </c>
      <c r="F133" s="367"/>
      <c r="G133" s="367"/>
      <c r="H133" s="367"/>
      <c r="I133" s="367"/>
      <c r="J133" s="367"/>
      <c r="K133" s="367"/>
      <c r="L133" s="367"/>
      <c r="M133" s="367"/>
      <c r="N133" s="367"/>
      <c r="O133" s="367"/>
      <c r="P133" s="367"/>
      <c r="Q133" s="367"/>
      <c r="R133" s="357"/>
      <c r="S133" s="357"/>
      <c r="T133" s="357"/>
      <c r="U133" s="357"/>
      <c r="V133" s="357"/>
      <c r="W133" s="357"/>
      <c r="X133" s="357"/>
      <c r="Y133" s="357"/>
      <c r="Z133" s="357"/>
      <c r="AA133" s="357"/>
      <c r="AB133" s="357"/>
      <c r="AC133" s="357"/>
      <c r="AD133" s="357"/>
      <c r="AE133" s="357"/>
      <c r="AF133" s="357"/>
      <c r="AG133" s="357"/>
      <c r="AH133" s="357"/>
      <c r="AI133" s="357"/>
      <c r="AJ133" s="357"/>
      <c r="AK133" s="357"/>
      <c r="AL133" s="357"/>
      <c r="AM133" s="357"/>
      <c r="AN133" s="357"/>
      <c r="AO133" s="357"/>
      <c r="AP133" s="362"/>
      <c r="AQ133" s="366"/>
      <c r="AR133" s="357"/>
      <c r="AS133" s="361"/>
      <c r="AT133" s="361"/>
      <c r="AU133" s="362"/>
      <c r="AV133" s="361">
        <v>168</v>
      </c>
      <c r="AW133" s="361">
        <v>10884</v>
      </c>
      <c r="AX133" s="362">
        <f t="shared" si="29"/>
        <v>2721</v>
      </c>
      <c r="AY133" s="366">
        <v>0</v>
      </c>
      <c r="AZ133" s="366">
        <v>0</v>
      </c>
      <c r="BA133" s="360">
        <f t="shared" si="35"/>
        <v>0</v>
      </c>
      <c r="BB133" s="361">
        <v>0</v>
      </c>
      <c r="BC133" s="361">
        <v>0</v>
      </c>
      <c r="BD133" s="362">
        <f t="shared" si="36"/>
        <v>0</v>
      </c>
      <c r="BE133" s="359">
        <v>0</v>
      </c>
      <c r="BF133" s="359">
        <v>0</v>
      </c>
      <c r="BG133" s="362">
        <f t="shared" si="37"/>
        <v>0</v>
      </c>
      <c r="BH133" s="362">
        <v>0</v>
      </c>
      <c r="BI133" s="362">
        <v>0</v>
      </c>
      <c r="BJ133" s="362">
        <f t="shared" si="38"/>
        <v>0</v>
      </c>
      <c r="BK133" s="362">
        <v>0</v>
      </c>
      <c r="BL133" s="362">
        <v>0</v>
      </c>
      <c r="BM133" s="362">
        <f t="shared" si="39"/>
        <v>0</v>
      </c>
    </row>
    <row r="134" spans="1:65" s="288" customFormat="1" ht="14.65" customHeight="1">
      <c r="A134" s="340">
        <v>132</v>
      </c>
      <c r="B134" s="366" t="s">
        <v>184</v>
      </c>
      <c r="C134" s="366"/>
      <c r="D134" s="366"/>
      <c r="E134" s="357" t="str">
        <f>VLOOKUP(B134,Remark!G:H,2,0)</f>
        <v>CHC4</v>
      </c>
      <c r="F134" s="367"/>
      <c r="G134" s="367"/>
      <c r="H134" s="367"/>
      <c r="I134" s="367"/>
      <c r="J134" s="367"/>
      <c r="K134" s="367"/>
      <c r="L134" s="367"/>
      <c r="M134" s="367"/>
      <c r="N134" s="367"/>
      <c r="O134" s="367"/>
      <c r="P134" s="367"/>
      <c r="Q134" s="36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57"/>
      <c r="AB134" s="357"/>
      <c r="AC134" s="357"/>
      <c r="AD134" s="357"/>
      <c r="AE134" s="357"/>
      <c r="AF134" s="357"/>
      <c r="AG134" s="357"/>
      <c r="AH134" s="357"/>
      <c r="AI134" s="357"/>
      <c r="AJ134" s="357"/>
      <c r="AK134" s="357"/>
      <c r="AL134" s="357"/>
      <c r="AM134" s="357"/>
      <c r="AN134" s="357"/>
      <c r="AO134" s="357"/>
      <c r="AP134" s="362"/>
      <c r="AQ134" s="366"/>
      <c r="AR134" s="357"/>
      <c r="AS134" s="361"/>
      <c r="AT134" s="361"/>
      <c r="AU134" s="362"/>
      <c r="AV134" s="361">
        <v>121</v>
      </c>
      <c r="AW134" s="361">
        <v>8979</v>
      </c>
      <c r="AX134" s="362">
        <f t="shared" si="29"/>
        <v>2244.75</v>
      </c>
      <c r="AY134" s="366">
        <v>163</v>
      </c>
      <c r="AZ134" s="366">
        <v>10381</v>
      </c>
      <c r="BA134" s="360">
        <f t="shared" si="35"/>
        <v>2595.25</v>
      </c>
      <c r="BB134" s="361">
        <v>283</v>
      </c>
      <c r="BC134" s="361">
        <v>17885</v>
      </c>
      <c r="BD134" s="362">
        <f t="shared" si="36"/>
        <v>4471.25</v>
      </c>
      <c r="BE134" s="359">
        <v>237</v>
      </c>
      <c r="BF134" s="359">
        <v>15723</v>
      </c>
      <c r="BG134" s="362">
        <f t="shared" si="37"/>
        <v>3930.75</v>
      </c>
      <c r="BH134" s="362">
        <v>296</v>
      </c>
      <c r="BI134" s="362">
        <v>17392</v>
      </c>
      <c r="BJ134" s="362">
        <f t="shared" si="38"/>
        <v>4348</v>
      </c>
      <c r="BK134" s="362">
        <v>287</v>
      </c>
      <c r="BL134" s="362">
        <v>16573</v>
      </c>
      <c r="BM134" s="362">
        <f t="shared" si="39"/>
        <v>4143.25</v>
      </c>
    </row>
    <row r="135" spans="1:65" s="288" customFormat="1" ht="14.65" customHeight="1">
      <c r="A135" s="340">
        <v>133</v>
      </c>
      <c r="B135" s="366" t="s">
        <v>185</v>
      </c>
      <c r="C135" s="366"/>
      <c r="D135" s="366"/>
      <c r="E135" s="357" t="str">
        <f>VLOOKUP(B135,Remark!G:H,2,0)</f>
        <v>Kerry</v>
      </c>
      <c r="F135" s="367"/>
      <c r="G135" s="367"/>
      <c r="H135" s="367"/>
      <c r="I135" s="367"/>
      <c r="J135" s="367"/>
      <c r="K135" s="367"/>
      <c r="L135" s="367"/>
      <c r="M135" s="367"/>
      <c r="N135" s="367"/>
      <c r="O135" s="367"/>
      <c r="P135" s="367"/>
      <c r="Q135" s="367"/>
      <c r="R135" s="357"/>
      <c r="S135" s="357"/>
      <c r="T135" s="357"/>
      <c r="U135" s="357"/>
      <c r="V135" s="357"/>
      <c r="W135" s="357"/>
      <c r="X135" s="357"/>
      <c r="Y135" s="357"/>
      <c r="Z135" s="357"/>
      <c r="AA135" s="357"/>
      <c r="AB135" s="357"/>
      <c r="AC135" s="357"/>
      <c r="AD135" s="357"/>
      <c r="AE135" s="357"/>
      <c r="AF135" s="357"/>
      <c r="AG135" s="357"/>
      <c r="AH135" s="357"/>
      <c r="AI135" s="357"/>
      <c r="AJ135" s="357"/>
      <c r="AK135" s="357"/>
      <c r="AL135" s="357"/>
      <c r="AM135" s="357"/>
      <c r="AN135" s="357"/>
      <c r="AO135" s="357"/>
      <c r="AP135" s="362"/>
      <c r="AQ135" s="366"/>
      <c r="AR135" s="357"/>
      <c r="AS135" s="361"/>
      <c r="AT135" s="361"/>
      <c r="AU135" s="362"/>
      <c r="AV135" s="361">
        <v>277</v>
      </c>
      <c r="AW135" s="361">
        <v>17839</v>
      </c>
      <c r="AX135" s="362">
        <f t="shared" si="29"/>
        <v>4459.75</v>
      </c>
      <c r="AY135" s="361">
        <v>186</v>
      </c>
      <c r="AZ135" s="361">
        <v>12958</v>
      </c>
      <c r="BA135" s="360">
        <f t="shared" si="35"/>
        <v>3239.5</v>
      </c>
      <c r="BB135" s="361">
        <v>190</v>
      </c>
      <c r="BC135" s="361">
        <v>14510</v>
      </c>
      <c r="BD135" s="362">
        <f t="shared" si="36"/>
        <v>3627.5</v>
      </c>
      <c r="BE135" s="359">
        <v>306</v>
      </c>
      <c r="BF135" s="359">
        <v>20374</v>
      </c>
      <c r="BG135" s="362">
        <f t="shared" si="37"/>
        <v>5093.5</v>
      </c>
      <c r="BH135" s="362">
        <v>253</v>
      </c>
      <c r="BI135" s="362">
        <v>16927</v>
      </c>
      <c r="BJ135" s="362">
        <f t="shared" si="38"/>
        <v>4231.75</v>
      </c>
      <c r="BK135" s="362">
        <v>278</v>
      </c>
      <c r="BL135" s="362">
        <v>17278</v>
      </c>
      <c r="BM135" s="362">
        <f t="shared" si="39"/>
        <v>4319.5</v>
      </c>
    </row>
    <row r="136" spans="1:65" s="288" customFormat="1" ht="14.65" customHeight="1">
      <c r="A136" s="340">
        <v>134</v>
      </c>
      <c r="B136" s="366" t="s">
        <v>186</v>
      </c>
      <c r="C136" s="366"/>
      <c r="D136" s="366"/>
      <c r="E136" s="357" t="str">
        <f>VLOOKUP(B136,Remark!G:H,2,0)</f>
        <v>CHC4</v>
      </c>
      <c r="F136" s="367"/>
      <c r="G136" s="367"/>
      <c r="H136" s="367"/>
      <c r="I136" s="367"/>
      <c r="J136" s="367"/>
      <c r="K136" s="367"/>
      <c r="L136" s="367"/>
      <c r="M136" s="367"/>
      <c r="N136" s="367"/>
      <c r="O136" s="367"/>
      <c r="P136" s="367"/>
      <c r="Q136" s="367"/>
      <c r="R136" s="357"/>
      <c r="S136" s="357"/>
      <c r="T136" s="357"/>
      <c r="U136" s="357"/>
      <c r="V136" s="357"/>
      <c r="W136" s="357"/>
      <c r="X136" s="357"/>
      <c r="Y136" s="357"/>
      <c r="Z136" s="357"/>
      <c r="AA136" s="357"/>
      <c r="AB136" s="357"/>
      <c r="AC136" s="357"/>
      <c r="AD136" s="357"/>
      <c r="AE136" s="357"/>
      <c r="AF136" s="357"/>
      <c r="AG136" s="357"/>
      <c r="AH136" s="357"/>
      <c r="AI136" s="357"/>
      <c r="AJ136" s="357"/>
      <c r="AK136" s="357"/>
      <c r="AL136" s="357"/>
      <c r="AM136" s="357"/>
      <c r="AN136" s="357"/>
      <c r="AO136" s="357"/>
      <c r="AP136" s="362"/>
      <c r="AQ136" s="366"/>
      <c r="AR136" s="357"/>
      <c r="AS136" s="361"/>
      <c r="AT136" s="361"/>
      <c r="AU136" s="362"/>
      <c r="AV136" s="361">
        <v>261</v>
      </c>
      <c r="AW136" s="361">
        <v>17431</v>
      </c>
      <c r="AX136" s="362">
        <f t="shared" si="29"/>
        <v>4357.75</v>
      </c>
      <c r="AY136" s="361">
        <v>260</v>
      </c>
      <c r="AZ136" s="361">
        <v>17828</v>
      </c>
      <c r="BA136" s="360">
        <f t="shared" si="35"/>
        <v>4457</v>
      </c>
      <c r="BB136" s="361">
        <v>240</v>
      </c>
      <c r="BC136" s="361">
        <v>17072</v>
      </c>
      <c r="BD136" s="362">
        <f t="shared" si="36"/>
        <v>4268</v>
      </c>
      <c r="BE136" s="359">
        <v>256</v>
      </c>
      <c r="BF136" s="359">
        <v>18384</v>
      </c>
      <c r="BG136" s="362">
        <f t="shared" si="37"/>
        <v>4596</v>
      </c>
      <c r="BH136" s="362">
        <v>224</v>
      </c>
      <c r="BI136" s="362">
        <v>15952</v>
      </c>
      <c r="BJ136" s="362">
        <f t="shared" si="38"/>
        <v>3988</v>
      </c>
      <c r="BK136" s="362">
        <v>219</v>
      </c>
      <c r="BL136" s="362">
        <v>13725</v>
      </c>
      <c r="BM136" s="362">
        <f t="shared" si="39"/>
        <v>3431.25</v>
      </c>
    </row>
    <row r="137" spans="1:65" s="288" customFormat="1" ht="14.65" customHeight="1">
      <c r="A137" s="340">
        <v>135</v>
      </c>
      <c r="B137" s="366" t="s">
        <v>187</v>
      </c>
      <c r="C137" s="366"/>
      <c r="D137" s="366"/>
      <c r="E137" s="357" t="str">
        <f>VLOOKUP(B137,Remark!G:H,2,0)</f>
        <v>CHC4</v>
      </c>
      <c r="F137" s="367"/>
      <c r="G137" s="367"/>
      <c r="H137" s="367"/>
      <c r="I137" s="367"/>
      <c r="J137" s="367"/>
      <c r="K137" s="367"/>
      <c r="L137" s="367"/>
      <c r="M137" s="367"/>
      <c r="N137" s="367"/>
      <c r="O137" s="367"/>
      <c r="P137" s="367"/>
      <c r="Q137" s="367"/>
      <c r="R137" s="357"/>
      <c r="S137" s="357"/>
      <c r="T137" s="357"/>
      <c r="U137" s="357"/>
      <c r="V137" s="357"/>
      <c r="W137" s="357"/>
      <c r="X137" s="357"/>
      <c r="Y137" s="357"/>
      <c r="Z137" s="357"/>
      <c r="AA137" s="357"/>
      <c r="AB137" s="357"/>
      <c r="AC137" s="357"/>
      <c r="AD137" s="357"/>
      <c r="AE137" s="357"/>
      <c r="AF137" s="357"/>
      <c r="AG137" s="357"/>
      <c r="AH137" s="357"/>
      <c r="AI137" s="357"/>
      <c r="AJ137" s="357"/>
      <c r="AK137" s="357"/>
      <c r="AL137" s="357"/>
      <c r="AM137" s="357"/>
      <c r="AN137" s="357"/>
      <c r="AO137" s="357"/>
      <c r="AP137" s="362"/>
      <c r="AQ137" s="366"/>
      <c r="AR137" s="357"/>
      <c r="AS137" s="361"/>
      <c r="AT137" s="361"/>
      <c r="AU137" s="362"/>
      <c r="AV137" s="361">
        <v>471</v>
      </c>
      <c r="AW137" s="361">
        <v>27289</v>
      </c>
      <c r="AX137" s="362">
        <f t="shared" si="29"/>
        <v>6822.25</v>
      </c>
      <c r="AY137" s="361">
        <v>483</v>
      </c>
      <c r="AZ137" s="361">
        <v>29625</v>
      </c>
      <c r="BA137" s="360">
        <f t="shared" si="35"/>
        <v>7406.25</v>
      </c>
      <c r="BB137" s="361">
        <v>559</v>
      </c>
      <c r="BC137" s="361">
        <v>35037</v>
      </c>
      <c r="BD137" s="362">
        <f t="shared" si="36"/>
        <v>8759.25</v>
      </c>
      <c r="BE137" s="359">
        <v>464</v>
      </c>
      <c r="BF137" s="359">
        <v>32052</v>
      </c>
      <c r="BG137" s="362">
        <f t="shared" si="37"/>
        <v>8013</v>
      </c>
      <c r="BH137" s="362">
        <v>501</v>
      </c>
      <c r="BI137" s="362">
        <v>30855</v>
      </c>
      <c r="BJ137" s="362">
        <f t="shared" si="38"/>
        <v>7713.75</v>
      </c>
      <c r="BK137" s="362">
        <v>494</v>
      </c>
      <c r="BL137" s="362">
        <v>30126</v>
      </c>
      <c r="BM137" s="362">
        <f t="shared" si="39"/>
        <v>7531.5</v>
      </c>
    </row>
    <row r="138" spans="1:65" s="288" customFormat="1" ht="14.65" customHeight="1">
      <c r="A138" s="340">
        <v>136</v>
      </c>
      <c r="B138" s="366" t="s">
        <v>188</v>
      </c>
      <c r="C138" s="366"/>
      <c r="D138" s="366"/>
      <c r="E138" s="357" t="str">
        <f>VLOOKUP(B138,Remark!G:H,2,0)</f>
        <v>HPPY</v>
      </c>
      <c r="F138" s="367"/>
      <c r="G138" s="367"/>
      <c r="H138" s="367"/>
      <c r="I138" s="367"/>
      <c r="J138" s="367"/>
      <c r="K138" s="367"/>
      <c r="L138" s="367"/>
      <c r="M138" s="367"/>
      <c r="N138" s="367"/>
      <c r="O138" s="367"/>
      <c r="P138" s="367"/>
      <c r="Q138" s="367"/>
      <c r="R138" s="357"/>
      <c r="S138" s="357"/>
      <c r="T138" s="357"/>
      <c r="U138" s="357"/>
      <c r="V138" s="357"/>
      <c r="W138" s="357"/>
      <c r="X138" s="357"/>
      <c r="Y138" s="357"/>
      <c r="Z138" s="357"/>
      <c r="AA138" s="357"/>
      <c r="AB138" s="357"/>
      <c r="AC138" s="357"/>
      <c r="AD138" s="357"/>
      <c r="AE138" s="357"/>
      <c r="AF138" s="357"/>
      <c r="AG138" s="357"/>
      <c r="AH138" s="357"/>
      <c r="AI138" s="357"/>
      <c r="AJ138" s="357"/>
      <c r="AK138" s="357"/>
      <c r="AL138" s="357"/>
      <c r="AM138" s="357"/>
      <c r="AN138" s="357"/>
      <c r="AO138" s="357"/>
      <c r="AP138" s="362"/>
      <c r="AQ138" s="366"/>
      <c r="AR138" s="357"/>
      <c r="AS138" s="361"/>
      <c r="AT138" s="361"/>
      <c r="AU138" s="362"/>
      <c r="AV138" s="361">
        <v>528</v>
      </c>
      <c r="AW138" s="361">
        <v>38808</v>
      </c>
      <c r="AX138" s="362">
        <f t="shared" si="29"/>
        <v>9702</v>
      </c>
      <c r="AY138" s="361">
        <v>482</v>
      </c>
      <c r="AZ138" s="361">
        <v>32102</v>
      </c>
      <c r="BA138" s="360">
        <f t="shared" si="35"/>
        <v>8025.5</v>
      </c>
      <c r="BB138" s="361">
        <v>445</v>
      </c>
      <c r="BC138" s="361">
        <v>37779</v>
      </c>
      <c r="BD138" s="362">
        <f t="shared" si="36"/>
        <v>9444.75</v>
      </c>
      <c r="BE138" s="359">
        <v>264</v>
      </c>
      <c r="BF138" s="359">
        <v>15784</v>
      </c>
      <c r="BG138" s="362">
        <f t="shared" si="37"/>
        <v>3946</v>
      </c>
      <c r="BH138" s="362">
        <v>381</v>
      </c>
      <c r="BI138" s="362">
        <v>25447</v>
      </c>
      <c r="BJ138" s="362">
        <f t="shared" si="38"/>
        <v>6361.75</v>
      </c>
      <c r="BK138" s="362">
        <v>397</v>
      </c>
      <c r="BL138" s="362">
        <v>28067</v>
      </c>
      <c r="BM138" s="362">
        <f t="shared" si="39"/>
        <v>7016.75</v>
      </c>
    </row>
    <row r="139" spans="1:65" s="288" customFormat="1" ht="14.65" customHeight="1">
      <c r="A139" s="340">
        <v>137</v>
      </c>
      <c r="B139" s="366" t="s">
        <v>189</v>
      </c>
      <c r="C139" s="366"/>
      <c r="D139" s="366"/>
      <c r="E139" s="357" t="str">
        <f>VLOOKUP(B139,Remark!G:H,2,0)</f>
        <v>Kerry</v>
      </c>
      <c r="F139" s="367"/>
      <c r="G139" s="367"/>
      <c r="H139" s="367"/>
      <c r="I139" s="367"/>
      <c r="J139" s="367"/>
      <c r="K139" s="367"/>
      <c r="L139" s="367"/>
      <c r="M139" s="367"/>
      <c r="N139" s="367"/>
      <c r="O139" s="367"/>
      <c r="P139" s="367"/>
      <c r="Q139" s="367"/>
      <c r="R139" s="357"/>
      <c r="S139" s="357"/>
      <c r="T139" s="357"/>
      <c r="U139" s="357"/>
      <c r="V139" s="357"/>
      <c r="W139" s="357"/>
      <c r="X139" s="357"/>
      <c r="Y139" s="357"/>
      <c r="Z139" s="357"/>
      <c r="AA139" s="357"/>
      <c r="AB139" s="357"/>
      <c r="AC139" s="357"/>
      <c r="AD139" s="357"/>
      <c r="AE139" s="357"/>
      <c r="AF139" s="357"/>
      <c r="AG139" s="357"/>
      <c r="AH139" s="357"/>
      <c r="AI139" s="357"/>
      <c r="AJ139" s="357"/>
      <c r="AK139" s="357"/>
      <c r="AL139" s="357"/>
      <c r="AM139" s="357"/>
      <c r="AN139" s="357"/>
      <c r="AO139" s="357"/>
      <c r="AP139" s="362"/>
      <c r="AQ139" s="366"/>
      <c r="AR139" s="357"/>
      <c r="AS139" s="361"/>
      <c r="AT139" s="361"/>
      <c r="AU139" s="362"/>
      <c r="AV139" s="361">
        <v>200</v>
      </c>
      <c r="AW139" s="361">
        <v>12196</v>
      </c>
      <c r="AX139" s="362">
        <f t="shared" si="29"/>
        <v>3049</v>
      </c>
      <c r="AY139" s="361">
        <v>140</v>
      </c>
      <c r="AZ139" s="361">
        <v>9596</v>
      </c>
      <c r="BA139" s="360">
        <f t="shared" si="35"/>
        <v>2399</v>
      </c>
      <c r="BB139" s="361">
        <v>150</v>
      </c>
      <c r="BC139" s="361">
        <v>11498</v>
      </c>
      <c r="BD139" s="362">
        <f t="shared" si="36"/>
        <v>2874.5</v>
      </c>
      <c r="BE139" s="359">
        <v>172</v>
      </c>
      <c r="BF139" s="359">
        <v>12228</v>
      </c>
      <c r="BG139" s="362">
        <f t="shared" si="37"/>
        <v>3057</v>
      </c>
      <c r="BH139" s="362">
        <v>153</v>
      </c>
      <c r="BI139" s="362">
        <v>9631</v>
      </c>
      <c r="BJ139" s="362">
        <f t="shared" si="38"/>
        <v>2407.75</v>
      </c>
      <c r="BK139" s="362">
        <v>228</v>
      </c>
      <c r="BL139" s="362">
        <v>14996</v>
      </c>
      <c r="BM139" s="362">
        <f t="shared" si="39"/>
        <v>3749</v>
      </c>
    </row>
    <row r="140" spans="1:65" s="288" customFormat="1" ht="14.65" customHeight="1">
      <c r="A140" s="340">
        <v>138</v>
      </c>
      <c r="B140" s="366" t="s">
        <v>190</v>
      </c>
      <c r="C140" s="366"/>
      <c r="D140" s="366"/>
      <c r="E140" s="357" t="str">
        <f>VLOOKUP(B140,Remark!G:H,2,0)</f>
        <v>HPPY</v>
      </c>
      <c r="F140" s="367"/>
      <c r="G140" s="367"/>
      <c r="H140" s="367"/>
      <c r="I140" s="367"/>
      <c r="J140" s="367"/>
      <c r="K140" s="367"/>
      <c r="L140" s="367"/>
      <c r="M140" s="367"/>
      <c r="N140" s="367"/>
      <c r="O140" s="367"/>
      <c r="P140" s="367"/>
      <c r="Q140" s="367"/>
      <c r="R140" s="357"/>
      <c r="S140" s="357"/>
      <c r="T140" s="357"/>
      <c r="U140" s="357"/>
      <c r="V140" s="357"/>
      <c r="W140" s="357"/>
      <c r="X140" s="357"/>
      <c r="Y140" s="357"/>
      <c r="Z140" s="357"/>
      <c r="AA140" s="357"/>
      <c r="AB140" s="357"/>
      <c r="AC140" s="357"/>
      <c r="AD140" s="357"/>
      <c r="AE140" s="357"/>
      <c r="AF140" s="357"/>
      <c r="AG140" s="357"/>
      <c r="AH140" s="357"/>
      <c r="AI140" s="357"/>
      <c r="AJ140" s="357"/>
      <c r="AK140" s="357"/>
      <c r="AL140" s="357"/>
      <c r="AM140" s="357"/>
      <c r="AN140" s="357"/>
      <c r="AO140" s="357"/>
      <c r="AP140" s="362"/>
      <c r="AQ140" s="366"/>
      <c r="AR140" s="357"/>
      <c r="AS140" s="361"/>
      <c r="AT140" s="361"/>
      <c r="AU140" s="362"/>
      <c r="AV140" s="361">
        <v>262</v>
      </c>
      <c r="AW140" s="361">
        <v>15838</v>
      </c>
      <c r="AX140" s="362">
        <f t="shared" si="29"/>
        <v>3959.5</v>
      </c>
      <c r="AY140" s="361">
        <v>253</v>
      </c>
      <c r="AZ140" s="361">
        <v>16163</v>
      </c>
      <c r="BA140" s="360">
        <f t="shared" si="35"/>
        <v>4040.75</v>
      </c>
      <c r="BB140" s="361">
        <v>317</v>
      </c>
      <c r="BC140" s="361">
        <v>19607</v>
      </c>
      <c r="BD140" s="362">
        <f t="shared" si="36"/>
        <v>4901.75</v>
      </c>
      <c r="BE140" s="359">
        <v>424</v>
      </c>
      <c r="BF140" s="359">
        <v>26952</v>
      </c>
      <c r="BG140" s="362">
        <f t="shared" si="37"/>
        <v>6738</v>
      </c>
      <c r="BH140" s="362">
        <v>309</v>
      </c>
      <c r="BI140" s="362">
        <v>19187</v>
      </c>
      <c r="BJ140" s="362">
        <f t="shared" si="38"/>
        <v>4796.75</v>
      </c>
      <c r="BK140" s="362">
        <v>419</v>
      </c>
      <c r="BL140" s="362">
        <v>27433</v>
      </c>
      <c r="BM140" s="362">
        <f t="shared" si="39"/>
        <v>6858.25</v>
      </c>
    </row>
    <row r="141" spans="1:65" s="288" customFormat="1" ht="14.65" customHeight="1">
      <c r="A141" s="340">
        <v>139</v>
      </c>
      <c r="B141" s="366" t="s">
        <v>192</v>
      </c>
      <c r="C141" s="366"/>
      <c r="D141" s="366"/>
      <c r="E141" s="357" t="str">
        <f>VLOOKUP(B141,Remark!G:H,2,0)</f>
        <v>PTNK</v>
      </c>
      <c r="F141" s="367"/>
      <c r="G141" s="367"/>
      <c r="H141" s="367"/>
      <c r="I141" s="367"/>
      <c r="J141" s="367"/>
      <c r="K141" s="367"/>
      <c r="L141" s="367"/>
      <c r="M141" s="367"/>
      <c r="N141" s="367"/>
      <c r="O141" s="367"/>
      <c r="P141" s="367"/>
      <c r="Q141" s="367"/>
      <c r="R141" s="357"/>
      <c r="S141" s="357"/>
      <c r="T141" s="357"/>
      <c r="U141" s="357"/>
      <c r="V141" s="357"/>
      <c r="W141" s="357"/>
      <c r="X141" s="357"/>
      <c r="Y141" s="357"/>
      <c r="Z141" s="357"/>
      <c r="AA141" s="357"/>
      <c r="AB141" s="357"/>
      <c r="AC141" s="357"/>
      <c r="AD141" s="357"/>
      <c r="AE141" s="357"/>
      <c r="AF141" s="357"/>
      <c r="AG141" s="357"/>
      <c r="AH141" s="357"/>
      <c r="AI141" s="357"/>
      <c r="AJ141" s="357"/>
      <c r="AK141" s="357"/>
      <c r="AL141" s="357"/>
      <c r="AM141" s="357"/>
      <c r="AN141" s="357"/>
      <c r="AO141" s="357"/>
      <c r="AP141" s="362"/>
      <c r="AQ141" s="366"/>
      <c r="AR141" s="357"/>
      <c r="AS141" s="361"/>
      <c r="AT141" s="361"/>
      <c r="AU141" s="362"/>
      <c r="AV141" s="361">
        <v>265</v>
      </c>
      <c r="AW141" s="361">
        <v>18063</v>
      </c>
      <c r="AX141" s="362">
        <f t="shared" si="29"/>
        <v>4515.75</v>
      </c>
      <c r="AY141" s="361">
        <v>299</v>
      </c>
      <c r="AZ141" s="361">
        <v>21169</v>
      </c>
      <c r="BA141" s="360">
        <f t="shared" si="35"/>
        <v>5292.25</v>
      </c>
      <c r="BB141" s="361">
        <v>288</v>
      </c>
      <c r="BC141" s="361">
        <v>20616</v>
      </c>
      <c r="BD141" s="362">
        <f t="shared" si="36"/>
        <v>5154</v>
      </c>
      <c r="BE141" s="359">
        <v>241</v>
      </c>
      <c r="BF141" s="359">
        <v>16559</v>
      </c>
      <c r="BG141" s="362">
        <f t="shared" si="37"/>
        <v>4139.75</v>
      </c>
      <c r="BH141" s="362">
        <v>247</v>
      </c>
      <c r="BI141" s="362">
        <v>22157</v>
      </c>
      <c r="BJ141" s="362">
        <f t="shared" si="38"/>
        <v>5539.25</v>
      </c>
      <c r="BK141" s="362">
        <v>248</v>
      </c>
      <c r="BL141" s="362">
        <v>20064</v>
      </c>
      <c r="BM141" s="362">
        <f t="shared" si="39"/>
        <v>5016</v>
      </c>
    </row>
    <row r="142" spans="1:65" s="288" customFormat="1" ht="14.65" customHeight="1">
      <c r="A142" s="340">
        <v>140</v>
      </c>
      <c r="B142" s="366" t="s">
        <v>193</v>
      </c>
      <c r="C142" s="366"/>
      <c r="D142" s="366"/>
      <c r="E142" s="357" t="str">
        <f>VLOOKUP(B142,Remark!G:H,2,0)</f>
        <v>NMIN</v>
      </c>
      <c r="F142" s="367"/>
      <c r="G142" s="367"/>
      <c r="H142" s="367"/>
      <c r="I142" s="367"/>
      <c r="J142" s="367"/>
      <c r="K142" s="367"/>
      <c r="L142" s="367"/>
      <c r="M142" s="367"/>
      <c r="N142" s="367"/>
      <c r="O142" s="367"/>
      <c r="P142" s="367"/>
      <c r="Q142" s="367"/>
      <c r="R142" s="357"/>
      <c r="S142" s="357"/>
      <c r="T142" s="357"/>
      <c r="U142" s="357"/>
      <c r="V142" s="357"/>
      <c r="W142" s="357"/>
      <c r="X142" s="357"/>
      <c r="Y142" s="357"/>
      <c r="Z142" s="357"/>
      <c r="AA142" s="357"/>
      <c r="AB142" s="357"/>
      <c r="AC142" s="357"/>
      <c r="AD142" s="357"/>
      <c r="AE142" s="357"/>
      <c r="AF142" s="357"/>
      <c r="AG142" s="357"/>
      <c r="AH142" s="357"/>
      <c r="AI142" s="357"/>
      <c r="AJ142" s="357"/>
      <c r="AK142" s="357"/>
      <c r="AL142" s="357"/>
      <c r="AM142" s="357"/>
      <c r="AN142" s="357"/>
      <c r="AO142" s="357"/>
      <c r="AP142" s="362"/>
      <c r="AQ142" s="366"/>
      <c r="AR142" s="357"/>
      <c r="AS142" s="361"/>
      <c r="AT142" s="361"/>
      <c r="AU142" s="362"/>
      <c r="AV142" s="361">
        <v>517</v>
      </c>
      <c r="AW142" s="361">
        <v>32659</v>
      </c>
      <c r="AX142" s="362">
        <f t="shared" si="29"/>
        <v>8164.75</v>
      </c>
      <c r="AY142" s="361">
        <v>467</v>
      </c>
      <c r="AZ142" s="361">
        <v>29313</v>
      </c>
      <c r="BA142" s="360">
        <f t="shared" si="35"/>
        <v>7328.25</v>
      </c>
      <c r="BB142" s="361">
        <v>506</v>
      </c>
      <c r="BC142" s="361">
        <v>31014</v>
      </c>
      <c r="BD142" s="362">
        <f t="shared" si="36"/>
        <v>7753.5</v>
      </c>
      <c r="BE142" s="359">
        <v>442</v>
      </c>
      <c r="BF142" s="359">
        <v>28514</v>
      </c>
      <c r="BG142" s="362">
        <f t="shared" si="37"/>
        <v>7128.5</v>
      </c>
      <c r="BH142" s="362">
        <v>368</v>
      </c>
      <c r="BI142" s="362">
        <v>22788</v>
      </c>
      <c r="BJ142" s="362">
        <f t="shared" si="38"/>
        <v>5697</v>
      </c>
      <c r="BK142" s="362">
        <v>385</v>
      </c>
      <c r="BL142" s="362">
        <v>23531</v>
      </c>
      <c r="BM142" s="362">
        <f t="shared" si="39"/>
        <v>5882.75</v>
      </c>
    </row>
    <row r="143" spans="1:65" s="288" customFormat="1" ht="14.65" customHeight="1">
      <c r="A143" s="340">
        <v>141</v>
      </c>
      <c r="B143" s="366" t="s">
        <v>194</v>
      </c>
      <c r="C143" s="366"/>
      <c r="D143" s="366"/>
      <c r="E143" s="357" t="str">
        <f>VLOOKUP(B143,Remark!G:H,2,0)</f>
        <v>NMIN</v>
      </c>
      <c r="F143" s="367"/>
      <c r="G143" s="367"/>
      <c r="H143" s="367"/>
      <c r="I143" s="367"/>
      <c r="J143" s="367"/>
      <c r="K143" s="367"/>
      <c r="L143" s="367"/>
      <c r="M143" s="367"/>
      <c r="N143" s="367"/>
      <c r="O143" s="367"/>
      <c r="P143" s="367"/>
      <c r="Q143" s="367"/>
      <c r="R143" s="357"/>
      <c r="S143" s="357"/>
      <c r="T143" s="357"/>
      <c r="U143" s="357"/>
      <c r="V143" s="357"/>
      <c r="W143" s="357"/>
      <c r="X143" s="357"/>
      <c r="Y143" s="357"/>
      <c r="Z143" s="357"/>
      <c r="AA143" s="357"/>
      <c r="AB143" s="357"/>
      <c r="AC143" s="357"/>
      <c r="AD143" s="357"/>
      <c r="AE143" s="357"/>
      <c r="AF143" s="357"/>
      <c r="AG143" s="357"/>
      <c r="AH143" s="357"/>
      <c r="AI143" s="357"/>
      <c r="AJ143" s="357"/>
      <c r="AK143" s="357"/>
      <c r="AL143" s="357"/>
      <c r="AM143" s="357"/>
      <c r="AN143" s="357"/>
      <c r="AO143" s="357"/>
      <c r="AP143" s="362"/>
      <c r="AQ143" s="366"/>
      <c r="AR143" s="357"/>
      <c r="AS143" s="361"/>
      <c r="AT143" s="361"/>
      <c r="AU143" s="362"/>
      <c r="AV143" s="361">
        <v>254</v>
      </c>
      <c r="AW143" s="361">
        <v>16542</v>
      </c>
      <c r="AX143" s="362">
        <f t="shared" si="29"/>
        <v>4135.5</v>
      </c>
      <c r="AY143" s="361">
        <v>145</v>
      </c>
      <c r="AZ143" s="361">
        <v>9475</v>
      </c>
      <c r="BA143" s="360">
        <f t="shared" si="35"/>
        <v>2368.75</v>
      </c>
      <c r="BB143" s="361">
        <v>169</v>
      </c>
      <c r="BC143" s="361">
        <v>11567</v>
      </c>
      <c r="BD143" s="362">
        <f t="shared" si="36"/>
        <v>2891.75</v>
      </c>
      <c r="BE143" s="359">
        <v>163</v>
      </c>
      <c r="BF143" s="359">
        <v>11189</v>
      </c>
      <c r="BG143" s="362">
        <f t="shared" si="37"/>
        <v>2797.25</v>
      </c>
      <c r="BH143" s="362">
        <v>140</v>
      </c>
      <c r="BI143" s="362">
        <v>9728</v>
      </c>
      <c r="BJ143" s="362">
        <f t="shared" si="38"/>
        <v>2432</v>
      </c>
      <c r="BK143" s="362">
        <v>192</v>
      </c>
      <c r="BL143" s="362">
        <v>12588</v>
      </c>
      <c r="BM143" s="362">
        <f t="shared" si="39"/>
        <v>3147</v>
      </c>
    </row>
    <row r="144" spans="1:65" s="288" customFormat="1" ht="14.65" customHeight="1">
      <c r="A144" s="340">
        <v>142</v>
      </c>
      <c r="B144" s="366" t="s">
        <v>195</v>
      </c>
      <c r="C144" s="366"/>
      <c r="D144" s="366"/>
      <c r="E144" s="357" t="str">
        <f>VLOOKUP(B144,Remark!G:H,2,0)</f>
        <v>NMIN</v>
      </c>
      <c r="F144" s="367"/>
      <c r="G144" s="367"/>
      <c r="H144" s="367"/>
      <c r="I144" s="367"/>
      <c r="J144" s="367"/>
      <c r="K144" s="367"/>
      <c r="L144" s="367"/>
      <c r="M144" s="367"/>
      <c r="N144" s="367"/>
      <c r="O144" s="367"/>
      <c r="P144" s="367"/>
      <c r="Q144" s="367"/>
      <c r="R144" s="357"/>
      <c r="S144" s="357"/>
      <c r="T144" s="357"/>
      <c r="U144" s="357"/>
      <c r="V144" s="357"/>
      <c r="W144" s="357"/>
      <c r="X144" s="357"/>
      <c r="Y144" s="357"/>
      <c r="Z144" s="357"/>
      <c r="AA144" s="357"/>
      <c r="AB144" s="357"/>
      <c r="AC144" s="357"/>
      <c r="AD144" s="357"/>
      <c r="AE144" s="357"/>
      <c r="AF144" s="357"/>
      <c r="AG144" s="357"/>
      <c r="AH144" s="357"/>
      <c r="AI144" s="357"/>
      <c r="AJ144" s="357"/>
      <c r="AK144" s="357"/>
      <c r="AL144" s="357"/>
      <c r="AM144" s="357"/>
      <c r="AN144" s="357"/>
      <c r="AO144" s="357"/>
      <c r="AP144" s="362"/>
      <c r="AQ144" s="366"/>
      <c r="AR144" s="357"/>
      <c r="AS144" s="361"/>
      <c r="AT144" s="361"/>
      <c r="AU144" s="362"/>
      <c r="AV144" s="361">
        <v>183</v>
      </c>
      <c r="AW144" s="361">
        <v>12473</v>
      </c>
      <c r="AX144" s="362">
        <f t="shared" si="29"/>
        <v>3118.25</v>
      </c>
      <c r="AY144" s="361">
        <v>147</v>
      </c>
      <c r="AZ144" s="361">
        <v>9521</v>
      </c>
      <c r="BA144" s="360">
        <f t="shared" si="35"/>
        <v>2380.25</v>
      </c>
      <c r="BB144" s="361">
        <v>157</v>
      </c>
      <c r="BC144" s="361">
        <v>11011</v>
      </c>
      <c r="BD144" s="362">
        <f t="shared" si="36"/>
        <v>2752.75</v>
      </c>
      <c r="BE144" s="359">
        <v>185</v>
      </c>
      <c r="BF144" s="359">
        <v>12527</v>
      </c>
      <c r="BG144" s="362">
        <f t="shared" si="37"/>
        <v>3131.75</v>
      </c>
      <c r="BH144" s="362">
        <v>163</v>
      </c>
      <c r="BI144" s="362">
        <v>11125</v>
      </c>
      <c r="BJ144" s="362">
        <f t="shared" si="38"/>
        <v>2781.25</v>
      </c>
      <c r="BK144" s="362">
        <v>201</v>
      </c>
      <c r="BL144" s="362">
        <v>13431</v>
      </c>
      <c r="BM144" s="362">
        <f t="shared" si="39"/>
        <v>3357.75</v>
      </c>
    </row>
    <row r="145" spans="1:65" s="288" customFormat="1" ht="14.65" customHeight="1">
      <c r="A145" s="340">
        <v>143</v>
      </c>
      <c r="B145" s="366" t="s">
        <v>196</v>
      </c>
      <c r="C145" s="366"/>
      <c r="D145" s="366"/>
      <c r="E145" s="357" t="str">
        <f>VLOOKUP(B145,Remark!G:H,2,0)</f>
        <v>NMIN</v>
      </c>
      <c r="F145" s="367"/>
      <c r="G145" s="367"/>
      <c r="H145" s="367"/>
      <c r="I145" s="367"/>
      <c r="J145" s="367"/>
      <c r="K145" s="367"/>
      <c r="L145" s="367"/>
      <c r="M145" s="367"/>
      <c r="N145" s="367"/>
      <c r="O145" s="367"/>
      <c r="P145" s="367"/>
      <c r="Q145" s="367"/>
      <c r="R145" s="357"/>
      <c r="S145" s="357"/>
      <c r="T145" s="357"/>
      <c r="U145" s="357"/>
      <c r="V145" s="357"/>
      <c r="W145" s="357"/>
      <c r="X145" s="357"/>
      <c r="Y145" s="357"/>
      <c r="Z145" s="357"/>
      <c r="AA145" s="357"/>
      <c r="AB145" s="357"/>
      <c r="AC145" s="357"/>
      <c r="AD145" s="357"/>
      <c r="AE145" s="357"/>
      <c r="AF145" s="357"/>
      <c r="AG145" s="357"/>
      <c r="AH145" s="357"/>
      <c r="AI145" s="357"/>
      <c r="AJ145" s="357"/>
      <c r="AK145" s="357"/>
      <c r="AL145" s="357"/>
      <c r="AM145" s="357"/>
      <c r="AN145" s="357"/>
      <c r="AO145" s="357"/>
      <c r="AP145" s="362"/>
      <c r="AQ145" s="366"/>
      <c r="AR145" s="357"/>
      <c r="AS145" s="361"/>
      <c r="AT145" s="361"/>
      <c r="AU145" s="362"/>
      <c r="AV145" s="361">
        <v>305</v>
      </c>
      <c r="AW145" s="361">
        <v>19019</v>
      </c>
      <c r="AX145" s="362">
        <f t="shared" si="29"/>
        <v>4754.75</v>
      </c>
      <c r="AY145" s="361">
        <v>224</v>
      </c>
      <c r="AZ145" s="361">
        <v>14268</v>
      </c>
      <c r="BA145" s="360">
        <f t="shared" si="35"/>
        <v>3567</v>
      </c>
      <c r="BB145" s="361">
        <v>215</v>
      </c>
      <c r="BC145" s="361">
        <v>14429</v>
      </c>
      <c r="BD145" s="362">
        <f t="shared" si="36"/>
        <v>3607.25</v>
      </c>
      <c r="BE145" s="359">
        <v>359</v>
      </c>
      <c r="BF145" s="359">
        <v>23865</v>
      </c>
      <c r="BG145" s="362">
        <f t="shared" si="37"/>
        <v>5966.25</v>
      </c>
      <c r="BH145" s="362">
        <v>279</v>
      </c>
      <c r="BI145" s="362">
        <v>18565</v>
      </c>
      <c r="BJ145" s="362">
        <f t="shared" si="38"/>
        <v>4641.25</v>
      </c>
      <c r="BK145" s="362">
        <v>361</v>
      </c>
      <c r="BL145" s="362">
        <v>22111</v>
      </c>
      <c r="BM145" s="362">
        <f t="shared" si="39"/>
        <v>5527.75</v>
      </c>
    </row>
    <row r="146" spans="1:65" s="288" customFormat="1" ht="14.65" customHeight="1">
      <c r="A146" s="340">
        <v>144</v>
      </c>
      <c r="B146" s="366" t="s">
        <v>197</v>
      </c>
      <c r="C146" s="366"/>
      <c r="D146" s="366"/>
      <c r="E146" s="357" t="str">
        <f>VLOOKUP(B146,Remark!G:H,2,0)</f>
        <v>HPPY</v>
      </c>
      <c r="F146" s="367"/>
      <c r="G146" s="367"/>
      <c r="H146" s="367"/>
      <c r="I146" s="367"/>
      <c r="J146" s="367"/>
      <c r="K146" s="367"/>
      <c r="L146" s="367"/>
      <c r="M146" s="367"/>
      <c r="N146" s="367"/>
      <c r="O146" s="367"/>
      <c r="P146" s="367"/>
      <c r="Q146" s="367"/>
      <c r="R146" s="357"/>
      <c r="S146" s="357"/>
      <c r="T146" s="357"/>
      <c r="U146" s="357"/>
      <c r="V146" s="357"/>
      <c r="W146" s="357"/>
      <c r="X146" s="357"/>
      <c r="Y146" s="357"/>
      <c r="Z146" s="357"/>
      <c r="AA146" s="357"/>
      <c r="AB146" s="357"/>
      <c r="AC146" s="357"/>
      <c r="AD146" s="357"/>
      <c r="AE146" s="357"/>
      <c r="AF146" s="357"/>
      <c r="AG146" s="357"/>
      <c r="AH146" s="357"/>
      <c r="AI146" s="357"/>
      <c r="AJ146" s="357"/>
      <c r="AK146" s="357"/>
      <c r="AL146" s="357"/>
      <c r="AM146" s="357"/>
      <c r="AN146" s="357"/>
      <c r="AO146" s="357"/>
      <c r="AP146" s="362"/>
      <c r="AQ146" s="366"/>
      <c r="AR146" s="357"/>
      <c r="AS146" s="361"/>
      <c r="AT146" s="361"/>
      <c r="AU146" s="362"/>
      <c r="AV146" s="361">
        <v>415</v>
      </c>
      <c r="AW146" s="361">
        <v>22937</v>
      </c>
      <c r="AX146" s="362">
        <f t="shared" si="29"/>
        <v>5734.25</v>
      </c>
      <c r="AY146" s="361">
        <v>484</v>
      </c>
      <c r="AZ146" s="361">
        <v>28144</v>
      </c>
      <c r="BA146" s="360">
        <f t="shared" si="35"/>
        <v>7036</v>
      </c>
      <c r="BB146" s="361">
        <v>464</v>
      </c>
      <c r="BC146" s="361">
        <v>26764</v>
      </c>
      <c r="BD146" s="362">
        <f t="shared" si="36"/>
        <v>6691</v>
      </c>
      <c r="BE146" s="359">
        <v>393</v>
      </c>
      <c r="BF146" s="359">
        <v>24367</v>
      </c>
      <c r="BG146" s="362">
        <f t="shared" si="37"/>
        <v>6091.75</v>
      </c>
      <c r="BH146" s="362">
        <v>341</v>
      </c>
      <c r="BI146" s="362">
        <v>19967</v>
      </c>
      <c r="BJ146" s="362">
        <f t="shared" si="38"/>
        <v>4991.75</v>
      </c>
      <c r="BK146" s="362">
        <v>365</v>
      </c>
      <c r="BL146" s="362">
        <v>21015</v>
      </c>
      <c r="BM146" s="362">
        <f t="shared" si="39"/>
        <v>5253.75</v>
      </c>
    </row>
    <row r="147" spans="1:65" s="288" customFormat="1" ht="14.65" customHeight="1">
      <c r="A147" s="340">
        <v>145</v>
      </c>
      <c r="B147" s="366" t="s">
        <v>198</v>
      </c>
      <c r="C147" s="366"/>
      <c r="D147" s="366"/>
      <c r="E147" s="357" t="str">
        <f>VLOOKUP(B147,Remark!G:H,2,0)</f>
        <v>PTNK</v>
      </c>
      <c r="F147" s="367"/>
      <c r="G147" s="367"/>
      <c r="H147" s="367"/>
      <c r="I147" s="367"/>
      <c r="J147" s="367"/>
      <c r="K147" s="367"/>
      <c r="L147" s="367"/>
      <c r="M147" s="367"/>
      <c r="N147" s="367"/>
      <c r="O147" s="367"/>
      <c r="P147" s="367"/>
      <c r="Q147" s="367"/>
      <c r="R147" s="357"/>
      <c r="S147" s="357"/>
      <c r="T147" s="357"/>
      <c r="U147" s="357"/>
      <c r="V147" s="357"/>
      <c r="W147" s="357"/>
      <c r="X147" s="357"/>
      <c r="Y147" s="357"/>
      <c r="Z147" s="357"/>
      <c r="AA147" s="357"/>
      <c r="AB147" s="357"/>
      <c r="AC147" s="357"/>
      <c r="AD147" s="357"/>
      <c r="AE147" s="357"/>
      <c r="AF147" s="357"/>
      <c r="AG147" s="357"/>
      <c r="AH147" s="357"/>
      <c r="AI147" s="357"/>
      <c r="AJ147" s="357"/>
      <c r="AK147" s="357"/>
      <c r="AL147" s="357"/>
      <c r="AM147" s="357"/>
      <c r="AN147" s="357"/>
      <c r="AO147" s="357"/>
      <c r="AP147" s="362"/>
      <c r="AQ147" s="366"/>
      <c r="AR147" s="357"/>
      <c r="AS147" s="361"/>
      <c r="AT147" s="361"/>
      <c r="AU147" s="362"/>
      <c r="AV147" s="361">
        <v>471</v>
      </c>
      <c r="AW147" s="361">
        <v>32013</v>
      </c>
      <c r="AX147" s="362">
        <f t="shared" si="29"/>
        <v>8003.25</v>
      </c>
      <c r="AY147" s="361">
        <v>360</v>
      </c>
      <c r="AZ147" s="361">
        <v>25528</v>
      </c>
      <c r="BA147" s="360">
        <f t="shared" si="35"/>
        <v>6382</v>
      </c>
      <c r="BB147" s="361">
        <v>402</v>
      </c>
      <c r="BC147" s="361">
        <v>29870</v>
      </c>
      <c r="BD147" s="362">
        <f t="shared" si="36"/>
        <v>7467.5</v>
      </c>
      <c r="BE147" s="359">
        <v>496</v>
      </c>
      <c r="BF147" s="359">
        <v>35504</v>
      </c>
      <c r="BG147" s="362">
        <f t="shared" si="37"/>
        <v>8876</v>
      </c>
      <c r="BH147" s="362">
        <v>467</v>
      </c>
      <c r="BI147" s="362">
        <v>31897</v>
      </c>
      <c r="BJ147" s="362">
        <f t="shared" si="38"/>
        <v>7974.25</v>
      </c>
      <c r="BK147" s="362">
        <v>545</v>
      </c>
      <c r="BL147" s="362">
        <v>40619</v>
      </c>
      <c r="BM147" s="362">
        <f t="shared" si="39"/>
        <v>10154.75</v>
      </c>
    </row>
    <row r="148" spans="1:65" s="288" customFormat="1" ht="14.65" customHeight="1">
      <c r="A148" s="340">
        <v>146</v>
      </c>
      <c r="B148" s="366" t="s">
        <v>199</v>
      </c>
      <c r="C148" s="366"/>
      <c r="D148" s="366"/>
      <c r="E148" s="357" t="str">
        <f>VLOOKUP(B148,Remark!G:H,2,0)</f>
        <v>PTNK</v>
      </c>
      <c r="F148" s="367"/>
      <c r="G148" s="367"/>
      <c r="H148" s="367"/>
      <c r="I148" s="367"/>
      <c r="J148" s="367"/>
      <c r="K148" s="367"/>
      <c r="L148" s="367"/>
      <c r="M148" s="367"/>
      <c r="N148" s="367"/>
      <c r="O148" s="367"/>
      <c r="P148" s="367"/>
      <c r="Q148" s="367"/>
      <c r="R148" s="357"/>
      <c r="S148" s="357"/>
      <c r="T148" s="357"/>
      <c r="U148" s="357"/>
      <c r="V148" s="357"/>
      <c r="W148" s="357"/>
      <c r="X148" s="357"/>
      <c r="Y148" s="357"/>
      <c r="Z148" s="357"/>
      <c r="AA148" s="357"/>
      <c r="AB148" s="357"/>
      <c r="AC148" s="357"/>
      <c r="AD148" s="357"/>
      <c r="AE148" s="357"/>
      <c r="AF148" s="357"/>
      <c r="AG148" s="357"/>
      <c r="AH148" s="357"/>
      <c r="AI148" s="357"/>
      <c r="AJ148" s="357"/>
      <c r="AK148" s="357"/>
      <c r="AL148" s="357"/>
      <c r="AM148" s="357"/>
      <c r="AN148" s="357"/>
      <c r="AO148" s="357"/>
      <c r="AP148" s="362"/>
      <c r="AQ148" s="366"/>
      <c r="AR148" s="357"/>
      <c r="AS148" s="361"/>
      <c r="AT148" s="361"/>
      <c r="AU148" s="362"/>
      <c r="AV148" s="361">
        <v>281</v>
      </c>
      <c r="AW148" s="361">
        <v>17671</v>
      </c>
      <c r="AX148" s="362">
        <f t="shared" si="29"/>
        <v>4417.75</v>
      </c>
      <c r="AY148" s="361">
        <v>299</v>
      </c>
      <c r="AZ148" s="361">
        <v>17761</v>
      </c>
      <c r="BA148" s="360">
        <f t="shared" si="35"/>
        <v>4440.25</v>
      </c>
      <c r="BB148" s="361">
        <v>311</v>
      </c>
      <c r="BC148" s="361">
        <v>20293</v>
      </c>
      <c r="BD148" s="362">
        <f t="shared" si="36"/>
        <v>5073.25</v>
      </c>
      <c r="BE148" s="359">
        <v>351</v>
      </c>
      <c r="BF148" s="359">
        <v>22045</v>
      </c>
      <c r="BG148" s="362">
        <f t="shared" si="37"/>
        <v>5511.25</v>
      </c>
      <c r="BH148" s="362">
        <v>378</v>
      </c>
      <c r="BI148" s="362">
        <v>22426</v>
      </c>
      <c r="BJ148" s="362">
        <f t="shared" si="38"/>
        <v>5606.5</v>
      </c>
      <c r="BK148" s="362">
        <v>269</v>
      </c>
      <c r="BL148" s="362">
        <v>17783</v>
      </c>
      <c r="BM148" s="362">
        <f t="shared" si="39"/>
        <v>4445.75</v>
      </c>
    </row>
    <row r="149" spans="1:65" s="288" customFormat="1" ht="14.65" customHeight="1">
      <c r="A149" s="340">
        <v>147</v>
      </c>
      <c r="B149" s="366" t="s">
        <v>200</v>
      </c>
      <c r="C149" s="366"/>
      <c r="D149" s="366"/>
      <c r="E149" s="357" t="str">
        <f>VLOOKUP(B149,Remark!G:H,2,0)</f>
        <v>PTNK</v>
      </c>
      <c r="F149" s="367"/>
      <c r="G149" s="367"/>
      <c r="H149" s="367"/>
      <c r="I149" s="367"/>
      <c r="J149" s="367"/>
      <c r="K149" s="367"/>
      <c r="L149" s="367"/>
      <c r="M149" s="367"/>
      <c r="N149" s="367"/>
      <c r="O149" s="367"/>
      <c r="P149" s="367"/>
      <c r="Q149" s="367"/>
      <c r="R149" s="357"/>
      <c r="S149" s="357"/>
      <c r="T149" s="357"/>
      <c r="U149" s="357"/>
      <c r="V149" s="357"/>
      <c r="W149" s="357"/>
      <c r="X149" s="357"/>
      <c r="Y149" s="357"/>
      <c r="Z149" s="357"/>
      <c r="AA149" s="357"/>
      <c r="AB149" s="357"/>
      <c r="AC149" s="357"/>
      <c r="AD149" s="357"/>
      <c r="AE149" s="357"/>
      <c r="AF149" s="357"/>
      <c r="AG149" s="357"/>
      <c r="AH149" s="357"/>
      <c r="AI149" s="357"/>
      <c r="AJ149" s="357"/>
      <c r="AK149" s="357"/>
      <c r="AL149" s="357"/>
      <c r="AM149" s="357"/>
      <c r="AN149" s="357"/>
      <c r="AO149" s="357"/>
      <c r="AP149" s="362"/>
      <c r="AQ149" s="366"/>
      <c r="AR149" s="357"/>
      <c r="AS149" s="361"/>
      <c r="AT149" s="361"/>
      <c r="AU149" s="362"/>
      <c r="AV149" s="361">
        <v>129</v>
      </c>
      <c r="AW149" s="361">
        <v>9627</v>
      </c>
      <c r="AX149" s="362">
        <f t="shared" si="29"/>
        <v>2406.75</v>
      </c>
      <c r="AY149" s="361">
        <v>116</v>
      </c>
      <c r="AZ149" s="361">
        <v>6840</v>
      </c>
      <c r="BA149" s="360">
        <f t="shared" si="35"/>
        <v>1710</v>
      </c>
      <c r="BB149" s="361">
        <v>111</v>
      </c>
      <c r="BC149" s="361">
        <v>8121</v>
      </c>
      <c r="BD149" s="362">
        <f t="shared" si="36"/>
        <v>2030.25</v>
      </c>
      <c r="BE149" s="359">
        <v>172</v>
      </c>
      <c r="BF149" s="359">
        <v>13164</v>
      </c>
      <c r="BG149" s="362">
        <f t="shared" si="37"/>
        <v>3291</v>
      </c>
      <c r="BH149" s="362">
        <v>111</v>
      </c>
      <c r="BI149" s="362">
        <v>8925</v>
      </c>
      <c r="BJ149" s="362">
        <f t="shared" si="38"/>
        <v>2231.25</v>
      </c>
      <c r="BK149" s="362">
        <v>162</v>
      </c>
      <c r="BL149" s="362">
        <v>12574</v>
      </c>
      <c r="BM149" s="362">
        <f t="shared" si="39"/>
        <v>3143.5</v>
      </c>
    </row>
    <row r="150" spans="1:65" s="288" customFormat="1" ht="14.65" customHeight="1">
      <c r="A150" s="340">
        <v>148</v>
      </c>
      <c r="B150" s="366" t="s">
        <v>201</v>
      </c>
      <c r="C150" s="366"/>
      <c r="D150" s="366"/>
      <c r="E150" s="357" t="str">
        <f>VLOOKUP(B150,Remark!G:H,2,0)</f>
        <v>PTNK</v>
      </c>
      <c r="F150" s="367"/>
      <c r="G150" s="367"/>
      <c r="H150" s="367"/>
      <c r="I150" s="367"/>
      <c r="J150" s="367"/>
      <c r="K150" s="367"/>
      <c r="L150" s="367"/>
      <c r="M150" s="367"/>
      <c r="N150" s="367"/>
      <c r="O150" s="367"/>
      <c r="P150" s="367"/>
      <c r="Q150" s="367"/>
      <c r="R150" s="357"/>
      <c r="S150" s="357"/>
      <c r="T150" s="357"/>
      <c r="U150" s="357"/>
      <c r="V150" s="357"/>
      <c r="W150" s="357"/>
      <c r="X150" s="357"/>
      <c r="Y150" s="357"/>
      <c r="Z150" s="357"/>
      <c r="AA150" s="357"/>
      <c r="AB150" s="357"/>
      <c r="AC150" s="357"/>
      <c r="AD150" s="357"/>
      <c r="AE150" s="357"/>
      <c r="AF150" s="357"/>
      <c r="AG150" s="357"/>
      <c r="AH150" s="357"/>
      <c r="AI150" s="357"/>
      <c r="AJ150" s="357"/>
      <c r="AK150" s="357"/>
      <c r="AL150" s="357"/>
      <c r="AM150" s="357"/>
      <c r="AN150" s="357"/>
      <c r="AO150" s="357"/>
      <c r="AP150" s="362"/>
      <c r="AQ150" s="366"/>
      <c r="AR150" s="357"/>
      <c r="AS150" s="361"/>
      <c r="AT150" s="361"/>
      <c r="AU150" s="362"/>
      <c r="AV150" s="361">
        <v>473</v>
      </c>
      <c r="AW150" s="361">
        <v>31783</v>
      </c>
      <c r="AX150" s="362">
        <f t="shared" si="29"/>
        <v>7945.75</v>
      </c>
      <c r="AY150" s="361">
        <v>368</v>
      </c>
      <c r="AZ150" s="361">
        <v>22800</v>
      </c>
      <c r="BA150" s="360">
        <f t="shared" si="35"/>
        <v>5700</v>
      </c>
      <c r="BB150" s="361">
        <v>501</v>
      </c>
      <c r="BC150" s="361">
        <v>33007</v>
      </c>
      <c r="BD150" s="362">
        <f t="shared" si="36"/>
        <v>8251.75</v>
      </c>
      <c r="BE150" s="359">
        <v>553</v>
      </c>
      <c r="BF150" s="359">
        <v>35607</v>
      </c>
      <c r="BG150" s="362">
        <f t="shared" si="37"/>
        <v>8901.75</v>
      </c>
      <c r="BH150" s="362">
        <v>603</v>
      </c>
      <c r="BI150" s="362">
        <v>39017</v>
      </c>
      <c r="BJ150" s="362">
        <f t="shared" si="38"/>
        <v>9754.25</v>
      </c>
      <c r="BK150" s="362">
        <v>552</v>
      </c>
      <c r="BL150" s="362">
        <v>39460</v>
      </c>
      <c r="BM150" s="362">
        <f t="shared" si="39"/>
        <v>9865</v>
      </c>
    </row>
    <row r="151" spans="1:65" s="288" customFormat="1" ht="14.65" customHeight="1">
      <c r="A151" s="340">
        <v>149</v>
      </c>
      <c r="B151" s="366" t="s">
        <v>202</v>
      </c>
      <c r="C151" s="366"/>
      <c r="D151" s="366"/>
      <c r="E151" s="357" t="str">
        <f>VLOOKUP(B151,Remark!G:H,2,0)</f>
        <v>Kerry</v>
      </c>
      <c r="F151" s="367"/>
      <c r="G151" s="367"/>
      <c r="H151" s="367"/>
      <c r="I151" s="367"/>
      <c r="J151" s="367"/>
      <c r="K151" s="367"/>
      <c r="L151" s="367"/>
      <c r="M151" s="367"/>
      <c r="N151" s="367"/>
      <c r="O151" s="367"/>
      <c r="P151" s="367"/>
      <c r="Q151" s="367"/>
      <c r="R151" s="357"/>
      <c r="S151" s="357"/>
      <c r="T151" s="357"/>
      <c r="U151" s="357"/>
      <c r="V151" s="357"/>
      <c r="W151" s="357"/>
      <c r="X151" s="357"/>
      <c r="Y151" s="357"/>
      <c r="Z151" s="357"/>
      <c r="AA151" s="357"/>
      <c r="AB151" s="357"/>
      <c r="AC151" s="357"/>
      <c r="AD151" s="357"/>
      <c r="AE151" s="357"/>
      <c r="AF151" s="357"/>
      <c r="AG151" s="357"/>
      <c r="AH151" s="357"/>
      <c r="AI151" s="357"/>
      <c r="AJ151" s="357"/>
      <c r="AK151" s="357"/>
      <c r="AL151" s="357"/>
      <c r="AM151" s="357"/>
      <c r="AN151" s="357"/>
      <c r="AO151" s="357"/>
      <c r="AP151" s="362"/>
      <c r="AQ151" s="366"/>
      <c r="AR151" s="357"/>
      <c r="AS151" s="361"/>
      <c r="AT151" s="361"/>
      <c r="AU151" s="362"/>
      <c r="AV151" s="361">
        <v>251</v>
      </c>
      <c r="AW151" s="361">
        <v>17957</v>
      </c>
      <c r="AX151" s="362">
        <f t="shared" si="29"/>
        <v>4489.25</v>
      </c>
      <c r="AY151" s="361">
        <v>221</v>
      </c>
      <c r="AZ151" s="361">
        <v>14643</v>
      </c>
      <c r="BA151" s="360">
        <f t="shared" si="35"/>
        <v>3660.75</v>
      </c>
      <c r="BB151" s="361">
        <v>284</v>
      </c>
      <c r="BC151" s="361">
        <v>19324</v>
      </c>
      <c r="BD151" s="362">
        <f t="shared" si="36"/>
        <v>4831</v>
      </c>
      <c r="BE151" s="359">
        <v>336</v>
      </c>
      <c r="BF151" s="359">
        <v>22840</v>
      </c>
      <c r="BG151" s="362">
        <f t="shared" si="37"/>
        <v>5710</v>
      </c>
      <c r="BH151" s="362">
        <v>420</v>
      </c>
      <c r="BI151" s="362">
        <v>30060</v>
      </c>
      <c r="BJ151" s="362">
        <f t="shared" si="38"/>
        <v>7515</v>
      </c>
      <c r="BK151" s="362">
        <v>394</v>
      </c>
      <c r="BL151" s="362">
        <v>27390</v>
      </c>
      <c r="BM151" s="362">
        <f t="shared" si="39"/>
        <v>6847.5</v>
      </c>
    </row>
    <row r="152" spans="1:65" s="288" customFormat="1" ht="14.65" customHeight="1">
      <c r="A152" s="340">
        <v>150</v>
      </c>
      <c r="B152" s="366" t="s">
        <v>203</v>
      </c>
      <c r="C152" s="366"/>
      <c r="D152" s="366"/>
      <c r="E152" s="357" t="str">
        <f>VLOOKUP(B152,Remark!G:H,2,0)</f>
        <v>HPPY</v>
      </c>
      <c r="F152" s="367"/>
      <c r="G152" s="367"/>
      <c r="H152" s="367"/>
      <c r="I152" s="367"/>
      <c r="J152" s="367"/>
      <c r="K152" s="367"/>
      <c r="L152" s="367"/>
      <c r="M152" s="367"/>
      <c r="N152" s="367"/>
      <c r="O152" s="367"/>
      <c r="P152" s="367"/>
      <c r="Q152" s="367"/>
      <c r="R152" s="357"/>
      <c r="S152" s="357"/>
      <c r="T152" s="357"/>
      <c r="U152" s="357"/>
      <c r="V152" s="357"/>
      <c r="W152" s="357"/>
      <c r="X152" s="357"/>
      <c r="Y152" s="357"/>
      <c r="Z152" s="357"/>
      <c r="AA152" s="357"/>
      <c r="AB152" s="357"/>
      <c r="AC152" s="357"/>
      <c r="AD152" s="357"/>
      <c r="AE152" s="357"/>
      <c r="AF152" s="357"/>
      <c r="AG152" s="357"/>
      <c r="AH152" s="357"/>
      <c r="AI152" s="357"/>
      <c r="AJ152" s="357"/>
      <c r="AK152" s="357"/>
      <c r="AL152" s="357"/>
      <c r="AM152" s="357"/>
      <c r="AN152" s="357"/>
      <c r="AO152" s="357"/>
      <c r="AP152" s="362"/>
      <c r="AQ152" s="366"/>
      <c r="AR152" s="357"/>
      <c r="AS152" s="361"/>
      <c r="AT152" s="361"/>
      <c r="AU152" s="362"/>
      <c r="AV152" s="361">
        <v>501</v>
      </c>
      <c r="AW152" s="361">
        <v>32835</v>
      </c>
      <c r="AX152" s="362">
        <f t="shared" si="29"/>
        <v>8208.75</v>
      </c>
      <c r="AY152" s="361">
        <v>487</v>
      </c>
      <c r="AZ152" s="361">
        <v>32037</v>
      </c>
      <c r="BA152" s="360">
        <f t="shared" si="35"/>
        <v>8009.25</v>
      </c>
      <c r="BB152" s="361">
        <v>566</v>
      </c>
      <c r="BC152" s="361">
        <v>37298</v>
      </c>
      <c r="BD152" s="362">
        <f t="shared" si="36"/>
        <v>9324.5</v>
      </c>
      <c r="BE152" s="359">
        <v>654</v>
      </c>
      <c r="BF152" s="359">
        <v>46190</v>
      </c>
      <c r="BG152" s="362">
        <f t="shared" si="37"/>
        <v>11547.5</v>
      </c>
      <c r="BH152" s="362">
        <v>591</v>
      </c>
      <c r="BI152" s="362">
        <v>40753</v>
      </c>
      <c r="BJ152" s="362">
        <f t="shared" si="38"/>
        <v>10188.25</v>
      </c>
      <c r="BK152" s="362">
        <v>652</v>
      </c>
      <c r="BL152" s="362">
        <v>46416</v>
      </c>
      <c r="BM152" s="362">
        <f t="shared" si="39"/>
        <v>11604</v>
      </c>
    </row>
    <row r="153" spans="1:65" s="288" customFormat="1" ht="14.65" customHeight="1">
      <c r="A153" s="340">
        <v>151</v>
      </c>
      <c r="B153" s="366" t="s">
        <v>205</v>
      </c>
      <c r="C153" s="366"/>
      <c r="D153" s="366"/>
      <c r="E153" s="357" t="str">
        <f>VLOOKUP(B153,Remark!G:H,2,0)</f>
        <v>SCON</v>
      </c>
      <c r="F153" s="367"/>
      <c r="G153" s="367"/>
      <c r="H153" s="367"/>
      <c r="I153" s="367"/>
      <c r="J153" s="367"/>
      <c r="K153" s="367"/>
      <c r="L153" s="367"/>
      <c r="M153" s="367"/>
      <c r="N153" s="367"/>
      <c r="O153" s="367"/>
      <c r="P153" s="367"/>
      <c r="Q153" s="367"/>
      <c r="R153" s="357"/>
      <c r="S153" s="357"/>
      <c r="T153" s="357"/>
      <c r="U153" s="357"/>
      <c r="V153" s="357"/>
      <c r="W153" s="357"/>
      <c r="X153" s="357"/>
      <c r="Y153" s="357"/>
      <c r="Z153" s="357"/>
      <c r="AA153" s="357"/>
      <c r="AB153" s="357"/>
      <c r="AC153" s="357"/>
      <c r="AD153" s="357"/>
      <c r="AE153" s="357"/>
      <c r="AF153" s="357"/>
      <c r="AG153" s="357"/>
      <c r="AH153" s="357"/>
      <c r="AI153" s="357"/>
      <c r="AJ153" s="357"/>
      <c r="AK153" s="357"/>
      <c r="AL153" s="357"/>
      <c r="AM153" s="357"/>
      <c r="AN153" s="357"/>
      <c r="AO153" s="357"/>
      <c r="AP153" s="362"/>
      <c r="AQ153" s="366"/>
      <c r="AR153" s="357"/>
      <c r="AS153" s="361"/>
      <c r="AT153" s="361"/>
      <c r="AU153" s="362"/>
      <c r="AV153" s="361">
        <v>144</v>
      </c>
      <c r="AW153" s="361">
        <v>10476</v>
      </c>
      <c r="AX153" s="362">
        <f t="shared" si="29"/>
        <v>2619</v>
      </c>
      <c r="AY153" s="361">
        <v>146</v>
      </c>
      <c r="AZ153" s="361">
        <v>11114</v>
      </c>
      <c r="BA153" s="360">
        <f t="shared" si="35"/>
        <v>2778.5</v>
      </c>
      <c r="BB153" s="361">
        <v>70</v>
      </c>
      <c r="BC153" s="361">
        <v>4938</v>
      </c>
      <c r="BD153" s="362">
        <f t="shared" si="36"/>
        <v>1234.5</v>
      </c>
      <c r="BE153" s="359">
        <v>134</v>
      </c>
      <c r="BF153" s="359">
        <v>8530</v>
      </c>
      <c r="BG153" s="362">
        <f t="shared" si="37"/>
        <v>2132.5</v>
      </c>
      <c r="BH153" s="362">
        <v>159</v>
      </c>
      <c r="BI153" s="362">
        <v>9745</v>
      </c>
      <c r="BJ153" s="362">
        <f t="shared" si="38"/>
        <v>2436.25</v>
      </c>
      <c r="BK153" s="362">
        <v>225</v>
      </c>
      <c r="BL153" s="362">
        <v>13623</v>
      </c>
      <c r="BM153" s="362">
        <f t="shared" si="39"/>
        <v>3405.75</v>
      </c>
    </row>
    <row r="154" spans="1:65" s="288" customFormat="1" ht="14.65" customHeight="1">
      <c r="A154" s="340">
        <v>152</v>
      </c>
      <c r="B154" s="366" t="s">
        <v>206</v>
      </c>
      <c r="C154" s="366"/>
      <c r="D154" s="366"/>
      <c r="E154" s="357" t="str">
        <f>VLOOKUP(B154,Remark!G:H,2,0)</f>
        <v>SCON</v>
      </c>
      <c r="F154" s="367"/>
      <c r="G154" s="367"/>
      <c r="H154" s="367"/>
      <c r="I154" s="367"/>
      <c r="J154" s="367"/>
      <c r="K154" s="367"/>
      <c r="L154" s="367"/>
      <c r="M154" s="367"/>
      <c r="N154" s="367"/>
      <c r="O154" s="367"/>
      <c r="P154" s="367"/>
      <c r="Q154" s="367"/>
      <c r="R154" s="357"/>
      <c r="S154" s="357"/>
      <c r="T154" s="357"/>
      <c r="U154" s="357"/>
      <c r="V154" s="357"/>
      <c r="W154" s="357"/>
      <c r="X154" s="357"/>
      <c r="Y154" s="357"/>
      <c r="Z154" s="357"/>
      <c r="AA154" s="357"/>
      <c r="AB154" s="357"/>
      <c r="AC154" s="357"/>
      <c r="AD154" s="357"/>
      <c r="AE154" s="357"/>
      <c r="AF154" s="357"/>
      <c r="AG154" s="357"/>
      <c r="AH154" s="357"/>
      <c r="AI154" s="357"/>
      <c r="AJ154" s="357"/>
      <c r="AK154" s="357"/>
      <c r="AL154" s="357"/>
      <c r="AM154" s="357"/>
      <c r="AN154" s="357"/>
      <c r="AO154" s="357"/>
      <c r="AP154" s="362"/>
      <c r="AQ154" s="366"/>
      <c r="AR154" s="357"/>
      <c r="AS154" s="361"/>
      <c r="AT154" s="361"/>
      <c r="AU154" s="362"/>
      <c r="AV154" s="361">
        <v>249</v>
      </c>
      <c r="AW154" s="361">
        <v>15059</v>
      </c>
      <c r="AX154" s="362">
        <f t="shared" si="29"/>
        <v>3764.75</v>
      </c>
      <c r="AY154" s="361">
        <v>264</v>
      </c>
      <c r="AZ154" s="361">
        <v>15876</v>
      </c>
      <c r="BA154" s="360">
        <f t="shared" si="35"/>
        <v>3969</v>
      </c>
      <c r="BB154" s="361">
        <v>286</v>
      </c>
      <c r="BC154" s="361">
        <v>18262</v>
      </c>
      <c r="BD154" s="362">
        <f t="shared" si="36"/>
        <v>4565.5</v>
      </c>
      <c r="BE154" s="359">
        <v>222</v>
      </c>
      <c r="BF154" s="359">
        <v>15130</v>
      </c>
      <c r="BG154" s="362">
        <f t="shared" si="37"/>
        <v>3782.5</v>
      </c>
      <c r="BH154" s="362">
        <v>243</v>
      </c>
      <c r="BI154" s="362">
        <v>15117</v>
      </c>
      <c r="BJ154" s="362">
        <f t="shared" si="38"/>
        <v>3779.25</v>
      </c>
      <c r="BK154" s="362">
        <v>224</v>
      </c>
      <c r="BL154" s="362">
        <v>13824</v>
      </c>
      <c r="BM154" s="362">
        <f t="shared" si="39"/>
        <v>3456</v>
      </c>
    </row>
    <row r="155" spans="1:65" s="288" customFormat="1" ht="14.65" customHeight="1">
      <c r="A155" s="340">
        <v>153</v>
      </c>
      <c r="B155" s="366" t="s">
        <v>208</v>
      </c>
      <c r="C155" s="366"/>
      <c r="D155" s="366"/>
      <c r="E155" s="357" t="str">
        <f>VLOOKUP(B155,Remark!G:H,2,0)</f>
        <v>MINB</v>
      </c>
      <c r="F155" s="367"/>
      <c r="G155" s="367"/>
      <c r="H155" s="367"/>
      <c r="I155" s="367"/>
      <c r="J155" s="367"/>
      <c r="K155" s="367"/>
      <c r="L155" s="367"/>
      <c r="M155" s="367"/>
      <c r="N155" s="367"/>
      <c r="O155" s="367"/>
      <c r="P155" s="367"/>
      <c r="Q155" s="367"/>
      <c r="R155" s="357"/>
      <c r="S155" s="357"/>
      <c r="T155" s="357"/>
      <c r="U155" s="357"/>
      <c r="V155" s="357"/>
      <c r="W155" s="357"/>
      <c r="X155" s="357"/>
      <c r="Y155" s="357"/>
      <c r="Z155" s="357"/>
      <c r="AA155" s="357"/>
      <c r="AB155" s="357"/>
      <c r="AC155" s="357"/>
      <c r="AD155" s="357"/>
      <c r="AE155" s="357"/>
      <c r="AF155" s="357"/>
      <c r="AG155" s="357"/>
      <c r="AH155" s="357"/>
      <c r="AI155" s="357"/>
      <c r="AJ155" s="357"/>
      <c r="AK155" s="357"/>
      <c r="AL155" s="357"/>
      <c r="AM155" s="357"/>
      <c r="AN155" s="357"/>
      <c r="AO155" s="357"/>
      <c r="AP155" s="362"/>
      <c r="AQ155" s="366"/>
      <c r="AR155" s="357"/>
      <c r="AS155" s="361"/>
      <c r="AT155" s="361"/>
      <c r="AU155" s="362"/>
      <c r="AV155" s="361">
        <v>899</v>
      </c>
      <c r="AW155" s="361">
        <v>53297</v>
      </c>
      <c r="AX155" s="362">
        <f t="shared" si="29"/>
        <v>13324.25</v>
      </c>
      <c r="AY155" s="361">
        <v>699</v>
      </c>
      <c r="AZ155" s="361">
        <v>43153</v>
      </c>
      <c r="BA155" s="360">
        <f t="shared" si="35"/>
        <v>10788.25</v>
      </c>
      <c r="BB155" s="361">
        <v>553</v>
      </c>
      <c r="BC155" s="361">
        <v>32979</v>
      </c>
      <c r="BD155" s="362">
        <f t="shared" si="36"/>
        <v>8244.75</v>
      </c>
      <c r="BE155" s="359">
        <v>904</v>
      </c>
      <c r="BF155" s="359">
        <v>54320</v>
      </c>
      <c r="BG155" s="362">
        <f t="shared" si="37"/>
        <v>13580</v>
      </c>
      <c r="BH155" s="362">
        <v>385</v>
      </c>
      <c r="BI155" s="362">
        <v>22287</v>
      </c>
      <c r="BJ155" s="362">
        <f t="shared" si="38"/>
        <v>5571.75</v>
      </c>
      <c r="BK155" s="362">
        <v>577</v>
      </c>
      <c r="BL155" s="362">
        <v>35539</v>
      </c>
      <c r="BM155" s="362">
        <f t="shared" si="39"/>
        <v>8884.75</v>
      </c>
    </row>
    <row r="156" spans="1:65" s="288" customFormat="1" ht="14.65" customHeight="1">
      <c r="A156" s="340">
        <v>154</v>
      </c>
      <c r="B156" s="366" t="s">
        <v>209</v>
      </c>
      <c r="C156" s="366"/>
      <c r="D156" s="366"/>
      <c r="E156" s="357" t="str">
        <f>VLOOKUP(B156,Remark!G:H,2,0)</f>
        <v>MINB</v>
      </c>
      <c r="F156" s="367"/>
      <c r="G156" s="367"/>
      <c r="H156" s="367"/>
      <c r="I156" s="367"/>
      <c r="J156" s="367"/>
      <c r="K156" s="367"/>
      <c r="L156" s="367"/>
      <c r="M156" s="367"/>
      <c r="N156" s="367"/>
      <c r="O156" s="367"/>
      <c r="P156" s="367"/>
      <c r="Q156" s="367"/>
      <c r="R156" s="357"/>
      <c r="S156" s="357"/>
      <c r="T156" s="357"/>
      <c r="U156" s="357"/>
      <c r="V156" s="357"/>
      <c r="W156" s="357"/>
      <c r="X156" s="357"/>
      <c r="Y156" s="357"/>
      <c r="Z156" s="357"/>
      <c r="AA156" s="357"/>
      <c r="AB156" s="357"/>
      <c r="AC156" s="357"/>
      <c r="AD156" s="357"/>
      <c r="AE156" s="357"/>
      <c r="AF156" s="357"/>
      <c r="AG156" s="357"/>
      <c r="AH156" s="357"/>
      <c r="AI156" s="357"/>
      <c r="AJ156" s="357"/>
      <c r="AK156" s="357"/>
      <c r="AL156" s="357"/>
      <c r="AM156" s="357"/>
      <c r="AN156" s="357"/>
      <c r="AO156" s="357"/>
      <c r="AP156" s="362"/>
      <c r="AQ156" s="366"/>
      <c r="AR156" s="357"/>
      <c r="AS156" s="361"/>
      <c r="AT156" s="361"/>
      <c r="AU156" s="362"/>
      <c r="AV156" s="361">
        <v>386</v>
      </c>
      <c r="AW156" s="361">
        <v>23714</v>
      </c>
      <c r="AX156" s="362">
        <f t="shared" si="29"/>
        <v>5928.5</v>
      </c>
      <c r="AY156" s="361">
        <v>387</v>
      </c>
      <c r="AZ156" s="361">
        <v>23113</v>
      </c>
      <c r="BA156" s="360">
        <f t="shared" si="35"/>
        <v>5778.25</v>
      </c>
      <c r="BB156" s="361">
        <v>342</v>
      </c>
      <c r="BC156" s="361">
        <v>20586</v>
      </c>
      <c r="BD156" s="362">
        <f t="shared" si="36"/>
        <v>5146.5</v>
      </c>
      <c r="BE156" s="359">
        <v>361</v>
      </c>
      <c r="BF156" s="359">
        <v>23671</v>
      </c>
      <c r="BG156" s="362">
        <f t="shared" si="37"/>
        <v>5917.75</v>
      </c>
      <c r="BH156" s="362">
        <v>390</v>
      </c>
      <c r="BI156" s="362">
        <v>23230</v>
      </c>
      <c r="BJ156" s="362">
        <f t="shared" si="38"/>
        <v>5807.5</v>
      </c>
      <c r="BK156" s="362">
        <v>446</v>
      </c>
      <c r="BL156" s="362">
        <v>27394</v>
      </c>
      <c r="BM156" s="362">
        <f t="shared" si="39"/>
        <v>6848.5</v>
      </c>
    </row>
    <row r="157" spans="1:65" s="288" customFormat="1" ht="14.65" customHeight="1">
      <c r="A157" s="340">
        <v>155</v>
      </c>
      <c r="B157" s="366" t="s">
        <v>210</v>
      </c>
      <c r="C157" s="366"/>
      <c r="D157" s="366"/>
      <c r="E157" s="357" t="str">
        <f>VLOOKUP(B157,Remark!G:H,2,0)</f>
        <v>MINB</v>
      </c>
      <c r="F157" s="367"/>
      <c r="G157" s="367"/>
      <c r="H157" s="367"/>
      <c r="I157" s="367"/>
      <c r="J157" s="367"/>
      <c r="K157" s="367"/>
      <c r="L157" s="367"/>
      <c r="M157" s="367"/>
      <c r="N157" s="367"/>
      <c r="O157" s="367"/>
      <c r="P157" s="367"/>
      <c r="Q157" s="367"/>
      <c r="R157" s="357"/>
      <c r="S157" s="357"/>
      <c r="T157" s="357"/>
      <c r="U157" s="357"/>
      <c r="V157" s="357"/>
      <c r="W157" s="357"/>
      <c r="X157" s="357"/>
      <c r="Y157" s="357"/>
      <c r="Z157" s="357"/>
      <c r="AA157" s="357"/>
      <c r="AB157" s="357"/>
      <c r="AC157" s="357"/>
      <c r="AD157" s="357"/>
      <c r="AE157" s="357"/>
      <c r="AF157" s="357"/>
      <c r="AG157" s="357"/>
      <c r="AH157" s="357"/>
      <c r="AI157" s="357"/>
      <c r="AJ157" s="357"/>
      <c r="AK157" s="357"/>
      <c r="AL157" s="357"/>
      <c r="AM157" s="357"/>
      <c r="AN157" s="357"/>
      <c r="AO157" s="357"/>
      <c r="AP157" s="362"/>
      <c r="AQ157" s="366"/>
      <c r="AR157" s="357"/>
      <c r="AS157" s="361"/>
      <c r="AT157" s="361"/>
      <c r="AU157" s="362"/>
      <c r="AV157" s="361">
        <v>255</v>
      </c>
      <c r="AW157" s="361">
        <v>17957</v>
      </c>
      <c r="AX157" s="362">
        <f t="shared" si="29"/>
        <v>4489.25</v>
      </c>
      <c r="AY157" s="361">
        <v>250</v>
      </c>
      <c r="AZ157" s="361">
        <v>18298</v>
      </c>
      <c r="BA157" s="360">
        <f t="shared" si="35"/>
        <v>4574.5</v>
      </c>
      <c r="BB157" s="361">
        <v>198</v>
      </c>
      <c r="BC157" s="361">
        <v>13654</v>
      </c>
      <c r="BD157" s="362">
        <f t="shared" si="36"/>
        <v>3413.5</v>
      </c>
      <c r="BE157" s="359">
        <v>308</v>
      </c>
      <c r="BF157" s="359">
        <v>22928</v>
      </c>
      <c r="BG157" s="362">
        <f t="shared" si="37"/>
        <v>5732</v>
      </c>
      <c r="BH157" s="362">
        <v>251</v>
      </c>
      <c r="BI157" s="362">
        <v>17933</v>
      </c>
      <c r="BJ157" s="362">
        <f t="shared" si="38"/>
        <v>4483.25</v>
      </c>
      <c r="BK157" s="362">
        <v>282</v>
      </c>
      <c r="BL157" s="362">
        <v>19314</v>
      </c>
      <c r="BM157" s="362">
        <f t="shared" si="39"/>
        <v>4828.5</v>
      </c>
    </row>
    <row r="158" spans="1:65" s="288" customFormat="1" ht="14.65" customHeight="1">
      <c r="A158" s="340">
        <v>156</v>
      </c>
      <c r="B158" s="366" t="s">
        <v>211</v>
      </c>
      <c r="C158" s="366"/>
      <c r="D158" s="366"/>
      <c r="E158" s="357" t="str">
        <f>VLOOKUP(B158,Remark!G:H,2,0)</f>
        <v>MINB</v>
      </c>
      <c r="F158" s="367"/>
      <c r="G158" s="367"/>
      <c r="H158" s="367"/>
      <c r="I158" s="367"/>
      <c r="J158" s="367"/>
      <c r="K158" s="367"/>
      <c r="L158" s="367"/>
      <c r="M158" s="367"/>
      <c r="N158" s="367"/>
      <c r="O158" s="367"/>
      <c r="P158" s="367"/>
      <c r="Q158" s="367"/>
      <c r="R158" s="357"/>
      <c r="S158" s="357"/>
      <c r="T158" s="357"/>
      <c r="U158" s="357"/>
      <c r="V158" s="357"/>
      <c r="W158" s="357"/>
      <c r="X158" s="357"/>
      <c r="Y158" s="357"/>
      <c r="Z158" s="357"/>
      <c r="AA158" s="357"/>
      <c r="AB158" s="357"/>
      <c r="AC158" s="357"/>
      <c r="AD158" s="357"/>
      <c r="AE158" s="357"/>
      <c r="AF158" s="357"/>
      <c r="AG158" s="357"/>
      <c r="AH158" s="357"/>
      <c r="AI158" s="357"/>
      <c r="AJ158" s="357"/>
      <c r="AK158" s="357"/>
      <c r="AL158" s="357"/>
      <c r="AM158" s="357"/>
      <c r="AN158" s="357"/>
      <c r="AO158" s="357"/>
      <c r="AP158" s="362"/>
      <c r="AQ158" s="366"/>
      <c r="AR158" s="357"/>
      <c r="AS158" s="361"/>
      <c r="AT158" s="361"/>
      <c r="AU158" s="362"/>
      <c r="AV158" s="361">
        <v>360</v>
      </c>
      <c r="AW158" s="361">
        <v>21860</v>
      </c>
      <c r="AX158" s="362">
        <f t="shared" si="29"/>
        <v>5465</v>
      </c>
      <c r="AY158" s="361">
        <v>416</v>
      </c>
      <c r="AZ158" s="361">
        <v>26124</v>
      </c>
      <c r="BA158" s="360">
        <f t="shared" si="35"/>
        <v>6531</v>
      </c>
      <c r="BB158" s="361">
        <v>347</v>
      </c>
      <c r="BC158" s="361">
        <v>21637</v>
      </c>
      <c r="BD158" s="362">
        <f t="shared" si="36"/>
        <v>5409.25</v>
      </c>
      <c r="BE158" s="359">
        <v>328</v>
      </c>
      <c r="BF158" s="359">
        <v>21952</v>
      </c>
      <c r="BG158" s="362">
        <f t="shared" si="37"/>
        <v>5488</v>
      </c>
      <c r="BH158" s="362">
        <v>403</v>
      </c>
      <c r="BI158" s="362">
        <v>27937</v>
      </c>
      <c r="BJ158" s="362">
        <f t="shared" si="38"/>
        <v>6984.25</v>
      </c>
      <c r="BK158" s="362">
        <v>283</v>
      </c>
      <c r="BL158" s="362">
        <v>19177</v>
      </c>
      <c r="BM158" s="362">
        <f t="shared" si="39"/>
        <v>4794.25</v>
      </c>
    </row>
    <row r="159" spans="1:65" s="288" customFormat="1" ht="14.65" customHeight="1">
      <c r="A159" s="340">
        <v>157</v>
      </c>
      <c r="B159" s="366" t="s">
        <v>212</v>
      </c>
      <c r="C159" s="366"/>
      <c r="D159" s="366"/>
      <c r="E159" s="357" t="str">
        <f>VLOOKUP(B159,Remark!G:H,2,0)</f>
        <v>MINB</v>
      </c>
      <c r="F159" s="367"/>
      <c r="G159" s="367"/>
      <c r="H159" s="367"/>
      <c r="I159" s="367"/>
      <c r="J159" s="367"/>
      <c r="K159" s="367"/>
      <c r="L159" s="367"/>
      <c r="M159" s="367"/>
      <c r="N159" s="367"/>
      <c r="O159" s="367"/>
      <c r="P159" s="367"/>
      <c r="Q159" s="367"/>
      <c r="R159" s="357"/>
      <c r="S159" s="357"/>
      <c r="T159" s="357"/>
      <c r="U159" s="357"/>
      <c r="V159" s="357"/>
      <c r="W159" s="357"/>
      <c r="X159" s="357"/>
      <c r="Y159" s="357"/>
      <c r="Z159" s="357"/>
      <c r="AA159" s="357"/>
      <c r="AB159" s="357"/>
      <c r="AC159" s="357"/>
      <c r="AD159" s="357"/>
      <c r="AE159" s="357"/>
      <c r="AF159" s="357"/>
      <c r="AG159" s="357"/>
      <c r="AH159" s="357"/>
      <c r="AI159" s="357"/>
      <c r="AJ159" s="357"/>
      <c r="AK159" s="357"/>
      <c r="AL159" s="357"/>
      <c r="AM159" s="357"/>
      <c r="AN159" s="357"/>
      <c r="AO159" s="357"/>
      <c r="AP159" s="362"/>
      <c r="AQ159" s="366"/>
      <c r="AR159" s="357"/>
      <c r="AS159" s="361"/>
      <c r="AT159" s="361"/>
      <c r="AU159" s="362"/>
      <c r="AV159" s="361">
        <v>256</v>
      </c>
      <c r="AW159" s="361">
        <v>23512</v>
      </c>
      <c r="AX159" s="362">
        <f t="shared" si="29"/>
        <v>5878</v>
      </c>
      <c r="AY159" s="361">
        <v>151</v>
      </c>
      <c r="AZ159" s="361">
        <v>11577</v>
      </c>
      <c r="BA159" s="360">
        <f t="shared" si="35"/>
        <v>2894.25</v>
      </c>
      <c r="BB159" s="361">
        <v>162</v>
      </c>
      <c r="BC159" s="361">
        <v>12370</v>
      </c>
      <c r="BD159" s="362">
        <f t="shared" si="36"/>
        <v>3092.5</v>
      </c>
      <c r="BE159" s="359">
        <v>143</v>
      </c>
      <c r="BF159" s="359">
        <v>9217</v>
      </c>
      <c r="BG159" s="362">
        <f t="shared" si="37"/>
        <v>2304.25</v>
      </c>
      <c r="BH159" s="362">
        <v>176</v>
      </c>
      <c r="BI159" s="362">
        <v>11324</v>
      </c>
      <c r="BJ159" s="362">
        <f t="shared" si="38"/>
        <v>2831</v>
      </c>
      <c r="BK159" s="362">
        <v>169</v>
      </c>
      <c r="BL159" s="362">
        <v>10659</v>
      </c>
      <c r="BM159" s="362">
        <f t="shared" si="39"/>
        <v>2664.75</v>
      </c>
    </row>
    <row r="160" spans="1:65" s="288" customFormat="1" ht="14.65" customHeight="1">
      <c r="A160" s="340">
        <v>158</v>
      </c>
      <c r="B160" s="366" t="s">
        <v>213</v>
      </c>
      <c r="C160" s="366"/>
      <c r="D160" s="366"/>
      <c r="E160" s="357" t="str">
        <f>VLOOKUP(B160,Remark!G:H,2,0)</f>
        <v>MINB</v>
      </c>
      <c r="F160" s="367"/>
      <c r="G160" s="367"/>
      <c r="H160" s="367"/>
      <c r="I160" s="367"/>
      <c r="J160" s="367"/>
      <c r="K160" s="367"/>
      <c r="L160" s="367"/>
      <c r="M160" s="367"/>
      <c r="N160" s="367"/>
      <c r="O160" s="367"/>
      <c r="P160" s="367"/>
      <c r="Q160" s="367"/>
      <c r="R160" s="357"/>
      <c r="S160" s="357"/>
      <c r="T160" s="357"/>
      <c r="U160" s="357"/>
      <c r="V160" s="357"/>
      <c r="W160" s="357"/>
      <c r="X160" s="357"/>
      <c r="Y160" s="357"/>
      <c r="Z160" s="357"/>
      <c r="AA160" s="357"/>
      <c r="AB160" s="357"/>
      <c r="AC160" s="357"/>
      <c r="AD160" s="357"/>
      <c r="AE160" s="357"/>
      <c r="AF160" s="357"/>
      <c r="AG160" s="357"/>
      <c r="AH160" s="357"/>
      <c r="AI160" s="357"/>
      <c r="AJ160" s="357"/>
      <c r="AK160" s="357"/>
      <c r="AL160" s="357"/>
      <c r="AM160" s="357"/>
      <c r="AN160" s="357"/>
      <c r="AO160" s="357"/>
      <c r="AP160" s="362"/>
      <c r="AQ160" s="366"/>
      <c r="AR160" s="357"/>
      <c r="AS160" s="361"/>
      <c r="AT160" s="361"/>
      <c r="AU160" s="362"/>
      <c r="AV160" s="361">
        <v>390</v>
      </c>
      <c r="AW160" s="361">
        <v>25690</v>
      </c>
      <c r="AX160" s="362">
        <f t="shared" si="29"/>
        <v>6422.5</v>
      </c>
      <c r="AY160" s="361">
        <v>460</v>
      </c>
      <c r="AZ160" s="361">
        <v>36320</v>
      </c>
      <c r="BA160" s="360">
        <f t="shared" si="35"/>
        <v>9080</v>
      </c>
      <c r="BB160" s="361">
        <v>478</v>
      </c>
      <c r="BC160" s="361">
        <v>35062</v>
      </c>
      <c r="BD160" s="362">
        <f t="shared" si="36"/>
        <v>8765.5</v>
      </c>
      <c r="BE160" s="359">
        <v>597</v>
      </c>
      <c r="BF160" s="359">
        <v>41159</v>
      </c>
      <c r="BG160" s="362">
        <f t="shared" si="37"/>
        <v>10289.75</v>
      </c>
      <c r="BH160" s="362">
        <v>591</v>
      </c>
      <c r="BI160" s="362">
        <v>42617</v>
      </c>
      <c r="BJ160" s="362">
        <f t="shared" si="38"/>
        <v>10654.25</v>
      </c>
      <c r="BK160" s="362">
        <v>587</v>
      </c>
      <c r="BL160" s="362">
        <v>40081</v>
      </c>
      <c r="BM160" s="362">
        <f t="shared" si="39"/>
        <v>10020.25</v>
      </c>
    </row>
    <row r="161" spans="1:65" s="288" customFormat="1" ht="14.65" customHeight="1">
      <c r="A161" s="340">
        <v>159</v>
      </c>
      <c r="B161" s="366" t="s">
        <v>214</v>
      </c>
      <c r="C161" s="366"/>
      <c r="D161" s="366"/>
      <c r="E161" s="357" t="str">
        <f>VLOOKUP(B161,Remark!G:H,2,0)</f>
        <v>MINB</v>
      </c>
      <c r="F161" s="367"/>
      <c r="G161" s="367"/>
      <c r="H161" s="367"/>
      <c r="I161" s="367"/>
      <c r="J161" s="367"/>
      <c r="K161" s="367"/>
      <c r="L161" s="367"/>
      <c r="M161" s="367"/>
      <c r="N161" s="367"/>
      <c r="O161" s="367"/>
      <c r="P161" s="367"/>
      <c r="Q161" s="367"/>
      <c r="R161" s="357"/>
      <c r="S161" s="357"/>
      <c r="T161" s="357"/>
      <c r="U161" s="357"/>
      <c r="V161" s="357"/>
      <c r="W161" s="357"/>
      <c r="X161" s="357"/>
      <c r="Y161" s="357"/>
      <c r="Z161" s="357"/>
      <c r="AA161" s="357"/>
      <c r="AB161" s="357"/>
      <c r="AC161" s="357"/>
      <c r="AD161" s="357"/>
      <c r="AE161" s="357"/>
      <c r="AF161" s="357"/>
      <c r="AG161" s="357"/>
      <c r="AH161" s="357"/>
      <c r="AI161" s="357"/>
      <c r="AJ161" s="357"/>
      <c r="AK161" s="357"/>
      <c r="AL161" s="357"/>
      <c r="AM161" s="357"/>
      <c r="AN161" s="357"/>
      <c r="AO161" s="357"/>
      <c r="AP161" s="362"/>
      <c r="AQ161" s="366"/>
      <c r="AR161" s="357"/>
      <c r="AS161" s="361"/>
      <c r="AT161" s="361"/>
      <c r="AU161" s="362"/>
      <c r="AV161" s="361">
        <v>93</v>
      </c>
      <c r="AW161" s="361">
        <v>6603</v>
      </c>
      <c r="AX161" s="362">
        <f t="shared" si="29"/>
        <v>1650.75</v>
      </c>
      <c r="AY161" s="361">
        <v>89</v>
      </c>
      <c r="AZ161" s="361">
        <v>6999</v>
      </c>
      <c r="BA161" s="360">
        <f t="shared" si="35"/>
        <v>1749.75</v>
      </c>
      <c r="BB161" s="361">
        <v>101</v>
      </c>
      <c r="BC161" s="361">
        <v>7835</v>
      </c>
      <c r="BD161" s="362">
        <f t="shared" si="36"/>
        <v>1958.75</v>
      </c>
      <c r="BE161" s="359">
        <v>126</v>
      </c>
      <c r="BF161" s="359">
        <v>9142</v>
      </c>
      <c r="BG161" s="362">
        <f t="shared" si="37"/>
        <v>2285.5</v>
      </c>
      <c r="BH161" s="362">
        <v>200</v>
      </c>
      <c r="BI161" s="362">
        <v>13228</v>
      </c>
      <c r="BJ161" s="362">
        <f t="shared" si="38"/>
        <v>3307</v>
      </c>
      <c r="BK161" s="362">
        <v>178</v>
      </c>
      <c r="BL161" s="362">
        <v>12030</v>
      </c>
      <c r="BM161" s="362">
        <f t="shared" si="39"/>
        <v>3007.5</v>
      </c>
    </row>
    <row r="162" spans="1:65" s="288" customFormat="1" ht="14.65" customHeight="1">
      <c r="A162" s="340">
        <v>160</v>
      </c>
      <c r="B162" s="366" t="s">
        <v>215</v>
      </c>
      <c r="C162" s="366"/>
      <c r="D162" s="366"/>
      <c r="E162" s="357" t="str">
        <f>VLOOKUP(B162,Remark!G:H,2,0)</f>
        <v>Kerry</v>
      </c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57"/>
      <c r="S162" s="357"/>
      <c r="T162" s="357"/>
      <c r="U162" s="357"/>
      <c r="V162" s="357"/>
      <c r="W162" s="357"/>
      <c r="X162" s="357"/>
      <c r="Y162" s="357"/>
      <c r="Z162" s="357"/>
      <c r="AA162" s="357"/>
      <c r="AB162" s="357"/>
      <c r="AC162" s="357"/>
      <c r="AD162" s="357"/>
      <c r="AE162" s="357"/>
      <c r="AF162" s="357"/>
      <c r="AG162" s="357"/>
      <c r="AH162" s="357"/>
      <c r="AI162" s="357"/>
      <c r="AJ162" s="357"/>
      <c r="AK162" s="357"/>
      <c r="AL162" s="357"/>
      <c r="AM162" s="357"/>
      <c r="AN162" s="357"/>
      <c r="AO162" s="357"/>
      <c r="AP162" s="362"/>
      <c r="AQ162" s="366"/>
      <c r="AR162" s="357"/>
      <c r="AS162" s="361"/>
      <c r="AT162" s="361"/>
      <c r="AU162" s="362"/>
      <c r="AV162" s="361">
        <v>72</v>
      </c>
      <c r="AW162" s="361">
        <v>4652</v>
      </c>
      <c r="AX162" s="362">
        <f t="shared" si="29"/>
        <v>1163</v>
      </c>
      <c r="AY162" s="361">
        <v>91</v>
      </c>
      <c r="AZ162" s="361">
        <v>5489</v>
      </c>
      <c r="BA162" s="360">
        <f t="shared" si="35"/>
        <v>1372.25</v>
      </c>
      <c r="BB162" s="361">
        <v>92</v>
      </c>
      <c r="BC162" s="361">
        <v>5244</v>
      </c>
      <c r="BD162" s="362">
        <f t="shared" si="36"/>
        <v>1311</v>
      </c>
      <c r="BE162" s="359">
        <v>96</v>
      </c>
      <c r="BF162" s="359">
        <v>6560</v>
      </c>
      <c r="BG162" s="362">
        <f t="shared" si="37"/>
        <v>1640</v>
      </c>
      <c r="BH162" s="362">
        <v>93</v>
      </c>
      <c r="BI162" s="362">
        <v>6571</v>
      </c>
      <c r="BJ162" s="362">
        <f t="shared" si="38"/>
        <v>1642.75</v>
      </c>
      <c r="BK162" s="362">
        <v>103</v>
      </c>
      <c r="BL162" s="362">
        <v>7853</v>
      </c>
      <c r="BM162" s="362">
        <f t="shared" si="39"/>
        <v>1963.25</v>
      </c>
    </row>
    <row r="163" spans="1:65" s="288" customFormat="1" ht="14.65" customHeight="1">
      <c r="A163" s="340">
        <v>161</v>
      </c>
      <c r="B163" s="366" t="s">
        <v>217</v>
      </c>
      <c r="C163" s="366"/>
      <c r="D163" s="366"/>
      <c r="E163" s="357" t="str">
        <f>VLOOKUP(B163,Remark!G:H,2,0)</f>
        <v>LKAB</v>
      </c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57"/>
      <c r="S163" s="357"/>
      <c r="T163" s="357"/>
      <c r="U163" s="357"/>
      <c r="V163" s="357"/>
      <c r="W163" s="357"/>
      <c r="X163" s="357"/>
      <c r="Y163" s="357"/>
      <c r="Z163" s="357"/>
      <c r="AA163" s="357"/>
      <c r="AB163" s="357"/>
      <c r="AC163" s="357"/>
      <c r="AD163" s="357"/>
      <c r="AE163" s="357"/>
      <c r="AF163" s="357"/>
      <c r="AG163" s="357"/>
      <c r="AH163" s="357"/>
      <c r="AI163" s="357"/>
      <c r="AJ163" s="357"/>
      <c r="AK163" s="357"/>
      <c r="AL163" s="357"/>
      <c r="AM163" s="357"/>
      <c r="AN163" s="357"/>
      <c r="AO163" s="357"/>
      <c r="AP163" s="362"/>
      <c r="AQ163" s="366"/>
      <c r="AR163" s="357"/>
      <c r="AS163" s="361"/>
      <c r="AT163" s="361"/>
      <c r="AU163" s="362"/>
      <c r="AV163" s="361">
        <v>166</v>
      </c>
      <c r="AW163" s="361">
        <v>10386</v>
      </c>
      <c r="AX163" s="362">
        <f t="shared" si="29"/>
        <v>2596.5</v>
      </c>
      <c r="AY163" s="361">
        <v>100</v>
      </c>
      <c r="AZ163" s="361">
        <v>6732</v>
      </c>
      <c r="BA163" s="360">
        <f t="shared" si="35"/>
        <v>1683</v>
      </c>
      <c r="BB163" s="361">
        <v>98</v>
      </c>
      <c r="BC163" s="361">
        <v>6638</v>
      </c>
      <c r="BD163" s="362">
        <f t="shared" si="36"/>
        <v>1659.5</v>
      </c>
      <c r="BE163" s="359">
        <v>166</v>
      </c>
      <c r="BF163" s="359">
        <v>9306</v>
      </c>
      <c r="BG163" s="362">
        <f t="shared" si="37"/>
        <v>2326.5</v>
      </c>
      <c r="BH163" s="362">
        <v>119</v>
      </c>
      <c r="BI163" s="362">
        <v>6885</v>
      </c>
      <c r="BJ163" s="362">
        <f t="shared" si="38"/>
        <v>1721.25</v>
      </c>
      <c r="BK163" s="362">
        <v>163</v>
      </c>
      <c r="BL163" s="362">
        <v>9901</v>
      </c>
      <c r="BM163" s="362">
        <f t="shared" si="39"/>
        <v>2475.25</v>
      </c>
    </row>
    <row r="164" spans="1:65" s="288" customFormat="1" ht="14.65" customHeight="1">
      <c r="A164" s="340">
        <v>162</v>
      </c>
      <c r="B164" s="366" t="s">
        <v>219</v>
      </c>
      <c r="C164" s="366"/>
      <c r="D164" s="366"/>
      <c r="E164" s="357" t="s">
        <v>5</v>
      </c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57"/>
      <c r="S164" s="357"/>
      <c r="T164" s="357"/>
      <c r="U164" s="357"/>
      <c r="V164" s="357"/>
      <c r="W164" s="357"/>
      <c r="X164" s="357"/>
      <c r="Y164" s="357"/>
      <c r="Z164" s="357"/>
      <c r="AA164" s="357"/>
      <c r="AB164" s="357"/>
      <c r="AC164" s="357"/>
      <c r="AD164" s="357"/>
      <c r="AE164" s="357"/>
      <c r="AF164" s="357"/>
      <c r="AG164" s="357"/>
      <c r="AH164" s="357"/>
      <c r="AI164" s="357"/>
      <c r="AJ164" s="357"/>
      <c r="AK164" s="357"/>
      <c r="AL164" s="357"/>
      <c r="AM164" s="357"/>
      <c r="AN164" s="357"/>
      <c r="AO164" s="357"/>
      <c r="AP164" s="362"/>
      <c r="AQ164" s="366"/>
      <c r="AR164" s="357"/>
      <c r="AS164" s="361"/>
      <c r="AT164" s="361"/>
      <c r="AU164" s="362"/>
      <c r="AV164" s="361">
        <v>108</v>
      </c>
      <c r="AW164" s="361">
        <v>6740</v>
      </c>
      <c r="AX164" s="362">
        <f t="shared" si="29"/>
        <v>1685</v>
      </c>
      <c r="AY164" s="361">
        <v>86</v>
      </c>
      <c r="AZ164" s="361">
        <v>5378</v>
      </c>
      <c r="BA164" s="360">
        <f t="shared" si="35"/>
        <v>1344.5</v>
      </c>
      <c r="BB164" s="361">
        <v>104</v>
      </c>
      <c r="BC164" s="361">
        <v>6744</v>
      </c>
      <c r="BD164" s="362">
        <f t="shared" si="36"/>
        <v>1686</v>
      </c>
      <c r="BE164" s="359">
        <v>113</v>
      </c>
      <c r="BF164" s="359">
        <v>6983</v>
      </c>
      <c r="BG164" s="362">
        <f t="shared" si="37"/>
        <v>1745.75</v>
      </c>
      <c r="BH164" s="362">
        <v>95</v>
      </c>
      <c r="BI164" s="362">
        <v>5809</v>
      </c>
      <c r="BJ164" s="362">
        <f t="shared" si="38"/>
        <v>1452.25</v>
      </c>
      <c r="BK164" s="362">
        <v>95</v>
      </c>
      <c r="BL164" s="362">
        <v>6373</v>
      </c>
      <c r="BM164" s="362">
        <f t="shared" si="39"/>
        <v>1593.25</v>
      </c>
    </row>
    <row r="165" spans="1:65" s="288" customFormat="1" ht="14.65" customHeight="1">
      <c r="A165" s="340">
        <v>163</v>
      </c>
      <c r="B165" s="366" t="s">
        <v>220</v>
      </c>
      <c r="C165" s="366"/>
      <c r="D165" s="366"/>
      <c r="E165" s="357" t="str">
        <f>VLOOKUP(B165,Remark!G:H,2,0)</f>
        <v>LKAB</v>
      </c>
      <c r="F165" s="367"/>
      <c r="G165" s="367"/>
      <c r="H165" s="367"/>
      <c r="I165" s="367"/>
      <c r="J165" s="367"/>
      <c r="K165" s="367"/>
      <c r="L165" s="367"/>
      <c r="M165" s="367"/>
      <c r="N165" s="367"/>
      <c r="O165" s="367"/>
      <c r="P165" s="367"/>
      <c r="Q165" s="367"/>
      <c r="R165" s="357"/>
      <c r="S165" s="357"/>
      <c r="T165" s="357"/>
      <c r="U165" s="357"/>
      <c r="V165" s="357"/>
      <c r="W165" s="357"/>
      <c r="X165" s="357"/>
      <c r="Y165" s="357"/>
      <c r="Z165" s="357"/>
      <c r="AA165" s="357"/>
      <c r="AB165" s="357"/>
      <c r="AC165" s="357"/>
      <c r="AD165" s="357"/>
      <c r="AE165" s="357"/>
      <c r="AF165" s="357"/>
      <c r="AG165" s="357"/>
      <c r="AH165" s="357"/>
      <c r="AI165" s="357"/>
      <c r="AJ165" s="357"/>
      <c r="AK165" s="357"/>
      <c r="AL165" s="357"/>
      <c r="AM165" s="357"/>
      <c r="AN165" s="357"/>
      <c r="AO165" s="357"/>
      <c r="AP165" s="362"/>
      <c r="AQ165" s="366"/>
      <c r="AR165" s="357"/>
      <c r="AS165" s="361"/>
      <c r="AT165" s="361"/>
      <c r="AU165" s="362"/>
      <c r="AV165" s="361">
        <v>156</v>
      </c>
      <c r="AW165" s="361">
        <v>10632</v>
      </c>
      <c r="AX165" s="362">
        <f t="shared" si="29"/>
        <v>2658</v>
      </c>
      <c r="AY165" s="361">
        <v>217</v>
      </c>
      <c r="AZ165" s="361">
        <v>15251</v>
      </c>
      <c r="BA165" s="360">
        <f t="shared" si="35"/>
        <v>3812.75</v>
      </c>
      <c r="BB165" s="361">
        <v>202</v>
      </c>
      <c r="BC165" s="361">
        <v>14882</v>
      </c>
      <c r="BD165" s="362">
        <f t="shared" si="36"/>
        <v>3720.5</v>
      </c>
      <c r="BE165" s="359">
        <v>150</v>
      </c>
      <c r="BF165" s="359">
        <v>10678</v>
      </c>
      <c r="BG165" s="362">
        <f t="shared" si="37"/>
        <v>2669.5</v>
      </c>
      <c r="BH165" s="362">
        <v>166</v>
      </c>
      <c r="BI165" s="362">
        <v>11562</v>
      </c>
      <c r="BJ165" s="362">
        <f t="shared" si="38"/>
        <v>2890.5</v>
      </c>
      <c r="BK165" s="362">
        <v>171</v>
      </c>
      <c r="BL165" s="362">
        <v>11653</v>
      </c>
      <c r="BM165" s="362">
        <f t="shared" si="39"/>
        <v>2913.25</v>
      </c>
    </row>
    <row r="166" spans="1:65" s="288" customFormat="1" ht="14.65" customHeight="1">
      <c r="A166" s="340">
        <v>164</v>
      </c>
      <c r="B166" s="366" t="s">
        <v>221</v>
      </c>
      <c r="C166" s="366"/>
      <c r="D166" s="366"/>
      <c r="E166" s="357" t="str">
        <f>VLOOKUP(B166,Remark!G:H,2,0)</f>
        <v>LKAB</v>
      </c>
      <c r="F166" s="367"/>
      <c r="G166" s="367"/>
      <c r="H166" s="367"/>
      <c r="I166" s="367"/>
      <c r="J166" s="367"/>
      <c r="K166" s="367"/>
      <c r="L166" s="367"/>
      <c r="M166" s="367"/>
      <c r="N166" s="367"/>
      <c r="O166" s="367"/>
      <c r="P166" s="367"/>
      <c r="Q166" s="367"/>
      <c r="R166" s="357"/>
      <c r="S166" s="357"/>
      <c r="T166" s="357"/>
      <c r="U166" s="357"/>
      <c r="V166" s="357"/>
      <c r="W166" s="357"/>
      <c r="X166" s="357"/>
      <c r="Y166" s="357"/>
      <c r="Z166" s="357"/>
      <c r="AA166" s="357"/>
      <c r="AB166" s="357"/>
      <c r="AC166" s="357"/>
      <c r="AD166" s="357"/>
      <c r="AE166" s="357"/>
      <c r="AF166" s="357"/>
      <c r="AG166" s="357"/>
      <c r="AH166" s="357"/>
      <c r="AI166" s="357"/>
      <c r="AJ166" s="357"/>
      <c r="AK166" s="357"/>
      <c r="AL166" s="357"/>
      <c r="AM166" s="357"/>
      <c r="AN166" s="357"/>
      <c r="AO166" s="357"/>
      <c r="AP166" s="362"/>
      <c r="AQ166" s="366"/>
      <c r="AR166" s="357"/>
      <c r="AS166" s="361"/>
      <c r="AT166" s="361"/>
      <c r="AU166" s="362"/>
      <c r="AV166" s="361">
        <v>121</v>
      </c>
      <c r="AW166" s="361">
        <v>8991</v>
      </c>
      <c r="AX166" s="362">
        <f t="shared" si="29"/>
        <v>2247.75</v>
      </c>
      <c r="AY166" s="361">
        <v>125</v>
      </c>
      <c r="AZ166" s="361">
        <v>9247</v>
      </c>
      <c r="BA166" s="360">
        <f t="shared" si="35"/>
        <v>2311.75</v>
      </c>
      <c r="BB166" s="361">
        <v>161</v>
      </c>
      <c r="BC166" s="361">
        <v>10755</v>
      </c>
      <c r="BD166" s="362">
        <f t="shared" si="36"/>
        <v>2688.75</v>
      </c>
      <c r="BE166" s="359">
        <v>210</v>
      </c>
      <c r="BF166" s="359">
        <v>13174</v>
      </c>
      <c r="BG166" s="362">
        <f t="shared" si="37"/>
        <v>3293.5</v>
      </c>
      <c r="BH166" s="362">
        <v>149</v>
      </c>
      <c r="BI166" s="362">
        <v>10795</v>
      </c>
      <c r="BJ166" s="362">
        <f t="shared" si="38"/>
        <v>2698.75</v>
      </c>
      <c r="BK166" s="362">
        <v>142</v>
      </c>
      <c r="BL166" s="362">
        <v>10222</v>
      </c>
      <c r="BM166" s="362">
        <f t="shared" si="39"/>
        <v>2555.5</v>
      </c>
    </row>
    <row r="167" spans="1:65" s="288" customFormat="1" ht="14.65" customHeight="1">
      <c r="A167" s="340">
        <v>165</v>
      </c>
      <c r="B167" s="366" t="s">
        <v>223</v>
      </c>
      <c r="C167" s="366"/>
      <c r="D167" s="366"/>
      <c r="E167" s="357" t="str">
        <f>VLOOKUP(B167,Remark!G:H,2,0)</f>
        <v>ROMK</v>
      </c>
      <c r="F167" s="367"/>
      <c r="G167" s="367"/>
      <c r="H167" s="367"/>
      <c r="I167" s="367"/>
      <c r="J167" s="367"/>
      <c r="K167" s="367"/>
      <c r="L167" s="367"/>
      <c r="M167" s="367"/>
      <c r="N167" s="367"/>
      <c r="O167" s="367"/>
      <c r="P167" s="367"/>
      <c r="Q167" s="367"/>
      <c r="R167" s="357"/>
      <c r="S167" s="357"/>
      <c r="T167" s="357"/>
      <c r="U167" s="357"/>
      <c r="V167" s="357"/>
      <c r="W167" s="357"/>
      <c r="X167" s="357"/>
      <c r="Y167" s="357"/>
      <c r="Z167" s="357"/>
      <c r="AA167" s="357"/>
      <c r="AB167" s="357"/>
      <c r="AC167" s="357"/>
      <c r="AD167" s="357"/>
      <c r="AE167" s="357"/>
      <c r="AF167" s="357"/>
      <c r="AG167" s="357"/>
      <c r="AH167" s="357"/>
      <c r="AI167" s="357"/>
      <c r="AJ167" s="357"/>
      <c r="AK167" s="357"/>
      <c r="AL167" s="357"/>
      <c r="AM167" s="357"/>
      <c r="AN167" s="357"/>
      <c r="AO167" s="357"/>
      <c r="AP167" s="362"/>
      <c r="AQ167" s="366"/>
      <c r="AR167" s="357"/>
      <c r="AS167" s="361"/>
      <c r="AT167" s="361"/>
      <c r="AU167" s="362"/>
      <c r="AV167" s="361">
        <v>126</v>
      </c>
      <c r="AW167" s="361">
        <v>9082</v>
      </c>
      <c r="AX167" s="362">
        <f t="shared" si="29"/>
        <v>2270.5</v>
      </c>
      <c r="AY167" s="361">
        <v>175</v>
      </c>
      <c r="AZ167" s="361">
        <v>10841</v>
      </c>
      <c r="BA167" s="360">
        <f t="shared" si="35"/>
        <v>2710.25</v>
      </c>
      <c r="BB167" s="361">
        <v>163</v>
      </c>
      <c r="BC167" s="361">
        <v>10733</v>
      </c>
      <c r="BD167" s="362">
        <f t="shared" si="36"/>
        <v>2683.25</v>
      </c>
      <c r="BE167" s="359">
        <v>169</v>
      </c>
      <c r="BF167" s="359">
        <v>10275</v>
      </c>
      <c r="BG167" s="362">
        <f t="shared" si="37"/>
        <v>2568.75</v>
      </c>
      <c r="BH167" s="362">
        <v>161</v>
      </c>
      <c r="BI167" s="362">
        <v>10551</v>
      </c>
      <c r="BJ167" s="362">
        <f t="shared" si="38"/>
        <v>2637.75</v>
      </c>
      <c r="BK167" s="362">
        <v>126</v>
      </c>
      <c r="BL167" s="362">
        <v>8886</v>
      </c>
      <c r="BM167" s="362">
        <f t="shared" si="39"/>
        <v>2221.5</v>
      </c>
    </row>
    <row r="168" spans="1:65" s="288" customFormat="1" ht="14.65" customHeight="1">
      <c r="A168" s="340">
        <v>166</v>
      </c>
      <c r="B168" s="366" t="s">
        <v>224</v>
      </c>
      <c r="C168" s="366"/>
      <c r="D168" s="366"/>
      <c r="E168" s="357" t="str">
        <f>VLOOKUP(B168,Remark!G:H,2,0)</f>
        <v>ROMK</v>
      </c>
      <c r="F168" s="367"/>
      <c r="G168" s="367"/>
      <c r="H168" s="367"/>
      <c r="I168" s="367"/>
      <c r="J168" s="367"/>
      <c r="K168" s="367"/>
      <c r="L168" s="367"/>
      <c r="M168" s="367"/>
      <c r="N168" s="367"/>
      <c r="O168" s="367"/>
      <c r="P168" s="367"/>
      <c r="Q168" s="367"/>
      <c r="R168" s="357"/>
      <c r="S168" s="357"/>
      <c r="T168" s="357"/>
      <c r="U168" s="357"/>
      <c r="V168" s="357"/>
      <c r="W168" s="357"/>
      <c r="X168" s="357"/>
      <c r="Y168" s="357"/>
      <c r="Z168" s="357"/>
      <c r="AA168" s="357"/>
      <c r="AB168" s="357"/>
      <c r="AC168" s="357"/>
      <c r="AD168" s="357"/>
      <c r="AE168" s="357"/>
      <c r="AF168" s="357"/>
      <c r="AG168" s="357"/>
      <c r="AH168" s="357"/>
      <c r="AI168" s="357"/>
      <c r="AJ168" s="357"/>
      <c r="AK168" s="357"/>
      <c r="AL168" s="357"/>
      <c r="AM168" s="357"/>
      <c r="AN168" s="357"/>
      <c r="AO168" s="357"/>
      <c r="AP168" s="362"/>
      <c r="AQ168" s="366"/>
      <c r="AR168" s="357"/>
      <c r="AS168" s="361"/>
      <c r="AT168" s="361"/>
      <c r="AU168" s="362"/>
      <c r="AV168" s="361">
        <v>165</v>
      </c>
      <c r="AW168" s="361">
        <v>10879</v>
      </c>
      <c r="AX168" s="362">
        <f t="shared" si="29"/>
        <v>2719.75</v>
      </c>
      <c r="AY168" s="361">
        <v>176</v>
      </c>
      <c r="AZ168" s="361">
        <v>11744</v>
      </c>
      <c r="BA168" s="360">
        <f t="shared" si="35"/>
        <v>2936</v>
      </c>
      <c r="BB168" s="361">
        <v>184</v>
      </c>
      <c r="BC168" s="361">
        <v>12880</v>
      </c>
      <c r="BD168" s="362">
        <f t="shared" si="36"/>
        <v>3220</v>
      </c>
      <c r="BE168" s="359">
        <v>215</v>
      </c>
      <c r="BF168" s="359">
        <v>15969</v>
      </c>
      <c r="BG168" s="362">
        <f t="shared" si="37"/>
        <v>3992.25</v>
      </c>
      <c r="BH168" s="362">
        <v>175</v>
      </c>
      <c r="BI168" s="362">
        <v>12013</v>
      </c>
      <c r="BJ168" s="362">
        <f t="shared" si="38"/>
        <v>3003.25</v>
      </c>
      <c r="BK168" s="362">
        <v>225</v>
      </c>
      <c r="BL168" s="362">
        <v>16187</v>
      </c>
      <c r="BM168" s="362">
        <f t="shared" si="39"/>
        <v>4046.75</v>
      </c>
    </row>
    <row r="169" spans="1:65" s="288" customFormat="1" ht="14.65" customHeight="1">
      <c r="A169" s="340">
        <v>167</v>
      </c>
      <c r="B169" s="366" t="s">
        <v>225</v>
      </c>
      <c r="C169" s="366"/>
      <c r="D169" s="366"/>
      <c r="E169" s="357" t="str">
        <f>VLOOKUP(B169,Remark!G:H,2,0)</f>
        <v>LKAB</v>
      </c>
      <c r="F169" s="367"/>
      <c r="G169" s="367"/>
      <c r="H169" s="367"/>
      <c r="I169" s="367"/>
      <c r="J169" s="367"/>
      <c r="K169" s="367"/>
      <c r="L169" s="367"/>
      <c r="M169" s="367"/>
      <c r="N169" s="367"/>
      <c r="O169" s="367"/>
      <c r="P169" s="367"/>
      <c r="Q169" s="367"/>
      <c r="R169" s="357"/>
      <c r="S169" s="357"/>
      <c r="T169" s="357"/>
      <c r="U169" s="357"/>
      <c r="V169" s="357"/>
      <c r="W169" s="357"/>
      <c r="X169" s="357"/>
      <c r="Y169" s="357"/>
      <c r="Z169" s="357"/>
      <c r="AA169" s="357"/>
      <c r="AB169" s="357"/>
      <c r="AC169" s="357"/>
      <c r="AD169" s="357"/>
      <c r="AE169" s="357"/>
      <c r="AF169" s="357"/>
      <c r="AG169" s="357"/>
      <c r="AH169" s="357"/>
      <c r="AI169" s="357"/>
      <c r="AJ169" s="357"/>
      <c r="AK169" s="357"/>
      <c r="AL169" s="357"/>
      <c r="AM169" s="357"/>
      <c r="AN169" s="357"/>
      <c r="AO169" s="357"/>
      <c r="AP169" s="362"/>
      <c r="AQ169" s="366"/>
      <c r="AR169" s="357"/>
      <c r="AS169" s="361"/>
      <c r="AT169" s="361"/>
      <c r="AU169" s="362"/>
      <c r="AV169" s="361">
        <v>189</v>
      </c>
      <c r="AW169" s="361">
        <v>12975</v>
      </c>
      <c r="AX169" s="362">
        <f t="shared" si="29"/>
        <v>3243.75</v>
      </c>
      <c r="AY169" s="361">
        <v>193</v>
      </c>
      <c r="AZ169" s="361">
        <v>12567</v>
      </c>
      <c r="BA169" s="360">
        <f t="shared" si="35"/>
        <v>3141.75</v>
      </c>
      <c r="BB169" s="361">
        <v>267</v>
      </c>
      <c r="BC169" s="361">
        <v>16685</v>
      </c>
      <c r="BD169" s="362">
        <f t="shared" si="36"/>
        <v>4171.25</v>
      </c>
      <c r="BE169" s="359">
        <v>206</v>
      </c>
      <c r="BF169" s="359">
        <v>15174</v>
      </c>
      <c r="BG169" s="362">
        <f t="shared" si="37"/>
        <v>3793.5</v>
      </c>
      <c r="BH169" s="362">
        <v>277</v>
      </c>
      <c r="BI169" s="362">
        <v>25023</v>
      </c>
      <c r="BJ169" s="362">
        <f t="shared" si="38"/>
        <v>6255.75</v>
      </c>
      <c r="BK169" s="362">
        <v>375</v>
      </c>
      <c r="BL169" s="362">
        <v>22281</v>
      </c>
      <c r="BM169" s="362">
        <f t="shared" si="39"/>
        <v>5570.25</v>
      </c>
    </row>
    <row r="170" spans="1:65" s="288" customFormat="1" ht="14.65" customHeight="1">
      <c r="A170" s="340">
        <v>168</v>
      </c>
      <c r="B170" s="366" t="s">
        <v>226</v>
      </c>
      <c r="C170" s="366"/>
      <c r="D170" s="366"/>
      <c r="E170" s="357" t="str">
        <f>VLOOKUP(B170,Remark!G:H,2,0)</f>
        <v>LKAB</v>
      </c>
      <c r="F170" s="367"/>
      <c r="G170" s="367"/>
      <c r="H170" s="367"/>
      <c r="I170" s="367"/>
      <c r="J170" s="367"/>
      <c r="K170" s="367"/>
      <c r="L170" s="367"/>
      <c r="M170" s="367"/>
      <c r="N170" s="367"/>
      <c r="O170" s="367"/>
      <c r="P170" s="367"/>
      <c r="Q170" s="367"/>
      <c r="R170" s="357"/>
      <c r="S170" s="357"/>
      <c r="T170" s="357"/>
      <c r="U170" s="357"/>
      <c r="V170" s="357"/>
      <c r="W170" s="357"/>
      <c r="X170" s="357"/>
      <c r="Y170" s="357"/>
      <c r="Z170" s="357"/>
      <c r="AA170" s="357"/>
      <c r="AB170" s="357"/>
      <c r="AC170" s="357"/>
      <c r="AD170" s="357"/>
      <c r="AE170" s="357"/>
      <c r="AF170" s="357"/>
      <c r="AG170" s="357"/>
      <c r="AH170" s="357"/>
      <c r="AI170" s="357"/>
      <c r="AJ170" s="357"/>
      <c r="AK170" s="357"/>
      <c r="AL170" s="357"/>
      <c r="AM170" s="357"/>
      <c r="AN170" s="357"/>
      <c r="AO170" s="357"/>
      <c r="AP170" s="362"/>
      <c r="AQ170" s="366"/>
      <c r="AR170" s="357"/>
      <c r="AS170" s="361"/>
      <c r="AT170" s="361"/>
      <c r="AU170" s="362"/>
      <c r="AV170" s="361">
        <v>196</v>
      </c>
      <c r="AW170" s="361">
        <v>13772</v>
      </c>
      <c r="AX170" s="362">
        <f t="shared" si="29"/>
        <v>3443</v>
      </c>
      <c r="AY170" s="361">
        <v>211</v>
      </c>
      <c r="AZ170" s="361">
        <v>15609</v>
      </c>
      <c r="BA170" s="360">
        <f t="shared" si="35"/>
        <v>3902.25</v>
      </c>
      <c r="BB170" s="361">
        <v>253</v>
      </c>
      <c r="BC170" s="361">
        <v>17703</v>
      </c>
      <c r="BD170" s="362">
        <f t="shared" si="36"/>
        <v>4425.75</v>
      </c>
      <c r="BE170" s="359">
        <v>260</v>
      </c>
      <c r="BF170" s="359">
        <v>18036</v>
      </c>
      <c r="BG170" s="362">
        <f t="shared" si="37"/>
        <v>4509</v>
      </c>
      <c r="BH170" s="362">
        <v>242</v>
      </c>
      <c r="BI170" s="362">
        <v>17382</v>
      </c>
      <c r="BJ170" s="362">
        <f t="shared" si="38"/>
        <v>4345.5</v>
      </c>
      <c r="BK170" s="362">
        <v>246</v>
      </c>
      <c r="BL170" s="362">
        <v>17786</v>
      </c>
      <c r="BM170" s="362">
        <f t="shared" si="39"/>
        <v>4446.5</v>
      </c>
    </row>
    <row r="171" spans="1:65" s="288" customFormat="1" ht="14.65" customHeight="1">
      <c r="A171" s="340">
        <v>169</v>
      </c>
      <c r="B171" s="366" t="s">
        <v>227</v>
      </c>
      <c r="C171" s="366"/>
      <c r="D171" s="366"/>
      <c r="E171" s="357" t="str">
        <f>VLOOKUP(B171,Remark!G:H,2,0)</f>
        <v>ROMK</v>
      </c>
      <c r="F171" s="367"/>
      <c r="G171" s="367"/>
      <c r="H171" s="367"/>
      <c r="I171" s="367"/>
      <c r="J171" s="367"/>
      <c r="K171" s="367"/>
      <c r="L171" s="367"/>
      <c r="M171" s="367"/>
      <c r="N171" s="367"/>
      <c r="O171" s="367"/>
      <c r="P171" s="367"/>
      <c r="Q171" s="367"/>
      <c r="R171" s="357"/>
      <c r="S171" s="357"/>
      <c r="T171" s="357"/>
      <c r="U171" s="357"/>
      <c r="V171" s="357"/>
      <c r="W171" s="357"/>
      <c r="X171" s="357"/>
      <c r="Y171" s="357"/>
      <c r="Z171" s="357"/>
      <c r="AA171" s="357"/>
      <c r="AB171" s="357"/>
      <c r="AC171" s="357"/>
      <c r="AD171" s="357"/>
      <c r="AE171" s="357"/>
      <c r="AF171" s="357"/>
      <c r="AG171" s="357"/>
      <c r="AH171" s="357"/>
      <c r="AI171" s="357"/>
      <c r="AJ171" s="357"/>
      <c r="AK171" s="357"/>
      <c r="AL171" s="357"/>
      <c r="AM171" s="357"/>
      <c r="AN171" s="357"/>
      <c r="AO171" s="357"/>
      <c r="AP171" s="362"/>
      <c r="AQ171" s="366"/>
      <c r="AR171" s="357"/>
      <c r="AS171" s="361"/>
      <c r="AT171" s="361"/>
      <c r="AU171" s="362"/>
      <c r="AV171" s="361">
        <v>87</v>
      </c>
      <c r="AW171" s="361">
        <v>5629</v>
      </c>
      <c r="AX171" s="362">
        <f t="shared" si="29"/>
        <v>1407.25</v>
      </c>
      <c r="AY171" s="361">
        <v>115</v>
      </c>
      <c r="AZ171" s="361">
        <v>8385</v>
      </c>
      <c r="BA171" s="360">
        <f t="shared" si="35"/>
        <v>2096.25</v>
      </c>
      <c r="BB171" s="361">
        <v>79</v>
      </c>
      <c r="BC171" s="361">
        <v>5701</v>
      </c>
      <c r="BD171" s="362">
        <f t="shared" si="36"/>
        <v>1425.25</v>
      </c>
      <c r="BE171" s="359">
        <v>85</v>
      </c>
      <c r="BF171" s="359">
        <v>6175</v>
      </c>
      <c r="BG171" s="362">
        <f t="shared" si="37"/>
        <v>1543.75</v>
      </c>
      <c r="BH171" s="362">
        <v>124</v>
      </c>
      <c r="BI171" s="362">
        <v>7388</v>
      </c>
      <c r="BJ171" s="362">
        <f t="shared" si="38"/>
        <v>1847</v>
      </c>
      <c r="BK171" s="362">
        <v>105</v>
      </c>
      <c r="BL171" s="362">
        <v>6819</v>
      </c>
      <c r="BM171" s="362">
        <f t="shared" si="39"/>
        <v>1704.75</v>
      </c>
    </row>
    <row r="172" spans="1:65" s="288" customFormat="1" ht="14.65" customHeight="1">
      <c r="A172" s="340">
        <v>170</v>
      </c>
      <c r="B172" s="366" t="s">
        <v>228</v>
      </c>
      <c r="C172" s="366"/>
      <c r="D172" s="366"/>
      <c r="E172" s="357" t="str">
        <f>VLOOKUP(B172,Remark!G:H,2,0)</f>
        <v>ROMK</v>
      </c>
      <c r="F172" s="367"/>
      <c r="G172" s="367"/>
      <c r="H172" s="367"/>
      <c r="I172" s="367"/>
      <c r="J172" s="367"/>
      <c r="K172" s="367"/>
      <c r="L172" s="367"/>
      <c r="M172" s="367"/>
      <c r="N172" s="367"/>
      <c r="O172" s="367"/>
      <c r="P172" s="367"/>
      <c r="Q172" s="367"/>
      <c r="R172" s="357"/>
      <c r="S172" s="357"/>
      <c r="T172" s="357"/>
      <c r="U172" s="357"/>
      <c r="V172" s="357"/>
      <c r="W172" s="357"/>
      <c r="X172" s="357"/>
      <c r="Y172" s="357"/>
      <c r="Z172" s="357"/>
      <c r="AA172" s="357"/>
      <c r="AB172" s="357"/>
      <c r="AC172" s="357"/>
      <c r="AD172" s="357"/>
      <c r="AE172" s="357"/>
      <c r="AF172" s="357"/>
      <c r="AG172" s="357"/>
      <c r="AH172" s="357"/>
      <c r="AI172" s="357"/>
      <c r="AJ172" s="357"/>
      <c r="AK172" s="357"/>
      <c r="AL172" s="357"/>
      <c r="AM172" s="357"/>
      <c r="AN172" s="357"/>
      <c r="AO172" s="357"/>
      <c r="AP172" s="362"/>
      <c r="AQ172" s="366"/>
      <c r="AR172" s="357"/>
      <c r="AS172" s="361"/>
      <c r="AT172" s="361"/>
      <c r="AU172" s="362"/>
      <c r="AV172" s="361">
        <v>49</v>
      </c>
      <c r="AW172" s="361">
        <v>3311</v>
      </c>
      <c r="AX172" s="362">
        <f t="shared" si="29"/>
        <v>827.75</v>
      </c>
      <c r="AY172" s="361">
        <v>115</v>
      </c>
      <c r="AZ172" s="361">
        <v>7989</v>
      </c>
      <c r="BA172" s="360">
        <f t="shared" si="35"/>
        <v>1997.25</v>
      </c>
      <c r="BB172" s="361">
        <v>60</v>
      </c>
      <c r="BC172" s="361">
        <v>4272</v>
      </c>
      <c r="BD172" s="362">
        <f t="shared" si="36"/>
        <v>1068</v>
      </c>
      <c r="BE172" s="359">
        <v>99</v>
      </c>
      <c r="BF172" s="359">
        <v>6933</v>
      </c>
      <c r="BG172" s="362">
        <f t="shared" si="37"/>
        <v>1733.25</v>
      </c>
      <c r="BH172" s="362">
        <v>55</v>
      </c>
      <c r="BI172" s="362">
        <v>3973</v>
      </c>
      <c r="BJ172" s="362">
        <f t="shared" si="38"/>
        <v>993.25</v>
      </c>
      <c r="BK172" s="362">
        <v>73</v>
      </c>
      <c r="BL172" s="362">
        <v>5063</v>
      </c>
      <c r="BM172" s="362">
        <f t="shared" si="39"/>
        <v>1265.75</v>
      </c>
    </row>
    <row r="173" spans="1:65" s="288" customFormat="1" ht="14.65" customHeight="1">
      <c r="A173" s="340">
        <v>171</v>
      </c>
      <c r="B173" s="366" t="s">
        <v>229</v>
      </c>
      <c r="C173" s="366"/>
      <c r="D173" s="366"/>
      <c r="E173" s="357" t="str">
        <f>VLOOKUP(B173,Remark!G:H,2,0)</f>
        <v>ROMK</v>
      </c>
      <c r="F173" s="367"/>
      <c r="G173" s="367"/>
      <c r="H173" s="367"/>
      <c r="I173" s="367"/>
      <c r="J173" s="367"/>
      <c r="K173" s="367"/>
      <c r="L173" s="367"/>
      <c r="M173" s="367"/>
      <c r="N173" s="367"/>
      <c r="O173" s="367"/>
      <c r="P173" s="367"/>
      <c r="Q173" s="367"/>
      <c r="R173" s="357"/>
      <c r="S173" s="357"/>
      <c r="T173" s="357"/>
      <c r="U173" s="357"/>
      <c r="V173" s="357"/>
      <c r="W173" s="357"/>
      <c r="X173" s="357"/>
      <c r="Y173" s="357"/>
      <c r="Z173" s="357"/>
      <c r="AA173" s="357"/>
      <c r="AB173" s="357"/>
      <c r="AC173" s="357"/>
      <c r="AD173" s="357"/>
      <c r="AE173" s="357"/>
      <c r="AF173" s="357"/>
      <c r="AG173" s="357"/>
      <c r="AH173" s="357"/>
      <c r="AI173" s="357"/>
      <c r="AJ173" s="357"/>
      <c r="AK173" s="357"/>
      <c r="AL173" s="357"/>
      <c r="AM173" s="357"/>
      <c r="AN173" s="357"/>
      <c r="AO173" s="357"/>
      <c r="AP173" s="362"/>
      <c r="AQ173" s="366"/>
      <c r="AR173" s="357"/>
      <c r="AS173" s="361"/>
      <c r="AT173" s="361"/>
      <c r="AU173" s="362"/>
      <c r="AV173" s="361">
        <v>211</v>
      </c>
      <c r="AW173" s="361">
        <v>12921</v>
      </c>
      <c r="AX173" s="362">
        <f t="shared" si="29"/>
        <v>3230.25</v>
      </c>
      <c r="AY173" s="361">
        <v>225</v>
      </c>
      <c r="AZ173" s="361">
        <v>13423</v>
      </c>
      <c r="BA173" s="360">
        <f t="shared" si="35"/>
        <v>3355.75</v>
      </c>
      <c r="BB173" s="361">
        <v>149</v>
      </c>
      <c r="BC173" s="361">
        <v>8831</v>
      </c>
      <c r="BD173" s="362">
        <f t="shared" si="36"/>
        <v>2207.75</v>
      </c>
      <c r="BE173" s="359">
        <v>132</v>
      </c>
      <c r="BF173" s="359">
        <v>8488</v>
      </c>
      <c r="BG173" s="362">
        <f t="shared" si="37"/>
        <v>2122</v>
      </c>
      <c r="BH173" s="362">
        <v>98</v>
      </c>
      <c r="BI173" s="362">
        <v>5886</v>
      </c>
      <c r="BJ173" s="362">
        <f t="shared" si="38"/>
        <v>1471.5</v>
      </c>
      <c r="BK173" s="362">
        <v>134</v>
      </c>
      <c r="BL173" s="362">
        <v>9238</v>
      </c>
      <c r="BM173" s="362">
        <f t="shared" si="39"/>
        <v>2309.5</v>
      </c>
    </row>
    <row r="174" spans="1:65" s="288" customFormat="1" ht="14.65" customHeight="1">
      <c r="A174" s="340">
        <v>172</v>
      </c>
      <c r="B174" s="366" t="s">
        <v>230</v>
      </c>
      <c r="C174" s="366"/>
      <c r="D174" s="366"/>
      <c r="E174" s="357" t="str">
        <f>VLOOKUP(B174,Remark!G:H,2,0)</f>
        <v>LKAB</v>
      </c>
      <c r="F174" s="367"/>
      <c r="G174" s="367"/>
      <c r="H174" s="367"/>
      <c r="I174" s="367"/>
      <c r="J174" s="367"/>
      <c r="K174" s="367"/>
      <c r="L174" s="367"/>
      <c r="M174" s="367"/>
      <c r="N174" s="367"/>
      <c r="O174" s="367"/>
      <c r="P174" s="367"/>
      <c r="Q174" s="367"/>
      <c r="R174" s="357"/>
      <c r="S174" s="357"/>
      <c r="T174" s="357"/>
      <c r="U174" s="357"/>
      <c r="V174" s="357"/>
      <c r="W174" s="357"/>
      <c r="X174" s="357"/>
      <c r="Y174" s="357"/>
      <c r="Z174" s="357"/>
      <c r="AA174" s="357"/>
      <c r="AB174" s="357"/>
      <c r="AC174" s="357"/>
      <c r="AD174" s="357"/>
      <c r="AE174" s="357"/>
      <c r="AF174" s="357"/>
      <c r="AG174" s="357"/>
      <c r="AH174" s="357"/>
      <c r="AI174" s="357"/>
      <c r="AJ174" s="357"/>
      <c r="AK174" s="357"/>
      <c r="AL174" s="357"/>
      <c r="AM174" s="357"/>
      <c r="AN174" s="357"/>
      <c r="AO174" s="357"/>
      <c r="AP174" s="362"/>
      <c r="AQ174" s="366"/>
      <c r="AR174" s="357"/>
      <c r="AS174" s="361"/>
      <c r="AT174" s="361"/>
      <c r="AU174" s="362"/>
      <c r="AV174" s="361">
        <v>240</v>
      </c>
      <c r="AW174" s="361">
        <v>16000</v>
      </c>
      <c r="AX174" s="362">
        <f t="shared" si="29"/>
        <v>4000</v>
      </c>
      <c r="AY174" s="361">
        <v>367</v>
      </c>
      <c r="AZ174" s="361">
        <v>22185</v>
      </c>
      <c r="BA174" s="360">
        <f t="shared" si="35"/>
        <v>5546.25</v>
      </c>
      <c r="BB174" s="361">
        <v>241</v>
      </c>
      <c r="BC174" s="361">
        <v>16787</v>
      </c>
      <c r="BD174" s="362">
        <f t="shared" si="36"/>
        <v>4196.75</v>
      </c>
      <c r="BE174" s="359">
        <v>279</v>
      </c>
      <c r="BF174" s="359">
        <v>17345</v>
      </c>
      <c r="BG174" s="362">
        <f t="shared" si="37"/>
        <v>4336.25</v>
      </c>
      <c r="BH174" s="362">
        <v>288</v>
      </c>
      <c r="BI174" s="362">
        <v>18140</v>
      </c>
      <c r="BJ174" s="362">
        <f t="shared" si="38"/>
        <v>4535</v>
      </c>
      <c r="BK174" s="362">
        <v>341</v>
      </c>
      <c r="BL174" s="362">
        <v>21567</v>
      </c>
      <c r="BM174" s="362">
        <f t="shared" si="39"/>
        <v>5391.75</v>
      </c>
    </row>
    <row r="175" spans="1:65" s="288" customFormat="1" ht="14.65" customHeight="1">
      <c r="A175" s="340">
        <v>173</v>
      </c>
      <c r="B175" s="366" t="s">
        <v>231</v>
      </c>
      <c r="C175" s="366"/>
      <c r="D175" s="366"/>
      <c r="E175" s="357" t="str">
        <f>VLOOKUP(B175,Remark!G:H,2,0)</f>
        <v>ROMK</v>
      </c>
      <c r="F175" s="367"/>
      <c r="G175" s="367"/>
      <c r="H175" s="367"/>
      <c r="I175" s="367"/>
      <c r="J175" s="367"/>
      <c r="K175" s="367"/>
      <c r="L175" s="367"/>
      <c r="M175" s="367"/>
      <c r="N175" s="367"/>
      <c r="O175" s="367"/>
      <c r="P175" s="367"/>
      <c r="Q175" s="367"/>
      <c r="R175" s="357"/>
      <c r="S175" s="357"/>
      <c r="T175" s="357"/>
      <c r="U175" s="357"/>
      <c r="V175" s="357"/>
      <c r="W175" s="357"/>
      <c r="X175" s="357"/>
      <c r="Y175" s="357"/>
      <c r="Z175" s="357"/>
      <c r="AA175" s="357"/>
      <c r="AB175" s="357"/>
      <c r="AC175" s="357"/>
      <c r="AD175" s="357"/>
      <c r="AE175" s="357"/>
      <c r="AF175" s="357"/>
      <c r="AG175" s="357"/>
      <c r="AH175" s="357"/>
      <c r="AI175" s="357"/>
      <c r="AJ175" s="357"/>
      <c r="AK175" s="357"/>
      <c r="AL175" s="357"/>
      <c r="AM175" s="357"/>
      <c r="AN175" s="357"/>
      <c r="AO175" s="357"/>
      <c r="AP175" s="362"/>
      <c r="AQ175" s="366"/>
      <c r="AR175" s="357"/>
      <c r="AS175" s="361"/>
      <c r="AT175" s="361"/>
      <c r="AU175" s="362"/>
      <c r="AV175" s="361">
        <v>77</v>
      </c>
      <c r="AW175" s="361">
        <v>5123</v>
      </c>
      <c r="AX175" s="362">
        <f t="shared" si="29"/>
        <v>1280.75</v>
      </c>
      <c r="AY175" s="361">
        <v>102</v>
      </c>
      <c r="AZ175" s="361">
        <v>7278</v>
      </c>
      <c r="BA175" s="360">
        <f t="shared" si="35"/>
        <v>1819.5</v>
      </c>
      <c r="BB175" s="361">
        <v>131</v>
      </c>
      <c r="BC175" s="361">
        <v>8273</v>
      </c>
      <c r="BD175" s="362">
        <f t="shared" si="36"/>
        <v>2068.25</v>
      </c>
      <c r="BE175" s="359">
        <v>2</v>
      </c>
      <c r="BF175" s="359">
        <v>218</v>
      </c>
      <c r="BG175" s="362">
        <f t="shared" si="37"/>
        <v>54.5</v>
      </c>
      <c r="BH175" s="362">
        <v>33</v>
      </c>
      <c r="BI175" s="362">
        <v>2371</v>
      </c>
      <c r="BJ175" s="362">
        <f t="shared" si="38"/>
        <v>592.75</v>
      </c>
      <c r="BK175" s="362">
        <v>7</v>
      </c>
      <c r="BL175" s="362">
        <v>337</v>
      </c>
      <c r="BM175" s="362">
        <f t="shared" si="39"/>
        <v>84.25</v>
      </c>
    </row>
    <row r="176" spans="1:65" s="288" customFormat="1" ht="14.65" customHeight="1">
      <c r="A176" s="340">
        <v>174</v>
      </c>
      <c r="B176" s="366" t="s">
        <v>232</v>
      </c>
      <c r="C176" s="366"/>
      <c r="D176" s="366"/>
      <c r="E176" s="357" t="str">
        <f>VLOOKUP(B176,Remark!G:H,2,0)</f>
        <v>PKED</v>
      </c>
      <c r="F176" s="367"/>
      <c r="G176" s="367"/>
      <c r="H176" s="367"/>
      <c r="I176" s="367"/>
      <c r="J176" s="367"/>
      <c r="K176" s="367"/>
      <c r="L176" s="367"/>
      <c r="M176" s="367"/>
      <c r="N176" s="367"/>
      <c r="O176" s="367"/>
      <c r="P176" s="367"/>
      <c r="Q176" s="367"/>
      <c r="R176" s="357"/>
      <c r="S176" s="357"/>
      <c r="T176" s="357"/>
      <c r="U176" s="357"/>
      <c r="V176" s="357"/>
      <c r="W176" s="357"/>
      <c r="X176" s="357"/>
      <c r="Y176" s="357"/>
      <c r="Z176" s="357"/>
      <c r="AA176" s="357"/>
      <c r="AB176" s="357"/>
      <c r="AC176" s="357"/>
      <c r="AD176" s="357"/>
      <c r="AE176" s="357"/>
      <c r="AF176" s="357"/>
      <c r="AG176" s="357"/>
      <c r="AH176" s="357"/>
      <c r="AI176" s="357"/>
      <c r="AJ176" s="357"/>
      <c r="AK176" s="357"/>
      <c r="AL176" s="357"/>
      <c r="AM176" s="357"/>
      <c r="AN176" s="357"/>
      <c r="AO176" s="357"/>
      <c r="AP176" s="362"/>
      <c r="AQ176" s="366"/>
      <c r="AR176" s="357"/>
      <c r="AS176" s="361"/>
      <c r="AT176" s="361"/>
      <c r="AU176" s="362"/>
      <c r="AV176" s="361">
        <v>153</v>
      </c>
      <c r="AW176" s="361">
        <v>9615</v>
      </c>
      <c r="AX176" s="362">
        <f t="shared" si="29"/>
        <v>2403.75</v>
      </c>
      <c r="AY176" s="361">
        <v>139</v>
      </c>
      <c r="AZ176" s="361">
        <v>8621</v>
      </c>
      <c r="BA176" s="360">
        <f t="shared" si="35"/>
        <v>2155.25</v>
      </c>
      <c r="BB176" s="361">
        <v>109</v>
      </c>
      <c r="BC176" s="361">
        <v>6471</v>
      </c>
      <c r="BD176" s="362">
        <f t="shared" si="36"/>
        <v>1617.75</v>
      </c>
      <c r="BE176" s="359">
        <v>178</v>
      </c>
      <c r="BF176" s="359">
        <v>11310</v>
      </c>
      <c r="BG176" s="362">
        <f t="shared" si="37"/>
        <v>2827.5</v>
      </c>
      <c r="BH176" s="362">
        <v>195</v>
      </c>
      <c r="BI176" s="362">
        <v>11941</v>
      </c>
      <c r="BJ176" s="362">
        <f t="shared" si="38"/>
        <v>2985.25</v>
      </c>
      <c r="BK176" s="362">
        <v>249</v>
      </c>
      <c r="BL176" s="362">
        <v>15231</v>
      </c>
      <c r="BM176" s="362">
        <f t="shared" si="39"/>
        <v>3807.75</v>
      </c>
    </row>
    <row r="177" spans="1:65" s="288" customFormat="1" ht="14.65" customHeight="1">
      <c r="A177" s="340">
        <v>175</v>
      </c>
      <c r="B177" s="366" t="s">
        <v>233</v>
      </c>
      <c r="C177" s="366"/>
      <c r="D177" s="366"/>
      <c r="E177" s="357" t="str">
        <f>VLOOKUP(B177,Remark!G:H,2,0)</f>
        <v>LKAB</v>
      </c>
      <c r="F177" s="367"/>
      <c r="G177" s="367"/>
      <c r="H177" s="367"/>
      <c r="I177" s="367"/>
      <c r="J177" s="367"/>
      <c r="K177" s="367"/>
      <c r="L177" s="367"/>
      <c r="M177" s="367"/>
      <c r="N177" s="367"/>
      <c r="O177" s="367"/>
      <c r="P177" s="367"/>
      <c r="Q177" s="367"/>
      <c r="R177" s="357"/>
      <c r="S177" s="357"/>
      <c r="T177" s="357"/>
      <c r="U177" s="357"/>
      <c r="V177" s="357"/>
      <c r="W177" s="357"/>
      <c r="X177" s="357"/>
      <c r="Y177" s="357"/>
      <c r="Z177" s="357"/>
      <c r="AA177" s="357"/>
      <c r="AB177" s="357"/>
      <c r="AC177" s="357"/>
      <c r="AD177" s="357"/>
      <c r="AE177" s="357"/>
      <c r="AF177" s="357"/>
      <c r="AG177" s="357"/>
      <c r="AH177" s="357"/>
      <c r="AI177" s="357"/>
      <c r="AJ177" s="357"/>
      <c r="AK177" s="357"/>
      <c r="AL177" s="357"/>
      <c r="AM177" s="357"/>
      <c r="AN177" s="357"/>
      <c r="AO177" s="357"/>
      <c r="AP177" s="362"/>
      <c r="AQ177" s="366"/>
      <c r="AR177" s="357"/>
      <c r="AS177" s="361"/>
      <c r="AT177" s="361"/>
      <c r="AU177" s="362"/>
      <c r="AV177" s="361">
        <v>326</v>
      </c>
      <c r="AW177" s="361">
        <v>25862</v>
      </c>
      <c r="AX177" s="362">
        <f t="shared" si="29"/>
        <v>6465.5</v>
      </c>
      <c r="AY177" s="361">
        <v>452</v>
      </c>
      <c r="AZ177" s="361">
        <v>32500</v>
      </c>
      <c r="BA177" s="360">
        <f t="shared" si="35"/>
        <v>8125</v>
      </c>
      <c r="BB177" s="361">
        <v>343</v>
      </c>
      <c r="BC177" s="361">
        <v>24185</v>
      </c>
      <c r="BD177" s="362">
        <f t="shared" si="36"/>
        <v>6046.25</v>
      </c>
      <c r="BE177" s="359">
        <v>496</v>
      </c>
      <c r="BF177" s="359">
        <v>38064</v>
      </c>
      <c r="BG177" s="362">
        <f t="shared" si="37"/>
        <v>9516</v>
      </c>
      <c r="BH177" s="362">
        <v>429</v>
      </c>
      <c r="BI177" s="362">
        <v>31427</v>
      </c>
      <c r="BJ177" s="362">
        <f t="shared" si="38"/>
        <v>7856.75</v>
      </c>
      <c r="BK177" s="362">
        <v>479</v>
      </c>
      <c r="BL177" s="362">
        <v>35761</v>
      </c>
      <c r="BM177" s="362">
        <f t="shared" si="39"/>
        <v>8940.25</v>
      </c>
    </row>
    <row r="178" spans="1:65" s="288" customFormat="1" ht="14.65" customHeight="1">
      <c r="A178" s="340">
        <v>176</v>
      </c>
      <c r="B178" s="366" t="s">
        <v>234</v>
      </c>
      <c r="C178" s="366"/>
      <c r="D178" s="366"/>
      <c r="E178" s="357" t="str">
        <f>VLOOKUP(B178,Remark!G:H,2,0)</f>
        <v>LKAB</v>
      </c>
      <c r="F178" s="367"/>
      <c r="G178" s="367"/>
      <c r="H178" s="367"/>
      <c r="I178" s="367"/>
      <c r="J178" s="367"/>
      <c r="K178" s="367"/>
      <c r="L178" s="367"/>
      <c r="M178" s="367"/>
      <c r="N178" s="367"/>
      <c r="O178" s="367"/>
      <c r="P178" s="367"/>
      <c r="Q178" s="367"/>
      <c r="R178" s="357"/>
      <c r="S178" s="357"/>
      <c r="T178" s="357"/>
      <c r="U178" s="357"/>
      <c r="V178" s="357"/>
      <c r="W178" s="357"/>
      <c r="X178" s="357"/>
      <c r="Y178" s="357"/>
      <c r="Z178" s="357"/>
      <c r="AA178" s="357"/>
      <c r="AB178" s="357"/>
      <c r="AC178" s="357"/>
      <c r="AD178" s="357"/>
      <c r="AE178" s="357"/>
      <c r="AF178" s="357"/>
      <c r="AG178" s="357"/>
      <c r="AH178" s="357"/>
      <c r="AI178" s="357"/>
      <c r="AJ178" s="357"/>
      <c r="AK178" s="357"/>
      <c r="AL178" s="357"/>
      <c r="AM178" s="357"/>
      <c r="AN178" s="357"/>
      <c r="AO178" s="357"/>
      <c r="AP178" s="362"/>
      <c r="AQ178" s="366"/>
      <c r="AR178" s="357"/>
      <c r="AS178" s="361"/>
      <c r="AT178" s="361"/>
      <c r="AU178" s="362"/>
      <c r="AV178" s="361">
        <v>143</v>
      </c>
      <c r="AW178" s="361">
        <v>9573</v>
      </c>
      <c r="AX178" s="362">
        <f t="shared" si="29"/>
        <v>2393.25</v>
      </c>
      <c r="AY178" s="361">
        <v>153</v>
      </c>
      <c r="AZ178" s="361">
        <v>9883</v>
      </c>
      <c r="BA178" s="360">
        <f t="shared" si="35"/>
        <v>2470.75</v>
      </c>
      <c r="BB178" s="361">
        <v>170</v>
      </c>
      <c r="BC178" s="361">
        <v>10818</v>
      </c>
      <c r="BD178" s="362">
        <f t="shared" si="36"/>
        <v>2704.5</v>
      </c>
      <c r="BE178" s="359">
        <v>234</v>
      </c>
      <c r="BF178" s="359">
        <v>16278</v>
      </c>
      <c r="BG178" s="362">
        <f t="shared" si="37"/>
        <v>4069.5</v>
      </c>
      <c r="BH178" s="362">
        <v>208</v>
      </c>
      <c r="BI178" s="362">
        <v>13476</v>
      </c>
      <c r="BJ178" s="362">
        <f t="shared" si="38"/>
        <v>3369</v>
      </c>
      <c r="BK178" s="362">
        <v>197</v>
      </c>
      <c r="BL178" s="362">
        <v>13051</v>
      </c>
      <c r="BM178" s="362">
        <f t="shared" si="39"/>
        <v>3262.75</v>
      </c>
    </row>
    <row r="179" spans="1:65" s="288" customFormat="1" ht="14.65" customHeight="1">
      <c r="A179" s="340">
        <v>177</v>
      </c>
      <c r="B179" s="366" t="s">
        <v>235</v>
      </c>
      <c r="C179" s="366"/>
      <c r="D179" s="366"/>
      <c r="E179" s="357" t="str">
        <f>VLOOKUP(B179,Remark!G:H,2,0)</f>
        <v>LKAB</v>
      </c>
      <c r="F179" s="367"/>
      <c r="G179" s="367"/>
      <c r="H179" s="367"/>
      <c r="I179" s="367"/>
      <c r="J179" s="367"/>
      <c r="K179" s="367"/>
      <c r="L179" s="367"/>
      <c r="M179" s="367"/>
      <c r="N179" s="367"/>
      <c r="O179" s="367"/>
      <c r="P179" s="367"/>
      <c r="Q179" s="367"/>
      <c r="R179" s="357"/>
      <c r="S179" s="357"/>
      <c r="T179" s="357"/>
      <c r="U179" s="357"/>
      <c r="V179" s="357"/>
      <c r="W179" s="357"/>
      <c r="X179" s="357"/>
      <c r="Y179" s="357"/>
      <c r="Z179" s="357"/>
      <c r="AA179" s="357"/>
      <c r="AB179" s="357"/>
      <c r="AC179" s="357"/>
      <c r="AD179" s="357"/>
      <c r="AE179" s="357"/>
      <c r="AF179" s="357"/>
      <c r="AG179" s="357"/>
      <c r="AH179" s="357"/>
      <c r="AI179" s="357"/>
      <c r="AJ179" s="357"/>
      <c r="AK179" s="357"/>
      <c r="AL179" s="357"/>
      <c r="AM179" s="357"/>
      <c r="AN179" s="357"/>
      <c r="AO179" s="357"/>
      <c r="AP179" s="362"/>
      <c r="AQ179" s="366"/>
      <c r="AR179" s="357"/>
      <c r="AS179" s="361"/>
      <c r="AT179" s="361"/>
      <c r="AU179" s="362"/>
      <c r="AV179" s="361">
        <v>284</v>
      </c>
      <c r="AW179" s="361">
        <v>18716</v>
      </c>
      <c r="AX179" s="362">
        <f t="shared" si="29"/>
        <v>4679</v>
      </c>
      <c r="AY179" s="361">
        <v>218</v>
      </c>
      <c r="AZ179" s="361">
        <v>14834</v>
      </c>
      <c r="BA179" s="360">
        <f t="shared" si="35"/>
        <v>3708.5</v>
      </c>
      <c r="BB179" s="361">
        <v>257</v>
      </c>
      <c r="BC179" s="361">
        <v>17235</v>
      </c>
      <c r="BD179" s="362">
        <f t="shared" si="36"/>
        <v>4308.75</v>
      </c>
      <c r="BE179" s="359">
        <v>228</v>
      </c>
      <c r="BF179" s="359">
        <v>16756</v>
      </c>
      <c r="BG179" s="362">
        <f t="shared" si="37"/>
        <v>4189</v>
      </c>
      <c r="BH179" s="362">
        <v>218</v>
      </c>
      <c r="BI179" s="362">
        <v>14698</v>
      </c>
      <c r="BJ179" s="362">
        <f t="shared" si="38"/>
        <v>3674.5</v>
      </c>
      <c r="BK179" s="362">
        <v>254</v>
      </c>
      <c r="BL179" s="362">
        <v>17878</v>
      </c>
      <c r="BM179" s="362">
        <f t="shared" si="39"/>
        <v>4469.5</v>
      </c>
    </row>
    <row r="180" spans="1:65" s="288" customFormat="1" ht="14.65" customHeight="1">
      <c r="A180" s="340">
        <v>178</v>
      </c>
      <c r="B180" s="366" t="s">
        <v>236</v>
      </c>
      <c r="C180" s="366"/>
      <c r="D180" s="366"/>
      <c r="E180" s="357" t="str">
        <f>VLOOKUP(B180,Remark!G:H,2,0)</f>
        <v>MINB</v>
      </c>
      <c r="F180" s="367"/>
      <c r="G180" s="367"/>
      <c r="H180" s="367"/>
      <c r="I180" s="367"/>
      <c r="J180" s="367"/>
      <c r="K180" s="367"/>
      <c r="L180" s="367"/>
      <c r="M180" s="367"/>
      <c r="N180" s="367"/>
      <c r="O180" s="367"/>
      <c r="P180" s="367"/>
      <c r="Q180" s="367"/>
      <c r="R180" s="357"/>
      <c r="S180" s="357"/>
      <c r="T180" s="357"/>
      <c r="U180" s="357"/>
      <c r="V180" s="357"/>
      <c r="W180" s="357"/>
      <c r="X180" s="357"/>
      <c r="Y180" s="357"/>
      <c r="Z180" s="357"/>
      <c r="AA180" s="357"/>
      <c r="AB180" s="357"/>
      <c r="AC180" s="357"/>
      <c r="AD180" s="357"/>
      <c r="AE180" s="357"/>
      <c r="AF180" s="357"/>
      <c r="AG180" s="357"/>
      <c r="AH180" s="357"/>
      <c r="AI180" s="357"/>
      <c r="AJ180" s="357"/>
      <c r="AK180" s="357"/>
      <c r="AL180" s="357"/>
      <c r="AM180" s="357"/>
      <c r="AN180" s="357"/>
      <c r="AO180" s="357"/>
      <c r="AP180" s="362"/>
      <c r="AQ180" s="366"/>
      <c r="AR180" s="357"/>
      <c r="AS180" s="361"/>
      <c r="AT180" s="361"/>
      <c r="AU180" s="362"/>
      <c r="AV180" s="361">
        <v>123</v>
      </c>
      <c r="AW180" s="361">
        <v>10345</v>
      </c>
      <c r="AX180" s="362">
        <f t="shared" si="29"/>
        <v>2586.25</v>
      </c>
      <c r="AY180" s="361">
        <v>27</v>
      </c>
      <c r="AZ180" s="361">
        <v>2081</v>
      </c>
      <c r="BA180" s="360">
        <f t="shared" si="35"/>
        <v>520.25</v>
      </c>
      <c r="BB180" s="361">
        <v>0</v>
      </c>
      <c r="BC180" s="361">
        <v>0</v>
      </c>
      <c r="BD180" s="362">
        <f t="shared" si="36"/>
        <v>0</v>
      </c>
      <c r="BE180" s="359">
        <v>0</v>
      </c>
      <c r="BF180" s="359">
        <v>0</v>
      </c>
      <c r="BG180" s="362">
        <f t="shared" si="37"/>
        <v>0</v>
      </c>
      <c r="BH180" s="362">
        <v>0</v>
      </c>
      <c r="BI180" s="362">
        <v>0</v>
      </c>
      <c r="BJ180" s="362">
        <f t="shared" si="38"/>
        <v>0</v>
      </c>
      <c r="BK180" s="362">
        <v>0</v>
      </c>
      <c r="BL180" s="362">
        <v>0</v>
      </c>
      <c r="BM180" s="362">
        <f t="shared" si="39"/>
        <v>0</v>
      </c>
    </row>
    <row r="181" spans="1:65" s="288" customFormat="1" ht="14.65" customHeight="1">
      <c r="A181" s="340">
        <v>179</v>
      </c>
      <c r="B181" s="366" t="s">
        <v>237</v>
      </c>
      <c r="C181" s="366"/>
      <c r="D181" s="366"/>
      <c r="E181" s="357" t="str">
        <f>VLOOKUP(B181,Remark!G:H,2,0)</f>
        <v>MINB</v>
      </c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57"/>
      <c r="S181" s="357"/>
      <c r="T181" s="357"/>
      <c r="U181" s="357"/>
      <c r="V181" s="357"/>
      <c r="W181" s="357"/>
      <c r="X181" s="357"/>
      <c r="Y181" s="357"/>
      <c r="Z181" s="357"/>
      <c r="AA181" s="357"/>
      <c r="AB181" s="357"/>
      <c r="AC181" s="357"/>
      <c r="AD181" s="357"/>
      <c r="AE181" s="357"/>
      <c r="AF181" s="357"/>
      <c r="AG181" s="357"/>
      <c r="AH181" s="357"/>
      <c r="AI181" s="357"/>
      <c r="AJ181" s="357"/>
      <c r="AK181" s="357"/>
      <c r="AL181" s="357"/>
      <c r="AM181" s="357"/>
      <c r="AN181" s="357"/>
      <c r="AO181" s="357"/>
      <c r="AP181" s="362"/>
      <c r="AQ181" s="366"/>
      <c r="AR181" s="357"/>
      <c r="AS181" s="361"/>
      <c r="AT181" s="361"/>
      <c r="AU181" s="362"/>
      <c r="AV181" s="361">
        <v>0</v>
      </c>
      <c r="AW181" s="361">
        <v>0</v>
      </c>
      <c r="AX181" s="362">
        <f t="shared" si="29"/>
        <v>0</v>
      </c>
      <c r="AY181" s="361">
        <v>0</v>
      </c>
      <c r="AZ181" s="361">
        <v>0</v>
      </c>
      <c r="BA181" s="360">
        <f t="shared" si="35"/>
        <v>0</v>
      </c>
      <c r="BB181" s="361">
        <v>0</v>
      </c>
      <c r="BC181" s="361">
        <v>0</v>
      </c>
      <c r="BD181" s="362">
        <f t="shared" si="36"/>
        <v>0</v>
      </c>
      <c r="BE181" s="359">
        <v>0</v>
      </c>
      <c r="BF181" s="359">
        <v>0</v>
      </c>
      <c r="BG181" s="362">
        <f t="shared" si="37"/>
        <v>0</v>
      </c>
      <c r="BH181" s="362">
        <v>0</v>
      </c>
      <c r="BI181" s="362">
        <v>0</v>
      </c>
      <c r="BJ181" s="362">
        <f t="shared" si="38"/>
        <v>0</v>
      </c>
      <c r="BK181" s="362">
        <v>0</v>
      </c>
      <c r="BL181" s="362">
        <v>0</v>
      </c>
      <c r="BM181" s="362">
        <f t="shared" si="39"/>
        <v>0</v>
      </c>
    </row>
    <row r="182" spans="1:65" s="288" customFormat="1" ht="14.65" customHeight="1">
      <c r="A182" s="340">
        <v>180</v>
      </c>
      <c r="B182" s="366" t="s">
        <v>239</v>
      </c>
      <c r="C182" s="366"/>
      <c r="D182" s="366"/>
      <c r="E182" s="357" t="str">
        <f>VLOOKUP(B182,Remark!G:H,2,0)</f>
        <v>NJOK</v>
      </c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57"/>
      <c r="S182" s="357"/>
      <c r="T182" s="357"/>
      <c r="U182" s="357"/>
      <c r="V182" s="357"/>
      <c r="W182" s="357"/>
      <c r="X182" s="357"/>
      <c r="Y182" s="357"/>
      <c r="Z182" s="357"/>
      <c r="AA182" s="357"/>
      <c r="AB182" s="357"/>
      <c r="AC182" s="357"/>
      <c r="AD182" s="357"/>
      <c r="AE182" s="357"/>
      <c r="AF182" s="357"/>
      <c r="AG182" s="357"/>
      <c r="AH182" s="357"/>
      <c r="AI182" s="357"/>
      <c r="AJ182" s="357"/>
      <c r="AK182" s="357"/>
      <c r="AL182" s="357"/>
      <c r="AM182" s="357"/>
      <c r="AN182" s="357"/>
      <c r="AO182" s="357"/>
      <c r="AP182" s="362"/>
      <c r="AQ182" s="366"/>
      <c r="AR182" s="357"/>
      <c r="AS182" s="361"/>
      <c r="AT182" s="361"/>
      <c r="AU182" s="362"/>
      <c r="AV182" s="361">
        <v>131</v>
      </c>
      <c r="AW182" s="361">
        <v>8961</v>
      </c>
      <c r="AX182" s="362">
        <f t="shared" si="29"/>
        <v>2240.25</v>
      </c>
      <c r="AY182" s="361">
        <v>158</v>
      </c>
      <c r="AZ182" s="361">
        <v>11006</v>
      </c>
      <c r="BA182" s="360">
        <f t="shared" si="35"/>
        <v>2751.5</v>
      </c>
      <c r="BB182" s="361">
        <v>238</v>
      </c>
      <c r="BC182" s="361">
        <v>15858</v>
      </c>
      <c r="BD182" s="362">
        <f t="shared" si="36"/>
        <v>3964.5</v>
      </c>
      <c r="BE182" s="359">
        <v>179</v>
      </c>
      <c r="BF182" s="359">
        <v>11537</v>
      </c>
      <c r="BG182" s="362">
        <f t="shared" si="37"/>
        <v>2884.25</v>
      </c>
      <c r="BH182" s="362">
        <v>140</v>
      </c>
      <c r="BI182" s="362">
        <v>8616</v>
      </c>
      <c r="BJ182" s="362">
        <f t="shared" si="38"/>
        <v>2154</v>
      </c>
      <c r="BK182" s="362">
        <v>174</v>
      </c>
      <c r="BL182" s="362">
        <v>12058</v>
      </c>
      <c r="BM182" s="362">
        <f t="shared" si="39"/>
        <v>3014.5</v>
      </c>
    </row>
    <row r="183" spans="1:65" s="288" customFormat="1" ht="14.65" customHeight="1">
      <c r="A183" s="340">
        <v>181</v>
      </c>
      <c r="B183" s="366" t="s">
        <v>240</v>
      </c>
      <c r="C183" s="366"/>
      <c r="D183" s="366"/>
      <c r="E183" s="357" t="str">
        <f>VLOOKUP(B183,Remark!G:H,2,0)</f>
        <v>NJOK</v>
      </c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57"/>
      <c r="S183" s="357"/>
      <c r="T183" s="357"/>
      <c r="U183" s="357"/>
      <c r="V183" s="357"/>
      <c r="W183" s="357"/>
      <c r="X183" s="357"/>
      <c r="Y183" s="357"/>
      <c r="Z183" s="357"/>
      <c r="AA183" s="357"/>
      <c r="AB183" s="357"/>
      <c r="AC183" s="357"/>
      <c r="AD183" s="357"/>
      <c r="AE183" s="357"/>
      <c r="AF183" s="357"/>
      <c r="AG183" s="357"/>
      <c r="AH183" s="357"/>
      <c r="AI183" s="357"/>
      <c r="AJ183" s="357"/>
      <c r="AK183" s="357"/>
      <c r="AL183" s="357"/>
      <c r="AM183" s="357"/>
      <c r="AN183" s="357"/>
      <c r="AO183" s="357"/>
      <c r="AP183" s="362"/>
      <c r="AQ183" s="366"/>
      <c r="AR183" s="357"/>
      <c r="AS183" s="361"/>
      <c r="AT183" s="361"/>
      <c r="AU183" s="362"/>
      <c r="AV183" s="361">
        <v>248</v>
      </c>
      <c r="AW183" s="361">
        <v>17204</v>
      </c>
      <c r="AX183" s="362">
        <f t="shared" si="29"/>
        <v>4301</v>
      </c>
      <c r="AY183" s="361">
        <v>373</v>
      </c>
      <c r="AZ183" s="361">
        <v>25895</v>
      </c>
      <c r="BA183" s="360">
        <f t="shared" si="35"/>
        <v>6473.75</v>
      </c>
      <c r="BB183" s="361">
        <v>225</v>
      </c>
      <c r="BC183" s="361">
        <v>15971</v>
      </c>
      <c r="BD183" s="362">
        <f t="shared" si="36"/>
        <v>3992.75</v>
      </c>
      <c r="BE183" s="359">
        <v>189</v>
      </c>
      <c r="BF183" s="359">
        <v>12011</v>
      </c>
      <c r="BG183" s="362">
        <f t="shared" si="37"/>
        <v>3002.75</v>
      </c>
      <c r="BH183" s="362">
        <v>224</v>
      </c>
      <c r="BI183" s="362">
        <v>14812</v>
      </c>
      <c r="BJ183" s="362">
        <f t="shared" si="38"/>
        <v>3703</v>
      </c>
      <c r="BK183" s="362">
        <v>296</v>
      </c>
      <c r="BL183" s="362">
        <v>18620</v>
      </c>
      <c r="BM183" s="362">
        <f t="shared" si="39"/>
        <v>4655</v>
      </c>
    </row>
    <row r="184" spans="1:65" s="288" customFormat="1" ht="14.65" customHeight="1">
      <c r="A184" s="340">
        <v>182</v>
      </c>
      <c r="B184" s="366" t="s">
        <v>241</v>
      </c>
      <c r="C184" s="366"/>
      <c r="D184" s="366"/>
      <c r="E184" s="357" t="str">
        <f>VLOOKUP(B184,Remark!G:H,2,0)</f>
        <v>NJOK</v>
      </c>
      <c r="F184" s="367"/>
      <c r="G184" s="367"/>
      <c r="H184" s="367"/>
      <c r="I184" s="367"/>
      <c r="J184" s="367"/>
      <c r="K184" s="367"/>
      <c r="L184" s="367"/>
      <c r="M184" s="367"/>
      <c r="N184" s="367"/>
      <c r="O184" s="367"/>
      <c r="P184" s="367"/>
      <c r="Q184" s="367"/>
      <c r="R184" s="357"/>
      <c r="S184" s="357"/>
      <c r="T184" s="357"/>
      <c r="U184" s="357"/>
      <c r="V184" s="357"/>
      <c r="W184" s="357"/>
      <c r="X184" s="357"/>
      <c r="Y184" s="357"/>
      <c r="Z184" s="357"/>
      <c r="AA184" s="357"/>
      <c r="AB184" s="357"/>
      <c r="AC184" s="357"/>
      <c r="AD184" s="357"/>
      <c r="AE184" s="357"/>
      <c r="AF184" s="357"/>
      <c r="AG184" s="357"/>
      <c r="AH184" s="357"/>
      <c r="AI184" s="357"/>
      <c r="AJ184" s="357"/>
      <c r="AK184" s="357"/>
      <c r="AL184" s="357"/>
      <c r="AM184" s="357"/>
      <c r="AN184" s="357"/>
      <c r="AO184" s="357"/>
      <c r="AP184" s="362"/>
      <c r="AQ184" s="366"/>
      <c r="AR184" s="357"/>
      <c r="AS184" s="361"/>
      <c r="AT184" s="361"/>
      <c r="AU184" s="362"/>
      <c r="AV184" s="361">
        <v>68</v>
      </c>
      <c r="AW184" s="361">
        <v>4948</v>
      </c>
      <c r="AX184" s="362">
        <f t="shared" si="29"/>
        <v>1237</v>
      </c>
      <c r="AY184" s="361">
        <v>146</v>
      </c>
      <c r="AZ184" s="361">
        <v>10846</v>
      </c>
      <c r="BA184" s="360">
        <f t="shared" si="35"/>
        <v>2711.5</v>
      </c>
      <c r="BB184" s="361">
        <v>90</v>
      </c>
      <c r="BC184" s="361">
        <v>6014</v>
      </c>
      <c r="BD184" s="362">
        <f t="shared" si="36"/>
        <v>1503.5</v>
      </c>
      <c r="BE184" s="359">
        <v>93</v>
      </c>
      <c r="BF184" s="359">
        <v>6655</v>
      </c>
      <c r="BG184" s="362">
        <f t="shared" si="37"/>
        <v>1663.75</v>
      </c>
      <c r="BH184" s="362">
        <v>79</v>
      </c>
      <c r="BI184" s="362">
        <v>5533</v>
      </c>
      <c r="BJ184" s="362">
        <f t="shared" si="38"/>
        <v>1383.25</v>
      </c>
      <c r="BK184" s="362">
        <v>120</v>
      </c>
      <c r="BL184" s="362">
        <v>8188</v>
      </c>
      <c r="BM184" s="362">
        <f t="shared" si="39"/>
        <v>2047</v>
      </c>
    </row>
    <row r="185" spans="1:65" s="288" customFormat="1" ht="14.65" customHeight="1">
      <c r="A185" s="340">
        <v>183</v>
      </c>
      <c r="B185" s="366" t="s">
        <v>242</v>
      </c>
      <c r="C185" s="366"/>
      <c r="D185" s="366"/>
      <c r="E185" s="357" t="str">
        <f>VLOOKUP(B185,Remark!G:H,2,0)</f>
        <v>PINK</v>
      </c>
      <c r="F185" s="367"/>
      <c r="G185" s="367"/>
      <c r="H185" s="367"/>
      <c r="I185" s="367"/>
      <c r="J185" s="367"/>
      <c r="K185" s="367"/>
      <c r="L185" s="367"/>
      <c r="M185" s="367"/>
      <c r="N185" s="367"/>
      <c r="O185" s="367"/>
      <c r="P185" s="367"/>
      <c r="Q185" s="367"/>
      <c r="R185" s="357"/>
      <c r="S185" s="357"/>
      <c r="T185" s="357"/>
      <c r="U185" s="357"/>
      <c r="V185" s="357"/>
      <c r="W185" s="357"/>
      <c r="X185" s="357"/>
      <c r="Y185" s="357"/>
      <c r="Z185" s="357"/>
      <c r="AA185" s="357"/>
      <c r="AB185" s="357"/>
      <c r="AC185" s="357"/>
      <c r="AD185" s="357"/>
      <c r="AE185" s="357"/>
      <c r="AF185" s="357"/>
      <c r="AG185" s="357"/>
      <c r="AH185" s="357"/>
      <c r="AI185" s="357"/>
      <c r="AJ185" s="357"/>
      <c r="AK185" s="357"/>
      <c r="AL185" s="357"/>
      <c r="AM185" s="357"/>
      <c r="AN185" s="357"/>
      <c r="AO185" s="357"/>
      <c r="AP185" s="362"/>
      <c r="AQ185" s="366"/>
      <c r="AR185" s="357"/>
      <c r="AS185" s="361"/>
      <c r="AT185" s="361"/>
      <c r="AU185" s="362"/>
      <c r="AV185" s="361">
        <v>225</v>
      </c>
      <c r="AW185" s="361">
        <v>15819</v>
      </c>
      <c r="AX185" s="362">
        <f t="shared" si="29"/>
        <v>3954.75</v>
      </c>
      <c r="AY185" s="361">
        <v>260</v>
      </c>
      <c r="AZ185" s="361">
        <v>17140</v>
      </c>
      <c r="BA185" s="360">
        <f t="shared" si="35"/>
        <v>4285</v>
      </c>
      <c r="BB185" s="361">
        <v>274</v>
      </c>
      <c r="BC185" s="361">
        <v>18790</v>
      </c>
      <c r="BD185" s="362">
        <f t="shared" si="36"/>
        <v>4697.5</v>
      </c>
      <c r="BE185" s="359">
        <v>263</v>
      </c>
      <c r="BF185" s="359">
        <v>17909</v>
      </c>
      <c r="BG185" s="362">
        <f t="shared" si="37"/>
        <v>4477.25</v>
      </c>
      <c r="BH185" s="362">
        <v>282</v>
      </c>
      <c r="BI185" s="362">
        <v>19454</v>
      </c>
      <c r="BJ185" s="362">
        <f t="shared" si="38"/>
        <v>4863.5</v>
      </c>
      <c r="BK185" s="362">
        <v>330</v>
      </c>
      <c r="BL185" s="362">
        <v>22442</v>
      </c>
      <c r="BM185" s="362">
        <f t="shared" si="39"/>
        <v>5610.5</v>
      </c>
    </row>
    <row r="186" spans="1:65" s="288" customFormat="1" ht="14.65" customHeight="1">
      <c r="A186" s="340">
        <v>184</v>
      </c>
      <c r="B186" s="366" t="s">
        <v>243</v>
      </c>
      <c r="C186" s="366"/>
      <c r="D186" s="366"/>
      <c r="E186" s="357" t="str">
        <f>VLOOKUP(B186,Remark!G:H,2,0)</f>
        <v>BKAE</v>
      </c>
      <c r="F186" s="367"/>
      <c r="G186" s="367"/>
      <c r="H186" s="367"/>
      <c r="I186" s="367"/>
      <c r="J186" s="367"/>
      <c r="K186" s="367"/>
      <c r="L186" s="367"/>
      <c r="M186" s="367"/>
      <c r="N186" s="367"/>
      <c r="O186" s="367"/>
      <c r="P186" s="367"/>
      <c r="Q186" s="367"/>
      <c r="R186" s="357"/>
      <c r="S186" s="357"/>
      <c r="T186" s="357"/>
      <c r="U186" s="357"/>
      <c r="V186" s="357"/>
      <c r="W186" s="357"/>
      <c r="X186" s="357"/>
      <c r="Y186" s="357"/>
      <c r="Z186" s="357"/>
      <c r="AA186" s="357"/>
      <c r="AB186" s="357"/>
      <c r="AC186" s="357"/>
      <c r="AD186" s="357"/>
      <c r="AE186" s="357"/>
      <c r="AF186" s="357"/>
      <c r="AG186" s="357"/>
      <c r="AH186" s="357"/>
      <c r="AI186" s="357"/>
      <c r="AJ186" s="357"/>
      <c r="AK186" s="357"/>
      <c r="AL186" s="357"/>
      <c r="AM186" s="357"/>
      <c r="AN186" s="357"/>
      <c r="AO186" s="357"/>
      <c r="AP186" s="362"/>
      <c r="AQ186" s="366"/>
      <c r="AR186" s="357"/>
      <c r="AS186" s="361"/>
      <c r="AT186" s="361"/>
      <c r="AU186" s="362"/>
      <c r="AV186" s="361">
        <v>144</v>
      </c>
      <c r="AW186" s="361">
        <v>9964</v>
      </c>
      <c r="AX186" s="362">
        <f t="shared" si="29"/>
        <v>2491</v>
      </c>
      <c r="AY186" s="361">
        <v>134</v>
      </c>
      <c r="AZ186" s="361">
        <v>8934</v>
      </c>
      <c r="BA186" s="360">
        <f t="shared" si="35"/>
        <v>2233.5</v>
      </c>
      <c r="BB186" s="361">
        <v>123</v>
      </c>
      <c r="BC186" s="361">
        <v>7985</v>
      </c>
      <c r="BD186" s="362">
        <f t="shared" si="36"/>
        <v>1996.25</v>
      </c>
      <c r="BE186" s="359">
        <v>155</v>
      </c>
      <c r="BF186" s="359">
        <v>10497</v>
      </c>
      <c r="BG186" s="362">
        <f t="shared" si="37"/>
        <v>2624.25</v>
      </c>
      <c r="BH186" s="362">
        <v>398</v>
      </c>
      <c r="BI186" s="362">
        <v>21050</v>
      </c>
      <c r="BJ186" s="362">
        <f t="shared" si="38"/>
        <v>5262.5</v>
      </c>
      <c r="BK186" s="362">
        <v>213</v>
      </c>
      <c r="BL186" s="362">
        <v>13915</v>
      </c>
      <c r="BM186" s="362">
        <f t="shared" si="39"/>
        <v>3478.75</v>
      </c>
    </row>
    <row r="187" spans="1:65" s="288" customFormat="1" ht="14.65" customHeight="1">
      <c r="A187" s="340">
        <v>185</v>
      </c>
      <c r="B187" s="366" t="s">
        <v>245</v>
      </c>
      <c r="C187" s="366"/>
      <c r="D187" s="366"/>
      <c r="E187" s="357" t="s">
        <v>5</v>
      </c>
      <c r="F187" s="367"/>
      <c r="G187" s="367"/>
      <c r="H187" s="367"/>
      <c r="I187" s="367"/>
      <c r="J187" s="367"/>
      <c r="K187" s="367"/>
      <c r="L187" s="367"/>
      <c r="M187" s="367"/>
      <c r="N187" s="367"/>
      <c r="O187" s="367"/>
      <c r="P187" s="367"/>
      <c r="Q187" s="367"/>
      <c r="R187" s="357"/>
      <c r="S187" s="357"/>
      <c r="T187" s="357"/>
      <c r="U187" s="357"/>
      <c r="V187" s="357"/>
      <c r="W187" s="357"/>
      <c r="X187" s="357"/>
      <c r="Y187" s="357"/>
      <c r="Z187" s="357"/>
      <c r="AA187" s="357"/>
      <c r="AB187" s="357"/>
      <c r="AC187" s="357"/>
      <c r="AD187" s="357"/>
      <c r="AE187" s="357"/>
      <c r="AF187" s="357"/>
      <c r="AG187" s="357"/>
      <c r="AH187" s="357"/>
      <c r="AI187" s="357"/>
      <c r="AJ187" s="357"/>
      <c r="AK187" s="357"/>
      <c r="AL187" s="357"/>
      <c r="AM187" s="357"/>
      <c r="AN187" s="357"/>
      <c r="AO187" s="357"/>
      <c r="AP187" s="362"/>
      <c r="AQ187" s="366"/>
      <c r="AR187" s="357"/>
      <c r="AS187" s="361"/>
      <c r="AT187" s="361"/>
      <c r="AU187" s="362"/>
      <c r="AV187" s="361">
        <v>311</v>
      </c>
      <c r="AW187" s="361">
        <v>21757</v>
      </c>
      <c r="AX187" s="362">
        <f t="shared" si="29"/>
        <v>5439.25</v>
      </c>
      <c r="AY187" s="361">
        <v>291</v>
      </c>
      <c r="AZ187" s="361">
        <v>19929</v>
      </c>
      <c r="BA187" s="360">
        <f t="shared" si="35"/>
        <v>4982.25</v>
      </c>
      <c r="BB187" s="361">
        <v>227</v>
      </c>
      <c r="BC187" s="361">
        <v>16601</v>
      </c>
      <c r="BD187" s="362">
        <f t="shared" si="36"/>
        <v>4150.25</v>
      </c>
      <c r="BE187" s="359">
        <v>182</v>
      </c>
      <c r="BF187" s="359">
        <v>11814</v>
      </c>
      <c r="BG187" s="362">
        <f t="shared" si="37"/>
        <v>2953.5</v>
      </c>
      <c r="BH187" s="362">
        <v>190</v>
      </c>
      <c r="BI187" s="362">
        <v>13510</v>
      </c>
      <c r="BJ187" s="362">
        <f t="shared" si="38"/>
        <v>3377.5</v>
      </c>
      <c r="BK187" s="362">
        <v>196</v>
      </c>
      <c r="BL187" s="362">
        <v>13104</v>
      </c>
      <c r="BM187" s="362">
        <f t="shared" si="39"/>
        <v>3276</v>
      </c>
    </row>
    <row r="188" spans="1:65" s="288" customFormat="1" ht="14.65" customHeight="1">
      <c r="A188" s="340">
        <v>186</v>
      </c>
      <c r="B188" s="366" t="s">
        <v>246</v>
      </c>
      <c r="C188" s="366"/>
      <c r="D188" s="366"/>
      <c r="E188" s="357" t="s">
        <v>5</v>
      </c>
      <c r="F188" s="367"/>
      <c r="G188" s="367"/>
      <c r="H188" s="367"/>
      <c r="I188" s="367"/>
      <c r="J188" s="367"/>
      <c r="K188" s="367"/>
      <c r="L188" s="367"/>
      <c r="M188" s="367"/>
      <c r="N188" s="367"/>
      <c r="O188" s="367"/>
      <c r="P188" s="367"/>
      <c r="Q188" s="367"/>
      <c r="R188" s="357"/>
      <c r="S188" s="357"/>
      <c r="T188" s="357"/>
      <c r="U188" s="357"/>
      <c r="V188" s="357"/>
      <c r="W188" s="357"/>
      <c r="X188" s="357"/>
      <c r="Y188" s="357"/>
      <c r="Z188" s="357"/>
      <c r="AA188" s="357"/>
      <c r="AB188" s="357"/>
      <c r="AC188" s="357"/>
      <c r="AD188" s="357"/>
      <c r="AE188" s="357"/>
      <c r="AF188" s="357"/>
      <c r="AG188" s="357"/>
      <c r="AH188" s="357"/>
      <c r="AI188" s="357"/>
      <c r="AJ188" s="357"/>
      <c r="AK188" s="357"/>
      <c r="AL188" s="357"/>
      <c r="AM188" s="357"/>
      <c r="AN188" s="357"/>
      <c r="AO188" s="357"/>
      <c r="AP188" s="362"/>
      <c r="AQ188" s="366"/>
      <c r="AR188" s="357"/>
      <c r="AS188" s="361"/>
      <c r="AT188" s="361"/>
      <c r="AU188" s="362"/>
      <c r="AV188" s="361">
        <v>335</v>
      </c>
      <c r="AW188" s="361">
        <v>21881</v>
      </c>
      <c r="AX188" s="362">
        <f t="shared" si="29"/>
        <v>5470.25</v>
      </c>
      <c r="AY188" s="361">
        <v>338</v>
      </c>
      <c r="AZ188" s="361">
        <v>21870</v>
      </c>
      <c r="BA188" s="360">
        <f t="shared" si="35"/>
        <v>5467.5</v>
      </c>
      <c r="BB188" s="361">
        <v>300</v>
      </c>
      <c r="BC188" s="361">
        <v>19748</v>
      </c>
      <c r="BD188" s="362">
        <f t="shared" si="36"/>
        <v>4937</v>
      </c>
      <c r="BE188" s="359">
        <v>323</v>
      </c>
      <c r="BF188" s="359">
        <v>21085</v>
      </c>
      <c r="BG188" s="362">
        <f t="shared" si="37"/>
        <v>5271.25</v>
      </c>
      <c r="BH188" s="362">
        <v>325</v>
      </c>
      <c r="BI188" s="362">
        <v>20855</v>
      </c>
      <c r="BJ188" s="362">
        <f t="shared" si="38"/>
        <v>5213.75</v>
      </c>
      <c r="BK188" s="362">
        <v>316</v>
      </c>
      <c r="BL188" s="362">
        <v>22404</v>
      </c>
      <c r="BM188" s="362">
        <f t="shared" si="39"/>
        <v>5601</v>
      </c>
    </row>
    <row r="189" spans="1:65" s="288" customFormat="1" ht="14.65" customHeight="1">
      <c r="A189" s="340">
        <v>187</v>
      </c>
      <c r="B189" s="366" t="s">
        <v>247</v>
      </c>
      <c r="C189" s="366"/>
      <c r="D189" s="366"/>
      <c r="E189" s="357" t="s">
        <v>5</v>
      </c>
      <c r="F189" s="367"/>
      <c r="G189" s="367"/>
      <c r="H189" s="367"/>
      <c r="I189" s="367"/>
      <c r="J189" s="367"/>
      <c r="K189" s="367"/>
      <c r="L189" s="367"/>
      <c r="M189" s="367"/>
      <c r="N189" s="367"/>
      <c r="O189" s="367"/>
      <c r="P189" s="367"/>
      <c r="Q189" s="367"/>
      <c r="R189" s="357"/>
      <c r="S189" s="357"/>
      <c r="T189" s="357"/>
      <c r="U189" s="357"/>
      <c r="V189" s="357"/>
      <c r="W189" s="357"/>
      <c r="X189" s="357"/>
      <c r="Y189" s="357"/>
      <c r="Z189" s="357"/>
      <c r="AA189" s="357"/>
      <c r="AB189" s="357"/>
      <c r="AC189" s="357"/>
      <c r="AD189" s="357"/>
      <c r="AE189" s="357"/>
      <c r="AF189" s="357"/>
      <c r="AG189" s="357"/>
      <c r="AH189" s="357"/>
      <c r="AI189" s="357"/>
      <c r="AJ189" s="357"/>
      <c r="AK189" s="357"/>
      <c r="AL189" s="357"/>
      <c r="AM189" s="357"/>
      <c r="AN189" s="357"/>
      <c r="AO189" s="357"/>
      <c r="AP189" s="362"/>
      <c r="AQ189" s="366"/>
      <c r="AR189" s="357"/>
      <c r="AS189" s="361"/>
      <c r="AT189" s="361"/>
      <c r="AU189" s="362"/>
      <c r="AV189" s="361">
        <v>102</v>
      </c>
      <c r="AW189" s="361">
        <v>5862</v>
      </c>
      <c r="AX189" s="362">
        <f t="shared" si="29"/>
        <v>1465.5</v>
      </c>
      <c r="AY189" s="361">
        <v>128</v>
      </c>
      <c r="AZ189" s="361">
        <v>8328</v>
      </c>
      <c r="BA189" s="360">
        <f t="shared" si="35"/>
        <v>2082</v>
      </c>
      <c r="BB189" s="361">
        <v>181</v>
      </c>
      <c r="BC189" s="361">
        <v>10311</v>
      </c>
      <c r="BD189" s="362">
        <f t="shared" si="36"/>
        <v>2577.75</v>
      </c>
      <c r="BE189" s="359">
        <v>136</v>
      </c>
      <c r="BF189" s="359">
        <v>9024</v>
      </c>
      <c r="BG189" s="362">
        <f t="shared" si="37"/>
        <v>2256</v>
      </c>
      <c r="BH189" s="362">
        <v>94</v>
      </c>
      <c r="BI189" s="362">
        <v>5846</v>
      </c>
      <c r="BJ189" s="362">
        <f t="shared" si="38"/>
        <v>1461.5</v>
      </c>
      <c r="BK189" s="362">
        <v>129</v>
      </c>
      <c r="BL189" s="362">
        <v>7207</v>
      </c>
      <c r="BM189" s="362">
        <f t="shared" si="39"/>
        <v>1801.75</v>
      </c>
    </row>
    <row r="190" spans="1:65" s="288" customFormat="1" ht="14.65" customHeight="1">
      <c r="A190" s="340">
        <v>188</v>
      </c>
      <c r="B190" s="366" t="s">
        <v>248</v>
      </c>
      <c r="C190" s="366"/>
      <c r="D190" s="366"/>
      <c r="E190" s="357" t="s">
        <v>5</v>
      </c>
      <c r="F190" s="367"/>
      <c r="G190" s="367"/>
      <c r="H190" s="367"/>
      <c r="I190" s="367"/>
      <c r="J190" s="367"/>
      <c r="K190" s="367"/>
      <c r="L190" s="367"/>
      <c r="M190" s="367"/>
      <c r="N190" s="367"/>
      <c r="O190" s="367"/>
      <c r="P190" s="367"/>
      <c r="Q190" s="367"/>
      <c r="R190" s="357"/>
      <c r="S190" s="357"/>
      <c r="T190" s="357"/>
      <c r="U190" s="357"/>
      <c r="V190" s="357"/>
      <c r="W190" s="357"/>
      <c r="X190" s="357"/>
      <c r="Y190" s="357"/>
      <c r="Z190" s="357"/>
      <c r="AA190" s="357"/>
      <c r="AB190" s="357"/>
      <c r="AC190" s="357"/>
      <c r="AD190" s="357"/>
      <c r="AE190" s="357"/>
      <c r="AF190" s="357"/>
      <c r="AG190" s="357"/>
      <c r="AH190" s="357"/>
      <c r="AI190" s="357"/>
      <c r="AJ190" s="357"/>
      <c r="AK190" s="357"/>
      <c r="AL190" s="357"/>
      <c r="AM190" s="357"/>
      <c r="AN190" s="357"/>
      <c r="AO190" s="357"/>
      <c r="AP190" s="362"/>
      <c r="AQ190" s="366"/>
      <c r="AR190" s="357"/>
      <c r="AS190" s="361"/>
      <c r="AT190" s="361"/>
      <c r="AU190" s="362"/>
      <c r="AV190" s="361">
        <v>146</v>
      </c>
      <c r="AW190" s="361">
        <v>9738</v>
      </c>
      <c r="AX190" s="362">
        <f t="shared" si="29"/>
        <v>2434.5</v>
      </c>
      <c r="AY190" s="361">
        <v>205</v>
      </c>
      <c r="AZ190" s="361">
        <v>13683</v>
      </c>
      <c r="BA190" s="360">
        <f t="shared" si="35"/>
        <v>3420.75</v>
      </c>
      <c r="BB190" s="361">
        <v>156</v>
      </c>
      <c r="BC190" s="361">
        <v>11336</v>
      </c>
      <c r="BD190" s="362">
        <f t="shared" si="36"/>
        <v>2834</v>
      </c>
      <c r="BE190" s="359">
        <v>122</v>
      </c>
      <c r="BF190" s="359">
        <v>7846</v>
      </c>
      <c r="BG190" s="362">
        <f t="shared" si="37"/>
        <v>1961.5</v>
      </c>
      <c r="BH190" s="362">
        <v>113</v>
      </c>
      <c r="BI190" s="362">
        <v>7427</v>
      </c>
      <c r="BJ190" s="362">
        <f t="shared" si="38"/>
        <v>1856.75</v>
      </c>
      <c r="BK190" s="362">
        <v>206</v>
      </c>
      <c r="BL190" s="362">
        <v>13730</v>
      </c>
      <c r="BM190" s="362">
        <f t="shared" si="39"/>
        <v>3432.5</v>
      </c>
    </row>
    <row r="191" spans="1:65" s="288" customFormat="1" ht="14.65" customHeight="1">
      <c r="A191" s="340">
        <v>189</v>
      </c>
      <c r="B191" s="366" t="s">
        <v>249</v>
      </c>
      <c r="C191" s="366"/>
      <c r="D191" s="366"/>
      <c r="E191" s="357" t="s">
        <v>5</v>
      </c>
      <c r="F191" s="367"/>
      <c r="G191" s="367"/>
      <c r="H191" s="367"/>
      <c r="I191" s="367"/>
      <c r="J191" s="367"/>
      <c r="K191" s="367"/>
      <c r="L191" s="367"/>
      <c r="M191" s="367"/>
      <c r="N191" s="367"/>
      <c r="O191" s="367"/>
      <c r="P191" s="367"/>
      <c r="Q191" s="367"/>
      <c r="R191" s="357"/>
      <c r="S191" s="357"/>
      <c r="T191" s="357"/>
      <c r="U191" s="357"/>
      <c r="V191" s="357"/>
      <c r="W191" s="357"/>
      <c r="X191" s="357"/>
      <c r="Y191" s="357"/>
      <c r="Z191" s="357"/>
      <c r="AA191" s="357"/>
      <c r="AB191" s="357"/>
      <c r="AC191" s="357"/>
      <c r="AD191" s="357"/>
      <c r="AE191" s="357"/>
      <c r="AF191" s="357"/>
      <c r="AG191" s="357"/>
      <c r="AH191" s="357"/>
      <c r="AI191" s="357"/>
      <c r="AJ191" s="357"/>
      <c r="AK191" s="357"/>
      <c r="AL191" s="357"/>
      <c r="AM191" s="357"/>
      <c r="AN191" s="357"/>
      <c r="AO191" s="357"/>
      <c r="AP191" s="362"/>
      <c r="AQ191" s="366"/>
      <c r="AR191" s="357"/>
      <c r="AS191" s="361"/>
      <c r="AT191" s="361"/>
      <c r="AU191" s="362"/>
      <c r="AV191" s="361">
        <v>119</v>
      </c>
      <c r="AW191" s="361">
        <v>8269</v>
      </c>
      <c r="AX191" s="362">
        <f t="shared" si="29"/>
        <v>2067.25</v>
      </c>
      <c r="AY191" s="361">
        <v>122</v>
      </c>
      <c r="AZ191" s="361">
        <v>8434</v>
      </c>
      <c r="BA191" s="360">
        <f t="shared" si="35"/>
        <v>2108.5</v>
      </c>
      <c r="BB191" s="361">
        <v>183</v>
      </c>
      <c r="BC191" s="361">
        <v>13005</v>
      </c>
      <c r="BD191" s="362">
        <f t="shared" si="36"/>
        <v>3251.25</v>
      </c>
      <c r="BE191" s="359">
        <v>135</v>
      </c>
      <c r="BF191" s="359">
        <v>9161</v>
      </c>
      <c r="BG191" s="362">
        <f t="shared" si="37"/>
        <v>2290.25</v>
      </c>
      <c r="BH191" s="362">
        <v>119</v>
      </c>
      <c r="BI191" s="362">
        <v>7917</v>
      </c>
      <c r="BJ191" s="362">
        <f t="shared" si="38"/>
        <v>1979.25</v>
      </c>
      <c r="BK191" s="362">
        <v>161</v>
      </c>
      <c r="BL191" s="362">
        <v>10863</v>
      </c>
      <c r="BM191" s="362">
        <f t="shared" si="39"/>
        <v>2715.75</v>
      </c>
    </row>
    <row r="192" spans="1:65" s="288" customFormat="1" ht="14.65" customHeight="1">
      <c r="A192" s="340">
        <v>190</v>
      </c>
      <c r="B192" s="366" t="s">
        <v>250</v>
      </c>
      <c r="C192" s="366"/>
      <c r="D192" s="366"/>
      <c r="E192" s="357" t="s">
        <v>5</v>
      </c>
      <c r="F192" s="367"/>
      <c r="G192" s="367"/>
      <c r="H192" s="367"/>
      <c r="I192" s="367"/>
      <c r="J192" s="367"/>
      <c r="K192" s="367"/>
      <c r="L192" s="367"/>
      <c r="M192" s="367"/>
      <c r="N192" s="367"/>
      <c r="O192" s="367"/>
      <c r="P192" s="367"/>
      <c r="Q192" s="367"/>
      <c r="R192" s="357"/>
      <c r="S192" s="357"/>
      <c r="T192" s="357"/>
      <c r="U192" s="357"/>
      <c r="V192" s="357"/>
      <c r="W192" s="357"/>
      <c r="X192" s="357"/>
      <c r="Y192" s="357"/>
      <c r="Z192" s="357"/>
      <c r="AA192" s="357"/>
      <c r="AB192" s="357"/>
      <c r="AC192" s="357"/>
      <c r="AD192" s="357"/>
      <c r="AE192" s="357"/>
      <c r="AF192" s="357"/>
      <c r="AG192" s="357"/>
      <c r="AH192" s="357"/>
      <c r="AI192" s="357"/>
      <c r="AJ192" s="357"/>
      <c r="AK192" s="357"/>
      <c r="AL192" s="357"/>
      <c r="AM192" s="357"/>
      <c r="AN192" s="357"/>
      <c r="AO192" s="357"/>
      <c r="AP192" s="362"/>
      <c r="AQ192" s="366"/>
      <c r="AR192" s="357"/>
      <c r="AS192" s="361"/>
      <c r="AT192" s="361"/>
      <c r="AU192" s="362"/>
      <c r="AV192" s="361">
        <v>156</v>
      </c>
      <c r="AW192" s="361">
        <v>11252</v>
      </c>
      <c r="AX192" s="362">
        <f t="shared" si="29"/>
        <v>2813</v>
      </c>
      <c r="AY192" s="361">
        <v>215</v>
      </c>
      <c r="AZ192" s="361">
        <v>12861</v>
      </c>
      <c r="BA192" s="360">
        <f t="shared" si="35"/>
        <v>3215.25</v>
      </c>
      <c r="BB192" s="361">
        <v>158</v>
      </c>
      <c r="BC192" s="361">
        <v>10930</v>
      </c>
      <c r="BD192" s="362">
        <f t="shared" si="36"/>
        <v>2732.5</v>
      </c>
      <c r="BE192" s="359">
        <v>223</v>
      </c>
      <c r="BF192" s="359">
        <v>15261</v>
      </c>
      <c r="BG192" s="362">
        <f t="shared" si="37"/>
        <v>3815.25</v>
      </c>
      <c r="BH192" s="362">
        <v>198</v>
      </c>
      <c r="BI192" s="362">
        <v>12662</v>
      </c>
      <c r="BJ192" s="362">
        <f t="shared" si="38"/>
        <v>3165.5</v>
      </c>
      <c r="BK192" s="362">
        <v>246</v>
      </c>
      <c r="BL192" s="362">
        <v>16422</v>
      </c>
      <c r="BM192" s="362">
        <f t="shared" si="39"/>
        <v>4105.5</v>
      </c>
    </row>
    <row r="193" spans="1:65" s="288" customFormat="1" ht="14.65" customHeight="1">
      <c r="A193" s="340">
        <v>191</v>
      </c>
      <c r="B193" s="366" t="s">
        <v>251</v>
      </c>
      <c r="C193" s="366"/>
      <c r="D193" s="366"/>
      <c r="E193" s="357" t="str">
        <f>VLOOKUP(B193,Remark!G:H,2,0)</f>
        <v>Kerry</v>
      </c>
      <c r="F193" s="367"/>
      <c r="G193" s="367"/>
      <c r="H193" s="367"/>
      <c r="I193" s="367"/>
      <c r="J193" s="367"/>
      <c r="K193" s="367"/>
      <c r="L193" s="367"/>
      <c r="M193" s="367"/>
      <c r="N193" s="367"/>
      <c r="O193" s="367"/>
      <c r="P193" s="367"/>
      <c r="Q193" s="367"/>
      <c r="R193" s="357"/>
      <c r="S193" s="357"/>
      <c r="T193" s="357"/>
      <c r="U193" s="357"/>
      <c r="V193" s="357"/>
      <c r="W193" s="357"/>
      <c r="X193" s="357"/>
      <c r="Y193" s="357"/>
      <c r="Z193" s="357"/>
      <c r="AA193" s="357"/>
      <c r="AB193" s="357"/>
      <c r="AC193" s="357"/>
      <c r="AD193" s="357"/>
      <c r="AE193" s="357"/>
      <c r="AF193" s="357"/>
      <c r="AG193" s="357"/>
      <c r="AH193" s="357"/>
      <c r="AI193" s="357"/>
      <c r="AJ193" s="357"/>
      <c r="AK193" s="357"/>
      <c r="AL193" s="357"/>
      <c r="AM193" s="357"/>
      <c r="AN193" s="357"/>
      <c r="AO193" s="357"/>
      <c r="AP193" s="362"/>
      <c r="AQ193" s="366"/>
      <c r="AR193" s="357"/>
      <c r="AS193" s="361"/>
      <c r="AT193" s="361"/>
      <c r="AU193" s="362"/>
      <c r="AV193" s="361">
        <v>478</v>
      </c>
      <c r="AW193" s="361">
        <v>35570</v>
      </c>
      <c r="AX193" s="362">
        <f t="shared" si="29"/>
        <v>8892.5</v>
      </c>
      <c r="AY193" s="361">
        <v>0</v>
      </c>
      <c r="AZ193" s="361">
        <v>0</v>
      </c>
      <c r="BA193" s="360">
        <f t="shared" si="35"/>
        <v>0</v>
      </c>
      <c r="BB193" s="361">
        <v>0</v>
      </c>
      <c r="BC193" s="361">
        <v>0</v>
      </c>
      <c r="BD193" s="362">
        <f t="shared" si="36"/>
        <v>0</v>
      </c>
      <c r="BE193" s="359">
        <v>0</v>
      </c>
      <c r="BF193" s="359">
        <v>0</v>
      </c>
      <c r="BG193" s="362">
        <f t="shared" si="37"/>
        <v>0</v>
      </c>
      <c r="BH193" s="362">
        <v>0</v>
      </c>
      <c r="BI193" s="362">
        <v>0</v>
      </c>
      <c r="BJ193" s="362">
        <f t="shared" si="38"/>
        <v>0</v>
      </c>
      <c r="BK193" s="362">
        <v>0</v>
      </c>
      <c r="BL193" s="362">
        <v>0</v>
      </c>
      <c r="BM193" s="362">
        <f t="shared" si="39"/>
        <v>0</v>
      </c>
    </row>
    <row r="194" spans="1:65" s="288" customFormat="1" ht="14.65" customHeight="1">
      <c r="A194" s="340">
        <v>192</v>
      </c>
      <c r="B194" s="366" t="s">
        <v>252</v>
      </c>
      <c r="C194" s="366"/>
      <c r="D194" s="366"/>
      <c r="E194" s="357" t="str">
        <f>VLOOKUP(B194,Remark!G:H,2,0)</f>
        <v>SCON</v>
      </c>
      <c r="F194" s="367"/>
      <c r="G194" s="367"/>
      <c r="H194" s="367"/>
      <c r="I194" s="367"/>
      <c r="J194" s="367"/>
      <c r="K194" s="367"/>
      <c r="L194" s="367"/>
      <c r="M194" s="367"/>
      <c r="N194" s="367"/>
      <c r="O194" s="367"/>
      <c r="P194" s="367"/>
      <c r="Q194" s="367"/>
      <c r="R194" s="357"/>
      <c r="S194" s="357"/>
      <c r="T194" s="357"/>
      <c r="U194" s="357"/>
      <c r="V194" s="357"/>
      <c r="W194" s="357"/>
      <c r="X194" s="357"/>
      <c r="Y194" s="357"/>
      <c r="Z194" s="357"/>
      <c r="AA194" s="357"/>
      <c r="AB194" s="357"/>
      <c r="AC194" s="357"/>
      <c r="AD194" s="357"/>
      <c r="AE194" s="357"/>
      <c r="AF194" s="357"/>
      <c r="AG194" s="357"/>
      <c r="AH194" s="357"/>
      <c r="AI194" s="357"/>
      <c r="AJ194" s="357"/>
      <c r="AK194" s="357"/>
      <c r="AL194" s="357"/>
      <c r="AM194" s="357"/>
      <c r="AN194" s="357"/>
      <c r="AO194" s="357"/>
      <c r="AP194" s="362"/>
      <c r="AQ194" s="366"/>
      <c r="AR194" s="357"/>
      <c r="AS194" s="361"/>
      <c r="AT194" s="361"/>
      <c r="AU194" s="362"/>
      <c r="AV194" s="361">
        <v>172</v>
      </c>
      <c r="AW194" s="361">
        <v>12664</v>
      </c>
      <c r="AX194" s="362">
        <f t="shared" si="29"/>
        <v>3166</v>
      </c>
      <c r="AY194" s="361">
        <v>156</v>
      </c>
      <c r="AZ194" s="361">
        <v>10540</v>
      </c>
      <c r="BA194" s="360">
        <f t="shared" si="35"/>
        <v>2635</v>
      </c>
      <c r="BB194" s="361">
        <v>204</v>
      </c>
      <c r="BC194" s="361">
        <v>14080</v>
      </c>
      <c r="BD194" s="362">
        <f t="shared" si="36"/>
        <v>3520</v>
      </c>
      <c r="BE194" s="359">
        <v>235</v>
      </c>
      <c r="BF194" s="359">
        <v>14329</v>
      </c>
      <c r="BG194" s="362">
        <f t="shared" si="37"/>
        <v>3582.25</v>
      </c>
      <c r="BH194" s="362">
        <v>199</v>
      </c>
      <c r="BI194" s="362">
        <v>13925</v>
      </c>
      <c r="BJ194" s="362">
        <f t="shared" si="38"/>
        <v>3481.25</v>
      </c>
      <c r="BK194" s="362">
        <v>188</v>
      </c>
      <c r="BL194" s="362">
        <v>12196</v>
      </c>
      <c r="BM194" s="362">
        <f t="shared" si="39"/>
        <v>3049</v>
      </c>
    </row>
    <row r="195" spans="1:65" s="288" customFormat="1" ht="14.65" customHeight="1">
      <c r="A195" s="340">
        <v>193</v>
      </c>
      <c r="B195" s="366" t="s">
        <v>253</v>
      </c>
      <c r="C195" s="366"/>
      <c r="D195" s="366"/>
      <c r="E195" s="357" t="str">
        <f>VLOOKUP(B195,Remark!G:H,2,0)</f>
        <v>PINK</v>
      </c>
      <c r="F195" s="367"/>
      <c r="G195" s="367"/>
      <c r="H195" s="367"/>
      <c r="I195" s="367"/>
      <c r="J195" s="367"/>
      <c r="K195" s="367"/>
      <c r="L195" s="367"/>
      <c r="M195" s="367"/>
      <c r="N195" s="367"/>
      <c r="O195" s="367"/>
      <c r="P195" s="367"/>
      <c r="Q195" s="367"/>
      <c r="R195" s="357"/>
      <c r="S195" s="357"/>
      <c r="T195" s="357"/>
      <c r="U195" s="357"/>
      <c r="V195" s="357"/>
      <c r="W195" s="357"/>
      <c r="X195" s="357"/>
      <c r="Y195" s="357"/>
      <c r="Z195" s="357"/>
      <c r="AA195" s="357"/>
      <c r="AB195" s="357"/>
      <c r="AC195" s="357"/>
      <c r="AD195" s="357"/>
      <c r="AE195" s="357"/>
      <c r="AF195" s="357"/>
      <c r="AG195" s="357"/>
      <c r="AH195" s="357"/>
      <c r="AI195" s="357"/>
      <c r="AJ195" s="357"/>
      <c r="AK195" s="357"/>
      <c r="AL195" s="357"/>
      <c r="AM195" s="357"/>
      <c r="AN195" s="357"/>
      <c r="AO195" s="357"/>
      <c r="AP195" s="362"/>
      <c r="AQ195" s="366"/>
      <c r="AR195" s="357"/>
      <c r="AS195" s="361"/>
      <c r="AT195" s="361"/>
      <c r="AU195" s="362"/>
      <c r="AV195" s="361">
        <v>174</v>
      </c>
      <c r="AW195" s="361">
        <v>11342</v>
      </c>
      <c r="AX195" s="362">
        <f t="shared" si="29"/>
        <v>2835.5</v>
      </c>
      <c r="AY195" s="361">
        <v>218</v>
      </c>
      <c r="AZ195" s="361">
        <v>13302</v>
      </c>
      <c r="BA195" s="360">
        <f t="shared" ref="BA195:BA258" si="40">AZ195*25%</f>
        <v>3325.5</v>
      </c>
      <c r="BB195" s="361">
        <v>194</v>
      </c>
      <c r="BC195" s="361">
        <v>12190</v>
      </c>
      <c r="BD195" s="362">
        <f t="shared" ref="BD195:BD258" si="41">BC195*25%</f>
        <v>3047.5</v>
      </c>
      <c r="BE195" s="359">
        <v>230</v>
      </c>
      <c r="BF195" s="359">
        <v>14594</v>
      </c>
      <c r="BG195" s="362">
        <f t="shared" ref="BG195:BG258" si="42">BF195*25%</f>
        <v>3648.5</v>
      </c>
      <c r="BH195" s="362">
        <v>327</v>
      </c>
      <c r="BI195" s="362">
        <v>20113</v>
      </c>
      <c r="BJ195" s="362">
        <f t="shared" si="38"/>
        <v>5028.25</v>
      </c>
      <c r="BK195" s="362">
        <v>314</v>
      </c>
      <c r="BL195" s="362">
        <v>18790</v>
      </c>
      <c r="BM195" s="362">
        <f t="shared" si="39"/>
        <v>4697.5</v>
      </c>
    </row>
    <row r="196" spans="1:65" s="288" customFormat="1" ht="14.65" customHeight="1">
      <c r="A196" s="340">
        <v>194</v>
      </c>
      <c r="B196" s="366" t="s">
        <v>254</v>
      </c>
      <c r="C196" s="366"/>
      <c r="D196" s="366"/>
      <c r="E196" s="357" t="str">
        <f>VLOOKUP(B196,Remark!G:H,2,0)</f>
        <v>PINK</v>
      </c>
      <c r="F196" s="367"/>
      <c r="G196" s="367"/>
      <c r="H196" s="367"/>
      <c r="I196" s="367"/>
      <c r="J196" s="367"/>
      <c r="K196" s="367"/>
      <c r="L196" s="367"/>
      <c r="M196" s="367"/>
      <c r="N196" s="367"/>
      <c r="O196" s="367"/>
      <c r="P196" s="367"/>
      <c r="Q196" s="367"/>
      <c r="R196" s="357"/>
      <c r="S196" s="357"/>
      <c r="T196" s="357"/>
      <c r="U196" s="357"/>
      <c r="V196" s="357"/>
      <c r="W196" s="357"/>
      <c r="X196" s="357"/>
      <c r="Y196" s="357"/>
      <c r="Z196" s="357"/>
      <c r="AA196" s="357"/>
      <c r="AB196" s="357"/>
      <c r="AC196" s="357"/>
      <c r="AD196" s="357"/>
      <c r="AE196" s="357"/>
      <c r="AF196" s="357"/>
      <c r="AG196" s="357"/>
      <c r="AH196" s="357"/>
      <c r="AI196" s="357"/>
      <c r="AJ196" s="357"/>
      <c r="AK196" s="357"/>
      <c r="AL196" s="357"/>
      <c r="AM196" s="357"/>
      <c r="AN196" s="357"/>
      <c r="AO196" s="357"/>
      <c r="AP196" s="362"/>
      <c r="AQ196" s="366"/>
      <c r="AR196" s="357"/>
      <c r="AS196" s="361"/>
      <c r="AT196" s="361"/>
      <c r="AU196" s="362"/>
      <c r="AV196" s="361">
        <v>119</v>
      </c>
      <c r="AW196" s="361">
        <v>7673</v>
      </c>
      <c r="AX196" s="362">
        <f t="shared" si="29"/>
        <v>1918.25</v>
      </c>
      <c r="AY196" s="361">
        <v>86</v>
      </c>
      <c r="AZ196" s="361">
        <v>5310</v>
      </c>
      <c r="BA196" s="360">
        <f t="shared" si="40"/>
        <v>1327.5</v>
      </c>
      <c r="BB196" s="361">
        <v>106</v>
      </c>
      <c r="BC196" s="361">
        <v>6138</v>
      </c>
      <c r="BD196" s="362">
        <f t="shared" si="41"/>
        <v>1534.5</v>
      </c>
      <c r="BE196" s="359">
        <v>156</v>
      </c>
      <c r="BF196" s="359">
        <v>8932</v>
      </c>
      <c r="BG196" s="362">
        <f t="shared" si="42"/>
        <v>2233</v>
      </c>
      <c r="BH196" s="362">
        <v>152</v>
      </c>
      <c r="BI196" s="362">
        <v>9148</v>
      </c>
      <c r="BJ196" s="362">
        <f t="shared" ref="BJ196:BJ259" si="43">BI196*25%</f>
        <v>2287</v>
      </c>
      <c r="BK196" s="362">
        <v>102</v>
      </c>
      <c r="BL196" s="362">
        <v>6558</v>
      </c>
      <c r="BM196" s="362">
        <f t="shared" ref="BM196:BM259" si="44">BL196*25%</f>
        <v>1639.5</v>
      </c>
    </row>
    <row r="197" spans="1:65" s="288" customFormat="1" ht="14.65" customHeight="1">
      <c r="A197" s="340">
        <v>195</v>
      </c>
      <c r="B197" s="366" t="s">
        <v>255</v>
      </c>
      <c r="C197" s="366"/>
      <c r="D197" s="366"/>
      <c r="E197" s="357" t="str">
        <f>VLOOKUP(B197,Remark!G:H,2,0)</f>
        <v>PINK</v>
      </c>
      <c r="F197" s="367"/>
      <c r="G197" s="367"/>
      <c r="H197" s="367"/>
      <c r="I197" s="367"/>
      <c r="J197" s="367"/>
      <c r="K197" s="367"/>
      <c r="L197" s="367"/>
      <c r="M197" s="367"/>
      <c r="N197" s="367"/>
      <c r="O197" s="367"/>
      <c r="P197" s="367"/>
      <c r="Q197" s="367"/>
      <c r="R197" s="357"/>
      <c r="S197" s="357"/>
      <c r="T197" s="357"/>
      <c r="U197" s="357"/>
      <c r="V197" s="357"/>
      <c r="W197" s="357"/>
      <c r="X197" s="357"/>
      <c r="Y197" s="357"/>
      <c r="Z197" s="357"/>
      <c r="AA197" s="357"/>
      <c r="AB197" s="357"/>
      <c r="AC197" s="357"/>
      <c r="AD197" s="357"/>
      <c r="AE197" s="357"/>
      <c r="AF197" s="357"/>
      <c r="AG197" s="357"/>
      <c r="AH197" s="357"/>
      <c r="AI197" s="357"/>
      <c r="AJ197" s="357"/>
      <c r="AK197" s="357"/>
      <c r="AL197" s="357"/>
      <c r="AM197" s="357"/>
      <c r="AN197" s="357"/>
      <c r="AO197" s="357"/>
      <c r="AP197" s="362"/>
      <c r="AQ197" s="366"/>
      <c r="AR197" s="357"/>
      <c r="AS197" s="361"/>
      <c r="AT197" s="361"/>
      <c r="AU197" s="362"/>
      <c r="AV197" s="361">
        <v>144</v>
      </c>
      <c r="AW197" s="361">
        <v>9704</v>
      </c>
      <c r="AX197" s="362">
        <f t="shared" si="29"/>
        <v>2426</v>
      </c>
      <c r="AY197" s="361">
        <v>130</v>
      </c>
      <c r="AZ197" s="361">
        <v>8598</v>
      </c>
      <c r="BA197" s="360">
        <f t="shared" si="40"/>
        <v>2149.5</v>
      </c>
      <c r="BB197" s="361">
        <v>151</v>
      </c>
      <c r="BC197" s="361">
        <v>10869</v>
      </c>
      <c r="BD197" s="362">
        <f t="shared" si="41"/>
        <v>2717.25</v>
      </c>
      <c r="BE197" s="359">
        <v>151</v>
      </c>
      <c r="BF197" s="359">
        <v>10017</v>
      </c>
      <c r="BG197" s="362">
        <f t="shared" si="42"/>
        <v>2504.25</v>
      </c>
      <c r="BH197" s="362">
        <v>153</v>
      </c>
      <c r="BI197" s="362">
        <v>9463</v>
      </c>
      <c r="BJ197" s="362">
        <f t="shared" si="43"/>
        <v>2365.75</v>
      </c>
      <c r="BK197" s="362">
        <v>171</v>
      </c>
      <c r="BL197" s="362">
        <v>11681</v>
      </c>
      <c r="BM197" s="362">
        <f t="shared" si="44"/>
        <v>2920.25</v>
      </c>
    </row>
    <row r="198" spans="1:65" s="288" customFormat="1" ht="14.65" customHeight="1">
      <c r="A198" s="340">
        <v>196</v>
      </c>
      <c r="B198" s="366" t="s">
        <v>256</v>
      </c>
      <c r="C198" s="366"/>
      <c r="D198" s="366"/>
      <c r="E198" s="357" t="str">
        <f>VLOOKUP(B198,Remark!G:H,2,0)</f>
        <v>PINK</v>
      </c>
      <c r="F198" s="367"/>
      <c r="G198" s="367"/>
      <c r="H198" s="367"/>
      <c r="I198" s="367"/>
      <c r="J198" s="367"/>
      <c r="K198" s="367"/>
      <c r="L198" s="367"/>
      <c r="M198" s="367"/>
      <c r="N198" s="367"/>
      <c r="O198" s="367"/>
      <c r="P198" s="367"/>
      <c r="Q198" s="367"/>
      <c r="R198" s="357"/>
      <c r="S198" s="357"/>
      <c r="T198" s="357"/>
      <c r="U198" s="357"/>
      <c r="V198" s="357"/>
      <c r="W198" s="357"/>
      <c r="X198" s="357"/>
      <c r="Y198" s="357"/>
      <c r="Z198" s="357"/>
      <c r="AA198" s="357"/>
      <c r="AB198" s="357"/>
      <c r="AC198" s="357"/>
      <c r="AD198" s="357"/>
      <c r="AE198" s="357"/>
      <c r="AF198" s="357"/>
      <c r="AG198" s="357"/>
      <c r="AH198" s="357"/>
      <c r="AI198" s="357"/>
      <c r="AJ198" s="357"/>
      <c r="AK198" s="357"/>
      <c r="AL198" s="357"/>
      <c r="AM198" s="357"/>
      <c r="AN198" s="357"/>
      <c r="AO198" s="357"/>
      <c r="AP198" s="362"/>
      <c r="AQ198" s="366"/>
      <c r="AR198" s="357"/>
      <c r="AS198" s="361"/>
      <c r="AT198" s="361"/>
      <c r="AU198" s="362"/>
      <c r="AV198" s="361">
        <v>336</v>
      </c>
      <c r="AW198" s="361">
        <v>25404</v>
      </c>
      <c r="AX198" s="362">
        <f t="shared" si="29"/>
        <v>6351</v>
      </c>
      <c r="AY198" s="361">
        <v>373</v>
      </c>
      <c r="AZ198" s="361">
        <v>26623</v>
      </c>
      <c r="BA198" s="360">
        <f t="shared" si="40"/>
        <v>6655.75</v>
      </c>
      <c r="BB198" s="361">
        <v>381</v>
      </c>
      <c r="BC198" s="361">
        <v>26615</v>
      </c>
      <c r="BD198" s="362">
        <f t="shared" si="41"/>
        <v>6653.75</v>
      </c>
      <c r="BE198" s="359">
        <v>461</v>
      </c>
      <c r="BF198" s="359">
        <v>30799</v>
      </c>
      <c r="BG198" s="362">
        <f t="shared" si="42"/>
        <v>7699.75</v>
      </c>
      <c r="BH198" s="362">
        <v>418</v>
      </c>
      <c r="BI198" s="362">
        <v>27350</v>
      </c>
      <c r="BJ198" s="362">
        <f t="shared" si="43"/>
        <v>6837.5</v>
      </c>
      <c r="BK198" s="362">
        <v>403</v>
      </c>
      <c r="BL198" s="362">
        <v>28317</v>
      </c>
      <c r="BM198" s="362">
        <f t="shared" si="44"/>
        <v>7079.25</v>
      </c>
    </row>
    <row r="199" spans="1:65" s="288" customFormat="1" ht="14.65" customHeight="1">
      <c r="A199" s="340">
        <v>197</v>
      </c>
      <c r="B199" s="366" t="s">
        <v>257</v>
      </c>
      <c r="C199" s="366"/>
      <c r="D199" s="366"/>
      <c r="E199" s="357" t="str">
        <f>VLOOKUP(B199,Remark!G:H,2,0)</f>
        <v>PINK</v>
      </c>
      <c r="F199" s="367"/>
      <c r="G199" s="367"/>
      <c r="H199" s="367"/>
      <c r="I199" s="367"/>
      <c r="J199" s="367"/>
      <c r="K199" s="367"/>
      <c r="L199" s="367"/>
      <c r="M199" s="367"/>
      <c r="N199" s="367"/>
      <c r="O199" s="367"/>
      <c r="P199" s="367"/>
      <c r="Q199" s="367"/>
      <c r="R199" s="357"/>
      <c r="S199" s="357"/>
      <c r="T199" s="357"/>
      <c r="U199" s="357"/>
      <c r="V199" s="357"/>
      <c r="W199" s="357"/>
      <c r="X199" s="357"/>
      <c r="Y199" s="357"/>
      <c r="Z199" s="357"/>
      <c r="AA199" s="357"/>
      <c r="AB199" s="357"/>
      <c r="AC199" s="357"/>
      <c r="AD199" s="357"/>
      <c r="AE199" s="357"/>
      <c r="AF199" s="357"/>
      <c r="AG199" s="357"/>
      <c r="AH199" s="357"/>
      <c r="AI199" s="357"/>
      <c r="AJ199" s="357"/>
      <c r="AK199" s="357"/>
      <c r="AL199" s="357"/>
      <c r="AM199" s="357"/>
      <c r="AN199" s="357"/>
      <c r="AO199" s="357"/>
      <c r="AP199" s="362"/>
      <c r="AQ199" s="366"/>
      <c r="AR199" s="357"/>
      <c r="AS199" s="361"/>
      <c r="AT199" s="361"/>
      <c r="AU199" s="362"/>
      <c r="AV199" s="361">
        <v>138</v>
      </c>
      <c r="AW199" s="361">
        <v>9762</v>
      </c>
      <c r="AX199" s="362">
        <f t="shared" si="29"/>
        <v>2440.5</v>
      </c>
      <c r="AY199" s="361">
        <v>111</v>
      </c>
      <c r="AZ199" s="361">
        <v>7473</v>
      </c>
      <c r="BA199" s="360">
        <f t="shared" si="40"/>
        <v>1868.25</v>
      </c>
      <c r="BB199" s="361">
        <v>136</v>
      </c>
      <c r="BC199" s="361">
        <v>10120</v>
      </c>
      <c r="BD199" s="362">
        <f t="shared" si="41"/>
        <v>2530</v>
      </c>
      <c r="BE199" s="359">
        <v>198</v>
      </c>
      <c r="BF199" s="359">
        <v>14254</v>
      </c>
      <c r="BG199" s="362">
        <f t="shared" si="42"/>
        <v>3563.5</v>
      </c>
      <c r="BH199" s="362">
        <v>163</v>
      </c>
      <c r="BI199" s="362">
        <v>11881</v>
      </c>
      <c r="BJ199" s="362">
        <f t="shared" si="43"/>
        <v>2970.25</v>
      </c>
      <c r="BK199" s="362">
        <v>105</v>
      </c>
      <c r="BL199" s="362">
        <v>7087</v>
      </c>
      <c r="BM199" s="362">
        <f t="shared" si="44"/>
        <v>1771.75</v>
      </c>
    </row>
    <row r="200" spans="1:65" s="288" customFormat="1" ht="14.65" customHeight="1">
      <c r="A200" s="340">
        <v>198</v>
      </c>
      <c r="B200" s="366" t="s">
        <v>258</v>
      </c>
      <c r="C200" s="366"/>
      <c r="D200" s="366"/>
      <c r="E200" s="357" t="str">
        <f>VLOOKUP(B200,Remark!G:H,2,0)</f>
        <v>PINK</v>
      </c>
      <c r="F200" s="367"/>
      <c r="G200" s="367"/>
      <c r="H200" s="367"/>
      <c r="I200" s="367"/>
      <c r="J200" s="367"/>
      <c r="K200" s="367"/>
      <c r="L200" s="367"/>
      <c r="M200" s="367"/>
      <c r="N200" s="367"/>
      <c r="O200" s="367"/>
      <c r="P200" s="367"/>
      <c r="Q200" s="367"/>
      <c r="R200" s="357"/>
      <c r="S200" s="357"/>
      <c r="T200" s="357"/>
      <c r="U200" s="357"/>
      <c r="V200" s="357"/>
      <c r="W200" s="357"/>
      <c r="X200" s="357"/>
      <c r="Y200" s="357"/>
      <c r="Z200" s="357"/>
      <c r="AA200" s="357"/>
      <c r="AB200" s="357"/>
      <c r="AC200" s="357"/>
      <c r="AD200" s="357"/>
      <c r="AE200" s="357"/>
      <c r="AF200" s="357"/>
      <c r="AG200" s="357"/>
      <c r="AH200" s="357"/>
      <c r="AI200" s="357"/>
      <c r="AJ200" s="357"/>
      <c r="AK200" s="357"/>
      <c r="AL200" s="357"/>
      <c r="AM200" s="357"/>
      <c r="AN200" s="357"/>
      <c r="AO200" s="357"/>
      <c r="AP200" s="362"/>
      <c r="AQ200" s="366"/>
      <c r="AR200" s="357"/>
      <c r="AS200" s="361"/>
      <c r="AT200" s="361"/>
      <c r="AU200" s="362"/>
      <c r="AV200" s="361">
        <v>361</v>
      </c>
      <c r="AW200" s="361">
        <v>23531</v>
      </c>
      <c r="AX200" s="362">
        <f t="shared" si="29"/>
        <v>5882.75</v>
      </c>
      <c r="AY200" s="361">
        <v>511</v>
      </c>
      <c r="AZ200" s="361">
        <v>33065</v>
      </c>
      <c r="BA200" s="360">
        <f t="shared" si="40"/>
        <v>8266.25</v>
      </c>
      <c r="BB200" s="361">
        <v>289</v>
      </c>
      <c r="BC200" s="361">
        <v>19995</v>
      </c>
      <c r="BD200" s="362">
        <f t="shared" si="41"/>
        <v>4998.75</v>
      </c>
      <c r="BE200" s="359">
        <v>344</v>
      </c>
      <c r="BF200" s="359">
        <v>21588</v>
      </c>
      <c r="BG200" s="362">
        <f t="shared" si="42"/>
        <v>5397</v>
      </c>
      <c r="BH200" s="362">
        <v>308</v>
      </c>
      <c r="BI200" s="362">
        <v>18928</v>
      </c>
      <c r="BJ200" s="362">
        <f>BI200*25%</f>
        <v>4732</v>
      </c>
      <c r="BK200" s="362">
        <v>424</v>
      </c>
      <c r="BL200" s="362">
        <v>25980</v>
      </c>
      <c r="BM200" s="362">
        <f t="shared" si="44"/>
        <v>6495</v>
      </c>
    </row>
    <row r="201" spans="1:65" s="288" customFormat="1" ht="14.65" customHeight="1">
      <c r="A201" s="340">
        <v>199</v>
      </c>
      <c r="B201" s="366" t="s">
        <v>916</v>
      </c>
      <c r="C201" s="366"/>
      <c r="D201" s="366"/>
      <c r="E201" s="357" t="str">
        <f>VLOOKUP(B201,Remark!G:H,2,0)</f>
        <v>NKAM</v>
      </c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57"/>
      <c r="S201" s="357"/>
      <c r="T201" s="357"/>
      <c r="U201" s="357"/>
      <c r="V201" s="357"/>
      <c r="W201" s="357"/>
      <c r="X201" s="357"/>
      <c r="Y201" s="357"/>
      <c r="Z201" s="357"/>
      <c r="AA201" s="357"/>
      <c r="AB201" s="357"/>
      <c r="AC201" s="357"/>
      <c r="AD201" s="357"/>
      <c r="AE201" s="357"/>
      <c r="AF201" s="357"/>
      <c r="AG201" s="357"/>
      <c r="AH201" s="357"/>
      <c r="AI201" s="357"/>
      <c r="AJ201" s="357"/>
      <c r="AK201" s="357"/>
      <c r="AL201" s="357"/>
      <c r="AM201" s="357"/>
      <c r="AN201" s="357"/>
      <c r="AO201" s="357"/>
      <c r="AP201" s="362"/>
      <c r="AQ201" s="366"/>
      <c r="AR201" s="357"/>
      <c r="AS201" s="361"/>
      <c r="AT201" s="361"/>
      <c r="AU201" s="362"/>
      <c r="AV201" s="361">
        <v>118</v>
      </c>
      <c r="AW201" s="361">
        <v>6650</v>
      </c>
      <c r="AX201" s="362">
        <f t="shared" si="29"/>
        <v>1662.5</v>
      </c>
      <c r="AY201" s="361">
        <v>101</v>
      </c>
      <c r="AZ201" s="361">
        <v>5751</v>
      </c>
      <c r="BA201" s="360">
        <f t="shared" si="40"/>
        <v>1437.75</v>
      </c>
      <c r="BB201" s="361">
        <v>160</v>
      </c>
      <c r="BC201" s="361">
        <v>9728</v>
      </c>
      <c r="BD201" s="362">
        <f t="shared" si="41"/>
        <v>2432</v>
      </c>
      <c r="BE201" s="359">
        <v>144</v>
      </c>
      <c r="BF201" s="359">
        <v>9264</v>
      </c>
      <c r="BG201" s="362">
        <f t="shared" si="42"/>
        <v>2316</v>
      </c>
      <c r="BH201" s="362">
        <v>172</v>
      </c>
      <c r="BI201" s="362">
        <v>10384</v>
      </c>
      <c r="BJ201" s="362">
        <f>BI201*25%</f>
        <v>2596</v>
      </c>
      <c r="BK201" s="362">
        <v>225</v>
      </c>
      <c r="BL201" s="362">
        <v>13627</v>
      </c>
      <c r="BM201" s="362">
        <f t="shared" si="44"/>
        <v>3406.75</v>
      </c>
    </row>
    <row r="202" spans="1:65" s="288" customFormat="1" ht="14.65" customHeight="1">
      <c r="A202" s="340">
        <v>200</v>
      </c>
      <c r="B202" s="366" t="s">
        <v>917</v>
      </c>
      <c r="C202" s="366"/>
      <c r="D202" s="366"/>
      <c r="E202" s="357" t="str">
        <f>VLOOKUP(B202,Remark!G:H,2,0)</f>
        <v>BKAE</v>
      </c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7"/>
      <c r="R202" s="357"/>
      <c r="S202" s="357"/>
      <c r="T202" s="357"/>
      <c r="U202" s="357"/>
      <c r="V202" s="357"/>
      <c r="W202" s="357"/>
      <c r="X202" s="357"/>
      <c r="Y202" s="357"/>
      <c r="Z202" s="357"/>
      <c r="AA202" s="357"/>
      <c r="AB202" s="357"/>
      <c r="AC202" s="357"/>
      <c r="AD202" s="357"/>
      <c r="AE202" s="357"/>
      <c r="AF202" s="357"/>
      <c r="AG202" s="357"/>
      <c r="AH202" s="357"/>
      <c r="AI202" s="357"/>
      <c r="AJ202" s="357"/>
      <c r="AK202" s="357"/>
      <c r="AL202" s="357"/>
      <c r="AM202" s="357"/>
      <c r="AN202" s="357"/>
      <c r="AO202" s="357"/>
      <c r="AP202" s="362"/>
      <c r="AQ202" s="366"/>
      <c r="AR202" s="357"/>
      <c r="AS202" s="361"/>
      <c r="AT202" s="361"/>
      <c r="AU202" s="362"/>
      <c r="AV202" s="361">
        <v>163</v>
      </c>
      <c r="AW202" s="361">
        <v>10249</v>
      </c>
      <c r="AX202" s="362">
        <f t="shared" si="29"/>
        <v>2562.25</v>
      </c>
      <c r="AY202" s="361">
        <v>143</v>
      </c>
      <c r="AZ202" s="361">
        <v>9213</v>
      </c>
      <c r="BA202" s="360">
        <f t="shared" si="40"/>
        <v>2303.25</v>
      </c>
      <c r="BB202" s="361">
        <v>140</v>
      </c>
      <c r="BC202" s="361">
        <v>8448</v>
      </c>
      <c r="BD202" s="362">
        <f t="shared" si="41"/>
        <v>2112</v>
      </c>
      <c r="BE202" s="359">
        <v>168</v>
      </c>
      <c r="BF202" s="359">
        <v>11544</v>
      </c>
      <c r="BG202" s="362">
        <f t="shared" si="42"/>
        <v>2886</v>
      </c>
      <c r="BH202" s="362">
        <v>159</v>
      </c>
      <c r="BI202" s="362">
        <v>9973</v>
      </c>
      <c r="BJ202" s="362">
        <f>BI202*25%</f>
        <v>2493.25</v>
      </c>
      <c r="BK202" s="362">
        <v>204</v>
      </c>
      <c r="BL202" s="362">
        <v>12296</v>
      </c>
      <c r="BM202" s="362">
        <f t="shared" si="44"/>
        <v>3074</v>
      </c>
    </row>
    <row r="203" spans="1:65" s="288" customFormat="1" ht="14.65" customHeight="1">
      <c r="A203" s="340">
        <v>201</v>
      </c>
      <c r="B203" s="366" t="s">
        <v>260</v>
      </c>
      <c r="C203" s="366"/>
      <c r="D203" s="366"/>
      <c r="E203" s="357" t="str">
        <f>VLOOKUP(B203,Remark!G:H,2,0)</f>
        <v>BKAE</v>
      </c>
      <c r="F203" s="367"/>
      <c r="G203" s="367"/>
      <c r="H203" s="367"/>
      <c r="I203" s="367"/>
      <c r="J203" s="367"/>
      <c r="K203" s="367"/>
      <c r="L203" s="367"/>
      <c r="M203" s="367"/>
      <c r="N203" s="367"/>
      <c r="O203" s="367"/>
      <c r="P203" s="367"/>
      <c r="Q203" s="367"/>
      <c r="R203" s="357"/>
      <c r="S203" s="357"/>
      <c r="T203" s="357"/>
      <c r="U203" s="357"/>
      <c r="V203" s="357"/>
      <c r="W203" s="357"/>
      <c r="X203" s="357"/>
      <c r="Y203" s="357"/>
      <c r="Z203" s="357"/>
      <c r="AA203" s="357"/>
      <c r="AB203" s="357"/>
      <c r="AC203" s="357"/>
      <c r="AD203" s="357"/>
      <c r="AE203" s="357"/>
      <c r="AF203" s="357"/>
      <c r="AG203" s="357"/>
      <c r="AH203" s="357"/>
      <c r="AI203" s="357"/>
      <c r="AJ203" s="357"/>
      <c r="AK203" s="357"/>
      <c r="AL203" s="357"/>
      <c r="AM203" s="357"/>
      <c r="AN203" s="357"/>
      <c r="AO203" s="357"/>
      <c r="AP203" s="362"/>
      <c r="AQ203" s="366"/>
      <c r="AR203" s="357"/>
      <c r="AS203" s="361"/>
      <c r="AT203" s="361"/>
      <c r="AU203" s="362"/>
      <c r="AV203" s="361">
        <v>99</v>
      </c>
      <c r="AW203" s="361">
        <v>7281</v>
      </c>
      <c r="AX203" s="362">
        <f t="shared" si="29"/>
        <v>1820.25</v>
      </c>
      <c r="AY203" s="361">
        <v>105</v>
      </c>
      <c r="AZ203" s="361">
        <v>7415</v>
      </c>
      <c r="BA203" s="360">
        <f t="shared" si="40"/>
        <v>1853.75</v>
      </c>
      <c r="BB203" s="361">
        <v>96</v>
      </c>
      <c r="BC203" s="361">
        <v>5528</v>
      </c>
      <c r="BD203" s="362">
        <f t="shared" si="41"/>
        <v>1382</v>
      </c>
      <c r="BE203" s="359">
        <v>103</v>
      </c>
      <c r="BF203" s="359">
        <v>7633</v>
      </c>
      <c r="BG203" s="362">
        <f t="shared" si="42"/>
        <v>1908.25</v>
      </c>
      <c r="BH203" s="362">
        <v>141</v>
      </c>
      <c r="BI203" s="362">
        <v>8107</v>
      </c>
      <c r="BJ203" s="362">
        <f>BI203*25%</f>
        <v>2026.75</v>
      </c>
      <c r="BK203" s="362">
        <v>163</v>
      </c>
      <c r="BL203" s="362">
        <v>10113</v>
      </c>
      <c r="BM203" s="362">
        <f t="shared" si="44"/>
        <v>2528.25</v>
      </c>
    </row>
    <row r="204" spans="1:65" s="288" customFormat="1" ht="14.65" customHeight="1">
      <c r="A204" s="340">
        <v>202</v>
      </c>
      <c r="B204" s="366" t="s">
        <v>918</v>
      </c>
      <c r="C204" s="366"/>
      <c r="D204" s="366"/>
      <c r="E204" s="357" t="str">
        <f>VLOOKUP(B204,Remark!G:H,2,0)</f>
        <v>BROM</v>
      </c>
      <c r="F204" s="367"/>
      <c r="G204" s="367"/>
      <c r="H204" s="367"/>
      <c r="I204" s="367"/>
      <c r="J204" s="367"/>
      <c r="K204" s="367"/>
      <c r="L204" s="367"/>
      <c r="M204" s="367"/>
      <c r="N204" s="367"/>
      <c r="O204" s="367"/>
      <c r="P204" s="367"/>
      <c r="Q204" s="367"/>
      <c r="R204" s="357"/>
      <c r="S204" s="357"/>
      <c r="T204" s="357"/>
      <c r="U204" s="357"/>
      <c r="V204" s="357"/>
      <c r="W204" s="357"/>
      <c r="X204" s="357"/>
      <c r="Y204" s="357"/>
      <c r="Z204" s="357"/>
      <c r="AA204" s="357"/>
      <c r="AB204" s="357"/>
      <c r="AC204" s="357"/>
      <c r="AD204" s="357"/>
      <c r="AE204" s="357"/>
      <c r="AF204" s="357"/>
      <c r="AG204" s="357"/>
      <c r="AH204" s="357"/>
      <c r="AI204" s="357"/>
      <c r="AJ204" s="357"/>
      <c r="AK204" s="357"/>
      <c r="AL204" s="357"/>
      <c r="AM204" s="357"/>
      <c r="AN204" s="357"/>
      <c r="AO204" s="357"/>
      <c r="AP204" s="362"/>
      <c r="AQ204" s="366"/>
      <c r="AR204" s="357"/>
      <c r="AS204" s="361"/>
      <c r="AT204" s="361"/>
      <c r="AU204" s="362"/>
      <c r="AV204" s="361">
        <v>139</v>
      </c>
      <c r="AW204" s="361">
        <v>9085</v>
      </c>
      <c r="AX204" s="362">
        <f t="shared" si="29"/>
        <v>2271.25</v>
      </c>
      <c r="AY204" s="361">
        <v>148</v>
      </c>
      <c r="AZ204" s="361">
        <v>9368</v>
      </c>
      <c r="BA204" s="360">
        <f t="shared" si="40"/>
        <v>2342</v>
      </c>
      <c r="BB204" s="361">
        <v>158</v>
      </c>
      <c r="BC204" s="361">
        <v>10542</v>
      </c>
      <c r="BD204" s="362">
        <f t="shared" si="41"/>
        <v>2635.5</v>
      </c>
      <c r="BE204" s="359">
        <v>218</v>
      </c>
      <c r="BF204" s="359">
        <v>14982</v>
      </c>
      <c r="BG204" s="362">
        <f t="shared" si="42"/>
        <v>3745.5</v>
      </c>
      <c r="BH204" s="362">
        <v>179</v>
      </c>
      <c r="BI204" s="362">
        <v>12117</v>
      </c>
      <c r="BJ204" s="362">
        <f>BI204*25%</f>
        <v>3029.25</v>
      </c>
      <c r="BK204" s="362">
        <v>174</v>
      </c>
      <c r="BL204" s="362">
        <v>12118</v>
      </c>
      <c r="BM204" s="362">
        <f t="shared" si="44"/>
        <v>3029.5</v>
      </c>
    </row>
    <row r="205" spans="1:65" s="288" customFormat="1" ht="14.65" customHeight="1">
      <c r="A205" s="340">
        <v>203</v>
      </c>
      <c r="B205" s="362" t="s">
        <v>841</v>
      </c>
      <c r="C205" s="362"/>
      <c r="D205" s="362"/>
      <c r="E205" s="357" t="str">
        <f>VLOOKUP(B205,Remark!G:H,2,0)</f>
        <v>Kerry</v>
      </c>
      <c r="F205" s="367"/>
      <c r="G205" s="367"/>
      <c r="H205" s="367"/>
      <c r="I205" s="367"/>
      <c r="J205" s="367"/>
      <c r="K205" s="367"/>
      <c r="L205" s="367"/>
      <c r="M205" s="367"/>
      <c r="N205" s="367"/>
      <c r="O205" s="367"/>
      <c r="P205" s="367"/>
      <c r="Q205" s="367"/>
      <c r="R205" s="357"/>
      <c r="S205" s="357"/>
      <c r="T205" s="357"/>
      <c r="U205" s="357"/>
      <c r="V205" s="357"/>
      <c r="W205" s="357"/>
      <c r="X205" s="357"/>
      <c r="Y205" s="357"/>
      <c r="Z205" s="357"/>
      <c r="AA205" s="357"/>
      <c r="AB205" s="357"/>
      <c r="AC205" s="357"/>
      <c r="AD205" s="357"/>
      <c r="AE205" s="357"/>
      <c r="AF205" s="357"/>
      <c r="AG205" s="357"/>
      <c r="AH205" s="357"/>
      <c r="AI205" s="357"/>
      <c r="AJ205" s="357"/>
      <c r="AK205" s="357"/>
      <c r="AL205" s="357"/>
      <c r="AM205" s="357"/>
      <c r="AN205" s="357"/>
      <c r="AO205" s="357"/>
      <c r="AP205" s="362"/>
      <c r="AQ205" s="366"/>
      <c r="AR205" s="357"/>
      <c r="AS205" s="361"/>
      <c r="AT205" s="361"/>
      <c r="AU205" s="362"/>
      <c r="AV205" s="361">
        <v>206</v>
      </c>
      <c r="AW205" s="361">
        <v>14642</v>
      </c>
      <c r="AX205" s="362">
        <f t="shared" si="29"/>
        <v>3660.5</v>
      </c>
      <c r="AY205" s="362">
        <v>316</v>
      </c>
      <c r="AZ205" s="362">
        <v>21120</v>
      </c>
      <c r="BA205" s="360">
        <f t="shared" si="40"/>
        <v>5280</v>
      </c>
      <c r="BB205" s="361">
        <v>246</v>
      </c>
      <c r="BC205" s="361">
        <v>17382</v>
      </c>
      <c r="BD205" s="362">
        <f t="shared" si="41"/>
        <v>4345.5</v>
      </c>
      <c r="BE205" s="359">
        <v>238</v>
      </c>
      <c r="BF205" s="359">
        <v>16542</v>
      </c>
      <c r="BG205" s="362">
        <f t="shared" si="42"/>
        <v>4135.5</v>
      </c>
      <c r="BH205" s="362">
        <v>277</v>
      </c>
      <c r="BI205" s="362">
        <v>20951</v>
      </c>
      <c r="BJ205" s="362">
        <f t="shared" si="43"/>
        <v>5237.75</v>
      </c>
      <c r="BK205" s="362">
        <v>378</v>
      </c>
      <c r="BL205" s="362">
        <v>29518</v>
      </c>
      <c r="BM205" s="362">
        <f t="shared" si="44"/>
        <v>7379.5</v>
      </c>
    </row>
    <row r="206" spans="1:65" s="288" customFormat="1" ht="14.65" customHeight="1">
      <c r="A206" s="340">
        <v>204</v>
      </c>
      <c r="B206" s="362" t="s">
        <v>842</v>
      </c>
      <c r="C206" s="362"/>
      <c r="D206" s="362"/>
      <c r="E206" s="357" t="str">
        <f>VLOOKUP(B206,Remark!G:H,2,0)</f>
        <v>Kerry</v>
      </c>
      <c r="F206" s="367"/>
      <c r="G206" s="367"/>
      <c r="H206" s="367"/>
      <c r="I206" s="367"/>
      <c r="J206" s="367"/>
      <c r="K206" s="367"/>
      <c r="L206" s="367"/>
      <c r="M206" s="367"/>
      <c r="N206" s="367"/>
      <c r="O206" s="367"/>
      <c r="P206" s="367"/>
      <c r="Q206" s="367"/>
      <c r="R206" s="357"/>
      <c r="S206" s="357"/>
      <c r="T206" s="357"/>
      <c r="U206" s="357"/>
      <c r="V206" s="357"/>
      <c r="W206" s="357"/>
      <c r="X206" s="357"/>
      <c r="Y206" s="357"/>
      <c r="Z206" s="357"/>
      <c r="AA206" s="357"/>
      <c r="AB206" s="357"/>
      <c r="AC206" s="357"/>
      <c r="AD206" s="357"/>
      <c r="AE206" s="357"/>
      <c r="AF206" s="357"/>
      <c r="AG206" s="357"/>
      <c r="AH206" s="357"/>
      <c r="AI206" s="357"/>
      <c r="AJ206" s="357"/>
      <c r="AK206" s="357"/>
      <c r="AL206" s="357"/>
      <c r="AM206" s="357"/>
      <c r="AN206" s="357"/>
      <c r="AO206" s="357"/>
      <c r="AP206" s="362"/>
      <c r="AQ206" s="366"/>
      <c r="AR206" s="357"/>
      <c r="AS206" s="361"/>
      <c r="AT206" s="361"/>
      <c r="AU206" s="362"/>
      <c r="AV206" s="361">
        <v>114</v>
      </c>
      <c r="AW206" s="361">
        <v>7338</v>
      </c>
      <c r="AX206" s="362">
        <f t="shared" si="29"/>
        <v>1834.5</v>
      </c>
      <c r="AY206" s="362">
        <v>160</v>
      </c>
      <c r="AZ206" s="362">
        <v>9992</v>
      </c>
      <c r="BA206" s="360">
        <f t="shared" si="40"/>
        <v>2498</v>
      </c>
      <c r="BB206" s="361">
        <v>123</v>
      </c>
      <c r="BC206" s="361">
        <v>8505</v>
      </c>
      <c r="BD206" s="362">
        <f t="shared" si="41"/>
        <v>2126.25</v>
      </c>
      <c r="BE206" s="359">
        <v>90</v>
      </c>
      <c r="BF206" s="359">
        <v>5998</v>
      </c>
      <c r="BG206" s="362">
        <f t="shared" si="42"/>
        <v>1499.5</v>
      </c>
      <c r="BH206" s="362">
        <v>76</v>
      </c>
      <c r="BI206" s="362">
        <v>5208</v>
      </c>
      <c r="BJ206" s="362">
        <f t="shared" si="43"/>
        <v>1302</v>
      </c>
      <c r="BK206" s="362">
        <v>111</v>
      </c>
      <c r="BL206" s="362">
        <v>8309</v>
      </c>
      <c r="BM206" s="362">
        <f t="shared" si="44"/>
        <v>2077.25</v>
      </c>
    </row>
    <row r="207" spans="1:65" s="288" customFormat="1" ht="14.65" customHeight="1">
      <c r="A207" s="340">
        <v>205</v>
      </c>
      <c r="B207" s="362" t="s">
        <v>843</v>
      </c>
      <c r="C207" s="362"/>
      <c r="D207" s="362"/>
      <c r="E207" s="357" t="str">
        <f>VLOOKUP(B207,Remark!G:H,2,0)</f>
        <v>Kerry</v>
      </c>
      <c r="F207" s="367"/>
      <c r="G207" s="367"/>
      <c r="H207" s="367"/>
      <c r="I207" s="367"/>
      <c r="J207" s="367"/>
      <c r="K207" s="367"/>
      <c r="L207" s="367"/>
      <c r="M207" s="367"/>
      <c r="N207" s="367"/>
      <c r="O207" s="367"/>
      <c r="P207" s="367"/>
      <c r="Q207" s="367"/>
      <c r="R207" s="357"/>
      <c r="S207" s="357"/>
      <c r="T207" s="357"/>
      <c r="U207" s="357"/>
      <c r="V207" s="357"/>
      <c r="W207" s="357"/>
      <c r="X207" s="357"/>
      <c r="Y207" s="357"/>
      <c r="Z207" s="357"/>
      <c r="AA207" s="357"/>
      <c r="AB207" s="357"/>
      <c r="AC207" s="357"/>
      <c r="AD207" s="357"/>
      <c r="AE207" s="357"/>
      <c r="AF207" s="357"/>
      <c r="AG207" s="357"/>
      <c r="AH207" s="357"/>
      <c r="AI207" s="357"/>
      <c r="AJ207" s="357"/>
      <c r="AK207" s="357"/>
      <c r="AL207" s="357"/>
      <c r="AM207" s="357"/>
      <c r="AN207" s="357"/>
      <c r="AO207" s="357"/>
      <c r="AP207" s="362"/>
      <c r="AQ207" s="366"/>
      <c r="AR207" s="357"/>
      <c r="AS207" s="361"/>
      <c r="AT207" s="361"/>
      <c r="AU207" s="362"/>
      <c r="AV207" s="361">
        <v>341</v>
      </c>
      <c r="AW207" s="361">
        <v>21835</v>
      </c>
      <c r="AX207" s="362">
        <f t="shared" si="29"/>
        <v>5458.75</v>
      </c>
      <c r="AY207" s="362">
        <v>318</v>
      </c>
      <c r="AZ207" s="362">
        <v>22082</v>
      </c>
      <c r="BA207" s="360">
        <f t="shared" si="40"/>
        <v>5520.5</v>
      </c>
      <c r="BB207" s="361">
        <v>424</v>
      </c>
      <c r="BC207" s="361">
        <v>29460</v>
      </c>
      <c r="BD207" s="362">
        <f t="shared" si="41"/>
        <v>7365</v>
      </c>
      <c r="BE207" s="359">
        <v>447</v>
      </c>
      <c r="BF207" s="359">
        <v>30553</v>
      </c>
      <c r="BG207" s="362">
        <f t="shared" si="42"/>
        <v>7638.25</v>
      </c>
      <c r="BH207" s="362">
        <v>395</v>
      </c>
      <c r="BI207" s="362">
        <v>28589</v>
      </c>
      <c r="BJ207" s="362">
        <f t="shared" si="43"/>
        <v>7147.25</v>
      </c>
      <c r="BK207" s="362">
        <v>414</v>
      </c>
      <c r="BL207" s="362">
        <v>28322</v>
      </c>
      <c r="BM207" s="362">
        <f t="shared" si="44"/>
        <v>7080.5</v>
      </c>
    </row>
    <row r="208" spans="1:65" s="288" customFormat="1" ht="14.65" customHeight="1">
      <c r="A208" s="340">
        <v>206</v>
      </c>
      <c r="B208" s="362" t="s">
        <v>844</v>
      </c>
      <c r="C208" s="362"/>
      <c r="D208" s="362"/>
      <c r="E208" s="357" t="str">
        <f>VLOOKUP(B208,Remark!G:H,2,0)</f>
        <v>HPPY</v>
      </c>
      <c r="F208" s="367"/>
      <c r="G208" s="367"/>
      <c r="H208" s="367"/>
      <c r="I208" s="367"/>
      <c r="J208" s="367"/>
      <c r="K208" s="367"/>
      <c r="L208" s="367"/>
      <c r="M208" s="367"/>
      <c r="N208" s="367"/>
      <c r="O208" s="367"/>
      <c r="P208" s="367"/>
      <c r="Q208" s="367"/>
      <c r="R208" s="357"/>
      <c r="S208" s="357"/>
      <c r="T208" s="357"/>
      <c r="U208" s="357"/>
      <c r="V208" s="357"/>
      <c r="W208" s="357"/>
      <c r="X208" s="357"/>
      <c r="Y208" s="357"/>
      <c r="Z208" s="357"/>
      <c r="AA208" s="357"/>
      <c r="AB208" s="357"/>
      <c r="AC208" s="357"/>
      <c r="AD208" s="357"/>
      <c r="AE208" s="357"/>
      <c r="AF208" s="357"/>
      <c r="AG208" s="357"/>
      <c r="AH208" s="357"/>
      <c r="AI208" s="357"/>
      <c r="AJ208" s="357"/>
      <c r="AK208" s="357"/>
      <c r="AL208" s="357"/>
      <c r="AM208" s="357"/>
      <c r="AN208" s="357"/>
      <c r="AO208" s="357"/>
      <c r="AP208" s="362"/>
      <c r="AQ208" s="366"/>
      <c r="AR208" s="357"/>
      <c r="AS208" s="361"/>
      <c r="AT208" s="361"/>
      <c r="AU208" s="362"/>
      <c r="AV208" s="361">
        <v>297</v>
      </c>
      <c r="AW208" s="361">
        <v>19443</v>
      </c>
      <c r="AX208" s="362">
        <f t="shared" si="29"/>
        <v>4860.75</v>
      </c>
      <c r="AY208" s="361">
        <v>302</v>
      </c>
      <c r="AZ208" s="361">
        <v>19382</v>
      </c>
      <c r="BA208" s="360">
        <f t="shared" si="40"/>
        <v>4845.5</v>
      </c>
      <c r="BB208" s="361">
        <v>388</v>
      </c>
      <c r="BC208" s="361">
        <v>24200</v>
      </c>
      <c r="BD208" s="362">
        <f t="shared" si="41"/>
        <v>6050</v>
      </c>
      <c r="BE208" s="359">
        <v>329</v>
      </c>
      <c r="BF208" s="359">
        <v>20703</v>
      </c>
      <c r="BG208" s="362">
        <f t="shared" si="42"/>
        <v>5175.75</v>
      </c>
      <c r="BH208" s="362">
        <v>352</v>
      </c>
      <c r="BI208" s="362">
        <v>23312</v>
      </c>
      <c r="BJ208" s="362">
        <f t="shared" si="43"/>
        <v>5828</v>
      </c>
      <c r="BK208" s="362">
        <v>395</v>
      </c>
      <c r="BL208" s="362">
        <v>25901</v>
      </c>
      <c r="BM208" s="362">
        <f t="shared" si="44"/>
        <v>6475.25</v>
      </c>
    </row>
    <row r="209" spans="1:65" s="288" customFormat="1" ht="14.65" customHeight="1">
      <c r="A209" s="340">
        <v>207</v>
      </c>
      <c r="B209" s="362" t="s">
        <v>845</v>
      </c>
      <c r="C209" s="362"/>
      <c r="D209" s="362"/>
      <c r="E209" s="357" t="str">
        <f>VLOOKUP(B209,Remark!G:H,2,0)</f>
        <v>HPPY</v>
      </c>
      <c r="F209" s="367"/>
      <c r="G209" s="367"/>
      <c r="H209" s="367"/>
      <c r="I209" s="367"/>
      <c r="J209" s="367"/>
      <c r="K209" s="367"/>
      <c r="L209" s="367"/>
      <c r="M209" s="367"/>
      <c r="N209" s="367"/>
      <c r="O209" s="367"/>
      <c r="P209" s="367"/>
      <c r="Q209" s="367"/>
      <c r="R209" s="357"/>
      <c r="S209" s="357"/>
      <c r="T209" s="357"/>
      <c r="U209" s="357"/>
      <c r="V209" s="357"/>
      <c r="W209" s="357"/>
      <c r="X209" s="357"/>
      <c r="Y209" s="357"/>
      <c r="Z209" s="357"/>
      <c r="AA209" s="357"/>
      <c r="AB209" s="357"/>
      <c r="AC209" s="357"/>
      <c r="AD209" s="357"/>
      <c r="AE209" s="357"/>
      <c r="AF209" s="357"/>
      <c r="AG209" s="357"/>
      <c r="AH209" s="357"/>
      <c r="AI209" s="357"/>
      <c r="AJ209" s="357"/>
      <c r="AK209" s="357"/>
      <c r="AL209" s="357"/>
      <c r="AM209" s="357"/>
      <c r="AN209" s="357"/>
      <c r="AO209" s="357"/>
      <c r="AP209" s="362"/>
      <c r="AQ209" s="366"/>
      <c r="AR209" s="357"/>
      <c r="AS209" s="361"/>
      <c r="AT209" s="361"/>
      <c r="AU209" s="362"/>
      <c r="AV209" s="361">
        <v>235</v>
      </c>
      <c r="AW209" s="361">
        <v>14301</v>
      </c>
      <c r="AX209" s="362">
        <f t="shared" si="29"/>
        <v>3575.25</v>
      </c>
      <c r="AY209" s="361">
        <v>214</v>
      </c>
      <c r="AZ209" s="361">
        <v>13118</v>
      </c>
      <c r="BA209" s="360">
        <f t="shared" si="40"/>
        <v>3279.5</v>
      </c>
      <c r="BB209" s="361">
        <v>213</v>
      </c>
      <c r="BC209" s="361">
        <v>13607</v>
      </c>
      <c r="BD209" s="362">
        <f t="shared" si="41"/>
        <v>3401.75</v>
      </c>
      <c r="BE209" s="359">
        <v>241</v>
      </c>
      <c r="BF209" s="359">
        <v>15435</v>
      </c>
      <c r="BG209" s="362">
        <f t="shared" si="42"/>
        <v>3858.75</v>
      </c>
      <c r="BH209" s="362">
        <v>243</v>
      </c>
      <c r="BI209" s="362">
        <v>15837</v>
      </c>
      <c r="BJ209" s="362">
        <f t="shared" si="43"/>
        <v>3959.25</v>
      </c>
      <c r="BK209" s="362">
        <v>211</v>
      </c>
      <c r="BL209" s="362">
        <v>13833</v>
      </c>
      <c r="BM209" s="362">
        <f t="shared" si="44"/>
        <v>3458.25</v>
      </c>
    </row>
    <row r="210" spans="1:65" s="288" customFormat="1" ht="14.65" customHeight="1">
      <c r="A210" s="340">
        <v>208</v>
      </c>
      <c r="B210" s="362" t="s">
        <v>846</v>
      </c>
      <c r="C210" s="362"/>
      <c r="D210" s="362"/>
      <c r="E210" s="357" t="str">
        <f>VLOOKUP(B210,Remark!G:H,2,0)</f>
        <v>Kerry</v>
      </c>
      <c r="F210" s="367"/>
      <c r="G210" s="367"/>
      <c r="H210" s="367"/>
      <c r="I210" s="367"/>
      <c r="J210" s="367"/>
      <c r="K210" s="367"/>
      <c r="L210" s="367"/>
      <c r="M210" s="367"/>
      <c r="N210" s="367"/>
      <c r="O210" s="367"/>
      <c r="P210" s="367"/>
      <c r="Q210" s="367"/>
      <c r="R210" s="357"/>
      <c r="S210" s="357"/>
      <c r="T210" s="357"/>
      <c r="U210" s="357"/>
      <c r="V210" s="357"/>
      <c r="W210" s="357"/>
      <c r="X210" s="357"/>
      <c r="Y210" s="357"/>
      <c r="Z210" s="357"/>
      <c r="AA210" s="357"/>
      <c r="AB210" s="357"/>
      <c r="AC210" s="357"/>
      <c r="AD210" s="357"/>
      <c r="AE210" s="357"/>
      <c r="AF210" s="357"/>
      <c r="AG210" s="357"/>
      <c r="AH210" s="357"/>
      <c r="AI210" s="357"/>
      <c r="AJ210" s="357"/>
      <c r="AK210" s="357"/>
      <c r="AL210" s="357"/>
      <c r="AM210" s="357"/>
      <c r="AN210" s="357"/>
      <c r="AO210" s="357"/>
      <c r="AP210" s="362"/>
      <c r="AQ210" s="366"/>
      <c r="AR210" s="357"/>
      <c r="AS210" s="361"/>
      <c r="AT210" s="361"/>
      <c r="AU210" s="362"/>
      <c r="AV210" s="361">
        <v>259</v>
      </c>
      <c r="AW210" s="361">
        <v>16333</v>
      </c>
      <c r="AX210" s="362">
        <f t="shared" si="29"/>
        <v>4083.25</v>
      </c>
      <c r="AY210" s="361">
        <v>329</v>
      </c>
      <c r="AZ210" s="361">
        <v>19771</v>
      </c>
      <c r="BA210" s="360">
        <f t="shared" si="40"/>
        <v>4942.75</v>
      </c>
      <c r="BB210" s="361">
        <v>280</v>
      </c>
      <c r="BC210" s="361">
        <v>16008</v>
      </c>
      <c r="BD210" s="362">
        <f t="shared" si="41"/>
        <v>4002</v>
      </c>
      <c r="BE210" s="359">
        <v>377</v>
      </c>
      <c r="BF210" s="359">
        <v>20963</v>
      </c>
      <c r="BG210" s="362">
        <f t="shared" si="42"/>
        <v>5240.75</v>
      </c>
      <c r="BH210" s="362">
        <v>384</v>
      </c>
      <c r="BI210" s="362">
        <v>21144</v>
      </c>
      <c r="BJ210" s="362">
        <f t="shared" si="43"/>
        <v>5286</v>
      </c>
      <c r="BK210" s="362">
        <v>411</v>
      </c>
      <c r="BL210" s="362">
        <v>23629</v>
      </c>
      <c r="BM210" s="362">
        <f t="shared" si="44"/>
        <v>5907.25</v>
      </c>
    </row>
    <row r="211" spans="1:65" s="288" customFormat="1" ht="14.65" customHeight="1">
      <c r="A211" s="340">
        <v>209</v>
      </c>
      <c r="B211" s="362" t="s">
        <v>847</v>
      </c>
      <c r="C211" s="362"/>
      <c r="D211" s="362"/>
      <c r="E211" s="357" t="str">
        <f>VLOOKUP(B211,Remark!G:H,2,0)</f>
        <v>Kerry</v>
      </c>
      <c r="F211" s="367"/>
      <c r="G211" s="367"/>
      <c r="H211" s="367"/>
      <c r="I211" s="367"/>
      <c r="J211" s="367"/>
      <c r="K211" s="367"/>
      <c r="L211" s="367"/>
      <c r="M211" s="367"/>
      <c r="N211" s="367"/>
      <c r="O211" s="367"/>
      <c r="P211" s="367"/>
      <c r="Q211" s="367"/>
      <c r="R211" s="357"/>
      <c r="S211" s="357"/>
      <c r="T211" s="357"/>
      <c r="U211" s="357"/>
      <c r="V211" s="357"/>
      <c r="W211" s="357"/>
      <c r="X211" s="357"/>
      <c r="Y211" s="357"/>
      <c r="Z211" s="357"/>
      <c r="AA211" s="357"/>
      <c r="AB211" s="357"/>
      <c r="AC211" s="357"/>
      <c r="AD211" s="357"/>
      <c r="AE211" s="357"/>
      <c r="AF211" s="357"/>
      <c r="AG211" s="357"/>
      <c r="AH211" s="357"/>
      <c r="AI211" s="357"/>
      <c r="AJ211" s="357"/>
      <c r="AK211" s="357"/>
      <c r="AL211" s="357"/>
      <c r="AM211" s="357"/>
      <c r="AN211" s="357"/>
      <c r="AO211" s="357"/>
      <c r="AP211" s="362"/>
      <c r="AQ211" s="366"/>
      <c r="AR211" s="357"/>
      <c r="AS211" s="361"/>
      <c r="AT211" s="361"/>
      <c r="AU211" s="362"/>
      <c r="AV211" s="361">
        <v>0</v>
      </c>
      <c r="AW211" s="361">
        <v>0</v>
      </c>
      <c r="AX211" s="362">
        <f t="shared" si="29"/>
        <v>0</v>
      </c>
      <c r="AY211" s="361">
        <v>0</v>
      </c>
      <c r="AZ211" s="361">
        <v>0</v>
      </c>
      <c r="BA211" s="360">
        <f t="shared" si="40"/>
        <v>0</v>
      </c>
      <c r="BB211" s="361">
        <v>0</v>
      </c>
      <c r="BC211" s="361">
        <v>0</v>
      </c>
      <c r="BD211" s="362">
        <f t="shared" si="41"/>
        <v>0</v>
      </c>
      <c r="BE211" s="359">
        <v>0</v>
      </c>
      <c r="BF211" s="359">
        <v>0</v>
      </c>
      <c r="BG211" s="362">
        <f t="shared" si="42"/>
        <v>0</v>
      </c>
      <c r="BH211" s="362">
        <v>0</v>
      </c>
      <c r="BI211" s="362">
        <v>0</v>
      </c>
      <c r="BJ211" s="362">
        <f t="shared" si="43"/>
        <v>0</v>
      </c>
      <c r="BK211" s="362">
        <v>0</v>
      </c>
      <c r="BL211" s="362">
        <v>0</v>
      </c>
      <c r="BM211" s="362">
        <f t="shared" si="44"/>
        <v>0</v>
      </c>
    </row>
    <row r="212" spans="1:65" s="288" customFormat="1" ht="14.65" customHeight="1">
      <c r="A212" s="340">
        <v>210</v>
      </c>
      <c r="B212" s="362" t="s">
        <v>848</v>
      </c>
      <c r="C212" s="362"/>
      <c r="D212" s="362"/>
      <c r="E212" s="357" t="str">
        <f>VLOOKUP(B212,Remark!G:H,2,0)</f>
        <v>HPPY</v>
      </c>
      <c r="F212" s="367"/>
      <c r="G212" s="367"/>
      <c r="H212" s="367"/>
      <c r="I212" s="367"/>
      <c r="J212" s="367"/>
      <c r="K212" s="367"/>
      <c r="L212" s="367"/>
      <c r="M212" s="367"/>
      <c r="N212" s="367"/>
      <c r="O212" s="367"/>
      <c r="P212" s="367"/>
      <c r="Q212" s="367"/>
      <c r="R212" s="357"/>
      <c r="S212" s="357"/>
      <c r="T212" s="357"/>
      <c r="U212" s="357"/>
      <c r="V212" s="357"/>
      <c r="W212" s="357"/>
      <c r="X212" s="357"/>
      <c r="Y212" s="357"/>
      <c r="Z212" s="357"/>
      <c r="AA212" s="357"/>
      <c r="AB212" s="357"/>
      <c r="AC212" s="357"/>
      <c r="AD212" s="357"/>
      <c r="AE212" s="357"/>
      <c r="AF212" s="357"/>
      <c r="AG212" s="357"/>
      <c r="AH212" s="357"/>
      <c r="AI212" s="357"/>
      <c r="AJ212" s="357"/>
      <c r="AK212" s="357"/>
      <c r="AL212" s="357"/>
      <c r="AM212" s="357"/>
      <c r="AN212" s="357"/>
      <c r="AO212" s="357"/>
      <c r="AP212" s="362"/>
      <c r="AQ212" s="366"/>
      <c r="AR212" s="357"/>
      <c r="AS212" s="361"/>
      <c r="AT212" s="361"/>
      <c r="AU212" s="362"/>
      <c r="AV212" s="361">
        <v>57</v>
      </c>
      <c r="AW212" s="361">
        <v>4063</v>
      </c>
      <c r="AX212" s="362">
        <f t="shared" si="29"/>
        <v>1015.75</v>
      </c>
      <c r="AY212" s="361">
        <v>70</v>
      </c>
      <c r="AZ212" s="361">
        <v>4858</v>
      </c>
      <c r="BA212" s="360">
        <f t="shared" si="40"/>
        <v>1214.5</v>
      </c>
      <c r="BB212" s="361">
        <v>52</v>
      </c>
      <c r="BC212" s="361">
        <v>4708</v>
      </c>
      <c r="BD212" s="362">
        <f t="shared" si="41"/>
        <v>1177</v>
      </c>
      <c r="BE212" s="359">
        <v>48</v>
      </c>
      <c r="BF212" s="359">
        <v>4272</v>
      </c>
      <c r="BG212" s="362">
        <f t="shared" si="42"/>
        <v>1068</v>
      </c>
      <c r="BH212" s="362">
        <v>48</v>
      </c>
      <c r="BI212" s="362">
        <v>3720</v>
      </c>
      <c r="BJ212" s="362">
        <f t="shared" si="43"/>
        <v>930</v>
      </c>
      <c r="BK212" s="362">
        <v>46</v>
      </c>
      <c r="BL212" s="362">
        <v>3514</v>
      </c>
      <c r="BM212" s="362">
        <f t="shared" si="44"/>
        <v>878.5</v>
      </c>
    </row>
    <row r="213" spans="1:65" s="288" customFormat="1" ht="14.65" customHeight="1">
      <c r="A213" s="340">
        <v>211</v>
      </c>
      <c r="B213" s="362" t="s">
        <v>849</v>
      </c>
      <c r="C213" s="362"/>
      <c r="D213" s="362"/>
      <c r="E213" s="357" t="str">
        <f>VLOOKUP(B213,Remark!G:H,2,0)</f>
        <v>Kerry</v>
      </c>
      <c r="F213" s="367"/>
      <c r="G213" s="367"/>
      <c r="H213" s="367"/>
      <c r="I213" s="367"/>
      <c r="J213" s="367"/>
      <c r="K213" s="367"/>
      <c r="L213" s="367"/>
      <c r="M213" s="367"/>
      <c r="N213" s="367"/>
      <c r="O213" s="367"/>
      <c r="P213" s="367"/>
      <c r="Q213" s="367"/>
      <c r="R213" s="357"/>
      <c r="S213" s="357"/>
      <c r="T213" s="357"/>
      <c r="U213" s="357"/>
      <c r="V213" s="357"/>
      <c r="W213" s="357"/>
      <c r="X213" s="357"/>
      <c r="Y213" s="357"/>
      <c r="Z213" s="357"/>
      <c r="AA213" s="357"/>
      <c r="AB213" s="357"/>
      <c r="AC213" s="357"/>
      <c r="AD213" s="357"/>
      <c r="AE213" s="357"/>
      <c r="AF213" s="357"/>
      <c r="AG213" s="357"/>
      <c r="AH213" s="357"/>
      <c r="AI213" s="357"/>
      <c r="AJ213" s="357"/>
      <c r="AK213" s="357"/>
      <c r="AL213" s="357"/>
      <c r="AM213" s="357"/>
      <c r="AN213" s="357"/>
      <c r="AO213" s="357"/>
      <c r="AP213" s="362"/>
      <c r="AQ213" s="366"/>
      <c r="AR213" s="357"/>
      <c r="AS213" s="361"/>
      <c r="AT213" s="361"/>
      <c r="AU213" s="362"/>
      <c r="AV213" s="361">
        <v>273</v>
      </c>
      <c r="AW213" s="361">
        <v>18243</v>
      </c>
      <c r="AX213" s="362">
        <f t="shared" si="29"/>
        <v>4560.75</v>
      </c>
      <c r="AY213" s="361">
        <v>218</v>
      </c>
      <c r="AZ213" s="361">
        <v>14594</v>
      </c>
      <c r="BA213" s="360">
        <f t="shared" si="40"/>
        <v>3648.5</v>
      </c>
      <c r="BB213" s="361">
        <v>277</v>
      </c>
      <c r="BC213" s="361">
        <v>16863</v>
      </c>
      <c r="BD213" s="362">
        <f t="shared" si="41"/>
        <v>4215.75</v>
      </c>
      <c r="BE213" s="359">
        <v>338</v>
      </c>
      <c r="BF213" s="359">
        <v>20354</v>
      </c>
      <c r="BG213" s="362">
        <f t="shared" si="42"/>
        <v>5088.5</v>
      </c>
      <c r="BH213" s="362">
        <v>381</v>
      </c>
      <c r="BI213" s="362">
        <v>24979</v>
      </c>
      <c r="BJ213" s="362">
        <f t="shared" si="43"/>
        <v>6244.75</v>
      </c>
      <c r="BK213" s="362">
        <v>367</v>
      </c>
      <c r="BL213" s="362">
        <v>24797</v>
      </c>
      <c r="BM213" s="362">
        <f t="shared" si="44"/>
        <v>6199.25</v>
      </c>
    </row>
    <row r="214" spans="1:65" s="288" customFormat="1" ht="14.65" customHeight="1">
      <c r="A214" s="340">
        <v>212</v>
      </c>
      <c r="B214" s="362" t="s">
        <v>850</v>
      </c>
      <c r="C214" s="362"/>
      <c r="D214" s="362"/>
      <c r="E214" s="357" t="str">
        <f>VLOOKUP(B214,Remark!G:H,2,0)</f>
        <v>Kerry</v>
      </c>
      <c r="F214" s="367"/>
      <c r="G214" s="367"/>
      <c r="H214" s="367"/>
      <c r="I214" s="367"/>
      <c r="J214" s="367"/>
      <c r="K214" s="367"/>
      <c r="L214" s="367"/>
      <c r="M214" s="367"/>
      <c r="N214" s="367"/>
      <c r="O214" s="367"/>
      <c r="P214" s="367"/>
      <c r="Q214" s="367"/>
      <c r="R214" s="357"/>
      <c r="S214" s="357"/>
      <c r="T214" s="357"/>
      <c r="U214" s="357"/>
      <c r="V214" s="357"/>
      <c r="W214" s="357"/>
      <c r="X214" s="357"/>
      <c r="Y214" s="357"/>
      <c r="Z214" s="357"/>
      <c r="AA214" s="357"/>
      <c r="AB214" s="357"/>
      <c r="AC214" s="357"/>
      <c r="AD214" s="357"/>
      <c r="AE214" s="357"/>
      <c r="AF214" s="357"/>
      <c r="AG214" s="357"/>
      <c r="AH214" s="357"/>
      <c r="AI214" s="357"/>
      <c r="AJ214" s="357"/>
      <c r="AK214" s="357"/>
      <c r="AL214" s="357"/>
      <c r="AM214" s="357"/>
      <c r="AN214" s="357"/>
      <c r="AO214" s="357"/>
      <c r="AP214" s="362"/>
      <c r="AQ214" s="366"/>
      <c r="AR214" s="357"/>
      <c r="AS214" s="361"/>
      <c r="AT214" s="361"/>
      <c r="AU214" s="362"/>
      <c r="AV214" s="361">
        <v>273</v>
      </c>
      <c r="AW214" s="361">
        <v>19103</v>
      </c>
      <c r="AX214" s="362">
        <f t="shared" si="29"/>
        <v>4775.75</v>
      </c>
      <c r="AY214" s="361">
        <v>216</v>
      </c>
      <c r="AZ214" s="361">
        <v>15120</v>
      </c>
      <c r="BA214" s="360">
        <f t="shared" si="40"/>
        <v>3780</v>
      </c>
      <c r="BB214" s="361">
        <v>258</v>
      </c>
      <c r="BC214" s="361">
        <v>19326</v>
      </c>
      <c r="BD214" s="362">
        <f t="shared" si="41"/>
        <v>4831.5</v>
      </c>
      <c r="BE214" s="359">
        <v>268</v>
      </c>
      <c r="BF214" s="359">
        <v>17704</v>
      </c>
      <c r="BG214" s="362">
        <f t="shared" si="42"/>
        <v>4426</v>
      </c>
      <c r="BH214" s="362">
        <v>299</v>
      </c>
      <c r="BI214" s="362">
        <v>20949</v>
      </c>
      <c r="BJ214" s="362">
        <f t="shared" si="43"/>
        <v>5237.25</v>
      </c>
      <c r="BK214" s="362">
        <v>396</v>
      </c>
      <c r="BL214" s="362">
        <v>26816</v>
      </c>
      <c r="BM214" s="362">
        <f t="shared" si="44"/>
        <v>6704</v>
      </c>
    </row>
    <row r="215" spans="1:65" s="288" customFormat="1" ht="14.65" customHeight="1">
      <c r="A215" s="340">
        <v>213</v>
      </c>
      <c r="B215" s="362" t="s">
        <v>851</v>
      </c>
      <c r="C215" s="362"/>
      <c r="D215" s="362"/>
      <c r="E215" s="357" t="str">
        <f>VLOOKUP(B215,Remark!G:H,2,0)</f>
        <v>Kerry</v>
      </c>
      <c r="F215" s="367"/>
      <c r="G215" s="367"/>
      <c r="H215" s="367"/>
      <c r="I215" s="367"/>
      <c r="J215" s="367"/>
      <c r="K215" s="367"/>
      <c r="L215" s="367"/>
      <c r="M215" s="367"/>
      <c r="N215" s="367"/>
      <c r="O215" s="367"/>
      <c r="P215" s="367"/>
      <c r="Q215" s="367"/>
      <c r="R215" s="357"/>
      <c r="S215" s="357"/>
      <c r="T215" s="357"/>
      <c r="U215" s="357"/>
      <c r="V215" s="357"/>
      <c r="W215" s="357"/>
      <c r="X215" s="357"/>
      <c r="Y215" s="357"/>
      <c r="Z215" s="357"/>
      <c r="AA215" s="357"/>
      <c r="AB215" s="357"/>
      <c r="AC215" s="357"/>
      <c r="AD215" s="357"/>
      <c r="AE215" s="357"/>
      <c r="AF215" s="357"/>
      <c r="AG215" s="357"/>
      <c r="AH215" s="357"/>
      <c r="AI215" s="357"/>
      <c r="AJ215" s="357"/>
      <c r="AK215" s="357"/>
      <c r="AL215" s="357"/>
      <c r="AM215" s="357"/>
      <c r="AN215" s="357"/>
      <c r="AO215" s="357"/>
      <c r="AP215" s="362"/>
      <c r="AQ215" s="366"/>
      <c r="AR215" s="357"/>
      <c r="AS215" s="361"/>
      <c r="AT215" s="361"/>
      <c r="AU215" s="362"/>
      <c r="AV215" s="361">
        <v>160</v>
      </c>
      <c r="AW215" s="361">
        <v>10368</v>
      </c>
      <c r="AX215" s="362">
        <f t="shared" si="29"/>
        <v>2592</v>
      </c>
      <c r="AY215" s="361">
        <v>94</v>
      </c>
      <c r="AZ215" s="361">
        <v>7106</v>
      </c>
      <c r="BA215" s="360">
        <f t="shared" si="40"/>
        <v>1776.5</v>
      </c>
      <c r="BB215" s="361">
        <v>119</v>
      </c>
      <c r="BC215" s="361">
        <v>7561</v>
      </c>
      <c r="BD215" s="362">
        <f t="shared" si="41"/>
        <v>1890.25</v>
      </c>
      <c r="BE215" s="359">
        <v>135</v>
      </c>
      <c r="BF215" s="359">
        <v>8369</v>
      </c>
      <c r="BG215" s="362">
        <f t="shared" si="42"/>
        <v>2092.25</v>
      </c>
      <c r="BH215" s="362">
        <v>113</v>
      </c>
      <c r="BI215" s="362">
        <v>6907</v>
      </c>
      <c r="BJ215" s="362">
        <f t="shared" si="43"/>
        <v>1726.75</v>
      </c>
      <c r="BK215" s="362">
        <v>122</v>
      </c>
      <c r="BL215" s="362">
        <v>7730</v>
      </c>
      <c r="BM215" s="362">
        <f t="shared" si="44"/>
        <v>1932.5</v>
      </c>
    </row>
    <row r="216" spans="1:65" s="288" customFormat="1" ht="14.65" customHeight="1">
      <c r="A216" s="340">
        <v>214</v>
      </c>
      <c r="B216" s="362" t="s">
        <v>852</v>
      </c>
      <c r="C216" s="362"/>
      <c r="D216" s="362"/>
      <c r="E216" s="357" t="str">
        <f>VLOOKUP(B216,Remark!G:H,2,0)</f>
        <v>Kerry</v>
      </c>
      <c r="F216" s="367"/>
      <c r="G216" s="367"/>
      <c r="H216" s="367"/>
      <c r="I216" s="367"/>
      <c r="J216" s="367"/>
      <c r="K216" s="367"/>
      <c r="L216" s="367"/>
      <c r="M216" s="367"/>
      <c r="N216" s="367"/>
      <c r="O216" s="367"/>
      <c r="P216" s="367"/>
      <c r="Q216" s="367"/>
      <c r="R216" s="357"/>
      <c r="S216" s="357"/>
      <c r="T216" s="357"/>
      <c r="U216" s="357"/>
      <c r="V216" s="357"/>
      <c r="W216" s="357"/>
      <c r="X216" s="357"/>
      <c r="Y216" s="357"/>
      <c r="Z216" s="357"/>
      <c r="AA216" s="357"/>
      <c r="AB216" s="357"/>
      <c r="AC216" s="357"/>
      <c r="AD216" s="357"/>
      <c r="AE216" s="357"/>
      <c r="AF216" s="357"/>
      <c r="AG216" s="357"/>
      <c r="AH216" s="357"/>
      <c r="AI216" s="357"/>
      <c r="AJ216" s="357"/>
      <c r="AK216" s="357"/>
      <c r="AL216" s="357"/>
      <c r="AM216" s="357"/>
      <c r="AN216" s="357"/>
      <c r="AO216" s="357"/>
      <c r="AP216" s="362"/>
      <c r="AQ216" s="366"/>
      <c r="AR216" s="357"/>
      <c r="AS216" s="361"/>
      <c r="AT216" s="361"/>
      <c r="AU216" s="362"/>
      <c r="AV216" s="361">
        <v>562</v>
      </c>
      <c r="AW216" s="361">
        <v>37474</v>
      </c>
      <c r="AX216" s="362">
        <f t="shared" si="29"/>
        <v>9368.5</v>
      </c>
      <c r="AY216" s="361">
        <v>609</v>
      </c>
      <c r="AZ216" s="361">
        <v>38711</v>
      </c>
      <c r="BA216" s="360">
        <f t="shared" si="40"/>
        <v>9677.75</v>
      </c>
      <c r="BB216" s="361">
        <v>565</v>
      </c>
      <c r="BC216" s="361">
        <v>35763</v>
      </c>
      <c r="BD216" s="362">
        <f t="shared" si="41"/>
        <v>8940.75</v>
      </c>
      <c r="BE216" s="359">
        <v>762</v>
      </c>
      <c r="BF216" s="359">
        <v>47210</v>
      </c>
      <c r="BG216" s="362">
        <f t="shared" si="42"/>
        <v>11802.5</v>
      </c>
      <c r="BH216" s="362">
        <v>764</v>
      </c>
      <c r="BI216" s="362">
        <v>46256</v>
      </c>
      <c r="BJ216" s="362">
        <f t="shared" si="43"/>
        <v>11564</v>
      </c>
      <c r="BK216" s="362">
        <v>853</v>
      </c>
      <c r="BL216" s="362">
        <v>48331</v>
      </c>
      <c r="BM216" s="362">
        <f t="shared" si="44"/>
        <v>12082.75</v>
      </c>
    </row>
    <row r="217" spans="1:65" s="288" customFormat="1" ht="14.65" customHeight="1">
      <c r="A217" s="340">
        <v>215</v>
      </c>
      <c r="B217" s="362" t="s">
        <v>853</v>
      </c>
      <c r="C217" s="362"/>
      <c r="D217" s="362"/>
      <c r="E217" s="357" t="str">
        <f>VLOOKUP(B217,Remark!G:H,2,0)</f>
        <v>Kerry</v>
      </c>
      <c r="F217" s="367"/>
      <c r="G217" s="367"/>
      <c r="H217" s="367"/>
      <c r="I217" s="367"/>
      <c r="J217" s="367"/>
      <c r="K217" s="367"/>
      <c r="L217" s="367"/>
      <c r="M217" s="367"/>
      <c r="N217" s="367"/>
      <c r="O217" s="367"/>
      <c r="P217" s="367"/>
      <c r="Q217" s="367"/>
      <c r="R217" s="357"/>
      <c r="S217" s="357"/>
      <c r="T217" s="357"/>
      <c r="U217" s="357"/>
      <c r="V217" s="357"/>
      <c r="W217" s="357"/>
      <c r="X217" s="357"/>
      <c r="Y217" s="357"/>
      <c r="Z217" s="357"/>
      <c r="AA217" s="357"/>
      <c r="AB217" s="357"/>
      <c r="AC217" s="357"/>
      <c r="AD217" s="357"/>
      <c r="AE217" s="357"/>
      <c r="AF217" s="357"/>
      <c r="AG217" s="357"/>
      <c r="AH217" s="357"/>
      <c r="AI217" s="357"/>
      <c r="AJ217" s="357"/>
      <c r="AK217" s="357"/>
      <c r="AL217" s="357"/>
      <c r="AM217" s="357"/>
      <c r="AN217" s="357"/>
      <c r="AO217" s="357"/>
      <c r="AP217" s="362"/>
      <c r="AQ217" s="366"/>
      <c r="AR217" s="357"/>
      <c r="AS217" s="361"/>
      <c r="AT217" s="361"/>
      <c r="AU217" s="362"/>
      <c r="AV217" s="361">
        <v>0</v>
      </c>
      <c r="AW217" s="361">
        <v>0</v>
      </c>
      <c r="AX217" s="362">
        <f t="shared" si="29"/>
        <v>0</v>
      </c>
      <c r="AY217" s="361">
        <v>0</v>
      </c>
      <c r="AZ217" s="361">
        <v>0</v>
      </c>
      <c r="BA217" s="360">
        <f t="shared" si="40"/>
        <v>0</v>
      </c>
      <c r="BB217" s="361">
        <v>0</v>
      </c>
      <c r="BC217" s="361">
        <v>0</v>
      </c>
      <c r="BD217" s="362">
        <f t="shared" si="41"/>
        <v>0</v>
      </c>
      <c r="BE217" s="359">
        <v>0</v>
      </c>
      <c r="BF217" s="359">
        <v>0</v>
      </c>
      <c r="BG217" s="362">
        <f t="shared" si="42"/>
        <v>0</v>
      </c>
      <c r="BH217" s="362">
        <v>0</v>
      </c>
      <c r="BI217" s="362">
        <v>0</v>
      </c>
      <c r="BJ217" s="362">
        <f t="shared" si="43"/>
        <v>0</v>
      </c>
      <c r="BK217" s="362">
        <v>0</v>
      </c>
      <c r="BL217" s="362">
        <v>0</v>
      </c>
      <c r="BM217" s="362">
        <f t="shared" si="44"/>
        <v>0</v>
      </c>
    </row>
    <row r="218" spans="1:65" s="288" customFormat="1" ht="14.65" customHeight="1">
      <c r="A218" s="340">
        <v>216</v>
      </c>
      <c r="B218" s="362" t="s">
        <v>854</v>
      </c>
      <c r="C218" s="362"/>
      <c r="D218" s="362"/>
      <c r="E218" s="357" t="str">
        <f>VLOOKUP(B218,Remark!G:H,2,0)</f>
        <v>CHC4</v>
      </c>
      <c r="F218" s="367"/>
      <c r="G218" s="367"/>
      <c r="H218" s="367"/>
      <c r="I218" s="367"/>
      <c r="J218" s="367"/>
      <c r="K218" s="367"/>
      <c r="L218" s="367"/>
      <c r="M218" s="367"/>
      <c r="N218" s="367"/>
      <c r="O218" s="367"/>
      <c r="P218" s="367"/>
      <c r="Q218" s="367"/>
      <c r="R218" s="357"/>
      <c r="S218" s="357"/>
      <c r="T218" s="357"/>
      <c r="U218" s="357"/>
      <c r="V218" s="357"/>
      <c r="W218" s="357"/>
      <c r="X218" s="357"/>
      <c r="Y218" s="357"/>
      <c r="Z218" s="357"/>
      <c r="AA218" s="357"/>
      <c r="AB218" s="357"/>
      <c r="AC218" s="357"/>
      <c r="AD218" s="357"/>
      <c r="AE218" s="357"/>
      <c r="AF218" s="357"/>
      <c r="AG218" s="357"/>
      <c r="AH218" s="357"/>
      <c r="AI218" s="357"/>
      <c r="AJ218" s="357"/>
      <c r="AK218" s="357"/>
      <c r="AL218" s="357"/>
      <c r="AM218" s="357"/>
      <c r="AN218" s="357"/>
      <c r="AO218" s="357"/>
      <c r="AP218" s="362"/>
      <c r="AQ218" s="366"/>
      <c r="AR218" s="357"/>
      <c r="AS218" s="361"/>
      <c r="AT218" s="361"/>
      <c r="AU218" s="362"/>
      <c r="AV218" s="361">
        <v>293</v>
      </c>
      <c r="AW218" s="361">
        <v>19691</v>
      </c>
      <c r="AX218" s="362">
        <f t="shared" si="29"/>
        <v>4922.75</v>
      </c>
      <c r="AY218" s="361">
        <v>334</v>
      </c>
      <c r="AZ218" s="361">
        <v>22406</v>
      </c>
      <c r="BA218" s="360">
        <f t="shared" si="40"/>
        <v>5601.5</v>
      </c>
      <c r="BB218" s="361">
        <v>338</v>
      </c>
      <c r="BC218" s="361">
        <v>25194</v>
      </c>
      <c r="BD218" s="362">
        <f t="shared" si="41"/>
        <v>6298.5</v>
      </c>
      <c r="BE218" s="359">
        <v>387</v>
      </c>
      <c r="BF218" s="359">
        <v>28173</v>
      </c>
      <c r="BG218" s="362">
        <f t="shared" si="42"/>
        <v>7043.25</v>
      </c>
      <c r="BH218" s="362">
        <v>244</v>
      </c>
      <c r="BI218" s="362">
        <v>22388</v>
      </c>
      <c r="BJ218" s="362">
        <f t="shared" si="43"/>
        <v>5597</v>
      </c>
      <c r="BK218" s="362">
        <v>316</v>
      </c>
      <c r="BL218" s="362">
        <v>22648</v>
      </c>
      <c r="BM218" s="362">
        <f t="shared" si="44"/>
        <v>5662</v>
      </c>
    </row>
    <row r="219" spans="1:65" s="288" customFormat="1" ht="14.65" customHeight="1">
      <c r="A219" s="340">
        <v>217</v>
      </c>
      <c r="B219" s="362" t="s">
        <v>855</v>
      </c>
      <c r="C219" s="362"/>
      <c r="D219" s="362"/>
      <c r="E219" s="357" t="str">
        <f>VLOOKUP(B219,Remark!G:H,2,0)</f>
        <v>Kerry</v>
      </c>
      <c r="F219" s="367"/>
      <c r="G219" s="367"/>
      <c r="H219" s="367"/>
      <c r="I219" s="367"/>
      <c r="J219" s="367"/>
      <c r="K219" s="367"/>
      <c r="L219" s="367"/>
      <c r="M219" s="367"/>
      <c r="N219" s="367"/>
      <c r="O219" s="367"/>
      <c r="P219" s="367"/>
      <c r="Q219" s="367"/>
      <c r="R219" s="357"/>
      <c r="S219" s="357"/>
      <c r="T219" s="357"/>
      <c r="U219" s="357"/>
      <c r="V219" s="357"/>
      <c r="W219" s="357"/>
      <c r="X219" s="357"/>
      <c r="Y219" s="357"/>
      <c r="Z219" s="357"/>
      <c r="AA219" s="357"/>
      <c r="AB219" s="357"/>
      <c r="AC219" s="357"/>
      <c r="AD219" s="357"/>
      <c r="AE219" s="357"/>
      <c r="AF219" s="357"/>
      <c r="AG219" s="357"/>
      <c r="AH219" s="357"/>
      <c r="AI219" s="357"/>
      <c r="AJ219" s="357"/>
      <c r="AK219" s="357"/>
      <c r="AL219" s="357"/>
      <c r="AM219" s="357"/>
      <c r="AN219" s="357"/>
      <c r="AO219" s="357"/>
      <c r="AP219" s="362"/>
      <c r="AQ219" s="366"/>
      <c r="AR219" s="357"/>
      <c r="AS219" s="361"/>
      <c r="AT219" s="361"/>
      <c r="AU219" s="362"/>
      <c r="AV219" s="361">
        <v>267</v>
      </c>
      <c r="AW219" s="361">
        <v>18281</v>
      </c>
      <c r="AX219" s="362">
        <f t="shared" si="29"/>
        <v>4570.25</v>
      </c>
      <c r="AY219" s="361">
        <v>165</v>
      </c>
      <c r="AZ219" s="361">
        <v>12299</v>
      </c>
      <c r="BA219" s="360">
        <f t="shared" si="40"/>
        <v>3074.75</v>
      </c>
      <c r="BB219" s="361">
        <v>184</v>
      </c>
      <c r="BC219" s="361">
        <v>12948</v>
      </c>
      <c r="BD219" s="362">
        <f t="shared" si="41"/>
        <v>3237</v>
      </c>
      <c r="BE219" s="359">
        <v>303</v>
      </c>
      <c r="BF219" s="359">
        <v>18149</v>
      </c>
      <c r="BG219" s="362">
        <f t="shared" si="42"/>
        <v>4537.25</v>
      </c>
      <c r="BH219" s="362">
        <v>287</v>
      </c>
      <c r="BI219" s="362">
        <v>17421</v>
      </c>
      <c r="BJ219" s="362">
        <f t="shared" si="43"/>
        <v>4355.25</v>
      </c>
      <c r="BK219" s="362">
        <v>377</v>
      </c>
      <c r="BL219" s="362">
        <v>22943</v>
      </c>
      <c r="BM219" s="362">
        <f t="shared" si="44"/>
        <v>5735.75</v>
      </c>
    </row>
    <row r="220" spans="1:65" s="288" customFormat="1" ht="14.65" customHeight="1">
      <c r="A220" s="340">
        <v>218</v>
      </c>
      <c r="B220" s="362" t="s">
        <v>856</v>
      </c>
      <c r="C220" s="362"/>
      <c r="D220" s="362"/>
      <c r="E220" s="357" t="str">
        <f>VLOOKUP(B220,Remark!G:H,2,0)</f>
        <v>CHC4</v>
      </c>
      <c r="F220" s="367"/>
      <c r="G220" s="367"/>
      <c r="H220" s="367"/>
      <c r="I220" s="367"/>
      <c r="J220" s="367"/>
      <c r="K220" s="367"/>
      <c r="L220" s="367"/>
      <c r="M220" s="367"/>
      <c r="N220" s="367"/>
      <c r="O220" s="367"/>
      <c r="P220" s="367"/>
      <c r="Q220" s="367"/>
      <c r="R220" s="357"/>
      <c r="S220" s="357"/>
      <c r="T220" s="357"/>
      <c r="U220" s="357"/>
      <c r="V220" s="357"/>
      <c r="W220" s="357"/>
      <c r="X220" s="357"/>
      <c r="Y220" s="357"/>
      <c r="Z220" s="357"/>
      <c r="AA220" s="357"/>
      <c r="AB220" s="357"/>
      <c r="AC220" s="357"/>
      <c r="AD220" s="357"/>
      <c r="AE220" s="357"/>
      <c r="AF220" s="357"/>
      <c r="AG220" s="357"/>
      <c r="AH220" s="357"/>
      <c r="AI220" s="357"/>
      <c r="AJ220" s="357"/>
      <c r="AK220" s="357"/>
      <c r="AL220" s="357"/>
      <c r="AM220" s="357"/>
      <c r="AN220" s="357"/>
      <c r="AO220" s="357"/>
      <c r="AP220" s="362"/>
      <c r="AQ220" s="366"/>
      <c r="AR220" s="357"/>
      <c r="AS220" s="361"/>
      <c r="AT220" s="361"/>
      <c r="AU220" s="362"/>
      <c r="AV220" s="361">
        <v>154</v>
      </c>
      <c r="AW220" s="361">
        <v>8762</v>
      </c>
      <c r="AX220" s="362">
        <f t="shared" si="29"/>
        <v>2190.5</v>
      </c>
      <c r="AY220" s="361">
        <v>140</v>
      </c>
      <c r="AZ220" s="361">
        <v>7924</v>
      </c>
      <c r="BA220" s="360">
        <f t="shared" si="40"/>
        <v>1981</v>
      </c>
      <c r="BB220" s="361">
        <v>156</v>
      </c>
      <c r="BC220" s="361">
        <v>9604</v>
      </c>
      <c r="BD220" s="362">
        <f t="shared" si="41"/>
        <v>2401</v>
      </c>
      <c r="BE220" s="359">
        <v>165</v>
      </c>
      <c r="BF220" s="359">
        <v>10059</v>
      </c>
      <c r="BG220" s="362">
        <f t="shared" si="42"/>
        <v>2514.75</v>
      </c>
      <c r="BH220" s="362">
        <v>191</v>
      </c>
      <c r="BI220" s="362">
        <v>12245</v>
      </c>
      <c r="BJ220" s="362">
        <f t="shared" si="43"/>
        <v>3061.25</v>
      </c>
      <c r="BK220" s="362">
        <v>176</v>
      </c>
      <c r="BL220" s="362">
        <v>11952</v>
      </c>
      <c r="BM220" s="362">
        <f t="shared" si="44"/>
        <v>2988</v>
      </c>
    </row>
    <row r="221" spans="1:65" s="288" customFormat="1" ht="14.65" customHeight="1">
      <c r="A221" s="340">
        <v>219</v>
      </c>
      <c r="B221" s="362" t="s">
        <v>857</v>
      </c>
      <c r="C221" s="362"/>
      <c r="D221" s="362"/>
      <c r="E221" s="357" t="str">
        <f>VLOOKUP(B221,Remark!G:H,2,0)</f>
        <v>HPPY</v>
      </c>
      <c r="F221" s="367"/>
      <c r="G221" s="367"/>
      <c r="H221" s="367"/>
      <c r="I221" s="367"/>
      <c r="J221" s="367"/>
      <c r="K221" s="367"/>
      <c r="L221" s="367"/>
      <c r="M221" s="367"/>
      <c r="N221" s="367"/>
      <c r="O221" s="367"/>
      <c r="P221" s="367"/>
      <c r="Q221" s="367"/>
      <c r="R221" s="357"/>
      <c r="S221" s="357"/>
      <c r="T221" s="357"/>
      <c r="U221" s="357"/>
      <c r="V221" s="357"/>
      <c r="W221" s="357"/>
      <c r="X221" s="357"/>
      <c r="Y221" s="357"/>
      <c r="Z221" s="357"/>
      <c r="AA221" s="357"/>
      <c r="AB221" s="357"/>
      <c r="AC221" s="357"/>
      <c r="AD221" s="357"/>
      <c r="AE221" s="357"/>
      <c r="AF221" s="357"/>
      <c r="AG221" s="357"/>
      <c r="AH221" s="357"/>
      <c r="AI221" s="357"/>
      <c r="AJ221" s="357"/>
      <c r="AK221" s="357"/>
      <c r="AL221" s="357"/>
      <c r="AM221" s="357"/>
      <c r="AN221" s="357"/>
      <c r="AO221" s="357"/>
      <c r="AP221" s="362"/>
      <c r="AQ221" s="366"/>
      <c r="AR221" s="357"/>
      <c r="AS221" s="361"/>
      <c r="AT221" s="361"/>
      <c r="AU221" s="362"/>
      <c r="AV221" s="361">
        <v>302</v>
      </c>
      <c r="AW221" s="361">
        <v>18426</v>
      </c>
      <c r="AX221" s="362">
        <f t="shared" si="29"/>
        <v>4606.5</v>
      </c>
      <c r="AY221" s="361">
        <v>201</v>
      </c>
      <c r="AZ221" s="361">
        <v>12835</v>
      </c>
      <c r="BA221" s="360">
        <f t="shared" si="40"/>
        <v>3208.75</v>
      </c>
      <c r="BB221" s="361">
        <v>198</v>
      </c>
      <c r="BC221" s="361">
        <v>13442</v>
      </c>
      <c r="BD221" s="362">
        <f t="shared" si="41"/>
        <v>3360.5</v>
      </c>
      <c r="BE221" s="359">
        <v>193</v>
      </c>
      <c r="BF221" s="359">
        <v>13067</v>
      </c>
      <c r="BG221" s="362">
        <f t="shared" si="42"/>
        <v>3266.75</v>
      </c>
      <c r="BH221" s="362">
        <v>182</v>
      </c>
      <c r="BI221" s="362">
        <v>13954</v>
      </c>
      <c r="BJ221" s="362">
        <f t="shared" si="43"/>
        <v>3488.5</v>
      </c>
      <c r="BK221" s="362">
        <v>215</v>
      </c>
      <c r="BL221" s="362">
        <v>14217</v>
      </c>
      <c r="BM221" s="362">
        <f t="shared" si="44"/>
        <v>3554.25</v>
      </c>
    </row>
    <row r="222" spans="1:65" s="288" customFormat="1" ht="14.65" customHeight="1">
      <c r="A222" s="340">
        <v>220</v>
      </c>
      <c r="B222" s="362" t="s">
        <v>858</v>
      </c>
      <c r="C222" s="362"/>
      <c r="D222" s="362"/>
      <c r="E222" s="357" t="str">
        <f>VLOOKUP(B222,Remark!G:H,2,0)</f>
        <v>HPPY</v>
      </c>
      <c r="F222" s="367"/>
      <c r="G222" s="367"/>
      <c r="H222" s="367"/>
      <c r="I222" s="367"/>
      <c r="J222" s="367"/>
      <c r="K222" s="367"/>
      <c r="L222" s="367"/>
      <c r="M222" s="367"/>
      <c r="N222" s="367"/>
      <c r="O222" s="367"/>
      <c r="P222" s="367"/>
      <c r="Q222" s="367"/>
      <c r="R222" s="357"/>
      <c r="S222" s="357"/>
      <c r="T222" s="357"/>
      <c r="U222" s="357"/>
      <c r="V222" s="357"/>
      <c r="W222" s="357"/>
      <c r="X222" s="357"/>
      <c r="Y222" s="357"/>
      <c r="Z222" s="357"/>
      <c r="AA222" s="357"/>
      <c r="AB222" s="357"/>
      <c r="AC222" s="357"/>
      <c r="AD222" s="357"/>
      <c r="AE222" s="357"/>
      <c r="AF222" s="357"/>
      <c r="AG222" s="357"/>
      <c r="AH222" s="357"/>
      <c r="AI222" s="357"/>
      <c r="AJ222" s="357"/>
      <c r="AK222" s="357"/>
      <c r="AL222" s="357"/>
      <c r="AM222" s="357"/>
      <c r="AN222" s="357"/>
      <c r="AO222" s="357"/>
      <c r="AP222" s="362"/>
      <c r="AQ222" s="366"/>
      <c r="AR222" s="357"/>
      <c r="AS222" s="361"/>
      <c r="AT222" s="361"/>
      <c r="AU222" s="362"/>
      <c r="AV222" s="361">
        <v>245</v>
      </c>
      <c r="AW222" s="361">
        <v>22459</v>
      </c>
      <c r="AX222" s="362">
        <f t="shared" si="29"/>
        <v>5614.75</v>
      </c>
      <c r="AY222" s="361">
        <v>261</v>
      </c>
      <c r="AZ222" s="361">
        <v>18771</v>
      </c>
      <c r="BA222" s="360">
        <f t="shared" si="40"/>
        <v>4692.75</v>
      </c>
      <c r="BB222" s="361">
        <v>323</v>
      </c>
      <c r="BC222" s="361">
        <v>26013</v>
      </c>
      <c r="BD222" s="362">
        <f t="shared" si="41"/>
        <v>6503.25</v>
      </c>
      <c r="BE222" s="359">
        <v>400</v>
      </c>
      <c r="BF222" s="359">
        <v>30588</v>
      </c>
      <c r="BG222" s="362">
        <f t="shared" si="42"/>
        <v>7647</v>
      </c>
      <c r="BH222" s="362">
        <v>373</v>
      </c>
      <c r="BI222" s="362">
        <v>27675</v>
      </c>
      <c r="BJ222" s="362">
        <f t="shared" si="43"/>
        <v>6918.75</v>
      </c>
      <c r="BK222" s="362">
        <v>136</v>
      </c>
      <c r="BL222" s="362">
        <v>8752</v>
      </c>
      <c r="BM222" s="362">
        <f t="shared" si="44"/>
        <v>2188</v>
      </c>
    </row>
    <row r="223" spans="1:65" s="288" customFormat="1" ht="14.65" customHeight="1">
      <c r="A223" s="340">
        <v>221</v>
      </c>
      <c r="B223" s="362" t="s">
        <v>859</v>
      </c>
      <c r="C223" s="362"/>
      <c r="D223" s="362"/>
      <c r="E223" s="357" t="str">
        <f>VLOOKUP(B223,Remark!G:H,2,0)</f>
        <v>Kerry</v>
      </c>
      <c r="F223" s="367"/>
      <c r="G223" s="367"/>
      <c r="H223" s="367"/>
      <c r="I223" s="367"/>
      <c r="J223" s="367"/>
      <c r="K223" s="367"/>
      <c r="L223" s="367"/>
      <c r="M223" s="367"/>
      <c r="N223" s="367"/>
      <c r="O223" s="367"/>
      <c r="P223" s="367"/>
      <c r="Q223" s="367"/>
      <c r="R223" s="357"/>
      <c r="S223" s="357"/>
      <c r="T223" s="357"/>
      <c r="U223" s="357"/>
      <c r="V223" s="357"/>
      <c r="W223" s="357"/>
      <c r="X223" s="357"/>
      <c r="Y223" s="357"/>
      <c r="Z223" s="357"/>
      <c r="AA223" s="357"/>
      <c r="AB223" s="357"/>
      <c r="AC223" s="357"/>
      <c r="AD223" s="357"/>
      <c r="AE223" s="357"/>
      <c r="AF223" s="357"/>
      <c r="AG223" s="357"/>
      <c r="AH223" s="357"/>
      <c r="AI223" s="357"/>
      <c r="AJ223" s="357"/>
      <c r="AK223" s="357"/>
      <c r="AL223" s="357"/>
      <c r="AM223" s="357"/>
      <c r="AN223" s="357"/>
      <c r="AO223" s="357"/>
      <c r="AP223" s="362"/>
      <c r="AQ223" s="366"/>
      <c r="AR223" s="357"/>
      <c r="AS223" s="361"/>
      <c r="AT223" s="361"/>
      <c r="AU223" s="362"/>
      <c r="AV223" s="361">
        <v>213</v>
      </c>
      <c r="AW223" s="361">
        <v>15403</v>
      </c>
      <c r="AX223" s="362">
        <f t="shared" si="29"/>
        <v>3850.75</v>
      </c>
      <c r="AY223" s="361">
        <v>219</v>
      </c>
      <c r="AZ223" s="361">
        <v>13925</v>
      </c>
      <c r="BA223" s="360">
        <f t="shared" si="40"/>
        <v>3481.25</v>
      </c>
      <c r="BB223" s="361">
        <v>219</v>
      </c>
      <c r="BC223" s="361">
        <v>15249</v>
      </c>
      <c r="BD223" s="362">
        <f t="shared" si="41"/>
        <v>3812.25</v>
      </c>
      <c r="BE223" s="359">
        <v>195</v>
      </c>
      <c r="BF223" s="359">
        <v>13301</v>
      </c>
      <c r="BG223" s="362">
        <f t="shared" si="42"/>
        <v>3325.25</v>
      </c>
      <c r="BH223" s="362">
        <v>180</v>
      </c>
      <c r="BI223" s="362">
        <v>12980</v>
      </c>
      <c r="BJ223" s="362">
        <f t="shared" si="43"/>
        <v>3245</v>
      </c>
      <c r="BK223" s="362">
        <v>246</v>
      </c>
      <c r="BL223" s="362">
        <v>17082</v>
      </c>
      <c r="BM223" s="362">
        <f t="shared" si="44"/>
        <v>4270.5</v>
      </c>
    </row>
    <row r="224" spans="1:65" s="288" customFormat="1" ht="14.65" customHeight="1">
      <c r="A224" s="340">
        <v>222</v>
      </c>
      <c r="B224" s="362" t="s">
        <v>860</v>
      </c>
      <c r="C224" s="362"/>
      <c r="D224" s="362"/>
      <c r="E224" s="357" t="str">
        <f>VLOOKUP(B224,Remark!G:H,2,0)</f>
        <v>Kerry</v>
      </c>
      <c r="F224" s="367"/>
      <c r="G224" s="367"/>
      <c r="H224" s="367"/>
      <c r="I224" s="367"/>
      <c r="J224" s="367"/>
      <c r="K224" s="367"/>
      <c r="L224" s="367"/>
      <c r="M224" s="367"/>
      <c r="N224" s="367"/>
      <c r="O224" s="367"/>
      <c r="P224" s="367"/>
      <c r="Q224" s="367"/>
      <c r="R224" s="357"/>
      <c r="S224" s="357"/>
      <c r="T224" s="357"/>
      <c r="U224" s="357"/>
      <c r="V224" s="357"/>
      <c r="W224" s="357"/>
      <c r="X224" s="357"/>
      <c r="Y224" s="357"/>
      <c r="Z224" s="357"/>
      <c r="AA224" s="357"/>
      <c r="AB224" s="357"/>
      <c r="AC224" s="357"/>
      <c r="AD224" s="357"/>
      <c r="AE224" s="357"/>
      <c r="AF224" s="357"/>
      <c r="AG224" s="357"/>
      <c r="AH224" s="357"/>
      <c r="AI224" s="357"/>
      <c r="AJ224" s="357"/>
      <c r="AK224" s="357"/>
      <c r="AL224" s="357"/>
      <c r="AM224" s="357"/>
      <c r="AN224" s="357"/>
      <c r="AO224" s="357"/>
      <c r="AP224" s="362"/>
      <c r="AQ224" s="366"/>
      <c r="AR224" s="357"/>
      <c r="AS224" s="361"/>
      <c r="AT224" s="361"/>
      <c r="AU224" s="362"/>
      <c r="AV224" s="361">
        <v>70</v>
      </c>
      <c r="AW224" s="361">
        <v>4598</v>
      </c>
      <c r="AX224" s="362">
        <f t="shared" si="29"/>
        <v>1149.5</v>
      </c>
      <c r="AY224" s="361">
        <v>40</v>
      </c>
      <c r="AZ224" s="361">
        <v>3128</v>
      </c>
      <c r="BA224" s="360">
        <f t="shared" si="40"/>
        <v>782</v>
      </c>
      <c r="BB224" s="361">
        <v>28</v>
      </c>
      <c r="BC224" s="361">
        <v>1884</v>
      </c>
      <c r="BD224" s="362">
        <f t="shared" si="41"/>
        <v>471</v>
      </c>
      <c r="BE224" s="359">
        <v>44</v>
      </c>
      <c r="BF224" s="359">
        <v>2940</v>
      </c>
      <c r="BG224" s="362">
        <f t="shared" si="42"/>
        <v>735</v>
      </c>
      <c r="BH224" s="362">
        <v>54</v>
      </c>
      <c r="BI224" s="362">
        <v>3462</v>
      </c>
      <c r="BJ224" s="362">
        <f t="shared" si="43"/>
        <v>865.5</v>
      </c>
      <c r="BK224" s="362">
        <v>87</v>
      </c>
      <c r="BL224" s="362">
        <v>6013</v>
      </c>
      <c r="BM224" s="362">
        <f t="shared" si="44"/>
        <v>1503.25</v>
      </c>
    </row>
    <row r="225" spans="1:65" s="288" customFormat="1" ht="14.65" customHeight="1">
      <c r="A225" s="340">
        <v>223</v>
      </c>
      <c r="B225" s="362" t="s">
        <v>861</v>
      </c>
      <c r="C225" s="362"/>
      <c r="D225" s="362"/>
      <c r="E225" s="357" t="str">
        <f>VLOOKUP(B225,Remark!G:H,2,0)</f>
        <v>Kerry</v>
      </c>
      <c r="F225" s="367"/>
      <c r="G225" s="367"/>
      <c r="H225" s="367"/>
      <c r="I225" s="367"/>
      <c r="J225" s="367"/>
      <c r="K225" s="367"/>
      <c r="L225" s="367"/>
      <c r="M225" s="367"/>
      <c r="N225" s="367"/>
      <c r="O225" s="367"/>
      <c r="P225" s="367"/>
      <c r="Q225" s="367"/>
      <c r="R225" s="357"/>
      <c r="S225" s="357"/>
      <c r="T225" s="357"/>
      <c r="U225" s="357"/>
      <c r="V225" s="357"/>
      <c r="W225" s="357"/>
      <c r="X225" s="357"/>
      <c r="Y225" s="357"/>
      <c r="Z225" s="357"/>
      <c r="AA225" s="357"/>
      <c r="AB225" s="357"/>
      <c r="AC225" s="357"/>
      <c r="AD225" s="357"/>
      <c r="AE225" s="357"/>
      <c r="AF225" s="357"/>
      <c r="AG225" s="357"/>
      <c r="AH225" s="357"/>
      <c r="AI225" s="357"/>
      <c r="AJ225" s="357"/>
      <c r="AK225" s="357"/>
      <c r="AL225" s="357"/>
      <c r="AM225" s="357"/>
      <c r="AN225" s="357"/>
      <c r="AO225" s="357"/>
      <c r="AP225" s="362"/>
      <c r="AQ225" s="366"/>
      <c r="AR225" s="357"/>
      <c r="AS225" s="361"/>
      <c r="AT225" s="361"/>
      <c r="AU225" s="362"/>
      <c r="AV225" s="361">
        <v>0</v>
      </c>
      <c r="AW225" s="361">
        <v>0</v>
      </c>
      <c r="AX225" s="362">
        <f t="shared" si="29"/>
        <v>0</v>
      </c>
      <c r="AY225" s="361">
        <v>0</v>
      </c>
      <c r="AZ225" s="361">
        <v>0</v>
      </c>
      <c r="BA225" s="360">
        <f t="shared" si="40"/>
        <v>0</v>
      </c>
      <c r="BB225" s="361">
        <v>0</v>
      </c>
      <c r="BC225" s="361">
        <v>0</v>
      </c>
      <c r="BD225" s="362">
        <f t="shared" si="41"/>
        <v>0</v>
      </c>
      <c r="BE225" s="359">
        <v>0</v>
      </c>
      <c r="BF225" s="359">
        <v>0</v>
      </c>
      <c r="BG225" s="362">
        <f t="shared" si="42"/>
        <v>0</v>
      </c>
      <c r="BH225" s="362">
        <v>0</v>
      </c>
      <c r="BI225" s="362">
        <v>0</v>
      </c>
      <c r="BJ225" s="362">
        <f t="shared" si="43"/>
        <v>0</v>
      </c>
      <c r="BK225" s="362">
        <v>0</v>
      </c>
      <c r="BL225" s="362">
        <v>0</v>
      </c>
      <c r="BM225" s="362">
        <f t="shared" si="44"/>
        <v>0</v>
      </c>
    </row>
    <row r="226" spans="1:65" s="288" customFormat="1" ht="14.65" customHeight="1">
      <c r="A226" s="340">
        <v>224</v>
      </c>
      <c r="B226" s="362" t="s">
        <v>862</v>
      </c>
      <c r="C226" s="362"/>
      <c r="D226" s="362"/>
      <c r="E226" s="357" t="str">
        <f>VLOOKUP(B226,Remark!G:H,2,0)</f>
        <v>Kerry</v>
      </c>
      <c r="F226" s="367"/>
      <c r="G226" s="367"/>
      <c r="H226" s="367"/>
      <c r="I226" s="367"/>
      <c r="J226" s="367"/>
      <c r="K226" s="367"/>
      <c r="L226" s="367"/>
      <c r="M226" s="367"/>
      <c r="N226" s="367"/>
      <c r="O226" s="367"/>
      <c r="P226" s="367"/>
      <c r="Q226" s="367"/>
      <c r="R226" s="357"/>
      <c r="S226" s="357"/>
      <c r="T226" s="357"/>
      <c r="U226" s="357"/>
      <c r="V226" s="357"/>
      <c r="W226" s="357"/>
      <c r="X226" s="357"/>
      <c r="Y226" s="357"/>
      <c r="Z226" s="357"/>
      <c r="AA226" s="357"/>
      <c r="AB226" s="357"/>
      <c r="AC226" s="357"/>
      <c r="AD226" s="357"/>
      <c r="AE226" s="357"/>
      <c r="AF226" s="357"/>
      <c r="AG226" s="357"/>
      <c r="AH226" s="357"/>
      <c r="AI226" s="357"/>
      <c r="AJ226" s="357"/>
      <c r="AK226" s="357"/>
      <c r="AL226" s="357"/>
      <c r="AM226" s="357"/>
      <c r="AN226" s="357"/>
      <c r="AO226" s="357"/>
      <c r="AP226" s="362"/>
      <c r="AQ226" s="366"/>
      <c r="AR226" s="357"/>
      <c r="AS226" s="361"/>
      <c r="AT226" s="361"/>
      <c r="AU226" s="362"/>
      <c r="AV226" s="361">
        <v>172</v>
      </c>
      <c r="AW226" s="361">
        <v>11432</v>
      </c>
      <c r="AX226" s="362">
        <f t="shared" si="29"/>
        <v>2858</v>
      </c>
      <c r="AY226" s="361">
        <v>209</v>
      </c>
      <c r="AZ226" s="361">
        <v>14779</v>
      </c>
      <c r="BA226" s="360">
        <f t="shared" si="40"/>
        <v>3694.75</v>
      </c>
      <c r="BB226" s="361">
        <v>163</v>
      </c>
      <c r="BC226" s="361">
        <v>12565</v>
      </c>
      <c r="BD226" s="362">
        <f t="shared" si="41"/>
        <v>3141.25</v>
      </c>
      <c r="BE226" s="359">
        <v>167</v>
      </c>
      <c r="BF226" s="359">
        <v>14241</v>
      </c>
      <c r="BG226" s="362">
        <f t="shared" si="42"/>
        <v>3560.25</v>
      </c>
      <c r="BH226" s="362">
        <v>204</v>
      </c>
      <c r="BI226" s="362">
        <v>15736</v>
      </c>
      <c r="BJ226" s="362">
        <f t="shared" si="43"/>
        <v>3934</v>
      </c>
      <c r="BK226" s="362">
        <v>212</v>
      </c>
      <c r="BL226" s="362">
        <v>14464</v>
      </c>
      <c r="BM226" s="362">
        <f t="shared" si="44"/>
        <v>3616</v>
      </c>
    </row>
    <row r="227" spans="1:65" s="288" customFormat="1" ht="14.65" customHeight="1">
      <c r="A227" s="340">
        <v>225</v>
      </c>
      <c r="B227" s="362" t="s">
        <v>863</v>
      </c>
      <c r="C227" s="362"/>
      <c r="D227" s="362"/>
      <c r="E227" s="357" t="str">
        <f>VLOOKUP(B227,Remark!G:H,2,0)</f>
        <v>HPPY</v>
      </c>
      <c r="F227" s="367"/>
      <c r="G227" s="367"/>
      <c r="H227" s="367"/>
      <c r="I227" s="367"/>
      <c r="J227" s="367"/>
      <c r="K227" s="367"/>
      <c r="L227" s="367"/>
      <c r="M227" s="367"/>
      <c r="N227" s="367"/>
      <c r="O227" s="367"/>
      <c r="P227" s="367"/>
      <c r="Q227" s="367"/>
      <c r="R227" s="357"/>
      <c r="S227" s="357"/>
      <c r="T227" s="357"/>
      <c r="U227" s="357"/>
      <c r="V227" s="357"/>
      <c r="W227" s="357"/>
      <c r="X227" s="357"/>
      <c r="Y227" s="357"/>
      <c r="Z227" s="357"/>
      <c r="AA227" s="357"/>
      <c r="AB227" s="357"/>
      <c r="AC227" s="357"/>
      <c r="AD227" s="357"/>
      <c r="AE227" s="357"/>
      <c r="AF227" s="357"/>
      <c r="AG227" s="357"/>
      <c r="AH227" s="357"/>
      <c r="AI227" s="357"/>
      <c r="AJ227" s="357"/>
      <c r="AK227" s="357"/>
      <c r="AL227" s="357"/>
      <c r="AM227" s="357"/>
      <c r="AN227" s="357"/>
      <c r="AO227" s="357"/>
      <c r="AP227" s="362"/>
      <c r="AQ227" s="366"/>
      <c r="AR227" s="357"/>
      <c r="AS227" s="361"/>
      <c r="AT227" s="361"/>
      <c r="AU227" s="362"/>
      <c r="AV227" s="361">
        <v>78</v>
      </c>
      <c r="AW227" s="361">
        <v>6518</v>
      </c>
      <c r="AX227" s="362">
        <f t="shared" si="29"/>
        <v>1629.5</v>
      </c>
      <c r="AY227" s="361">
        <v>88</v>
      </c>
      <c r="AZ227" s="361">
        <v>6796</v>
      </c>
      <c r="BA227" s="360">
        <f t="shared" si="40"/>
        <v>1699</v>
      </c>
      <c r="BB227" s="361">
        <v>0</v>
      </c>
      <c r="BC227" s="361">
        <v>0</v>
      </c>
      <c r="BD227" s="362">
        <f t="shared" si="41"/>
        <v>0</v>
      </c>
      <c r="BE227" s="359">
        <v>0</v>
      </c>
      <c r="BF227" s="359">
        <v>0</v>
      </c>
      <c r="BG227" s="362">
        <f t="shared" si="42"/>
        <v>0</v>
      </c>
      <c r="BH227" s="358">
        <v>0</v>
      </c>
      <c r="BI227" s="358">
        <v>0</v>
      </c>
      <c r="BJ227" s="362">
        <f t="shared" si="43"/>
        <v>0</v>
      </c>
      <c r="BK227" s="358">
        <v>0</v>
      </c>
      <c r="BL227" s="358">
        <v>0</v>
      </c>
      <c r="BM227" s="362">
        <f t="shared" si="44"/>
        <v>0</v>
      </c>
    </row>
    <row r="228" spans="1:65" s="288" customFormat="1" ht="14.65" customHeight="1">
      <c r="A228" s="340">
        <v>226</v>
      </c>
      <c r="B228" s="362" t="s">
        <v>864</v>
      </c>
      <c r="C228" s="362"/>
      <c r="D228" s="362"/>
      <c r="E228" s="357" t="str">
        <f>VLOOKUP(B228,Remark!G:H,2,0)</f>
        <v>HPPY</v>
      </c>
      <c r="F228" s="367"/>
      <c r="G228" s="367"/>
      <c r="H228" s="367"/>
      <c r="I228" s="367"/>
      <c r="J228" s="367"/>
      <c r="K228" s="367"/>
      <c r="L228" s="367"/>
      <c r="M228" s="367"/>
      <c r="N228" s="367"/>
      <c r="O228" s="367"/>
      <c r="P228" s="367"/>
      <c r="Q228" s="367"/>
      <c r="R228" s="357"/>
      <c r="S228" s="357"/>
      <c r="T228" s="357"/>
      <c r="U228" s="357"/>
      <c r="V228" s="357"/>
      <c r="W228" s="357"/>
      <c r="X228" s="357"/>
      <c r="Y228" s="357"/>
      <c r="Z228" s="357"/>
      <c r="AA228" s="357"/>
      <c r="AB228" s="357"/>
      <c r="AC228" s="357"/>
      <c r="AD228" s="357"/>
      <c r="AE228" s="357"/>
      <c r="AF228" s="357"/>
      <c r="AG228" s="357"/>
      <c r="AH228" s="357"/>
      <c r="AI228" s="357"/>
      <c r="AJ228" s="357"/>
      <c r="AK228" s="357"/>
      <c r="AL228" s="357"/>
      <c r="AM228" s="357"/>
      <c r="AN228" s="357"/>
      <c r="AO228" s="357"/>
      <c r="AP228" s="362"/>
      <c r="AQ228" s="366"/>
      <c r="AR228" s="357"/>
      <c r="AS228" s="361"/>
      <c r="AT228" s="361"/>
      <c r="AU228" s="362"/>
      <c r="AV228" s="361">
        <v>196</v>
      </c>
      <c r="AW228" s="361">
        <v>11944</v>
      </c>
      <c r="AX228" s="362">
        <f t="shared" si="29"/>
        <v>2986</v>
      </c>
      <c r="AY228" s="361">
        <v>279</v>
      </c>
      <c r="AZ228" s="361">
        <v>17021</v>
      </c>
      <c r="BA228" s="360">
        <f t="shared" si="40"/>
        <v>4255.25</v>
      </c>
      <c r="BB228" s="361">
        <v>247</v>
      </c>
      <c r="BC228" s="361">
        <v>16717</v>
      </c>
      <c r="BD228" s="362">
        <f t="shared" si="41"/>
        <v>4179.25</v>
      </c>
      <c r="BE228" s="359">
        <v>285</v>
      </c>
      <c r="BF228" s="359">
        <v>19083</v>
      </c>
      <c r="BG228" s="362">
        <f t="shared" si="42"/>
        <v>4770.75</v>
      </c>
      <c r="BH228" s="358">
        <v>149</v>
      </c>
      <c r="BI228" s="358">
        <v>8843</v>
      </c>
      <c r="BJ228" s="362">
        <f t="shared" si="43"/>
        <v>2210.75</v>
      </c>
      <c r="BK228" s="358">
        <v>122</v>
      </c>
      <c r="BL228" s="358">
        <v>8478</v>
      </c>
      <c r="BM228" s="362">
        <f t="shared" si="44"/>
        <v>2119.5</v>
      </c>
    </row>
    <row r="229" spans="1:65" s="288" customFormat="1" ht="14.65" customHeight="1">
      <c r="A229" s="340">
        <v>227</v>
      </c>
      <c r="B229" s="362" t="s">
        <v>865</v>
      </c>
      <c r="C229" s="362"/>
      <c r="D229" s="362"/>
      <c r="E229" s="357" t="str">
        <f>VLOOKUP(B229,Remark!G:H,2,0)</f>
        <v>HPPY</v>
      </c>
      <c r="F229" s="367"/>
      <c r="G229" s="367"/>
      <c r="H229" s="367"/>
      <c r="I229" s="367"/>
      <c r="J229" s="367"/>
      <c r="K229" s="367"/>
      <c r="L229" s="367"/>
      <c r="M229" s="367"/>
      <c r="N229" s="367"/>
      <c r="O229" s="367"/>
      <c r="P229" s="367"/>
      <c r="Q229" s="367"/>
      <c r="R229" s="357"/>
      <c r="S229" s="357"/>
      <c r="T229" s="357"/>
      <c r="U229" s="357"/>
      <c r="V229" s="357"/>
      <c r="W229" s="357"/>
      <c r="X229" s="357"/>
      <c r="Y229" s="357"/>
      <c r="Z229" s="357"/>
      <c r="AA229" s="357"/>
      <c r="AB229" s="357"/>
      <c r="AC229" s="357"/>
      <c r="AD229" s="357"/>
      <c r="AE229" s="357"/>
      <c r="AF229" s="357"/>
      <c r="AG229" s="357"/>
      <c r="AH229" s="357"/>
      <c r="AI229" s="357"/>
      <c r="AJ229" s="357"/>
      <c r="AK229" s="357"/>
      <c r="AL229" s="357"/>
      <c r="AM229" s="357"/>
      <c r="AN229" s="357"/>
      <c r="AO229" s="357"/>
      <c r="AP229" s="362"/>
      <c r="AQ229" s="366"/>
      <c r="AR229" s="357"/>
      <c r="AS229" s="361"/>
      <c r="AT229" s="361"/>
      <c r="AU229" s="362"/>
      <c r="AV229" s="361">
        <v>594</v>
      </c>
      <c r="AW229" s="361">
        <v>45078</v>
      </c>
      <c r="AX229" s="362">
        <f t="shared" si="29"/>
        <v>11269.5</v>
      </c>
      <c r="AY229" s="361">
        <v>580</v>
      </c>
      <c r="AZ229" s="361">
        <v>47100</v>
      </c>
      <c r="BA229" s="360">
        <f t="shared" si="40"/>
        <v>11775</v>
      </c>
      <c r="BB229" s="361">
        <v>858</v>
      </c>
      <c r="BC229" s="361">
        <v>69862</v>
      </c>
      <c r="BD229" s="362">
        <f t="shared" si="41"/>
        <v>17465.5</v>
      </c>
      <c r="BE229" s="359">
        <v>815</v>
      </c>
      <c r="BF229" s="359">
        <v>62389</v>
      </c>
      <c r="BG229" s="362">
        <f t="shared" si="42"/>
        <v>15597.25</v>
      </c>
      <c r="BH229" s="358">
        <v>635</v>
      </c>
      <c r="BI229" s="358">
        <v>51753</v>
      </c>
      <c r="BJ229" s="362">
        <f t="shared" si="43"/>
        <v>12938.25</v>
      </c>
      <c r="BK229" s="358">
        <v>772</v>
      </c>
      <c r="BL229" s="358">
        <v>57012</v>
      </c>
      <c r="BM229" s="362">
        <f t="shared" si="44"/>
        <v>14253</v>
      </c>
    </row>
    <row r="230" spans="1:65" s="288" customFormat="1" ht="14.65" customHeight="1">
      <c r="A230" s="340">
        <v>228</v>
      </c>
      <c r="B230" s="362" t="s">
        <v>866</v>
      </c>
      <c r="C230" s="362"/>
      <c r="D230" s="362"/>
      <c r="E230" s="357" t="str">
        <f>VLOOKUP(B230,Remark!G:H,2,0)</f>
        <v>NMIN</v>
      </c>
      <c r="F230" s="367"/>
      <c r="G230" s="367"/>
      <c r="H230" s="367"/>
      <c r="I230" s="367"/>
      <c r="J230" s="367"/>
      <c r="K230" s="367"/>
      <c r="L230" s="367"/>
      <c r="M230" s="367"/>
      <c r="N230" s="367"/>
      <c r="O230" s="367"/>
      <c r="P230" s="367"/>
      <c r="Q230" s="367"/>
      <c r="R230" s="357"/>
      <c r="S230" s="357"/>
      <c r="T230" s="357"/>
      <c r="U230" s="357"/>
      <c r="V230" s="357"/>
      <c r="W230" s="357"/>
      <c r="X230" s="357"/>
      <c r="Y230" s="357"/>
      <c r="Z230" s="357"/>
      <c r="AA230" s="357"/>
      <c r="AB230" s="357"/>
      <c r="AC230" s="357"/>
      <c r="AD230" s="357"/>
      <c r="AE230" s="357"/>
      <c r="AF230" s="357"/>
      <c r="AG230" s="357"/>
      <c r="AH230" s="357"/>
      <c r="AI230" s="357"/>
      <c r="AJ230" s="357"/>
      <c r="AK230" s="357"/>
      <c r="AL230" s="357"/>
      <c r="AM230" s="357"/>
      <c r="AN230" s="357"/>
      <c r="AO230" s="357"/>
      <c r="AP230" s="362"/>
      <c r="AQ230" s="366"/>
      <c r="AR230" s="357"/>
      <c r="AS230" s="361"/>
      <c r="AT230" s="361"/>
      <c r="AU230" s="362"/>
      <c r="AV230" s="361">
        <v>182</v>
      </c>
      <c r="AW230" s="361">
        <v>12134</v>
      </c>
      <c r="AX230" s="362">
        <f t="shared" si="29"/>
        <v>3033.5</v>
      </c>
      <c r="AY230" s="361">
        <v>206</v>
      </c>
      <c r="AZ230" s="361">
        <v>14482</v>
      </c>
      <c r="BA230" s="360">
        <f t="shared" si="40"/>
        <v>3620.5</v>
      </c>
      <c r="BB230" s="361">
        <v>209</v>
      </c>
      <c r="BC230" s="361">
        <v>14031</v>
      </c>
      <c r="BD230" s="362">
        <f t="shared" si="41"/>
        <v>3507.75</v>
      </c>
      <c r="BE230" s="359">
        <v>202</v>
      </c>
      <c r="BF230" s="359">
        <v>14790</v>
      </c>
      <c r="BG230" s="362">
        <f t="shared" si="42"/>
        <v>3697.5</v>
      </c>
      <c r="BH230" s="358">
        <v>224</v>
      </c>
      <c r="BI230" s="358">
        <v>15280</v>
      </c>
      <c r="BJ230" s="362">
        <f t="shared" si="43"/>
        <v>3820</v>
      </c>
      <c r="BK230" s="358">
        <v>223</v>
      </c>
      <c r="BL230" s="358">
        <v>15485</v>
      </c>
      <c r="BM230" s="362">
        <f t="shared" si="44"/>
        <v>3871.25</v>
      </c>
    </row>
    <row r="231" spans="1:65" s="288" customFormat="1" ht="14.65" customHeight="1">
      <c r="A231" s="340">
        <v>229</v>
      </c>
      <c r="B231" s="362" t="s">
        <v>867</v>
      </c>
      <c r="C231" s="362"/>
      <c r="D231" s="362"/>
      <c r="E231" s="357" t="str">
        <f>VLOOKUP(B231,Remark!G:H,2,0)</f>
        <v>HPPY</v>
      </c>
      <c r="F231" s="367"/>
      <c r="G231" s="367"/>
      <c r="H231" s="367"/>
      <c r="I231" s="367"/>
      <c r="J231" s="367"/>
      <c r="K231" s="367"/>
      <c r="L231" s="367"/>
      <c r="M231" s="367"/>
      <c r="N231" s="367"/>
      <c r="O231" s="367"/>
      <c r="P231" s="367"/>
      <c r="Q231" s="367"/>
      <c r="R231" s="357"/>
      <c r="S231" s="357"/>
      <c r="T231" s="357"/>
      <c r="U231" s="357"/>
      <c r="V231" s="357"/>
      <c r="W231" s="357"/>
      <c r="X231" s="357"/>
      <c r="Y231" s="357"/>
      <c r="Z231" s="357"/>
      <c r="AA231" s="357"/>
      <c r="AB231" s="357"/>
      <c r="AC231" s="357"/>
      <c r="AD231" s="357"/>
      <c r="AE231" s="357"/>
      <c r="AF231" s="357"/>
      <c r="AG231" s="357"/>
      <c r="AH231" s="357"/>
      <c r="AI231" s="357"/>
      <c r="AJ231" s="357"/>
      <c r="AK231" s="357"/>
      <c r="AL231" s="357"/>
      <c r="AM231" s="357"/>
      <c r="AN231" s="357"/>
      <c r="AO231" s="357"/>
      <c r="AP231" s="362"/>
      <c r="AQ231" s="366"/>
      <c r="AR231" s="357"/>
      <c r="AS231" s="361"/>
      <c r="AT231" s="361"/>
      <c r="AU231" s="362"/>
      <c r="AV231" s="361">
        <v>258</v>
      </c>
      <c r="AW231" s="361">
        <v>15930</v>
      </c>
      <c r="AX231" s="362">
        <f t="shared" si="29"/>
        <v>3982.5</v>
      </c>
      <c r="AY231" s="361">
        <v>253</v>
      </c>
      <c r="AZ231" s="361">
        <v>16043</v>
      </c>
      <c r="BA231" s="360">
        <f t="shared" si="40"/>
        <v>4010.75</v>
      </c>
      <c r="BB231" s="361">
        <v>249</v>
      </c>
      <c r="BC231" s="361">
        <v>15903</v>
      </c>
      <c r="BD231" s="362">
        <f t="shared" si="41"/>
        <v>3975.75</v>
      </c>
      <c r="BE231" s="359">
        <v>282</v>
      </c>
      <c r="BF231" s="359">
        <v>18750</v>
      </c>
      <c r="BG231" s="362">
        <f t="shared" si="42"/>
        <v>4687.5</v>
      </c>
      <c r="BH231" s="362">
        <v>306</v>
      </c>
      <c r="BI231" s="362">
        <v>20162</v>
      </c>
      <c r="BJ231" s="362">
        <f t="shared" si="43"/>
        <v>5040.5</v>
      </c>
      <c r="BK231" s="362">
        <v>405</v>
      </c>
      <c r="BL231" s="362">
        <v>26251</v>
      </c>
      <c r="BM231" s="362">
        <f t="shared" si="44"/>
        <v>6562.75</v>
      </c>
    </row>
    <row r="232" spans="1:65" s="288" customFormat="1" ht="14.65" customHeight="1">
      <c r="A232" s="340">
        <v>230</v>
      </c>
      <c r="B232" s="362" t="s">
        <v>868</v>
      </c>
      <c r="C232" s="362"/>
      <c r="D232" s="362"/>
      <c r="E232" s="357" t="str">
        <f>VLOOKUP(B232,Remark!G:H,2,0)</f>
        <v>Kerry</v>
      </c>
      <c r="F232" s="367"/>
      <c r="G232" s="367"/>
      <c r="H232" s="367"/>
      <c r="I232" s="367"/>
      <c r="J232" s="367"/>
      <c r="K232" s="367"/>
      <c r="L232" s="367"/>
      <c r="M232" s="367"/>
      <c r="N232" s="367"/>
      <c r="O232" s="367"/>
      <c r="P232" s="367"/>
      <c r="Q232" s="367"/>
      <c r="R232" s="357"/>
      <c r="S232" s="357"/>
      <c r="T232" s="357"/>
      <c r="U232" s="357"/>
      <c r="V232" s="357"/>
      <c r="W232" s="357"/>
      <c r="X232" s="357"/>
      <c r="Y232" s="357"/>
      <c r="Z232" s="357"/>
      <c r="AA232" s="357"/>
      <c r="AB232" s="357"/>
      <c r="AC232" s="357"/>
      <c r="AD232" s="357"/>
      <c r="AE232" s="357"/>
      <c r="AF232" s="357"/>
      <c r="AG232" s="357"/>
      <c r="AH232" s="357"/>
      <c r="AI232" s="357"/>
      <c r="AJ232" s="357"/>
      <c r="AK232" s="357"/>
      <c r="AL232" s="357"/>
      <c r="AM232" s="357"/>
      <c r="AN232" s="357"/>
      <c r="AO232" s="357"/>
      <c r="AP232" s="362"/>
      <c r="AQ232" s="366"/>
      <c r="AR232" s="357"/>
      <c r="AS232" s="361"/>
      <c r="AT232" s="361"/>
      <c r="AU232" s="362"/>
      <c r="AV232" s="361">
        <v>148</v>
      </c>
      <c r="AW232" s="361">
        <v>8448</v>
      </c>
      <c r="AX232" s="362">
        <f t="shared" si="29"/>
        <v>2112</v>
      </c>
      <c r="AY232" s="361">
        <v>165</v>
      </c>
      <c r="AZ232" s="361">
        <v>9695</v>
      </c>
      <c r="BA232" s="360">
        <f t="shared" si="40"/>
        <v>2423.75</v>
      </c>
      <c r="BB232" s="361">
        <v>172</v>
      </c>
      <c r="BC232" s="361">
        <v>9652</v>
      </c>
      <c r="BD232" s="362">
        <f t="shared" si="41"/>
        <v>2413</v>
      </c>
      <c r="BE232" s="359">
        <v>207</v>
      </c>
      <c r="BF232" s="359">
        <v>11841</v>
      </c>
      <c r="BG232" s="362">
        <f t="shared" si="42"/>
        <v>2960.25</v>
      </c>
      <c r="BH232" s="362">
        <v>151</v>
      </c>
      <c r="BI232" s="362">
        <v>8185</v>
      </c>
      <c r="BJ232" s="362">
        <f t="shared" si="43"/>
        <v>2046.25</v>
      </c>
      <c r="BK232" s="362">
        <v>219</v>
      </c>
      <c r="BL232" s="362">
        <v>13133</v>
      </c>
      <c r="BM232" s="362">
        <f t="shared" si="44"/>
        <v>3283.25</v>
      </c>
    </row>
    <row r="233" spans="1:65" s="288" customFormat="1" ht="14.65" customHeight="1">
      <c r="A233" s="340">
        <v>231</v>
      </c>
      <c r="B233" s="362" t="s">
        <v>869</v>
      </c>
      <c r="C233" s="362"/>
      <c r="D233" s="362"/>
      <c r="E233" s="357" t="str">
        <f>VLOOKUP(B233,Remark!G:H,2,0)</f>
        <v>BANA</v>
      </c>
      <c r="F233" s="367"/>
      <c r="G233" s="367"/>
      <c r="H233" s="367"/>
      <c r="I233" s="367"/>
      <c r="J233" s="367"/>
      <c r="K233" s="367"/>
      <c r="L233" s="367"/>
      <c r="M233" s="367"/>
      <c r="N233" s="367"/>
      <c r="O233" s="367"/>
      <c r="P233" s="367"/>
      <c r="Q233" s="367"/>
      <c r="R233" s="357"/>
      <c r="S233" s="357"/>
      <c r="T233" s="357"/>
      <c r="U233" s="357"/>
      <c r="V233" s="357"/>
      <c r="W233" s="357"/>
      <c r="X233" s="357"/>
      <c r="Y233" s="357"/>
      <c r="Z233" s="357"/>
      <c r="AA233" s="357"/>
      <c r="AB233" s="357"/>
      <c r="AC233" s="357"/>
      <c r="AD233" s="357"/>
      <c r="AE233" s="357"/>
      <c r="AF233" s="357"/>
      <c r="AG233" s="357"/>
      <c r="AH233" s="357"/>
      <c r="AI233" s="357"/>
      <c r="AJ233" s="357"/>
      <c r="AK233" s="357"/>
      <c r="AL233" s="357"/>
      <c r="AM233" s="357"/>
      <c r="AN233" s="357"/>
      <c r="AO233" s="357"/>
      <c r="AP233" s="362"/>
      <c r="AQ233" s="366"/>
      <c r="AR233" s="357"/>
      <c r="AS233" s="361"/>
      <c r="AT233" s="361"/>
      <c r="AU233" s="362"/>
      <c r="AV233" s="361">
        <v>175</v>
      </c>
      <c r="AW233" s="361">
        <v>12193</v>
      </c>
      <c r="AX233" s="362">
        <f t="shared" ref="AX233:AX296" si="45">AW233*25%</f>
        <v>3048.25</v>
      </c>
      <c r="AY233" s="361">
        <v>216</v>
      </c>
      <c r="AZ233" s="361">
        <v>15016</v>
      </c>
      <c r="BA233" s="360">
        <f t="shared" si="40"/>
        <v>3754</v>
      </c>
      <c r="BB233" s="361">
        <v>190</v>
      </c>
      <c r="BC233" s="361">
        <v>13130</v>
      </c>
      <c r="BD233" s="362">
        <f t="shared" si="41"/>
        <v>3282.5</v>
      </c>
      <c r="BE233" s="359">
        <v>205</v>
      </c>
      <c r="BF233" s="359">
        <v>13011</v>
      </c>
      <c r="BG233" s="362">
        <f t="shared" si="42"/>
        <v>3252.75</v>
      </c>
      <c r="BH233" s="362">
        <v>222</v>
      </c>
      <c r="BI233" s="362">
        <v>15058</v>
      </c>
      <c r="BJ233" s="362">
        <f t="shared" si="43"/>
        <v>3764.5</v>
      </c>
      <c r="BK233" s="362">
        <v>249</v>
      </c>
      <c r="BL233" s="362">
        <v>15799</v>
      </c>
      <c r="BM233" s="362">
        <f t="shared" si="44"/>
        <v>3949.75</v>
      </c>
    </row>
    <row r="234" spans="1:65" s="288" customFormat="1" ht="14.65" customHeight="1">
      <c r="A234" s="340">
        <v>232</v>
      </c>
      <c r="B234" s="362" t="s">
        <v>870</v>
      </c>
      <c r="C234" s="362"/>
      <c r="D234" s="362"/>
      <c r="E234" s="357" t="str">
        <f>VLOOKUP(B234,Remark!G:H,2,0)</f>
        <v>ONUT</v>
      </c>
      <c r="F234" s="367"/>
      <c r="G234" s="367"/>
      <c r="H234" s="367"/>
      <c r="I234" s="367"/>
      <c r="J234" s="367"/>
      <c r="K234" s="367"/>
      <c r="L234" s="367"/>
      <c r="M234" s="367"/>
      <c r="N234" s="367"/>
      <c r="O234" s="367"/>
      <c r="P234" s="367"/>
      <c r="Q234" s="367"/>
      <c r="R234" s="357"/>
      <c r="S234" s="357"/>
      <c r="T234" s="357"/>
      <c r="U234" s="357"/>
      <c r="V234" s="357"/>
      <c r="W234" s="357"/>
      <c r="X234" s="357"/>
      <c r="Y234" s="357"/>
      <c r="Z234" s="357"/>
      <c r="AA234" s="357"/>
      <c r="AB234" s="357"/>
      <c r="AC234" s="357"/>
      <c r="AD234" s="357"/>
      <c r="AE234" s="357"/>
      <c r="AF234" s="357"/>
      <c r="AG234" s="357"/>
      <c r="AH234" s="357"/>
      <c r="AI234" s="357"/>
      <c r="AJ234" s="357"/>
      <c r="AK234" s="357"/>
      <c r="AL234" s="357"/>
      <c r="AM234" s="357"/>
      <c r="AN234" s="357"/>
      <c r="AO234" s="357"/>
      <c r="AP234" s="362"/>
      <c r="AQ234" s="366"/>
      <c r="AR234" s="357"/>
      <c r="AS234" s="361"/>
      <c r="AT234" s="361"/>
      <c r="AU234" s="362"/>
      <c r="AV234" s="361">
        <v>0</v>
      </c>
      <c r="AW234" s="361">
        <v>0</v>
      </c>
      <c r="AX234" s="362">
        <f t="shared" si="45"/>
        <v>0</v>
      </c>
      <c r="AY234" s="361">
        <v>0</v>
      </c>
      <c r="AZ234" s="361">
        <v>0</v>
      </c>
      <c r="BA234" s="360">
        <f t="shared" si="40"/>
        <v>0</v>
      </c>
      <c r="BB234" s="361">
        <v>0</v>
      </c>
      <c r="BC234" s="361">
        <v>0</v>
      </c>
      <c r="BD234" s="362">
        <f t="shared" si="41"/>
        <v>0</v>
      </c>
      <c r="BE234" s="359">
        <v>0</v>
      </c>
      <c r="BF234" s="359">
        <v>0</v>
      </c>
      <c r="BG234" s="362">
        <f t="shared" si="42"/>
        <v>0</v>
      </c>
      <c r="BH234" s="362">
        <v>0</v>
      </c>
      <c r="BI234" s="362">
        <v>0</v>
      </c>
      <c r="BJ234" s="362">
        <f t="shared" si="43"/>
        <v>0</v>
      </c>
      <c r="BK234" s="362">
        <v>0</v>
      </c>
      <c r="BL234" s="362">
        <v>0</v>
      </c>
      <c r="BM234" s="362">
        <f t="shared" si="44"/>
        <v>0</v>
      </c>
    </row>
    <row r="235" spans="1:65" s="288" customFormat="1" ht="14.65" customHeight="1">
      <c r="A235" s="340">
        <v>233</v>
      </c>
      <c r="B235" s="362" t="s">
        <v>871</v>
      </c>
      <c r="C235" s="362"/>
      <c r="D235" s="362"/>
      <c r="E235" s="357" t="str">
        <f>VLOOKUP(B235,Remark!G:H,2,0)</f>
        <v>SCON</v>
      </c>
      <c r="F235" s="367"/>
      <c r="G235" s="367"/>
      <c r="H235" s="367"/>
      <c r="I235" s="367"/>
      <c r="J235" s="367"/>
      <c r="K235" s="367"/>
      <c r="L235" s="367"/>
      <c r="M235" s="367"/>
      <c r="N235" s="367"/>
      <c r="O235" s="367"/>
      <c r="P235" s="367"/>
      <c r="Q235" s="367"/>
      <c r="R235" s="357"/>
      <c r="S235" s="357"/>
      <c r="T235" s="357"/>
      <c r="U235" s="357"/>
      <c r="V235" s="357"/>
      <c r="W235" s="357"/>
      <c r="X235" s="357"/>
      <c r="Y235" s="357"/>
      <c r="Z235" s="357"/>
      <c r="AA235" s="357"/>
      <c r="AB235" s="357"/>
      <c r="AC235" s="357"/>
      <c r="AD235" s="357"/>
      <c r="AE235" s="357"/>
      <c r="AF235" s="357"/>
      <c r="AG235" s="357"/>
      <c r="AH235" s="357"/>
      <c r="AI235" s="357"/>
      <c r="AJ235" s="357"/>
      <c r="AK235" s="357"/>
      <c r="AL235" s="357"/>
      <c r="AM235" s="357"/>
      <c r="AN235" s="357"/>
      <c r="AO235" s="357"/>
      <c r="AP235" s="362"/>
      <c r="AQ235" s="366"/>
      <c r="AR235" s="357"/>
      <c r="AS235" s="361"/>
      <c r="AT235" s="361"/>
      <c r="AU235" s="362"/>
      <c r="AV235" s="361">
        <v>81</v>
      </c>
      <c r="AW235" s="361">
        <v>4603</v>
      </c>
      <c r="AX235" s="362">
        <f t="shared" si="45"/>
        <v>1150.75</v>
      </c>
      <c r="AY235" s="361">
        <v>69</v>
      </c>
      <c r="AZ235" s="361">
        <v>3779</v>
      </c>
      <c r="BA235" s="360">
        <f t="shared" si="40"/>
        <v>944.75</v>
      </c>
      <c r="BB235" s="361">
        <v>81</v>
      </c>
      <c r="BC235" s="361">
        <v>5195</v>
      </c>
      <c r="BD235" s="362">
        <f t="shared" si="41"/>
        <v>1298.75</v>
      </c>
      <c r="BE235" s="359">
        <v>68</v>
      </c>
      <c r="BF235" s="359">
        <v>4924</v>
      </c>
      <c r="BG235" s="362">
        <f t="shared" si="42"/>
        <v>1231</v>
      </c>
      <c r="BH235" s="362">
        <v>56</v>
      </c>
      <c r="BI235" s="362">
        <v>3308</v>
      </c>
      <c r="BJ235" s="362">
        <f t="shared" si="43"/>
        <v>827</v>
      </c>
      <c r="BK235" s="362">
        <v>103</v>
      </c>
      <c r="BL235" s="362">
        <v>6225</v>
      </c>
      <c r="BM235" s="362">
        <f t="shared" si="44"/>
        <v>1556.25</v>
      </c>
    </row>
    <row r="236" spans="1:65" s="288" customFormat="1" ht="14.65" customHeight="1">
      <c r="A236" s="340">
        <v>234</v>
      </c>
      <c r="B236" s="362" t="s">
        <v>872</v>
      </c>
      <c r="C236" s="362"/>
      <c r="D236" s="362"/>
      <c r="E236" s="357" t="str">
        <f>VLOOKUP(B236,Remark!G:H,2,0)</f>
        <v>SCON</v>
      </c>
      <c r="F236" s="367"/>
      <c r="G236" s="367"/>
      <c r="H236" s="367"/>
      <c r="I236" s="367"/>
      <c r="J236" s="367"/>
      <c r="K236" s="367"/>
      <c r="L236" s="367"/>
      <c r="M236" s="367"/>
      <c r="N236" s="367"/>
      <c r="O236" s="367"/>
      <c r="P236" s="367"/>
      <c r="Q236" s="367"/>
      <c r="R236" s="357"/>
      <c r="S236" s="357"/>
      <c r="T236" s="357"/>
      <c r="U236" s="357"/>
      <c r="V236" s="357"/>
      <c r="W236" s="357"/>
      <c r="X236" s="357"/>
      <c r="Y236" s="357"/>
      <c r="Z236" s="357"/>
      <c r="AA236" s="357"/>
      <c r="AB236" s="357"/>
      <c r="AC236" s="357"/>
      <c r="AD236" s="357"/>
      <c r="AE236" s="357"/>
      <c r="AF236" s="357"/>
      <c r="AG236" s="357"/>
      <c r="AH236" s="357"/>
      <c r="AI236" s="357"/>
      <c r="AJ236" s="357"/>
      <c r="AK236" s="357"/>
      <c r="AL236" s="357"/>
      <c r="AM236" s="357"/>
      <c r="AN236" s="357"/>
      <c r="AO236" s="357"/>
      <c r="AP236" s="362"/>
      <c r="AQ236" s="366"/>
      <c r="AR236" s="357"/>
      <c r="AS236" s="361"/>
      <c r="AT236" s="361"/>
      <c r="AU236" s="362"/>
      <c r="AV236" s="361">
        <v>188</v>
      </c>
      <c r="AW236" s="361">
        <v>14424</v>
      </c>
      <c r="AX236" s="362">
        <f t="shared" si="45"/>
        <v>3606</v>
      </c>
      <c r="AY236" s="361">
        <v>188</v>
      </c>
      <c r="AZ236" s="361">
        <v>14244</v>
      </c>
      <c r="BA236" s="360">
        <f t="shared" si="40"/>
        <v>3561</v>
      </c>
      <c r="BB236" s="361">
        <v>191</v>
      </c>
      <c r="BC236" s="361">
        <v>13629</v>
      </c>
      <c r="BD236" s="362">
        <f t="shared" si="41"/>
        <v>3407.25</v>
      </c>
      <c r="BE236" s="359">
        <v>247</v>
      </c>
      <c r="BF236" s="359">
        <v>17521</v>
      </c>
      <c r="BG236" s="362">
        <f t="shared" si="42"/>
        <v>4380.25</v>
      </c>
      <c r="BH236" s="362">
        <v>193</v>
      </c>
      <c r="BI236" s="362">
        <v>13375</v>
      </c>
      <c r="BJ236" s="362">
        <f t="shared" si="43"/>
        <v>3343.75</v>
      </c>
      <c r="BK236" s="362">
        <v>247</v>
      </c>
      <c r="BL236" s="362">
        <v>17837</v>
      </c>
      <c r="BM236" s="362">
        <f t="shared" si="44"/>
        <v>4459.25</v>
      </c>
    </row>
    <row r="237" spans="1:65" s="288" customFormat="1" ht="14.65" customHeight="1">
      <c r="A237" s="340">
        <v>235</v>
      </c>
      <c r="B237" s="362" t="s">
        <v>873</v>
      </c>
      <c r="C237" s="362"/>
      <c r="D237" s="362"/>
      <c r="E237" s="357" t="str">
        <f>VLOOKUP(B237,Remark!G:H,2,0)</f>
        <v>PTNK</v>
      </c>
      <c r="F237" s="367"/>
      <c r="G237" s="367"/>
      <c r="H237" s="367"/>
      <c r="I237" s="367"/>
      <c r="J237" s="367"/>
      <c r="K237" s="367"/>
      <c r="L237" s="367"/>
      <c r="M237" s="367"/>
      <c r="N237" s="367"/>
      <c r="O237" s="367"/>
      <c r="P237" s="367"/>
      <c r="Q237" s="367"/>
      <c r="R237" s="357"/>
      <c r="S237" s="357"/>
      <c r="T237" s="357"/>
      <c r="U237" s="357"/>
      <c r="V237" s="357"/>
      <c r="W237" s="357"/>
      <c r="X237" s="357"/>
      <c r="Y237" s="357"/>
      <c r="Z237" s="357"/>
      <c r="AA237" s="357"/>
      <c r="AB237" s="357"/>
      <c r="AC237" s="357"/>
      <c r="AD237" s="357"/>
      <c r="AE237" s="357"/>
      <c r="AF237" s="357"/>
      <c r="AG237" s="357"/>
      <c r="AH237" s="357"/>
      <c r="AI237" s="357"/>
      <c r="AJ237" s="357"/>
      <c r="AK237" s="357"/>
      <c r="AL237" s="357"/>
      <c r="AM237" s="357"/>
      <c r="AN237" s="357"/>
      <c r="AO237" s="357"/>
      <c r="AP237" s="362"/>
      <c r="AQ237" s="366"/>
      <c r="AR237" s="357"/>
      <c r="AS237" s="361"/>
      <c r="AT237" s="361"/>
      <c r="AU237" s="362"/>
      <c r="AV237" s="361">
        <v>184</v>
      </c>
      <c r="AW237" s="361">
        <v>12104</v>
      </c>
      <c r="AX237" s="362">
        <f t="shared" si="45"/>
        <v>3026</v>
      </c>
      <c r="AY237" s="361">
        <v>188</v>
      </c>
      <c r="AZ237" s="361">
        <v>11964</v>
      </c>
      <c r="BA237" s="360">
        <f t="shared" si="40"/>
        <v>2991</v>
      </c>
      <c r="BB237" s="361">
        <v>207</v>
      </c>
      <c r="BC237" s="361">
        <v>12885</v>
      </c>
      <c r="BD237" s="362">
        <f t="shared" si="41"/>
        <v>3221.25</v>
      </c>
      <c r="BE237" s="359">
        <v>184</v>
      </c>
      <c r="BF237" s="359">
        <v>11108</v>
      </c>
      <c r="BG237" s="362">
        <f t="shared" si="42"/>
        <v>2777</v>
      </c>
      <c r="BH237" s="362">
        <v>173</v>
      </c>
      <c r="BI237" s="362">
        <v>11183</v>
      </c>
      <c r="BJ237" s="362">
        <f t="shared" si="43"/>
        <v>2795.75</v>
      </c>
      <c r="BK237" s="362">
        <v>216</v>
      </c>
      <c r="BL237" s="362">
        <v>12940</v>
      </c>
      <c r="BM237" s="362">
        <f t="shared" si="44"/>
        <v>3235</v>
      </c>
    </row>
    <row r="238" spans="1:65" s="288" customFormat="1" ht="14.65" customHeight="1">
      <c r="A238" s="340">
        <v>236</v>
      </c>
      <c r="B238" s="362" t="s">
        <v>874</v>
      </c>
      <c r="C238" s="362"/>
      <c r="D238" s="362"/>
      <c r="E238" s="357" t="str">
        <f>VLOOKUP(B238,Remark!G:H,2,0)</f>
        <v>SCON</v>
      </c>
      <c r="F238" s="367"/>
      <c r="G238" s="367"/>
      <c r="H238" s="367"/>
      <c r="I238" s="367"/>
      <c r="J238" s="367"/>
      <c r="K238" s="367"/>
      <c r="L238" s="367"/>
      <c r="M238" s="367"/>
      <c r="N238" s="367"/>
      <c r="O238" s="367"/>
      <c r="P238" s="367"/>
      <c r="Q238" s="367"/>
      <c r="R238" s="357"/>
      <c r="S238" s="357"/>
      <c r="T238" s="357"/>
      <c r="U238" s="357"/>
      <c r="V238" s="357"/>
      <c r="W238" s="357"/>
      <c r="X238" s="357"/>
      <c r="Y238" s="357"/>
      <c r="Z238" s="357"/>
      <c r="AA238" s="357"/>
      <c r="AB238" s="357"/>
      <c r="AC238" s="357"/>
      <c r="AD238" s="357"/>
      <c r="AE238" s="357"/>
      <c r="AF238" s="357"/>
      <c r="AG238" s="357"/>
      <c r="AH238" s="357"/>
      <c r="AI238" s="357"/>
      <c r="AJ238" s="357"/>
      <c r="AK238" s="357"/>
      <c r="AL238" s="357"/>
      <c r="AM238" s="357"/>
      <c r="AN238" s="357"/>
      <c r="AO238" s="357"/>
      <c r="AP238" s="362"/>
      <c r="AQ238" s="366"/>
      <c r="AR238" s="357"/>
      <c r="AS238" s="361"/>
      <c r="AT238" s="361"/>
      <c r="AU238" s="362"/>
      <c r="AV238" s="361">
        <v>142</v>
      </c>
      <c r="AW238" s="361">
        <v>9518</v>
      </c>
      <c r="AX238" s="362">
        <f t="shared" si="45"/>
        <v>2379.5</v>
      </c>
      <c r="AY238" s="361">
        <v>206</v>
      </c>
      <c r="AZ238" s="361">
        <v>14142</v>
      </c>
      <c r="BA238" s="360">
        <f t="shared" si="40"/>
        <v>3535.5</v>
      </c>
      <c r="BB238" s="361">
        <v>170</v>
      </c>
      <c r="BC238" s="361">
        <v>11062</v>
      </c>
      <c r="BD238" s="362">
        <f t="shared" si="41"/>
        <v>2765.5</v>
      </c>
      <c r="BE238" s="359">
        <v>204</v>
      </c>
      <c r="BF238" s="359">
        <v>13292</v>
      </c>
      <c r="BG238" s="362">
        <f t="shared" si="42"/>
        <v>3323</v>
      </c>
      <c r="BH238" s="362">
        <v>179</v>
      </c>
      <c r="BI238" s="362">
        <v>11789</v>
      </c>
      <c r="BJ238" s="362">
        <f t="shared" si="43"/>
        <v>2947.25</v>
      </c>
      <c r="BK238" s="362">
        <v>228</v>
      </c>
      <c r="BL238" s="362">
        <v>14020</v>
      </c>
      <c r="BM238" s="362">
        <f t="shared" si="44"/>
        <v>3505</v>
      </c>
    </row>
    <row r="239" spans="1:65" s="288" customFormat="1" ht="14.65" customHeight="1">
      <c r="A239" s="340">
        <v>237</v>
      </c>
      <c r="B239" s="362" t="s">
        <v>875</v>
      </c>
      <c r="C239" s="362"/>
      <c r="D239" s="362"/>
      <c r="E239" s="357" t="str">
        <f>VLOOKUP(B239,Remark!G:H,2,0)</f>
        <v>MAHA</v>
      </c>
      <c r="F239" s="367"/>
      <c r="G239" s="367"/>
      <c r="H239" s="367"/>
      <c r="I239" s="367"/>
      <c r="J239" s="367"/>
      <c r="K239" s="367"/>
      <c r="L239" s="367"/>
      <c r="M239" s="367"/>
      <c r="N239" s="367"/>
      <c r="O239" s="367"/>
      <c r="P239" s="367"/>
      <c r="Q239" s="367"/>
      <c r="R239" s="357"/>
      <c r="S239" s="357"/>
      <c r="T239" s="357"/>
      <c r="U239" s="357"/>
      <c r="V239" s="357"/>
      <c r="W239" s="357"/>
      <c r="X239" s="357"/>
      <c r="Y239" s="357"/>
      <c r="Z239" s="357"/>
      <c r="AA239" s="357"/>
      <c r="AB239" s="357"/>
      <c r="AC239" s="357"/>
      <c r="AD239" s="357"/>
      <c r="AE239" s="357"/>
      <c r="AF239" s="357"/>
      <c r="AG239" s="357"/>
      <c r="AH239" s="357"/>
      <c r="AI239" s="357"/>
      <c r="AJ239" s="357"/>
      <c r="AK239" s="357"/>
      <c r="AL239" s="357"/>
      <c r="AM239" s="357"/>
      <c r="AN239" s="357"/>
      <c r="AO239" s="357"/>
      <c r="AP239" s="362"/>
      <c r="AQ239" s="366"/>
      <c r="AR239" s="357"/>
      <c r="AS239" s="361"/>
      <c r="AT239" s="361"/>
      <c r="AU239" s="362"/>
      <c r="AV239" s="361">
        <v>209</v>
      </c>
      <c r="AW239" s="361">
        <v>14127</v>
      </c>
      <c r="AX239" s="362">
        <f t="shared" si="45"/>
        <v>3531.75</v>
      </c>
      <c r="AY239" s="361">
        <v>161</v>
      </c>
      <c r="AZ239" s="361">
        <v>11931</v>
      </c>
      <c r="BA239" s="360">
        <f t="shared" si="40"/>
        <v>2982.75</v>
      </c>
      <c r="BB239" s="361">
        <v>78</v>
      </c>
      <c r="BC239" s="361">
        <v>6274</v>
      </c>
      <c r="BD239" s="362">
        <f t="shared" si="41"/>
        <v>1568.5</v>
      </c>
      <c r="BE239" s="359">
        <v>128</v>
      </c>
      <c r="BF239" s="359">
        <v>8896</v>
      </c>
      <c r="BG239" s="362">
        <f t="shared" si="42"/>
        <v>2224</v>
      </c>
      <c r="BH239" s="362">
        <v>239</v>
      </c>
      <c r="BI239" s="362">
        <v>16409</v>
      </c>
      <c r="BJ239" s="362">
        <f t="shared" si="43"/>
        <v>4102.25</v>
      </c>
      <c r="BK239" s="362">
        <v>232</v>
      </c>
      <c r="BL239" s="362">
        <v>15788</v>
      </c>
      <c r="BM239" s="362">
        <f t="shared" si="44"/>
        <v>3947</v>
      </c>
    </row>
    <row r="240" spans="1:65" s="288" customFormat="1" ht="14.65" customHeight="1">
      <c r="A240" s="340">
        <v>238</v>
      </c>
      <c r="B240" s="362" t="s">
        <v>876</v>
      </c>
      <c r="C240" s="362"/>
      <c r="D240" s="362"/>
      <c r="E240" s="357" t="str">
        <f>VLOOKUP(B240,Remark!G:H,2,0)</f>
        <v>PTNK</v>
      </c>
      <c r="F240" s="367"/>
      <c r="G240" s="367"/>
      <c r="H240" s="367"/>
      <c r="I240" s="367"/>
      <c r="J240" s="367"/>
      <c r="K240" s="367"/>
      <c r="L240" s="367"/>
      <c r="M240" s="367"/>
      <c r="N240" s="367"/>
      <c r="O240" s="367"/>
      <c r="P240" s="367"/>
      <c r="Q240" s="367"/>
      <c r="R240" s="357"/>
      <c r="S240" s="357"/>
      <c r="T240" s="357"/>
      <c r="U240" s="357"/>
      <c r="V240" s="357"/>
      <c r="W240" s="357"/>
      <c r="X240" s="357"/>
      <c r="Y240" s="357"/>
      <c r="Z240" s="357"/>
      <c r="AA240" s="357"/>
      <c r="AB240" s="357"/>
      <c r="AC240" s="357"/>
      <c r="AD240" s="357"/>
      <c r="AE240" s="357"/>
      <c r="AF240" s="357"/>
      <c r="AG240" s="357"/>
      <c r="AH240" s="357"/>
      <c r="AI240" s="357"/>
      <c r="AJ240" s="357"/>
      <c r="AK240" s="357"/>
      <c r="AL240" s="357"/>
      <c r="AM240" s="357"/>
      <c r="AN240" s="357"/>
      <c r="AO240" s="357"/>
      <c r="AP240" s="362"/>
      <c r="AQ240" s="366"/>
      <c r="AR240" s="357"/>
      <c r="AS240" s="361"/>
      <c r="AT240" s="361"/>
      <c r="AU240" s="362"/>
      <c r="AV240" s="361">
        <v>461</v>
      </c>
      <c r="AW240" s="361">
        <v>30611</v>
      </c>
      <c r="AX240" s="362">
        <f t="shared" si="45"/>
        <v>7652.75</v>
      </c>
      <c r="AY240" s="361">
        <v>372</v>
      </c>
      <c r="AZ240" s="361">
        <v>25340</v>
      </c>
      <c r="BA240" s="360">
        <f t="shared" si="40"/>
        <v>6335</v>
      </c>
      <c r="BB240" s="361">
        <v>290</v>
      </c>
      <c r="BC240" s="361">
        <v>20830</v>
      </c>
      <c r="BD240" s="362">
        <f t="shared" si="41"/>
        <v>5207.5</v>
      </c>
      <c r="BE240" s="359">
        <v>0</v>
      </c>
      <c r="BF240" s="359">
        <v>0</v>
      </c>
      <c r="BG240" s="362">
        <f t="shared" si="42"/>
        <v>0</v>
      </c>
      <c r="BH240" s="362">
        <v>0</v>
      </c>
      <c r="BI240" s="362">
        <v>0</v>
      </c>
      <c r="BJ240" s="362">
        <f t="shared" si="43"/>
        <v>0</v>
      </c>
      <c r="BK240" s="362">
        <v>31</v>
      </c>
      <c r="BL240" s="362">
        <v>1977</v>
      </c>
      <c r="BM240" s="362">
        <f t="shared" si="44"/>
        <v>494.25</v>
      </c>
    </row>
    <row r="241" spans="1:65" s="288" customFormat="1" ht="14.65" customHeight="1">
      <c r="A241" s="340">
        <v>239</v>
      </c>
      <c r="B241" s="362" t="s">
        <v>877</v>
      </c>
      <c r="C241" s="362"/>
      <c r="D241" s="362"/>
      <c r="E241" s="357" t="str">
        <f>VLOOKUP(B241,Remark!G:H,2,0)</f>
        <v>SCON</v>
      </c>
      <c r="F241" s="367"/>
      <c r="G241" s="367"/>
      <c r="H241" s="367"/>
      <c r="I241" s="367"/>
      <c r="J241" s="367"/>
      <c r="K241" s="367"/>
      <c r="L241" s="367"/>
      <c r="M241" s="367"/>
      <c r="N241" s="367"/>
      <c r="O241" s="367"/>
      <c r="P241" s="367"/>
      <c r="Q241" s="367"/>
      <c r="R241" s="357"/>
      <c r="S241" s="357"/>
      <c r="T241" s="357"/>
      <c r="U241" s="357"/>
      <c r="V241" s="357"/>
      <c r="W241" s="357"/>
      <c r="X241" s="357"/>
      <c r="Y241" s="357"/>
      <c r="Z241" s="357"/>
      <c r="AA241" s="357"/>
      <c r="AB241" s="357"/>
      <c r="AC241" s="357"/>
      <c r="AD241" s="357"/>
      <c r="AE241" s="357"/>
      <c r="AF241" s="357"/>
      <c r="AG241" s="357"/>
      <c r="AH241" s="357"/>
      <c r="AI241" s="357"/>
      <c r="AJ241" s="357"/>
      <c r="AK241" s="357"/>
      <c r="AL241" s="357"/>
      <c r="AM241" s="357"/>
      <c r="AN241" s="357"/>
      <c r="AO241" s="357"/>
      <c r="AP241" s="362"/>
      <c r="AQ241" s="366"/>
      <c r="AR241" s="357"/>
      <c r="AS241" s="361"/>
      <c r="AT241" s="361"/>
      <c r="AU241" s="362"/>
      <c r="AV241" s="361">
        <v>267</v>
      </c>
      <c r="AW241" s="361">
        <v>18393</v>
      </c>
      <c r="AX241" s="362">
        <f t="shared" si="45"/>
        <v>4598.25</v>
      </c>
      <c r="AY241" s="361">
        <v>232</v>
      </c>
      <c r="AZ241" s="361">
        <v>15056</v>
      </c>
      <c r="BA241" s="360">
        <f t="shared" si="40"/>
        <v>3764</v>
      </c>
      <c r="BB241" s="361">
        <v>79</v>
      </c>
      <c r="BC241" s="361">
        <v>6325</v>
      </c>
      <c r="BD241" s="362">
        <f t="shared" si="41"/>
        <v>1581.25</v>
      </c>
      <c r="BE241" s="359">
        <v>168</v>
      </c>
      <c r="BF241" s="359">
        <v>11060</v>
      </c>
      <c r="BG241" s="362">
        <f t="shared" si="42"/>
        <v>2765</v>
      </c>
      <c r="BH241" s="362">
        <v>197</v>
      </c>
      <c r="BI241" s="362">
        <v>13203</v>
      </c>
      <c r="BJ241" s="362">
        <f t="shared" si="43"/>
        <v>3300.75</v>
      </c>
      <c r="BK241" s="362">
        <v>217</v>
      </c>
      <c r="BL241" s="362">
        <v>13547</v>
      </c>
      <c r="BM241" s="362">
        <f t="shared" si="44"/>
        <v>3386.75</v>
      </c>
    </row>
    <row r="242" spans="1:65" s="288" customFormat="1" ht="14.65" customHeight="1">
      <c r="A242" s="340">
        <v>240</v>
      </c>
      <c r="B242" s="362" t="s">
        <v>878</v>
      </c>
      <c r="C242" s="362"/>
      <c r="D242" s="362"/>
      <c r="E242" s="357" t="str">
        <f>VLOOKUP(B242,Remark!G:H,2,0)</f>
        <v>PTNK</v>
      </c>
      <c r="F242" s="367"/>
      <c r="G242" s="367"/>
      <c r="H242" s="367"/>
      <c r="I242" s="367"/>
      <c r="J242" s="367"/>
      <c r="K242" s="367"/>
      <c r="L242" s="367"/>
      <c r="M242" s="367"/>
      <c r="N242" s="367"/>
      <c r="O242" s="367"/>
      <c r="P242" s="367"/>
      <c r="Q242" s="367"/>
      <c r="R242" s="357"/>
      <c r="S242" s="357"/>
      <c r="T242" s="357"/>
      <c r="U242" s="357"/>
      <c r="V242" s="357"/>
      <c r="W242" s="357"/>
      <c r="X242" s="357"/>
      <c r="Y242" s="357"/>
      <c r="Z242" s="357"/>
      <c r="AA242" s="357"/>
      <c r="AB242" s="357"/>
      <c r="AC242" s="357"/>
      <c r="AD242" s="357"/>
      <c r="AE242" s="357"/>
      <c r="AF242" s="357"/>
      <c r="AG242" s="357"/>
      <c r="AH242" s="357"/>
      <c r="AI242" s="357"/>
      <c r="AJ242" s="357"/>
      <c r="AK242" s="357"/>
      <c r="AL242" s="357"/>
      <c r="AM242" s="357"/>
      <c r="AN242" s="357"/>
      <c r="AO242" s="357"/>
      <c r="AP242" s="362"/>
      <c r="AQ242" s="366"/>
      <c r="AR242" s="357"/>
      <c r="AS242" s="361"/>
      <c r="AT242" s="361"/>
      <c r="AU242" s="362"/>
      <c r="AV242" s="361">
        <v>195</v>
      </c>
      <c r="AW242" s="361">
        <v>14941</v>
      </c>
      <c r="AX242" s="362">
        <f t="shared" si="45"/>
        <v>3735.25</v>
      </c>
      <c r="AY242" s="361">
        <v>206</v>
      </c>
      <c r="AZ242" s="361">
        <v>14734</v>
      </c>
      <c r="BA242" s="360">
        <f t="shared" si="40"/>
        <v>3683.5</v>
      </c>
      <c r="BB242" s="361">
        <v>235</v>
      </c>
      <c r="BC242" s="361">
        <v>16721</v>
      </c>
      <c r="BD242" s="362">
        <f t="shared" si="41"/>
        <v>4180.25</v>
      </c>
      <c r="BE242" s="359">
        <v>259</v>
      </c>
      <c r="BF242" s="359">
        <v>16401</v>
      </c>
      <c r="BG242" s="362">
        <f t="shared" si="42"/>
        <v>4100.25</v>
      </c>
      <c r="BH242" s="362">
        <v>234</v>
      </c>
      <c r="BI242" s="362">
        <v>15322</v>
      </c>
      <c r="BJ242" s="362">
        <f t="shared" si="43"/>
        <v>3830.5</v>
      </c>
      <c r="BK242" s="362">
        <v>254</v>
      </c>
      <c r="BL242" s="362">
        <v>16234</v>
      </c>
      <c r="BM242" s="362">
        <f t="shared" si="44"/>
        <v>4058.5</v>
      </c>
    </row>
    <row r="243" spans="1:65" s="288" customFormat="1" ht="14.65" customHeight="1">
      <c r="A243" s="340">
        <v>241</v>
      </c>
      <c r="B243" s="362" t="s">
        <v>879</v>
      </c>
      <c r="C243" s="362"/>
      <c r="D243" s="362"/>
      <c r="E243" s="357" t="str">
        <f>VLOOKUP(B243,Remark!G:H,2,0)</f>
        <v>PTNK</v>
      </c>
      <c r="F243" s="367"/>
      <c r="G243" s="367"/>
      <c r="H243" s="367"/>
      <c r="I243" s="367"/>
      <c r="J243" s="367"/>
      <c r="K243" s="367"/>
      <c r="L243" s="367"/>
      <c r="M243" s="367"/>
      <c r="N243" s="367"/>
      <c r="O243" s="367"/>
      <c r="P243" s="367"/>
      <c r="Q243" s="367"/>
      <c r="R243" s="357"/>
      <c r="S243" s="357"/>
      <c r="T243" s="357"/>
      <c r="U243" s="357"/>
      <c r="V243" s="357"/>
      <c r="W243" s="357"/>
      <c r="X243" s="357"/>
      <c r="Y243" s="357"/>
      <c r="Z243" s="357"/>
      <c r="AA243" s="357"/>
      <c r="AB243" s="357"/>
      <c r="AC243" s="357"/>
      <c r="AD243" s="357"/>
      <c r="AE243" s="357"/>
      <c r="AF243" s="357"/>
      <c r="AG243" s="357"/>
      <c r="AH243" s="357"/>
      <c r="AI243" s="357"/>
      <c r="AJ243" s="357"/>
      <c r="AK243" s="357"/>
      <c r="AL243" s="357"/>
      <c r="AM243" s="357"/>
      <c r="AN243" s="357"/>
      <c r="AO243" s="357"/>
      <c r="AP243" s="362"/>
      <c r="AQ243" s="366"/>
      <c r="AR243" s="357"/>
      <c r="AS243" s="361"/>
      <c r="AT243" s="361"/>
      <c r="AU243" s="362"/>
      <c r="AV243" s="361">
        <v>237</v>
      </c>
      <c r="AW243" s="361">
        <v>15235</v>
      </c>
      <c r="AX243" s="362">
        <f t="shared" si="45"/>
        <v>3808.75</v>
      </c>
      <c r="AY243" s="361">
        <v>125</v>
      </c>
      <c r="AZ243" s="361">
        <v>10271</v>
      </c>
      <c r="BA243" s="360">
        <f t="shared" si="40"/>
        <v>2567.75</v>
      </c>
      <c r="BB243" s="361">
        <v>83</v>
      </c>
      <c r="BC243" s="361">
        <v>6881</v>
      </c>
      <c r="BD243" s="362">
        <f t="shared" si="41"/>
        <v>1720.25</v>
      </c>
      <c r="BE243" s="359">
        <v>81</v>
      </c>
      <c r="BF243" s="359">
        <v>5371</v>
      </c>
      <c r="BG243" s="362">
        <f t="shared" si="42"/>
        <v>1342.75</v>
      </c>
      <c r="BH243" s="362">
        <v>137</v>
      </c>
      <c r="BI243" s="362">
        <v>8835</v>
      </c>
      <c r="BJ243" s="362">
        <f t="shared" si="43"/>
        <v>2208.75</v>
      </c>
      <c r="BK243" s="362">
        <v>194</v>
      </c>
      <c r="BL243" s="362">
        <v>13054</v>
      </c>
      <c r="BM243" s="362">
        <f t="shared" si="44"/>
        <v>3263.5</v>
      </c>
    </row>
    <row r="244" spans="1:65" s="288" customFormat="1" ht="14.65" customHeight="1">
      <c r="A244" s="340">
        <v>242</v>
      </c>
      <c r="B244" s="362" t="s">
        <v>880</v>
      </c>
      <c r="C244" s="362"/>
      <c r="D244" s="362"/>
      <c r="E244" s="357" t="str">
        <f>VLOOKUP(B244,Remark!G:H,2,0)</f>
        <v>ONUT</v>
      </c>
      <c r="F244" s="367"/>
      <c r="G244" s="367"/>
      <c r="H244" s="367"/>
      <c r="I244" s="367"/>
      <c r="J244" s="367"/>
      <c r="K244" s="367"/>
      <c r="L244" s="367"/>
      <c r="M244" s="367"/>
      <c r="N244" s="367"/>
      <c r="O244" s="367"/>
      <c r="P244" s="367"/>
      <c r="Q244" s="367"/>
      <c r="R244" s="357"/>
      <c r="S244" s="357"/>
      <c r="T244" s="357"/>
      <c r="U244" s="357"/>
      <c r="V244" s="357"/>
      <c r="W244" s="357"/>
      <c r="X244" s="357"/>
      <c r="Y244" s="357"/>
      <c r="Z244" s="357"/>
      <c r="AA244" s="357"/>
      <c r="AB244" s="357"/>
      <c r="AC244" s="357"/>
      <c r="AD244" s="357"/>
      <c r="AE244" s="357"/>
      <c r="AF244" s="357"/>
      <c r="AG244" s="357"/>
      <c r="AH244" s="357"/>
      <c r="AI244" s="357"/>
      <c r="AJ244" s="357"/>
      <c r="AK244" s="357"/>
      <c r="AL244" s="357"/>
      <c r="AM244" s="357"/>
      <c r="AN244" s="357"/>
      <c r="AO244" s="357"/>
      <c r="AP244" s="362"/>
      <c r="AQ244" s="366"/>
      <c r="AR244" s="357"/>
      <c r="AS244" s="361"/>
      <c r="AT244" s="361"/>
      <c r="AU244" s="362"/>
      <c r="AV244" s="361">
        <v>94</v>
      </c>
      <c r="AW244" s="361">
        <v>5966</v>
      </c>
      <c r="AX244" s="362">
        <f t="shared" si="45"/>
        <v>1491.5</v>
      </c>
      <c r="AY244" s="361">
        <v>103</v>
      </c>
      <c r="AZ244" s="361">
        <v>7549</v>
      </c>
      <c r="BA244" s="360">
        <f t="shared" si="40"/>
        <v>1887.25</v>
      </c>
      <c r="BB244" s="361">
        <v>95</v>
      </c>
      <c r="BC244" s="361">
        <v>6513</v>
      </c>
      <c r="BD244" s="362">
        <f t="shared" si="41"/>
        <v>1628.25</v>
      </c>
      <c r="BE244" s="359">
        <v>146</v>
      </c>
      <c r="BF244" s="359">
        <v>9034</v>
      </c>
      <c r="BG244" s="362">
        <f t="shared" si="42"/>
        <v>2258.5</v>
      </c>
      <c r="BH244" s="362">
        <v>120</v>
      </c>
      <c r="BI244" s="362">
        <v>7960</v>
      </c>
      <c r="BJ244" s="362">
        <f t="shared" si="43"/>
        <v>1990</v>
      </c>
      <c r="BK244" s="362">
        <v>103</v>
      </c>
      <c r="BL244" s="362">
        <v>6881</v>
      </c>
      <c r="BM244" s="362">
        <f t="shared" si="44"/>
        <v>1720.25</v>
      </c>
    </row>
    <row r="245" spans="1:65" s="288" customFormat="1" ht="14.65" customHeight="1">
      <c r="A245" s="340">
        <v>243</v>
      </c>
      <c r="B245" s="362" t="s">
        <v>881</v>
      </c>
      <c r="C245" s="362"/>
      <c r="D245" s="362"/>
      <c r="E245" s="357" t="str">
        <f>VLOOKUP(B245,Remark!G:H,2,0)</f>
        <v>ONUT</v>
      </c>
      <c r="F245" s="367"/>
      <c r="G245" s="367"/>
      <c r="H245" s="367"/>
      <c r="I245" s="367"/>
      <c r="J245" s="367"/>
      <c r="K245" s="367"/>
      <c r="L245" s="367"/>
      <c r="M245" s="367"/>
      <c r="N245" s="367"/>
      <c r="O245" s="367"/>
      <c r="P245" s="367"/>
      <c r="Q245" s="36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57"/>
      <c r="AB245" s="357"/>
      <c r="AC245" s="357"/>
      <c r="AD245" s="357"/>
      <c r="AE245" s="357"/>
      <c r="AF245" s="357"/>
      <c r="AG245" s="357"/>
      <c r="AH245" s="357"/>
      <c r="AI245" s="357"/>
      <c r="AJ245" s="357"/>
      <c r="AK245" s="357"/>
      <c r="AL245" s="357"/>
      <c r="AM245" s="357"/>
      <c r="AN245" s="357"/>
      <c r="AO245" s="357"/>
      <c r="AP245" s="362"/>
      <c r="AQ245" s="366"/>
      <c r="AR245" s="357"/>
      <c r="AS245" s="361"/>
      <c r="AT245" s="361"/>
      <c r="AU245" s="362"/>
      <c r="AV245" s="361">
        <v>107</v>
      </c>
      <c r="AW245" s="361">
        <v>8681</v>
      </c>
      <c r="AX245" s="362">
        <f t="shared" si="45"/>
        <v>2170.25</v>
      </c>
      <c r="AY245" s="361">
        <v>167</v>
      </c>
      <c r="AZ245" s="361">
        <v>12317</v>
      </c>
      <c r="BA245" s="360">
        <f t="shared" si="40"/>
        <v>3079.25</v>
      </c>
      <c r="BB245" s="361">
        <v>147</v>
      </c>
      <c r="BC245" s="361">
        <v>10369</v>
      </c>
      <c r="BD245" s="362">
        <f t="shared" si="41"/>
        <v>2592.25</v>
      </c>
      <c r="BE245" s="359">
        <v>109</v>
      </c>
      <c r="BF245" s="359">
        <v>8843</v>
      </c>
      <c r="BG245" s="362">
        <f t="shared" si="42"/>
        <v>2210.75</v>
      </c>
      <c r="BH245" s="362">
        <v>172</v>
      </c>
      <c r="BI245" s="362">
        <v>12424</v>
      </c>
      <c r="BJ245" s="362">
        <f t="shared" si="43"/>
        <v>3106</v>
      </c>
      <c r="BK245" s="362">
        <v>185</v>
      </c>
      <c r="BL245" s="362">
        <v>13899</v>
      </c>
      <c r="BM245" s="362">
        <f t="shared" si="44"/>
        <v>3474.75</v>
      </c>
    </row>
    <row r="246" spans="1:65" s="288" customFormat="1" ht="14.65" customHeight="1">
      <c r="A246" s="340">
        <v>244</v>
      </c>
      <c r="B246" s="362" t="s">
        <v>882</v>
      </c>
      <c r="C246" s="362"/>
      <c r="D246" s="362"/>
      <c r="E246" s="357" t="str">
        <f>VLOOKUP(B246,Remark!G:H,2,0)</f>
        <v>ONUT</v>
      </c>
      <c r="F246" s="367"/>
      <c r="G246" s="367"/>
      <c r="H246" s="367"/>
      <c r="I246" s="367"/>
      <c r="J246" s="367"/>
      <c r="K246" s="367"/>
      <c r="L246" s="367"/>
      <c r="M246" s="367"/>
      <c r="N246" s="367"/>
      <c r="O246" s="367"/>
      <c r="P246" s="367"/>
      <c r="Q246" s="367"/>
      <c r="R246" s="357"/>
      <c r="S246" s="357"/>
      <c r="T246" s="357"/>
      <c r="U246" s="357"/>
      <c r="V246" s="357"/>
      <c r="W246" s="357"/>
      <c r="X246" s="357"/>
      <c r="Y246" s="357"/>
      <c r="Z246" s="357"/>
      <c r="AA246" s="357"/>
      <c r="AB246" s="357"/>
      <c r="AC246" s="357"/>
      <c r="AD246" s="357"/>
      <c r="AE246" s="357"/>
      <c r="AF246" s="357"/>
      <c r="AG246" s="357"/>
      <c r="AH246" s="357"/>
      <c r="AI246" s="357"/>
      <c r="AJ246" s="357"/>
      <c r="AK246" s="357"/>
      <c r="AL246" s="357"/>
      <c r="AM246" s="357"/>
      <c r="AN246" s="357"/>
      <c r="AO246" s="357"/>
      <c r="AP246" s="362"/>
      <c r="AQ246" s="366"/>
      <c r="AR246" s="357"/>
      <c r="AS246" s="361"/>
      <c r="AT246" s="361"/>
      <c r="AU246" s="362"/>
      <c r="AV246" s="361">
        <v>412</v>
      </c>
      <c r="AW246" s="361">
        <v>30404</v>
      </c>
      <c r="AX246" s="362">
        <f t="shared" si="45"/>
        <v>7601</v>
      </c>
      <c r="AY246" s="361">
        <v>394</v>
      </c>
      <c r="AZ246" s="361">
        <v>27246</v>
      </c>
      <c r="BA246" s="360">
        <f t="shared" si="40"/>
        <v>6811.5</v>
      </c>
      <c r="BB246" s="361">
        <v>474</v>
      </c>
      <c r="BC246" s="361">
        <v>30962</v>
      </c>
      <c r="BD246" s="362">
        <f t="shared" si="41"/>
        <v>7740.5</v>
      </c>
      <c r="BE246" s="359">
        <v>510</v>
      </c>
      <c r="BF246" s="359">
        <v>33938</v>
      </c>
      <c r="BG246" s="362">
        <f t="shared" si="42"/>
        <v>8484.5</v>
      </c>
      <c r="BH246" s="362">
        <v>436</v>
      </c>
      <c r="BI246" s="362">
        <v>28256</v>
      </c>
      <c r="BJ246" s="362">
        <f t="shared" si="43"/>
        <v>7064</v>
      </c>
      <c r="BK246" s="362">
        <v>440</v>
      </c>
      <c r="BL246" s="362">
        <v>29444</v>
      </c>
      <c r="BM246" s="362">
        <f t="shared" si="44"/>
        <v>7361</v>
      </c>
    </row>
    <row r="247" spans="1:65" s="288" customFormat="1" ht="14.65" customHeight="1">
      <c r="A247" s="340">
        <v>245</v>
      </c>
      <c r="B247" s="362" t="s">
        <v>883</v>
      </c>
      <c r="C247" s="362"/>
      <c r="D247" s="362"/>
      <c r="E247" s="357" t="str">
        <f>VLOOKUP(B247,Remark!G:H,2,0)</f>
        <v>ONUT</v>
      </c>
      <c r="F247" s="367"/>
      <c r="G247" s="367"/>
      <c r="H247" s="367"/>
      <c r="I247" s="367"/>
      <c r="J247" s="367"/>
      <c r="K247" s="367"/>
      <c r="L247" s="367"/>
      <c r="M247" s="367"/>
      <c r="N247" s="367"/>
      <c r="O247" s="367"/>
      <c r="P247" s="367"/>
      <c r="Q247" s="367"/>
      <c r="R247" s="357"/>
      <c r="S247" s="357"/>
      <c r="T247" s="357"/>
      <c r="U247" s="357"/>
      <c r="V247" s="357"/>
      <c r="W247" s="357"/>
      <c r="X247" s="357">
        <f>VLOOKUP(A124,[1]sum!$A$2:$H$154,7,FALSE)</f>
        <v>6</v>
      </c>
      <c r="Y247" s="357">
        <f>VLOOKUP(A124,[1]sum!$A$2:$H$154,8,FALSE)</f>
        <v>454</v>
      </c>
      <c r="Z247" s="357">
        <f t="shared" si="22"/>
        <v>113.5</v>
      </c>
      <c r="AA247" s="357">
        <v>83</v>
      </c>
      <c r="AB247" s="357">
        <v>5181</v>
      </c>
      <c r="AC247" s="357">
        <f t="shared" si="23"/>
        <v>1295.25</v>
      </c>
      <c r="AD247" s="357">
        <v>64</v>
      </c>
      <c r="AE247" s="357">
        <v>5032</v>
      </c>
      <c r="AF247" s="357">
        <f t="shared" si="24"/>
        <v>1258</v>
      </c>
      <c r="AG247" s="357">
        <v>115</v>
      </c>
      <c r="AH247" s="357">
        <v>8473</v>
      </c>
      <c r="AI247" s="357">
        <f t="shared" si="25"/>
        <v>2118.25</v>
      </c>
      <c r="AJ247" s="357">
        <v>158</v>
      </c>
      <c r="AK247" s="357">
        <v>10946</v>
      </c>
      <c r="AL247" s="357">
        <f t="shared" si="26"/>
        <v>2736.5</v>
      </c>
      <c r="AM247" s="357">
        <v>164</v>
      </c>
      <c r="AN247" s="357">
        <v>10360</v>
      </c>
      <c r="AO247" s="357">
        <f t="shared" si="27"/>
        <v>2590</v>
      </c>
      <c r="AP247" s="362">
        <v>339</v>
      </c>
      <c r="AQ247" s="366">
        <v>21653</v>
      </c>
      <c r="AR247" s="357">
        <f t="shared" si="21"/>
        <v>5413.25</v>
      </c>
      <c r="AS247" s="361">
        <v>285</v>
      </c>
      <c r="AT247" s="361">
        <v>18323</v>
      </c>
      <c r="AU247" s="362">
        <f t="shared" si="28"/>
        <v>4580.75</v>
      </c>
      <c r="AV247" s="361">
        <v>391</v>
      </c>
      <c r="AW247" s="361">
        <v>26309</v>
      </c>
      <c r="AX247" s="362">
        <f t="shared" si="45"/>
        <v>6577.25</v>
      </c>
      <c r="AY247" s="361">
        <v>420</v>
      </c>
      <c r="AZ247" s="361">
        <v>28012</v>
      </c>
      <c r="BA247" s="360">
        <f t="shared" si="40"/>
        <v>7003</v>
      </c>
      <c r="BB247" s="361">
        <v>330</v>
      </c>
      <c r="BC247" s="361">
        <v>26526</v>
      </c>
      <c r="BD247" s="362">
        <f t="shared" si="41"/>
        <v>6631.5</v>
      </c>
      <c r="BE247" s="359">
        <v>352</v>
      </c>
      <c r="BF247" s="359">
        <v>27652</v>
      </c>
      <c r="BG247" s="362">
        <f t="shared" si="42"/>
        <v>6913</v>
      </c>
      <c r="BH247" s="362">
        <v>443</v>
      </c>
      <c r="BI247" s="362">
        <v>31097</v>
      </c>
      <c r="BJ247" s="362">
        <f t="shared" si="43"/>
        <v>7774.25</v>
      </c>
      <c r="BK247" s="362">
        <v>549</v>
      </c>
      <c r="BL247" s="362">
        <v>38535</v>
      </c>
      <c r="BM247" s="362">
        <f t="shared" si="44"/>
        <v>9633.75</v>
      </c>
    </row>
    <row r="248" spans="1:65" s="288" customFormat="1" ht="14.65" customHeight="1">
      <c r="A248" s="340">
        <v>246</v>
      </c>
      <c r="B248" s="362" t="s">
        <v>884</v>
      </c>
      <c r="C248" s="362"/>
      <c r="D248" s="362"/>
      <c r="E248" s="357" t="str">
        <f>VLOOKUP(B248,Remark!G:H,2,0)</f>
        <v>BANA</v>
      </c>
      <c r="F248" s="367"/>
      <c r="G248" s="367"/>
      <c r="H248" s="367"/>
      <c r="I248" s="367"/>
      <c r="J248" s="367"/>
      <c r="K248" s="367"/>
      <c r="L248" s="367"/>
      <c r="M248" s="367"/>
      <c r="N248" s="367"/>
      <c r="O248" s="367"/>
      <c r="P248" s="367"/>
      <c r="Q248" s="367"/>
      <c r="R248" s="357"/>
      <c r="S248" s="357"/>
      <c r="T248" s="357"/>
      <c r="U248" s="357"/>
      <c r="V248" s="357"/>
      <c r="W248" s="357"/>
      <c r="X248" s="357">
        <f>VLOOKUP(A125,[1]sum!$A$2:$H$154,7,FALSE)</f>
        <v>25</v>
      </c>
      <c r="Y248" s="357">
        <f>VLOOKUP(A125,[1]sum!$A$2:$H$154,8,FALSE)</f>
        <v>2039</v>
      </c>
      <c r="Z248" s="357">
        <f t="shared" si="22"/>
        <v>509.75</v>
      </c>
      <c r="AA248" s="357">
        <v>182</v>
      </c>
      <c r="AB248" s="357">
        <v>12854</v>
      </c>
      <c r="AC248" s="357">
        <f t="shared" si="23"/>
        <v>3213.5</v>
      </c>
      <c r="AD248" s="357">
        <v>353</v>
      </c>
      <c r="AE248" s="357">
        <v>26423</v>
      </c>
      <c r="AF248" s="357">
        <f t="shared" si="24"/>
        <v>6605.75</v>
      </c>
      <c r="AG248" s="357">
        <v>411</v>
      </c>
      <c r="AH248" s="357">
        <v>27701</v>
      </c>
      <c r="AI248" s="357">
        <f t="shared" si="25"/>
        <v>6925.25</v>
      </c>
      <c r="AJ248" s="357">
        <v>327</v>
      </c>
      <c r="AK248" s="357">
        <v>19921</v>
      </c>
      <c r="AL248" s="357">
        <f t="shared" si="26"/>
        <v>4980.25</v>
      </c>
      <c r="AM248" s="357">
        <v>163</v>
      </c>
      <c r="AN248" s="357">
        <v>10769</v>
      </c>
      <c r="AO248" s="357">
        <f t="shared" si="27"/>
        <v>2692.25</v>
      </c>
      <c r="AP248" s="362">
        <v>473</v>
      </c>
      <c r="AQ248" s="366">
        <v>31543</v>
      </c>
      <c r="AR248" s="357">
        <f t="shared" si="21"/>
        <v>7885.75</v>
      </c>
      <c r="AS248" s="361">
        <v>242</v>
      </c>
      <c r="AT248" s="361">
        <v>18386</v>
      </c>
      <c r="AU248" s="362">
        <f t="shared" si="28"/>
        <v>4596.5</v>
      </c>
      <c r="AV248" s="361">
        <v>235</v>
      </c>
      <c r="AW248" s="361">
        <v>19757</v>
      </c>
      <c r="AX248" s="362">
        <f t="shared" si="45"/>
        <v>4939.25</v>
      </c>
      <c r="AY248" s="361">
        <v>36</v>
      </c>
      <c r="AZ248" s="361">
        <v>3064</v>
      </c>
      <c r="BA248" s="360">
        <f t="shared" si="40"/>
        <v>766</v>
      </c>
      <c r="BB248" s="361">
        <v>155</v>
      </c>
      <c r="BC248" s="361">
        <v>8317</v>
      </c>
      <c r="BD248" s="362">
        <f t="shared" si="41"/>
        <v>2079.25</v>
      </c>
      <c r="BE248" s="359">
        <v>314</v>
      </c>
      <c r="BF248" s="359">
        <v>21050</v>
      </c>
      <c r="BG248" s="362">
        <f t="shared" si="42"/>
        <v>5262.5</v>
      </c>
      <c r="BH248" s="362">
        <v>235</v>
      </c>
      <c r="BI248" s="362">
        <v>14789</v>
      </c>
      <c r="BJ248" s="362">
        <f t="shared" si="43"/>
        <v>3697.25</v>
      </c>
      <c r="BK248" s="362">
        <v>205</v>
      </c>
      <c r="BL248" s="362">
        <v>12207</v>
      </c>
      <c r="BM248" s="362">
        <f t="shared" si="44"/>
        <v>3051.75</v>
      </c>
    </row>
    <row r="249" spans="1:65" s="288" customFormat="1" ht="14.65" customHeight="1">
      <c r="A249" s="340">
        <v>247</v>
      </c>
      <c r="B249" s="362" t="s">
        <v>885</v>
      </c>
      <c r="C249" s="362"/>
      <c r="D249" s="362"/>
      <c r="E249" s="357" t="str">
        <f>VLOOKUP(B249,Remark!G:H,2,0)</f>
        <v>BANA</v>
      </c>
      <c r="F249" s="367"/>
      <c r="G249" s="367"/>
      <c r="H249" s="367"/>
      <c r="I249" s="367"/>
      <c r="J249" s="367"/>
      <c r="K249" s="367"/>
      <c r="L249" s="367"/>
      <c r="M249" s="367"/>
      <c r="N249" s="367"/>
      <c r="O249" s="367"/>
      <c r="P249" s="367"/>
      <c r="Q249" s="367"/>
      <c r="R249" s="357"/>
      <c r="S249" s="357"/>
      <c r="T249" s="357"/>
      <c r="U249" s="357"/>
      <c r="V249" s="357"/>
      <c r="W249" s="357"/>
      <c r="X249" s="357">
        <f>VLOOKUP(A126,[1]sum!$A$2:$H$154,7,FALSE)</f>
        <v>13</v>
      </c>
      <c r="Y249" s="357">
        <f>VLOOKUP(A126,[1]sum!$A$2:$H$154,8,FALSE)</f>
        <v>935</v>
      </c>
      <c r="Z249" s="357">
        <f t="shared" si="22"/>
        <v>233.75</v>
      </c>
      <c r="AA249" s="357">
        <v>283</v>
      </c>
      <c r="AB249" s="357">
        <v>22381</v>
      </c>
      <c r="AC249" s="357">
        <f t="shared" si="23"/>
        <v>5595.25</v>
      </c>
      <c r="AD249" s="357">
        <v>582</v>
      </c>
      <c r="AE249" s="357">
        <v>43710</v>
      </c>
      <c r="AF249" s="357">
        <f t="shared" si="24"/>
        <v>10927.5</v>
      </c>
      <c r="AG249" s="357">
        <v>583</v>
      </c>
      <c r="AH249" s="357">
        <v>45925</v>
      </c>
      <c r="AI249" s="357">
        <f t="shared" si="25"/>
        <v>11481.25</v>
      </c>
      <c r="AJ249" s="357">
        <v>614</v>
      </c>
      <c r="AK249" s="357">
        <v>45850</v>
      </c>
      <c r="AL249" s="357">
        <f t="shared" si="26"/>
        <v>11462.5</v>
      </c>
      <c r="AM249" s="357">
        <v>527</v>
      </c>
      <c r="AN249" s="357">
        <v>32609</v>
      </c>
      <c r="AO249" s="357">
        <f t="shared" si="27"/>
        <v>8152.25</v>
      </c>
      <c r="AP249" s="362">
        <v>622</v>
      </c>
      <c r="AQ249" s="366">
        <v>48550</v>
      </c>
      <c r="AR249" s="357">
        <f t="shared" si="21"/>
        <v>12137.5</v>
      </c>
      <c r="AS249" s="361">
        <v>506</v>
      </c>
      <c r="AT249" s="361">
        <v>37150</v>
      </c>
      <c r="AU249" s="362">
        <f t="shared" si="28"/>
        <v>9287.5</v>
      </c>
      <c r="AV249" s="361">
        <v>162</v>
      </c>
      <c r="AW249" s="361">
        <v>10334</v>
      </c>
      <c r="AX249" s="362">
        <f t="shared" si="45"/>
        <v>2583.5</v>
      </c>
      <c r="AY249" s="361">
        <v>195</v>
      </c>
      <c r="AZ249" s="361">
        <v>12817</v>
      </c>
      <c r="BA249" s="360">
        <f t="shared" si="40"/>
        <v>3204.25</v>
      </c>
      <c r="BB249" s="361">
        <v>130</v>
      </c>
      <c r="BC249" s="361">
        <v>8302</v>
      </c>
      <c r="BD249" s="362">
        <f t="shared" si="41"/>
        <v>2075.5</v>
      </c>
      <c r="BE249" s="359">
        <v>331</v>
      </c>
      <c r="BF249" s="359">
        <v>19989</v>
      </c>
      <c r="BG249" s="362">
        <f t="shared" si="42"/>
        <v>4997.25</v>
      </c>
      <c r="BH249" s="362">
        <v>240</v>
      </c>
      <c r="BI249" s="362">
        <v>15292</v>
      </c>
      <c r="BJ249" s="362">
        <f t="shared" si="43"/>
        <v>3823</v>
      </c>
      <c r="BK249" s="362">
        <v>235</v>
      </c>
      <c r="BL249" s="362">
        <v>14789</v>
      </c>
      <c r="BM249" s="362">
        <f t="shared" si="44"/>
        <v>3697.25</v>
      </c>
    </row>
    <row r="250" spans="1:65" s="288" customFormat="1" ht="14.65" customHeight="1">
      <c r="A250" s="340">
        <v>248</v>
      </c>
      <c r="B250" s="362" t="s">
        <v>886</v>
      </c>
      <c r="C250" s="362"/>
      <c r="D250" s="362"/>
      <c r="E250" s="357" t="str">
        <f>VLOOKUP(B250,Remark!G:H,2,0)</f>
        <v>SCON</v>
      </c>
      <c r="F250" s="367"/>
      <c r="G250" s="367"/>
      <c r="H250" s="367"/>
      <c r="I250" s="367"/>
      <c r="J250" s="367"/>
      <c r="K250" s="367"/>
      <c r="L250" s="367"/>
      <c r="M250" s="367"/>
      <c r="N250" s="367"/>
      <c r="O250" s="367"/>
      <c r="P250" s="367"/>
      <c r="Q250" s="36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57"/>
      <c r="AB250" s="357"/>
      <c r="AC250" s="357"/>
      <c r="AD250" s="357"/>
      <c r="AE250" s="357"/>
      <c r="AF250" s="357"/>
      <c r="AG250" s="357"/>
      <c r="AH250" s="357"/>
      <c r="AI250" s="357"/>
      <c r="AJ250" s="357"/>
      <c r="AK250" s="357"/>
      <c r="AL250" s="357"/>
      <c r="AM250" s="357"/>
      <c r="AN250" s="357"/>
      <c r="AO250" s="357"/>
      <c r="AP250" s="362"/>
      <c r="AQ250" s="366"/>
      <c r="AR250" s="357"/>
      <c r="AS250" s="361"/>
      <c r="AT250" s="361"/>
      <c r="AU250" s="362"/>
      <c r="AV250" s="361">
        <v>294</v>
      </c>
      <c r="AW250" s="361">
        <v>19302</v>
      </c>
      <c r="AX250" s="362">
        <f t="shared" si="45"/>
        <v>4825.5</v>
      </c>
      <c r="AY250" s="361">
        <v>350</v>
      </c>
      <c r="AZ250" s="361">
        <v>24702</v>
      </c>
      <c r="BA250" s="360">
        <f t="shared" si="40"/>
        <v>6175.5</v>
      </c>
      <c r="BB250" s="361">
        <v>293</v>
      </c>
      <c r="BC250" s="361">
        <v>19499</v>
      </c>
      <c r="BD250" s="362">
        <f t="shared" si="41"/>
        <v>4874.75</v>
      </c>
      <c r="BE250" s="359">
        <v>299</v>
      </c>
      <c r="BF250" s="359">
        <v>20637</v>
      </c>
      <c r="BG250" s="362">
        <f t="shared" si="42"/>
        <v>5159.25</v>
      </c>
      <c r="BH250" s="362">
        <v>316</v>
      </c>
      <c r="BI250" s="362">
        <v>22764</v>
      </c>
      <c r="BJ250" s="362">
        <f t="shared" si="43"/>
        <v>5691</v>
      </c>
      <c r="BK250" s="362">
        <v>356</v>
      </c>
      <c r="BL250" s="362">
        <v>24236</v>
      </c>
      <c r="BM250" s="362">
        <f t="shared" si="44"/>
        <v>6059</v>
      </c>
    </row>
    <row r="251" spans="1:65" s="288" customFormat="1" ht="14.65" customHeight="1">
      <c r="A251" s="340">
        <v>249</v>
      </c>
      <c r="B251" s="362" t="s">
        <v>887</v>
      </c>
      <c r="C251" s="362"/>
      <c r="D251" s="362"/>
      <c r="E251" s="357" t="str">
        <f>VLOOKUP(B251,Remark!G:H,2,0)</f>
        <v>BANA</v>
      </c>
      <c r="F251" s="367"/>
      <c r="G251" s="367"/>
      <c r="H251" s="367"/>
      <c r="I251" s="367"/>
      <c r="J251" s="367"/>
      <c r="K251" s="367"/>
      <c r="L251" s="367"/>
      <c r="M251" s="367"/>
      <c r="N251" s="367"/>
      <c r="O251" s="367"/>
      <c r="P251" s="367"/>
      <c r="Q251" s="367"/>
      <c r="R251" s="357"/>
      <c r="S251" s="357"/>
      <c r="T251" s="357"/>
      <c r="U251" s="357"/>
      <c r="V251" s="357"/>
      <c r="W251" s="357"/>
      <c r="X251" s="357"/>
      <c r="Y251" s="357"/>
      <c r="Z251" s="357"/>
      <c r="AA251" s="357"/>
      <c r="AB251" s="357"/>
      <c r="AC251" s="357"/>
      <c r="AD251" s="357"/>
      <c r="AE251" s="357"/>
      <c r="AF251" s="357"/>
      <c r="AG251" s="357"/>
      <c r="AH251" s="357"/>
      <c r="AI251" s="357"/>
      <c r="AJ251" s="357"/>
      <c r="AK251" s="357"/>
      <c r="AL251" s="357"/>
      <c r="AM251" s="357"/>
      <c r="AN251" s="357"/>
      <c r="AO251" s="357"/>
      <c r="AP251" s="362"/>
      <c r="AQ251" s="366"/>
      <c r="AR251" s="357"/>
      <c r="AS251" s="361"/>
      <c r="AT251" s="361"/>
      <c r="AU251" s="362"/>
      <c r="AV251" s="361">
        <v>216</v>
      </c>
      <c r="AW251" s="361">
        <v>14668</v>
      </c>
      <c r="AX251" s="362">
        <f t="shared" si="45"/>
        <v>3667</v>
      </c>
      <c r="AY251" s="361">
        <v>278</v>
      </c>
      <c r="AZ251" s="361">
        <v>19286</v>
      </c>
      <c r="BA251" s="360">
        <f t="shared" si="40"/>
        <v>4821.5</v>
      </c>
      <c r="BB251" s="361">
        <v>266</v>
      </c>
      <c r="BC251" s="361">
        <v>18150</v>
      </c>
      <c r="BD251" s="362">
        <f t="shared" si="41"/>
        <v>4537.5</v>
      </c>
      <c r="BE251" s="359">
        <v>350</v>
      </c>
      <c r="BF251" s="359">
        <v>22750</v>
      </c>
      <c r="BG251" s="362">
        <f t="shared" si="42"/>
        <v>5687.5</v>
      </c>
      <c r="BH251" s="362">
        <v>274</v>
      </c>
      <c r="BI251" s="362">
        <v>18534</v>
      </c>
      <c r="BJ251" s="362">
        <f t="shared" si="43"/>
        <v>4633.5</v>
      </c>
      <c r="BK251" s="362">
        <v>353</v>
      </c>
      <c r="BL251" s="362">
        <v>22711</v>
      </c>
      <c r="BM251" s="362">
        <f t="shared" si="44"/>
        <v>5677.75</v>
      </c>
    </row>
    <row r="252" spans="1:65" s="288" customFormat="1" ht="14.65" customHeight="1">
      <c r="A252" s="340">
        <v>250</v>
      </c>
      <c r="B252" s="362" t="s">
        <v>888</v>
      </c>
      <c r="C252" s="362"/>
      <c r="D252" s="362"/>
      <c r="E252" s="357" t="str">
        <f>VLOOKUP(B252,Remark!G:H,2,0)</f>
        <v>BANA</v>
      </c>
      <c r="F252" s="367"/>
      <c r="G252" s="367"/>
      <c r="H252" s="367"/>
      <c r="I252" s="367"/>
      <c r="J252" s="367"/>
      <c r="K252" s="367"/>
      <c r="L252" s="367"/>
      <c r="M252" s="367"/>
      <c r="N252" s="367"/>
      <c r="O252" s="367"/>
      <c r="P252" s="367"/>
      <c r="Q252" s="367"/>
      <c r="R252" s="357"/>
      <c r="S252" s="357"/>
      <c r="T252" s="357"/>
      <c r="U252" s="357"/>
      <c r="V252" s="357"/>
      <c r="W252" s="357"/>
      <c r="X252" s="357"/>
      <c r="Y252" s="357"/>
      <c r="Z252" s="357"/>
      <c r="AA252" s="357"/>
      <c r="AB252" s="357"/>
      <c r="AC252" s="357"/>
      <c r="AD252" s="357"/>
      <c r="AE252" s="357"/>
      <c r="AF252" s="357"/>
      <c r="AG252" s="357"/>
      <c r="AH252" s="357"/>
      <c r="AI252" s="357"/>
      <c r="AJ252" s="357"/>
      <c r="AK252" s="357"/>
      <c r="AL252" s="357"/>
      <c r="AM252" s="357"/>
      <c r="AN252" s="357"/>
      <c r="AO252" s="357"/>
      <c r="AP252" s="362"/>
      <c r="AQ252" s="366"/>
      <c r="AR252" s="357"/>
      <c r="AS252" s="361"/>
      <c r="AT252" s="361"/>
      <c r="AU252" s="362"/>
      <c r="AV252" s="361">
        <v>131</v>
      </c>
      <c r="AW252" s="361">
        <v>9089</v>
      </c>
      <c r="AX252" s="362">
        <f t="shared" si="45"/>
        <v>2272.25</v>
      </c>
      <c r="AY252" s="361">
        <v>130</v>
      </c>
      <c r="AZ252" s="361">
        <v>9870</v>
      </c>
      <c r="BA252" s="360">
        <f t="shared" si="40"/>
        <v>2467.5</v>
      </c>
      <c r="BB252" s="361">
        <v>161</v>
      </c>
      <c r="BC252" s="361">
        <v>11563</v>
      </c>
      <c r="BD252" s="362">
        <f t="shared" si="41"/>
        <v>2890.75</v>
      </c>
      <c r="BE252" s="359">
        <v>191</v>
      </c>
      <c r="BF252" s="359">
        <v>13221</v>
      </c>
      <c r="BG252" s="362">
        <f t="shared" si="42"/>
        <v>3305.25</v>
      </c>
      <c r="BH252" s="362">
        <v>259</v>
      </c>
      <c r="BI252" s="362">
        <v>17637</v>
      </c>
      <c r="BJ252" s="362">
        <f t="shared" si="43"/>
        <v>4409.25</v>
      </c>
      <c r="BK252" s="362">
        <v>266</v>
      </c>
      <c r="BL252" s="362">
        <v>18614</v>
      </c>
      <c r="BM252" s="362">
        <f t="shared" si="44"/>
        <v>4653.5</v>
      </c>
    </row>
    <row r="253" spans="1:65" s="288" customFormat="1" ht="14.65" customHeight="1">
      <c r="A253" s="340">
        <v>251</v>
      </c>
      <c r="B253" s="362" t="s">
        <v>889</v>
      </c>
      <c r="C253" s="362"/>
      <c r="D253" s="362"/>
      <c r="E253" s="357" t="str">
        <f>VLOOKUP(B253,Remark!G:H,2,0)</f>
        <v>BANA</v>
      </c>
      <c r="F253" s="367"/>
      <c r="G253" s="367"/>
      <c r="H253" s="367"/>
      <c r="I253" s="367"/>
      <c r="J253" s="367"/>
      <c r="K253" s="367"/>
      <c r="L253" s="367"/>
      <c r="M253" s="367"/>
      <c r="N253" s="367"/>
      <c r="O253" s="367"/>
      <c r="P253" s="367"/>
      <c r="Q253" s="367"/>
      <c r="R253" s="357"/>
      <c r="S253" s="357"/>
      <c r="T253" s="357"/>
      <c r="U253" s="357"/>
      <c r="V253" s="357"/>
      <c r="W253" s="357"/>
      <c r="X253" s="357"/>
      <c r="Y253" s="357"/>
      <c r="Z253" s="357"/>
      <c r="AA253" s="357"/>
      <c r="AB253" s="357"/>
      <c r="AC253" s="357"/>
      <c r="AD253" s="357"/>
      <c r="AE253" s="357"/>
      <c r="AF253" s="357"/>
      <c r="AG253" s="357"/>
      <c r="AH253" s="357"/>
      <c r="AI253" s="357"/>
      <c r="AJ253" s="357"/>
      <c r="AK253" s="357"/>
      <c r="AL253" s="357"/>
      <c r="AM253" s="357"/>
      <c r="AN253" s="357"/>
      <c r="AO253" s="357"/>
      <c r="AP253" s="362"/>
      <c r="AQ253" s="366"/>
      <c r="AR253" s="357"/>
      <c r="AS253" s="361"/>
      <c r="AT253" s="361"/>
      <c r="AU253" s="362"/>
      <c r="AV253" s="361">
        <v>223</v>
      </c>
      <c r="AW253" s="361">
        <v>14589</v>
      </c>
      <c r="AX253" s="362">
        <f t="shared" si="45"/>
        <v>3647.25</v>
      </c>
      <c r="AY253" s="361">
        <v>235</v>
      </c>
      <c r="AZ253" s="361">
        <v>15293</v>
      </c>
      <c r="BA253" s="360">
        <f t="shared" si="40"/>
        <v>3823.25</v>
      </c>
      <c r="BB253" s="361">
        <v>238</v>
      </c>
      <c r="BC253" s="361">
        <v>16506</v>
      </c>
      <c r="BD253" s="362">
        <f t="shared" si="41"/>
        <v>4126.5</v>
      </c>
      <c r="BE253" s="359">
        <v>261</v>
      </c>
      <c r="BF253" s="359">
        <v>17971</v>
      </c>
      <c r="BG253" s="362">
        <f t="shared" si="42"/>
        <v>4492.75</v>
      </c>
      <c r="BH253" s="362">
        <v>190</v>
      </c>
      <c r="BI253" s="362">
        <v>12886</v>
      </c>
      <c r="BJ253" s="362">
        <f t="shared" si="43"/>
        <v>3221.5</v>
      </c>
      <c r="BK253" s="362">
        <v>173</v>
      </c>
      <c r="BL253" s="362">
        <v>11599</v>
      </c>
      <c r="BM253" s="362">
        <f t="shared" si="44"/>
        <v>2899.75</v>
      </c>
    </row>
    <row r="254" spans="1:65" s="288" customFormat="1" ht="14.65" customHeight="1">
      <c r="A254" s="340">
        <v>252</v>
      </c>
      <c r="B254" s="362" t="s">
        <v>890</v>
      </c>
      <c r="C254" s="362"/>
      <c r="D254" s="362"/>
      <c r="E254" s="357" t="str">
        <f>VLOOKUP(B254,Remark!G:H,2,0)</f>
        <v>Kerry</v>
      </c>
      <c r="F254" s="367"/>
      <c r="G254" s="367"/>
      <c r="H254" s="367"/>
      <c r="I254" s="367"/>
      <c r="J254" s="367"/>
      <c r="K254" s="367"/>
      <c r="L254" s="367"/>
      <c r="M254" s="367"/>
      <c r="N254" s="367"/>
      <c r="O254" s="367"/>
      <c r="P254" s="367"/>
      <c r="Q254" s="367"/>
      <c r="R254" s="357"/>
      <c r="S254" s="357"/>
      <c r="T254" s="357"/>
      <c r="U254" s="357"/>
      <c r="V254" s="357"/>
      <c r="W254" s="357"/>
      <c r="X254" s="357"/>
      <c r="Y254" s="357"/>
      <c r="Z254" s="357"/>
      <c r="AA254" s="357"/>
      <c r="AB254" s="357"/>
      <c r="AC254" s="357"/>
      <c r="AD254" s="357"/>
      <c r="AE254" s="357"/>
      <c r="AF254" s="357"/>
      <c r="AG254" s="357"/>
      <c r="AH254" s="357"/>
      <c r="AI254" s="357"/>
      <c r="AJ254" s="357"/>
      <c r="AK254" s="357"/>
      <c r="AL254" s="357"/>
      <c r="AM254" s="357"/>
      <c r="AN254" s="357"/>
      <c r="AO254" s="357"/>
      <c r="AP254" s="362"/>
      <c r="AQ254" s="366"/>
      <c r="AR254" s="357"/>
      <c r="AS254" s="361"/>
      <c r="AT254" s="361"/>
      <c r="AU254" s="362"/>
      <c r="AV254" s="361">
        <v>223</v>
      </c>
      <c r="AW254" s="361">
        <v>14789</v>
      </c>
      <c r="AX254" s="362">
        <f t="shared" si="45"/>
        <v>3697.25</v>
      </c>
      <c r="AY254" s="361">
        <v>141</v>
      </c>
      <c r="AZ254" s="361">
        <v>10271</v>
      </c>
      <c r="BA254" s="360">
        <f t="shared" si="40"/>
        <v>2567.75</v>
      </c>
      <c r="BB254" s="361">
        <v>156</v>
      </c>
      <c r="BC254" s="361">
        <v>10988</v>
      </c>
      <c r="BD254" s="362">
        <f t="shared" si="41"/>
        <v>2747</v>
      </c>
      <c r="BE254" s="359">
        <v>173</v>
      </c>
      <c r="BF254" s="359">
        <v>12155</v>
      </c>
      <c r="BG254" s="362">
        <f t="shared" si="42"/>
        <v>3038.75</v>
      </c>
      <c r="BH254" s="362">
        <v>176</v>
      </c>
      <c r="BI254" s="362">
        <v>11796</v>
      </c>
      <c r="BJ254" s="362">
        <f t="shared" si="43"/>
        <v>2949</v>
      </c>
      <c r="BK254" s="362">
        <v>268</v>
      </c>
      <c r="BL254" s="362">
        <v>19020</v>
      </c>
      <c r="BM254" s="362">
        <f t="shared" si="44"/>
        <v>4755</v>
      </c>
    </row>
    <row r="255" spans="1:65" s="288" customFormat="1" ht="14.65" customHeight="1">
      <c r="A255" s="340">
        <v>253</v>
      </c>
      <c r="B255" s="362" t="s">
        <v>891</v>
      </c>
      <c r="C255" s="362"/>
      <c r="D255" s="362"/>
      <c r="E255" s="357" t="str">
        <f>VLOOKUP(B255,Remark!G:H,2,0)</f>
        <v>Kerry</v>
      </c>
      <c r="F255" s="367"/>
      <c r="G255" s="367"/>
      <c r="H255" s="367"/>
      <c r="I255" s="367"/>
      <c r="J255" s="367"/>
      <c r="K255" s="367"/>
      <c r="L255" s="367"/>
      <c r="M255" s="367"/>
      <c r="N255" s="367"/>
      <c r="O255" s="367"/>
      <c r="P255" s="367"/>
      <c r="Q255" s="367"/>
      <c r="R255" s="357"/>
      <c r="S255" s="357"/>
      <c r="T255" s="357"/>
      <c r="U255" s="357"/>
      <c r="V255" s="357"/>
      <c r="W255" s="357"/>
      <c r="X255" s="357"/>
      <c r="Y255" s="357"/>
      <c r="Z255" s="357"/>
      <c r="AA255" s="357"/>
      <c r="AB255" s="357"/>
      <c r="AC255" s="357"/>
      <c r="AD255" s="357"/>
      <c r="AE255" s="357"/>
      <c r="AF255" s="357"/>
      <c r="AG255" s="357"/>
      <c r="AH255" s="357"/>
      <c r="AI255" s="357"/>
      <c r="AJ255" s="357"/>
      <c r="AK255" s="357"/>
      <c r="AL255" s="357"/>
      <c r="AM255" s="357"/>
      <c r="AN255" s="357"/>
      <c r="AO255" s="357"/>
      <c r="AP255" s="362"/>
      <c r="AQ255" s="366"/>
      <c r="AR255" s="357"/>
      <c r="AS255" s="361"/>
      <c r="AT255" s="361"/>
      <c r="AU255" s="362"/>
      <c r="AV255" s="361">
        <v>249</v>
      </c>
      <c r="AW255" s="361">
        <v>19787</v>
      </c>
      <c r="AX255" s="362">
        <f t="shared" si="45"/>
        <v>4946.75</v>
      </c>
      <c r="AY255" s="361">
        <v>388</v>
      </c>
      <c r="AZ255" s="361">
        <v>28028</v>
      </c>
      <c r="BA255" s="360">
        <f t="shared" si="40"/>
        <v>7007</v>
      </c>
      <c r="BB255" s="361">
        <v>354</v>
      </c>
      <c r="BC255" s="361">
        <v>28314</v>
      </c>
      <c r="BD255" s="362">
        <f t="shared" si="41"/>
        <v>7078.5</v>
      </c>
      <c r="BE255" s="359">
        <v>328</v>
      </c>
      <c r="BF255" s="359">
        <v>23112</v>
      </c>
      <c r="BG255" s="362">
        <f t="shared" si="42"/>
        <v>5778</v>
      </c>
      <c r="BH255" s="362">
        <v>532</v>
      </c>
      <c r="BI255" s="362">
        <v>36560</v>
      </c>
      <c r="BJ255" s="362">
        <f t="shared" si="43"/>
        <v>9140</v>
      </c>
      <c r="BK255" s="362">
        <v>0</v>
      </c>
      <c r="BL255" s="362">
        <v>0</v>
      </c>
      <c r="BM255" s="362">
        <f t="shared" si="44"/>
        <v>0</v>
      </c>
    </row>
    <row r="256" spans="1:65" s="288" customFormat="1" ht="14.65" customHeight="1">
      <c r="A256" s="340">
        <v>254</v>
      </c>
      <c r="B256" s="362" t="s">
        <v>892</v>
      </c>
      <c r="C256" s="362"/>
      <c r="D256" s="362"/>
      <c r="E256" s="357" t="str">
        <f>VLOOKUP(B256,Remark!G:H,2,0)</f>
        <v>Kerry</v>
      </c>
      <c r="F256" s="367"/>
      <c r="G256" s="367"/>
      <c r="H256" s="367"/>
      <c r="I256" s="367"/>
      <c r="J256" s="367"/>
      <c r="K256" s="367"/>
      <c r="L256" s="367"/>
      <c r="M256" s="367"/>
      <c r="N256" s="367"/>
      <c r="O256" s="367"/>
      <c r="P256" s="367"/>
      <c r="Q256" s="367"/>
      <c r="R256" s="357"/>
      <c r="S256" s="357"/>
      <c r="T256" s="357"/>
      <c r="U256" s="357"/>
      <c r="V256" s="357"/>
      <c r="W256" s="357"/>
      <c r="X256" s="357"/>
      <c r="Y256" s="357"/>
      <c r="Z256" s="357"/>
      <c r="AA256" s="357"/>
      <c r="AB256" s="357"/>
      <c r="AC256" s="357"/>
      <c r="AD256" s="357"/>
      <c r="AE256" s="357"/>
      <c r="AF256" s="357"/>
      <c r="AG256" s="357"/>
      <c r="AH256" s="357"/>
      <c r="AI256" s="357"/>
      <c r="AJ256" s="357"/>
      <c r="AK256" s="357"/>
      <c r="AL256" s="357"/>
      <c r="AM256" s="357"/>
      <c r="AN256" s="357"/>
      <c r="AO256" s="357"/>
      <c r="AP256" s="362"/>
      <c r="AQ256" s="366"/>
      <c r="AR256" s="357"/>
      <c r="AS256" s="361"/>
      <c r="AT256" s="361"/>
      <c r="AU256" s="362"/>
      <c r="AV256" s="361">
        <v>230</v>
      </c>
      <c r="AW256" s="361">
        <v>15478</v>
      </c>
      <c r="AX256" s="362">
        <f t="shared" si="45"/>
        <v>3869.5</v>
      </c>
      <c r="AY256" s="361">
        <v>291</v>
      </c>
      <c r="AZ256" s="361">
        <v>21229</v>
      </c>
      <c r="BA256" s="360">
        <f t="shared" si="40"/>
        <v>5307.25</v>
      </c>
      <c r="BB256" s="361">
        <v>285</v>
      </c>
      <c r="BC256" s="361">
        <v>20487</v>
      </c>
      <c r="BD256" s="362">
        <f t="shared" si="41"/>
        <v>5121.75</v>
      </c>
      <c r="BE256" s="359">
        <v>334</v>
      </c>
      <c r="BF256" s="359">
        <v>22982</v>
      </c>
      <c r="BG256" s="362">
        <f t="shared" si="42"/>
        <v>5745.5</v>
      </c>
      <c r="BH256" s="362">
        <v>316</v>
      </c>
      <c r="BI256" s="362">
        <v>22592</v>
      </c>
      <c r="BJ256" s="362">
        <f t="shared" si="43"/>
        <v>5648</v>
      </c>
      <c r="BK256" s="362">
        <v>280</v>
      </c>
      <c r="BL256" s="362">
        <v>19632</v>
      </c>
      <c r="BM256" s="362">
        <f t="shared" si="44"/>
        <v>4908</v>
      </c>
    </row>
    <row r="257" spans="1:65" s="288" customFormat="1" ht="14.65" customHeight="1">
      <c r="A257" s="340">
        <v>255</v>
      </c>
      <c r="B257" s="362" t="s">
        <v>893</v>
      </c>
      <c r="C257" s="362"/>
      <c r="D257" s="362"/>
      <c r="E257" s="357" t="str">
        <f>VLOOKUP(B257,Remark!G:H,2,0)</f>
        <v>Kerry</v>
      </c>
      <c r="F257" s="367"/>
      <c r="G257" s="367"/>
      <c r="H257" s="367"/>
      <c r="I257" s="367"/>
      <c r="J257" s="367"/>
      <c r="K257" s="367"/>
      <c r="L257" s="367"/>
      <c r="M257" s="367"/>
      <c r="N257" s="367"/>
      <c r="O257" s="367"/>
      <c r="P257" s="367"/>
      <c r="Q257" s="36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57"/>
      <c r="AB257" s="357"/>
      <c r="AC257" s="357"/>
      <c r="AD257" s="357"/>
      <c r="AE257" s="357"/>
      <c r="AF257" s="357"/>
      <c r="AG257" s="357"/>
      <c r="AH257" s="357"/>
      <c r="AI257" s="357"/>
      <c r="AJ257" s="357"/>
      <c r="AK257" s="357"/>
      <c r="AL257" s="357"/>
      <c r="AM257" s="357"/>
      <c r="AN257" s="357"/>
      <c r="AO257" s="357"/>
      <c r="AP257" s="362"/>
      <c r="AQ257" s="366"/>
      <c r="AR257" s="357"/>
      <c r="AS257" s="361"/>
      <c r="AT257" s="361"/>
      <c r="AU257" s="362"/>
      <c r="AV257" s="361">
        <v>211</v>
      </c>
      <c r="AW257" s="361">
        <v>13801</v>
      </c>
      <c r="AX257" s="362">
        <f t="shared" si="45"/>
        <v>3450.25</v>
      </c>
      <c r="AY257" s="361">
        <v>231</v>
      </c>
      <c r="AZ257" s="361">
        <v>13977</v>
      </c>
      <c r="BA257" s="360">
        <f t="shared" si="40"/>
        <v>3494.25</v>
      </c>
      <c r="BB257" s="361">
        <v>183</v>
      </c>
      <c r="BC257" s="361">
        <v>11261</v>
      </c>
      <c r="BD257" s="362">
        <f t="shared" si="41"/>
        <v>2815.25</v>
      </c>
      <c r="BE257" s="359">
        <v>230</v>
      </c>
      <c r="BF257" s="359">
        <v>14990</v>
      </c>
      <c r="BG257" s="362">
        <f t="shared" si="42"/>
        <v>3747.5</v>
      </c>
      <c r="BH257" s="362">
        <v>172</v>
      </c>
      <c r="BI257" s="362">
        <v>13592</v>
      </c>
      <c r="BJ257" s="362">
        <f t="shared" si="43"/>
        <v>3398</v>
      </c>
      <c r="BK257" s="362">
        <v>204</v>
      </c>
      <c r="BL257" s="362">
        <v>12440</v>
      </c>
      <c r="BM257" s="362">
        <f t="shared" si="44"/>
        <v>3110</v>
      </c>
    </row>
    <row r="258" spans="1:65" s="288" customFormat="1" ht="14.65" customHeight="1">
      <c r="A258" s="340">
        <v>256</v>
      </c>
      <c r="B258" s="362" t="s">
        <v>894</v>
      </c>
      <c r="C258" s="362"/>
      <c r="D258" s="362"/>
      <c r="E258" s="357" t="str">
        <f>VLOOKUP(B258,Remark!G:H,2,0)</f>
        <v>Kerry</v>
      </c>
      <c r="F258" s="367"/>
      <c r="G258" s="367"/>
      <c r="H258" s="367"/>
      <c r="I258" s="367"/>
      <c r="J258" s="367"/>
      <c r="K258" s="367"/>
      <c r="L258" s="367"/>
      <c r="M258" s="367"/>
      <c r="N258" s="367"/>
      <c r="O258" s="367"/>
      <c r="P258" s="367"/>
      <c r="Q258" s="367"/>
      <c r="R258" s="357"/>
      <c r="S258" s="357"/>
      <c r="T258" s="357"/>
      <c r="U258" s="357"/>
      <c r="V258" s="357"/>
      <c r="W258" s="357"/>
      <c r="X258" s="357"/>
      <c r="Y258" s="357"/>
      <c r="Z258" s="357"/>
      <c r="AA258" s="357"/>
      <c r="AB258" s="357"/>
      <c r="AC258" s="357"/>
      <c r="AD258" s="357"/>
      <c r="AE258" s="357"/>
      <c r="AF258" s="357"/>
      <c r="AG258" s="357"/>
      <c r="AH258" s="357"/>
      <c r="AI258" s="357"/>
      <c r="AJ258" s="357"/>
      <c r="AK258" s="357"/>
      <c r="AL258" s="357"/>
      <c r="AM258" s="357"/>
      <c r="AN258" s="357"/>
      <c r="AO258" s="357"/>
      <c r="AP258" s="362"/>
      <c r="AQ258" s="366"/>
      <c r="AR258" s="357"/>
      <c r="AS258" s="361"/>
      <c r="AT258" s="361"/>
      <c r="AU258" s="362"/>
      <c r="AV258" s="361">
        <v>161</v>
      </c>
      <c r="AW258" s="361">
        <v>9735</v>
      </c>
      <c r="AX258" s="362">
        <f t="shared" si="45"/>
        <v>2433.75</v>
      </c>
      <c r="AY258" s="361">
        <v>177</v>
      </c>
      <c r="AZ258" s="361">
        <v>11303</v>
      </c>
      <c r="BA258" s="360">
        <f t="shared" si="40"/>
        <v>2825.75</v>
      </c>
      <c r="BB258" s="361">
        <v>148</v>
      </c>
      <c r="BC258" s="361">
        <v>11168</v>
      </c>
      <c r="BD258" s="362">
        <f t="shared" si="41"/>
        <v>2792</v>
      </c>
      <c r="BE258" s="359">
        <v>95</v>
      </c>
      <c r="BF258" s="359">
        <v>7081</v>
      </c>
      <c r="BG258" s="362">
        <f t="shared" si="42"/>
        <v>1770.25</v>
      </c>
      <c r="BH258" s="362">
        <v>194</v>
      </c>
      <c r="BI258" s="362">
        <v>12886</v>
      </c>
      <c r="BJ258" s="362">
        <f t="shared" si="43"/>
        <v>3221.5</v>
      </c>
      <c r="BK258" s="362">
        <v>229</v>
      </c>
      <c r="BL258" s="362">
        <v>15167</v>
      </c>
      <c r="BM258" s="362">
        <f t="shared" si="44"/>
        <v>3791.75</v>
      </c>
    </row>
    <row r="259" spans="1:65" s="288" customFormat="1" ht="14.65" customHeight="1">
      <c r="A259" s="340">
        <v>257</v>
      </c>
      <c r="B259" s="362" t="s">
        <v>895</v>
      </c>
      <c r="C259" s="362"/>
      <c r="D259" s="362"/>
      <c r="E259" s="357" t="str">
        <f>VLOOKUP(B259,Remark!G:H,2,0)</f>
        <v>Kerry</v>
      </c>
      <c r="F259" s="367"/>
      <c r="G259" s="367"/>
      <c r="H259" s="367"/>
      <c r="I259" s="367"/>
      <c r="J259" s="367"/>
      <c r="K259" s="367"/>
      <c r="L259" s="367"/>
      <c r="M259" s="367"/>
      <c r="N259" s="367"/>
      <c r="O259" s="367"/>
      <c r="P259" s="367"/>
      <c r="Q259" s="367"/>
      <c r="R259" s="357"/>
      <c r="S259" s="357"/>
      <c r="T259" s="357"/>
      <c r="U259" s="357"/>
      <c r="V259" s="357"/>
      <c r="W259" s="357"/>
      <c r="X259" s="357"/>
      <c r="Y259" s="357"/>
      <c r="Z259" s="357"/>
      <c r="AA259" s="357"/>
      <c r="AB259" s="357"/>
      <c r="AC259" s="357"/>
      <c r="AD259" s="357"/>
      <c r="AE259" s="357"/>
      <c r="AF259" s="357"/>
      <c r="AG259" s="357"/>
      <c r="AH259" s="357"/>
      <c r="AI259" s="357"/>
      <c r="AJ259" s="357"/>
      <c r="AK259" s="357"/>
      <c r="AL259" s="357"/>
      <c r="AM259" s="357"/>
      <c r="AN259" s="357"/>
      <c r="AO259" s="357"/>
      <c r="AP259" s="362"/>
      <c r="AQ259" s="366"/>
      <c r="AR259" s="357"/>
      <c r="AS259" s="361"/>
      <c r="AT259" s="361"/>
      <c r="AU259" s="362"/>
      <c r="AV259" s="361">
        <v>346</v>
      </c>
      <c r="AW259" s="361">
        <v>25830</v>
      </c>
      <c r="AX259" s="362">
        <f t="shared" si="45"/>
        <v>6457.5</v>
      </c>
      <c r="AY259" s="361">
        <v>387</v>
      </c>
      <c r="AZ259" s="361">
        <v>25717</v>
      </c>
      <c r="BA259" s="360">
        <f t="shared" ref="BA259:BA322" si="46">AZ259*25%</f>
        <v>6429.25</v>
      </c>
      <c r="BB259" s="361">
        <v>465</v>
      </c>
      <c r="BC259" s="361">
        <v>33807</v>
      </c>
      <c r="BD259" s="362">
        <f t="shared" ref="BD259:BD322" si="47">BC259*25%</f>
        <v>8451.75</v>
      </c>
      <c r="BE259" s="359">
        <v>291</v>
      </c>
      <c r="BF259" s="359">
        <v>20805</v>
      </c>
      <c r="BG259" s="362">
        <f t="shared" ref="BG259:BG322" si="48">BF259*25%</f>
        <v>5201.25</v>
      </c>
      <c r="BH259" s="362">
        <v>254</v>
      </c>
      <c r="BI259" s="362">
        <v>18922</v>
      </c>
      <c r="BJ259" s="362">
        <f t="shared" si="43"/>
        <v>4730.5</v>
      </c>
      <c r="BK259" s="362">
        <v>419</v>
      </c>
      <c r="BL259" s="362">
        <v>26297</v>
      </c>
      <c r="BM259" s="362">
        <f t="shared" si="44"/>
        <v>6574.25</v>
      </c>
    </row>
    <row r="260" spans="1:65" s="288" customFormat="1" ht="14.65" customHeight="1">
      <c r="A260" s="340">
        <v>258</v>
      </c>
      <c r="B260" s="362" t="s">
        <v>896</v>
      </c>
      <c r="C260" s="362"/>
      <c r="D260" s="362"/>
      <c r="E260" s="357" t="str">
        <f>VLOOKUP(B260,Remark!G:H,2,0)</f>
        <v>Kerry</v>
      </c>
      <c r="F260" s="367"/>
      <c r="G260" s="367"/>
      <c r="H260" s="367"/>
      <c r="I260" s="367"/>
      <c r="J260" s="367"/>
      <c r="K260" s="367"/>
      <c r="L260" s="367"/>
      <c r="M260" s="367"/>
      <c r="N260" s="367"/>
      <c r="O260" s="367"/>
      <c r="P260" s="367"/>
      <c r="Q260" s="367"/>
      <c r="R260" s="357"/>
      <c r="S260" s="357"/>
      <c r="T260" s="357"/>
      <c r="U260" s="357"/>
      <c r="V260" s="357"/>
      <c r="W260" s="357"/>
      <c r="X260" s="357"/>
      <c r="Y260" s="357"/>
      <c r="Z260" s="357"/>
      <c r="AA260" s="357"/>
      <c r="AB260" s="357"/>
      <c r="AC260" s="357"/>
      <c r="AD260" s="357"/>
      <c r="AE260" s="357"/>
      <c r="AF260" s="357"/>
      <c r="AG260" s="357"/>
      <c r="AH260" s="357"/>
      <c r="AI260" s="357"/>
      <c r="AJ260" s="357"/>
      <c r="AK260" s="357"/>
      <c r="AL260" s="357"/>
      <c r="AM260" s="357"/>
      <c r="AN260" s="357"/>
      <c r="AO260" s="357"/>
      <c r="AP260" s="362"/>
      <c r="AQ260" s="366"/>
      <c r="AR260" s="357"/>
      <c r="AS260" s="361"/>
      <c r="AT260" s="361"/>
      <c r="AU260" s="362"/>
      <c r="AV260" s="361">
        <v>59</v>
      </c>
      <c r="AW260" s="361">
        <v>4213</v>
      </c>
      <c r="AX260" s="362">
        <f t="shared" si="45"/>
        <v>1053.25</v>
      </c>
      <c r="AY260" s="361">
        <v>47</v>
      </c>
      <c r="AZ260" s="361">
        <v>3841</v>
      </c>
      <c r="BA260" s="360">
        <f t="shared" si="46"/>
        <v>960.25</v>
      </c>
      <c r="BB260" s="361">
        <v>56</v>
      </c>
      <c r="BC260" s="361">
        <v>4240</v>
      </c>
      <c r="BD260" s="362">
        <f t="shared" si="47"/>
        <v>1060</v>
      </c>
      <c r="BE260" s="359">
        <v>91</v>
      </c>
      <c r="BF260" s="359">
        <v>6585</v>
      </c>
      <c r="BG260" s="362">
        <f t="shared" si="48"/>
        <v>1646.25</v>
      </c>
      <c r="BH260" s="362">
        <v>54</v>
      </c>
      <c r="BI260" s="362">
        <v>4058</v>
      </c>
      <c r="BJ260" s="362">
        <f t="shared" ref="BJ260:BJ323" si="49">BI260*25%</f>
        <v>1014.5</v>
      </c>
      <c r="BK260" s="362">
        <v>107</v>
      </c>
      <c r="BL260" s="362">
        <v>8365</v>
      </c>
      <c r="BM260" s="362">
        <f t="shared" ref="BM260:BM323" si="50">BL260*25%</f>
        <v>2091.25</v>
      </c>
    </row>
    <row r="261" spans="1:65" s="288" customFormat="1" ht="14.65" customHeight="1">
      <c r="A261" s="340">
        <v>259</v>
      </c>
      <c r="B261" s="362" t="s">
        <v>897</v>
      </c>
      <c r="C261" s="362"/>
      <c r="D261" s="362"/>
      <c r="E261" s="357" t="str">
        <f>VLOOKUP(B261,Remark!G:H,2,0)</f>
        <v>Kerry</v>
      </c>
      <c r="F261" s="367"/>
      <c r="G261" s="367"/>
      <c r="H261" s="367"/>
      <c r="I261" s="367"/>
      <c r="J261" s="367"/>
      <c r="K261" s="367"/>
      <c r="L261" s="367"/>
      <c r="M261" s="367"/>
      <c r="N261" s="367"/>
      <c r="O261" s="367"/>
      <c r="P261" s="367"/>
      <c r="Q261" s="367"/>
      <c r="R261" s="357"/>
      <c r="S261" s="357"/>
      <c r="T261" s="357"/>
      <c r="U261" s="357"/>
      <c r="V261" s="357"/>
      <c r="W261" s="357"/>
      <c r="X261" s="357"/>
      <c r="Y261" s="357"/>
      <c r="Z261" s="357"/>
      <c r="AA261" s="357"/>
      <c r="AB261" s="357"/>
      <c r="AC261" s="357"/>
      <c r="AD261" s="357"/>
      <c r="AE261" s="357"/>
      <c r="AF261" s="357"/>
      <c r="AG261" s="357"/>
      <c r="AH261" s="357"/>
      <c r="AI261" s="357"/>
      <c r="AJ261" s="357"/>
      <c r="AK261" s="357"/>
      <c r="AL261" s="357"/>
      <c r="AM261" s="357"/>
      <c r="AN261" s="357"/>
      <c r="AO261" s="357"/>
      <c r="AP261" s="362"/>
      <c r="AQ261" s="366"/>
      <c r="AR261" s="357"/>
      <c r="AS261" s="361"/>
      <c r="AT261" s="361"/>
      <c r="AU261" s="362"/>
      <c r="AV261" s="361">
        <v>40</v>
      </c>
      <c r="AW261" s="361">
        <v>2680</v>
      </c>
      <c r="AX261" s="362">
        <f t="shared" si="45"/>
        <v>670</v>
      </c>
      <c r="AY261" s="361">
        <v>50</v>
      </c>
      <c r="AZ261" s="361">
        <v>3290</v>
      </c>
      <c r="BA261" s="360">
        <f t="shared" si="46"/>
        <v>822.5</v>
      </c>
      <c r="BB261" s="361">
        <v>70</v>
      </c>
      <c r="BC261" s="361">
        <v>3930</v>
      </c>
      <c r="BD261" s="362">
        <f t="shared" si="47"/>
        <v>982.5</v>
      </c>
      <c r="BE261" s="359">
        <v>76</v>
      </c>
      <c r="BF261" s="359">
        <v>5112</v>
      </c>
      <c r="BG261" s="362">
        <f t="shared" si="48"/>
        <v>1278</v>
      </c>
      <c r="BH261" s="362">
        <v>69</v>
      </c>
      <c r="BI261" s="362">
        <v>4491</v>
      </c>
      <c r="BJ261" s="362">
        <f t="shared" si="49"/>
        <v>1122.75</v>
      </c>
      <c r="BK261" s="362">
        <v>92</v>
      </c>
      <c r="BL261" s="362">
        <v>5464</v>
      </c>
      <c r="BM261" s="362">
        <f t="shared" si="50"/>
        <v>1366</v>
      </c>
    </row>
    <row r="262" spans="1:65" s="288" customFormat="1" ht="14.65" customHeight="1">
      <c r="A262" s="340">
        <v>260</v>
      </c>
      <c r="B262" s="362" t="s">
        <v>898</v>
      </c>
      <c r="C262" s="362"/>
      <c r="D262" s="362"/>
      <c r="E262" s="357" t="str">
        <f>VLOOKUP(B262,Remark!G:H,2,0)</f>
        <v>Kerry</v>
      </c>
      <c r="F262" s="367"/>
      <c r="G262" s="367"/>
      <c r="H262" s="367"/>
      <c r="I262" s="367"/>
      <c r="J262" s="367"/>
      <c r="K262" s="367"/>
      <c r="L262" s="367"/>
      <c r="M262" s="367"/>
      <c r="N262" s="367"/>
      <c r="O262" s="367"/>
      <c r="P262" s="367"/>
      <c r="Q262" s="367"/>
      <c r="R262" s="357"/>
      <c r="S262" s="357"/>
      <c r="T262" s="357"/>
      <c r="U262" s="357"/>
      <c r="V262" s="357"/>
      <c r="W262" s="357"/>
      <c r="X262" s="357"/>
      <c r="Y262" s="357"/>
      <c r="Z262" s="357"/>
      <c r="AA262" s="357"/>
      <c r="AB262" s="357"/>
      <c r="AC262" s="357"/>
      <c r="AD262" s="357"/>
      <c r="AE262" s="357"/>
      <c r="AF262" s="357"/>
      <c r="AG262" s="357"/>
      <c r="AH262" s="357"/>
      <c r="AI262" s="357"/>
      <c r="AJ262" s="357"/>
      <c r="AK262" s="357"/>
      <c r="AL262" s="357"/>
      <c r="AM262" s="357"/>
      <c r="AN262" s="357"/>
      <c r="AO262" s="357"/>
      <c r="AP262" s="362"/>
      <c r="AQ262" s="366"/>
      <c r="AR262" s="357"/>
      <c r="AS262" s="361"/>
      <c r="AT262" s="361"/>
      <c r="AU262" s="362"/>
      <c r="AV262" s="361">
        <v>0</v>
      </c>
      <c r="AW262" s="361">
        <v>0</v>
      </c>
      <c r="AX262" s="362">
        <f t="shared" si="45"/>
        <v>0</v>
      </c>
      <c r="AY262" s="361">
        <v>0</v>
      </c>
      <c r="AZ262" s="361">
        <v>0</v>
      </c>
      <c r="BA262" s="360">
        <f t="shared" si="46"/>
        <v>0</v>
      </c>
      <c r="BB262" s="361">
        <v>0</v>
      </c>
      <c r="BC262" s="361">
        <v>0</v>
      </c>
      <c r="BD262" s="362">
        <f t="shared" si="47"/>
        <v>0</v>
      </c>
      <c r="BE262" s="359">
        <v>0</v>
      </c>
      <c r="BF262" s="359">
        <v>0</v>
      </c>
      <c r="BG262" s="362">
        <f t="shared" si="48"/>
        <v>0</v>
      </c>
      <c r="BH262" s="362">
        <v>0</v>
      </c>
      <c r="BI262" s="362">
        <v>0</v>
      </c>
      <c r="BJ262" s="362">
        <f t="shared" si="49"/>
        <v>0</v>
      </c>
      <c r="BK262" s="362">
        <v>0</v>
      </c>
      <c r="BL262" s="362">
        <v>0</v>
      </c>
      <c r="BM262" s="362">
        <f t="shared" si="50"/>
        <v>0</v>
      </c>
    </row>
    <row r="263" spans="1:65" s="288" customFormat="1" ht="14.65" customHeight="1">
      <c r="A263" s="340">
        <v>261</v>
      </c>
      <c r="B263" s="362" t="s">
        <v>899</v>
      </c>
      <c r="C263" s="362"/>
      <c r="D263" s="362"/>
      <c r="E263" s="357" t="str">
        <f>VLOOKUP(B263,Remark!G:H,2,0)</f>
        <v>Kerry</v>
      </c>
      <c r="F263" s="367"/>
      <c r="G263" s="367"/>
      <c r="H263" s="367"/>
      <c r="I263" s="367"/>
      <c r="J263" s="367"/>
      <c r="K263" s="367"/>
      <c r="L263" s="367"/>
      <c r="M263" s="367"/>
      <c r="N263" s="367"/>
      <c r="O263" s="367"/>
      <c r="P263" s="367"/>
      <c r="Q263" s="36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57"/>
      <c r="AB263" s="357"/>
      <c r="AC263" s="357"/>
      <c r="AD263" s="357"/>
      <c r="AE263" s="357"/>
      <c r="AF263" s="357"/>
      <c r="AG263" s="357"/>
      <c r="AH263" s="357"/>
      <c r="AI263" s="357"/>
      <c r="AJ263" s="357"/>
      <c r="AK263" s="357"/>
      <c r="AL263" s="357"/>
      <c r="AM263" s="357"/>
      <c r="AN263" s="357"/>
      <c r="AO263" s="357"/>
      <c r="AP263" s="362"/>
      <c r="AQ263" s="366"/>
      <c r="AR263" s="357"/>
      <c r="AS263" s="361"/>
      <c r="AT263" s="361"/>
      <c r="AU263" s="362"/>
      <c r="AV263" s="361">
        <v>111</v>
      </c>
      <c r="AW263" s="361">
        <v>7485</v>
      </c>
      <c r="AX263" s="362">
        <f t="shared" si="45"/>
        <v>1871.25</v>
      </c>
      <c r="AY263" s="361">
        <v>117</v>
      </c>
      <c r="AZ263" s="361">
        <v>7631</v>
      </c>
      <c r="BA263" s="360">
        <f t="shared" si="46"/>
        <v>1907.75</v>
      </c>
      <c r="BB263" s="361">
        <v>130</v>
      </c>
      <c r="BC263" s="361">
        <v>8750</v>
      </c>
      <c r="BD263" s="362">
        <f t="shared" si="47"/>
        <v>2187.5</v>
      </c>
      <c r="BE263" s="359">
        <v>105</v>
      </c>
      <c r="BF263" s="359">
        <v>7031</v>
      </c>
      <c r="BG263" s="362">
        <f t="shared" si="48"/>
        <v>1757.75</v>
      </c>
      <c r="BH263" s="362">
        <v>109</v>
      </c>
      <c r="BI263" s="362">
        <v>7963</v>
      </c>
      <c r="BJ263" s="362">
        <f t="shared" si="49"/>
        <v>1990.75</v>
      </c>
      <c r="BK263" s="362">
        <v>130</v>
      </c>
      <c r="BL263" s="362">
        <v>9602</v>
      </c>
      <c r="BM263" s="362">
        <f t="shared" si="50"/>
        <v>2400.5</v>
      </c>
    </row>
    <row r="264" spans="1:65" s="288" customFormat="1" ht="14.65" customHeight="1">
      <c r="A264" s="340">
        <v>262</v>
      </c>
      <c r="B264" s="362" t="s">
        <v>900</v>
      </c>
      <c r="C264" s="362"/>
      <c r="D264" s="362"/>
      <c r="E264" s="357" t="str">
        <f>VLOOKUP(B264,Remark!G:H,2,0)</f>
        <v>Kerry</v>
      </c>
      <c r="F264" s="367"/>
      <c r="G264" s="367"/>
      <c r="H264" s="367"/>
      <c r="I264" s="367"/>
      <c r="J264" s="367"/>
      <c r="K264" s="367"/>
      <c r="L264" s="367"/>
      <c r="M264" s="367"/>
      <c r="N264" s="367"/>
      <c r="O264" s="367"/>
      <c r="P264" s="367"/>
      <c r="Q264" s="367"/>
      <c r="R264" s="357"/>
      <c r="S264" s="357"/>
      <c r="T264" s="357"/>
      <c r="U264" s="357"/>
      <c r="V264" s="357"/>
      <c r="W264" s="357"/>
      <c r="X264" s="357"/>
      <c r="Y264" s="357"/>
      <c r="Z264" s="357"/>
      <c r="AA264" s="357"/>
      <c r="AB264" s="357"/>
      <c r="AC264" s="357"/>
      <c r="AD264" s="357"/>
      <c r="AE264" s="357"/>
      <c r="AF264" s="357"/>
      <c r="AG264" s="357"/>
      <c r="AH264" s="357"/>
      <c r="AI264" s="357"/>
      <c r="AJ264" s="357"/>
      <c r="AK264" s="357"/>
      <c r="AL264" s="357"/>
      <c r="AM264" s="357"/>
      <c r="AN264" s="357"/>
      <c r="AO264" s="357"/>
      <c r="AP264" s="362"/>
      <c r="AQ264" s="366"/>
      <c r="AR264" s="357"/>
      <c r="AS264" s="361"/>
      <c r="AT264" s="361"/>
      <c r="AU264" s="362"/>
      <c r="AV264" s="361">
        <v>0</v>
      </c>
      <c r="AW264" s="361">
        <v>0</v>
      </c>
      <c r="AX264" s="362">
        <f t="shared" si="45"/>
        <v>0</v>
      </c>
      <c r="AY264" s="361">
        <v>0</v>
      </c>
      <c r="AZ264" s="361">
        <v>0</v>
      </c>
      <c r="BA264" s="360">
        <f t="shared" si="46"/>
        <v>0</v>
      </c>
      <c r="BB264" s="361">
        <v>0</v>
      </c>
      <c r="BC264" s="361">
        <v>0</v>
      </c>
      <c r="BD264" s="362">
        <f t="shared" si="47"/>
        <v>0</v>
      </c>
      <c r="BE264" s="359">
        <v>0</v>
      </c>
      <c r="BF264" s="359">
        <v>0</v>
      </c>
      <c r="BG264" s="362">
        <f t="shared" si="48"/>
        <v>0</v>
      </c>
      <c r="BH264" s="362">
        <v>0</v>
      </c>
      <c r="BI264" s="362">
        <v>0</v>
      </c>
      <c r="BJ264" s="362">
        <f t="shared" si="49"/>
        <v>0</v>
      </c>
      <c r="BK264" s="362">
        <v>0</v>
      </c>
      <c r="BL264" s="362">
        <v>0</v>
      </c>
      <c r="BM264" s="362">
        <f t="shared" si="50"/>
        <v>0</v>
      </c>
    </row>
    <row r="265" spans="1:65" s="288" customFormat="1" ht="14.65" customHeight="1">
      <c r="A265" s="340">
        <v>263</v>
      </c>
      <c r="B265" s="362" t="s">
        <v>901</v>
      </c>
      <c r="C265" s="362"/>
      <c r="D265" s="362"/>
      <c r="E265" s="357" t="str">
        <f>VLOOKUP(B265,Remark!G:H,2,0)</f>
        <v>Kerry</v>
      </c>
      <c r="F265" s="367"/>
      <c r="G265" s="367"/>
      <c r="H265" s="367"/>
      <c r="I265" s="367"/>
      <c r="J265" s="367"/>
      <c r="K265" s="367"/>
      <c r="L265" s="367"/>
      <c r="M265" s="367"/>
      <c r="N265" s="367"/>
      <c r="O265" s="367"/>
      <c r="P265" s="367"/>
      <c r="Q265" s="367"/>
      <c r="R265" s="357"/>
      <c r="S265" s="357"/>
      <c r="T265" s="357"/>
      <c r="U265" s="357"/>
      <c r="V265" s="357"/>
      <c r="W265" s="357"/>
      <c r="X265" s="357"/>
      <c r="Y265" s="357"/>
      <c r="Z265" s="357"/>
      <c r="AA265" s="357"/>
      <c r="AB265" s="357"/>
      <c r="AC265" s="357"/>
      <c r="AD265" s="357"/>
      <c r="AE265" s="357"/>
      <c r="AF265" s="357"/>
      <c r="AG265" s="357"/>
      <c r="AH265" s="357"/>
      <c r="AI265" s="357"/>
      <c r="AJ265" s="357"/>
      <c r="AK265" s="357"/>
      <c r="AL265" s="357"/>
      <c r="AM265" s="357"/>
      <c r="AN265" s="357"/>
      <c r="AO265" s="357"/>
      <c r="AP265" s="362"/>
      <c r="AQ265" s="366"/>
      <c r="AR265" s="357"/>
      <c r="AS265" s="361"/>
      <c r="AT265" s="361"/>
      <c r="AU265" s="362"/>
      <c r="AV265" s="361">
        <v>62</v>
      </c>
      <c r="AW265" s="361">
        <v>4314</v>
      </c>
      <c r="AX265" s="362">
        <f t="shared" si="45"/>
        <v>1078.5</v>
      </c>
      <c r="AY265" s="361">
        <v>75</v>
      </c>
      <c r="AZ265" s="361">
        <v>4761</v>
      </c>
      <c r="BA265" s="360">
        <f t="shared" si="46"/>
        <v>1190.25</v>
      </c>
      <c r="BB265" s="361">
        <v>56</v>
      </c>
      <c r="BC265" s="361">
        <v>4268</v>
      </c>
      <c r="BD265" s="362">
        <f t="shared" si="47"/>
        <v>1067</v>
      </c>
      <c r="BE265" s="359">
        <v>50</v>
      </c>
      <c r="BF265" s="359">
        <v>3242</v>
      </c>
      <c r="BG265" s="362">
        <f t="shared" si="48"/>
        <v>810.5</v>
      </c>
      <c r="BH265" s="362">
        <v>46</v>
      </c>
      <c r="BI265" s="362">
        <v>3274</v>
      </c>
      <c r="BJ265" s="362">
        <f t="shared" si="49"/>
        <v>818.5</v>
      </c>
      <c r="BK265" s="362">
        <v>68</v>
      </c>
      <c r="BL265" s="362">
        <v>4872</v>
      </c>
      <c r="BM265" s="362">
        <f t="shared" si="50"/>
        <v>1218</v>
      </c>
    </row>
    <row r="266" spans="1:65" s="288" customFormat="1" ht="14.65" customHeight="1">
      <c r="A266" s="340">
        <v>264</v>
      </c>
      <c r="B266" s="362" t="s">
        <v>902</v>
      </c>
      <c r="C266" s="362"/>
      <c r="D266" s="362"/>
      <c r="E266" s="357" t="str">
        <f>VLOOKUP(B266,Remark!G:H,2,0)</f>
        <v>Kerry</v>
      </c>
      <c r="F266" s="367"/>
      <c r="G266" s="367"/>
      <c r="H266" s="367"/>
      <c r="I266" s="367"/>
      <c r="J266" s="367"/>
      <c r="K266" s="367"/>
      <c r="L266" s="367"/>
      <c r="M266" s="367"/>
      <c r="N266" s="367"/>
      <c r="O266" s="367"/>
      <c r="P266" s="367"/>
      <c r="Q266" s="367"/>
      <c r="R266" s="357"/>
      <c r="S266" s="357"/>
      <c r="T266" s="357"/>
      <c r="U266" s="357"/>
      <c r="V266" s="357"/>
      <c r="W266" s="357"/>
      <c r="X266" s="357"/>
      <c r="Y266" s="357"/>
      <c r="Z266" s="357"/>
      <c r="AA266" s="357"/>
      <c r="AB266" s="357"/>
      <c r="AC266" s="357"/>
      <c r="AD266" s="357"/>
      <c r="AE266" s="357"/>
      <c r="AF266" s="357"/>
      <c r="AG266" s="357"/>
      <c r="AH266" s="357"/>
      <c r="AI266" s="357"/>
      <c r="AJ266" s="357"/>
      <c r="AK266" s="357"/>
      <c r="AL266" s="357"/>
      <c r="AM266" s="357"/>
      <c r="AN266" s="357"/>
      <c r="AO266" s="357"/>
      <c r="AP266" s="362"/>
      <c r="AQ266" s="366"/>
      <c r="AR266" s="357"/>
      <c r="AS266" s="361"/>
      <c r="AT266" s="361"/>
      <c r="AU266" s="362"/>
      <c r="AV266" s="361">
        <v>79</v>
      </c>
      <c r="AW266" s="361">
        <v>5621</v>
      </c>
      <c r="AX266" s="362">
        <f t="shared" si="45"/>
        <v>1405.25</v>
      </c>
      <c r="AY266" s="361">
        <v>88</v>
      </c>
      <c r="AZ266" s="361">
        <v>6532</v>
      </c>
      <c r="BA266" s="360">
        <f t="shared" si="46"/>
        <v>1633</v>
      </c>
      <c r="BB266" s="361">
        <v>83</v>
      </c>
      <c r="BC266" s="361">
        <v>6305</v>
      </c>
      <c r="BD266" s="362">
        <f t="shared" si="47"/>
        <v>1576.25</v>
      </c>
      <c r="BE266" s="359">
        <v>134</v>
      </c>
      <c r="BF266" s="359">
        <v>9002</v>
      </c>
      <c r="BG266" s="362">
        <f t="shared" si="48"/>
        <v>2250.5</v>
      </c>
      <c r="BH266" s="362">
        <v>102</v>
      </c>
      <c r="BI266" s="362">
        <v>6266</v>
      </c>
      <c r="BJ266" s="362">
        <f t="shared" si="49"/>
        <v>1566.5</v>
      </c>
      <c r="BK266" s="362">
        <v>138</v>
      </c>
      <c r="BL266" s="362">
        <v>8650</v>
      </c>
      <c r="BM266" s="362">
        <f t="shared" si="50"/>
        <v>2162.5</v>
      </c>
    </row>
    <row r="267" spans="1:65" s="288" customFormat="1" ht="14.65" customHeight="1">
      <c r="A267" s="340">
        <v>265</v>
      </c>
      <c r="B267" s="362" t="s">
        <v>903</v>
      </c>
      <c r="C267" s="362"/>
      <c r="D267" s="362"/>
      <c r="E267" s="357" t="str">
        <f>VLOOKUP(B267,Remark!G:H,2,0)</f>
        <v>Kerry</v>
      </c>
      <c r="F267" s="367"/>
      <c r="G267" s="367"/>
      <c r="H267" s="367"/>
      <c r="I267" s="367"/>
      <c r="J267" s="367"/>
      <c r="K267" s="367"/>
      <c r="L267" s="367"/>
      <c r="M267" s="367"/>
      <c r="N267" s="367"/>
      <c r="O267" s="367"/>
      <c r="P267" s="367"/>
      <c r="Q267" s="367"/>
      <c r="R267" s="357"/>
      <c r="S267" s="357"/>
      <c r="T267" s="357"/>
      <c r="U267" s="357"/>
      <c r="V267" s="357"/>
      <c r="W267" s="357"/>
      <c r="X267" s="357"/>
      <c r="Y267" s="357"/>
      <c r="Z267" s="357"/>
      <c r="AA267" s="357"/>
      <c r="AB267" s="357"/>
      <c r="AC267" s="357"/>
      <c r="AD267" s="357"/>
      <c r="AE267" s="357"/>
      <c r="AF267" s="357"/>
      <c r="AG267" s="357"/>
      <c r="AH267" s="357"/>
      <c r="AI267" s="357"/>
      <c r="AJ267" s="357"/>
      <c r="AK267" s="357"/>
      <c r="AL267" s="357"/>
      <c r="AM267" s="357"/>
      <c r="AN267" s="357"/>
      <c r="AO267" s="357"/>
      <c r="AP267" s="362"/>
      <c r="AQ267" s="366"/>
      <c r="AR267" s="357"/>
      <c r="AS267" s="361"/>
      <c r="AT267" s="361"/>
      <c r="AU267" s="362"/>
      <c r="AV267" s="361">
        <v>223</v>
      </c>
      <c r="AW267" s="361">
        <v>14637</v>
      </c>
      <c r="AX267" s="362">
        <f t="shared" si="45"/>
        <v>3659.25</v>
      </c>
      <c r="AY267" s="361">
        <v>228</v>
      </c>
      <c r="AZ267" s="361">
        <v>15412</v>
      </c>
      <c r="BA267" s="360">
        <f t="shared" si="46"/>
        <v>3853</v>
      </c>
      <c r="BB267" s="361">
        <v>211</v>
      </c>
      <c r="BC267" s="361">
        <v>14325</v>
      </c>
      <c r="BD267" s="362">
        <f t="shared" si="47"/>
        <v>3581.25</v>
      </c>
      <c r="BE267" s="359">
        <v>205</v>
      </c>
      <c r="BF267" s="359">
        <v>13663</v>
      </c>
      <c r="BG267" s="362">
        <f t="shared" si="48"/>
        <v>3415.75</v>
      </c>
      <c r="BH267" s="362">
        <v>241</v>
      </c>
      <c r="BI267" s="362">
        <v>14839</v>
      </c>
      <c r="BJ267" s="362">
        <f t="shared" si="49"/>
        <v>3709.75</v>
      </c>
      <c r="BK267" s="362">
        <v>292</v>
      </c>
      <c r="BL267" s="362">
        <v>17688</v>
      </c>
      <c r="BM267" s="362">
        <f t="shared" si="50"/>
        <v>4422</v>
      </c>
    </row>
    <row r="268" spans="1:65" s="288" customFormat="1" ht="14.65" customHeight="1">
      <c r="A268" s="340">
        <v>266</v>
      </c>
      <c r="B268" s="362" t="s">
        <v>904</v>
      </c>
      <c r="C268" s="362"/>
      <c r="D268" s="362"/>
      <c r="E268" s="357" t="str">
        <f>VLOOKUP(B268,Remark!G:H,2,0)</f>
        <v>Kerry</v>
      </c>
      <c r="F268" s="367"/>
      <c r="G268" s="367"/>
      <c r="H268" s="367"/>
      <c r="I268" s="367"/>
      <c r="J268" s="367"/>
      <c r="K268" s="367"/>
      <c r="L268" s="367"/>
      <c r="M268" s="367"/>
      <c r="N268" s="367"/>
      <c r="O268" s="367"/>
      <c r="P268" s="367"/>
      <c r="Q268" s="367"/>
      <c r="R268" s="357"/>
      <c r="S268" s="357"/>
      <c r="T268" s="357"/>
      <c r="U268" s="357"/>
      <c r="V268" s="357"/>
      <c r="W268" s="357"/>
      <c r="X268" s="357"/>
      <c r="Y268" s="357"/>
      <c r="Z268" s="357"/>
      <c r="AA268" s="357"/>
      <c r="AB268" s="357"/>
      <c r="AC268" s="357"/>
      <c r="AD268" s="357"/>
      <c r="AE268" s="357"/>
      <c r="AF268" s="357"/>
      <c r="AG268" s="357"/>
      <c r="AH268" s="357"/>
      <c r="AI268" s="357"/>
      <c r="AJ268" s="357"/>
      <c r="AK268" s="357"/>
      <c r="AL268" s="357"/>
      <c r="AM268" s="357"/>
      <c r="AN268" s="357"/>
      <c r="AO268" s="357"/>
      <c r="AP268" s="362"/>
      <c r="AQ268" s="366"/>
      <c r="AR268" s="357"/>
      <c r="AS268" s="361"/>
      <c r="AT268" s="361"/>
      <c r="AU268" s="362"/>
      <c r="AV268" s="361">
        <v>113</v>
      </c>
      <c r="AW268" s="361">
        <v>8203</v>
      </c>
      <c r="AX268" s="362">
        <f t="shared" si="45"/>
        <v>2050.75</v>
      </c>
      <c r="AY268" s="361">
        <v>157</v>
      </c>
      <c r="AZ268" s="361">
        <v>10443</v>
      </c>
      <c r="BA268" s="360">
        <f t="shared" si="46"/>
        <v>2610.75</v>
      </c>
      <c r="BB268" s="361">
        <v>150</v>
      </c>
      <c r="BC268" s="361">
        <v>9370</v>
      </c>
      <c r="BD268" s="362">
        <f t="shared" si="47"/>
        <v>2342.5</v>
      </c>
      <c r="BE268" s="359">
        <v>162</v>
      </c>
      <c r="BF268" s="359">
        <v>10378</v>
      </c>
      <c r="BG268" s="362">
        <f t="shared" si="48"/>
        <v>2594.5</v>
      </c>
      <c r="BH268" s="362">
        <v>152</v>
      </c>
      <c r="BI268" s="362">
        <v>9772</v>
      </c>
      <c r="BJ268" s="362">
        <f t="shared" si="49"/>
        <v>2443</v>
      </c>
      <c r="BK268" s="362">
        <v>130</v>
      </c>
      <c r="BL268" s="362">
        <v>8626</v>
      </c>
      <c r="BM268" s="362">
        <f t="shared" si="50"/>
        <v>2156.5</v>
      </c>
    </row>
    <row r="269" spans="1:65" s="288" customFormat="1" ht="14.65" customHeight="1">
      <c r="A269" s="340">
        <v>267</v>
      </c>
      <c r="B269" s="362" t="s">
        <v>905</v>
      </c>
      <c r="C269" s="362"/>
      <c r="D269" s="362"/>
      <c r="E269" s="357" t="str">
        <f>VLOOKUP(B269,Remark!G:H,2,0)</f>
        <v>Kerry</v>
      </c>
      <c r="F269" s="367"/>
      <c r="G269" s="367"/>
      <c r="H269" s="367"/>
      <c r="I269" s="367"/>
      <c r="J269" s="367"/>
      <c r="K269" s="367"/>
      <c r="L269" s="367"/>
      <c r="M269" s="367"/>
      <c r="N269" s="367"/>
      <c r="O269" s="367"/>
      <c r="P269" s="367"/>
      <c r="Q269" s="36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57"/>
      <c r="AB269" s="357"/>
      <c r="AC269" s="357"/>
      <c r="AD269" s="357"/>
      <c r="AE269" s="357"/>
      <c r="AF269" s="357"/>
      <c r="AG269" s="357"/>
      <c r="AH269" s="357"/>
      <c r="AI269" s="357"/>
      <c r="AJ269" s="357"/>
      <c r="AK269" s="357"/>
      <c r="AL269" s="357"/>
      <c r="AM269" s="357"/>
      <c r="AN269" s="357"/>
      <c r="AO269" s="357"/>
      <c r="AP269" s="362"/>
      <c r="AQ269" s="366"/>
      <c r="AR269" s="357"/>
      <c r="AS269" s="361"/>
      <c r="AT269" s="361"/>
      <c r="AU269" s="362"/>
      <c r="AV269" s="361">
        <v>71</v>
      </c>
      <c r="AW269" s="361">
        <v>4609</v>
      </c>
      <c r="AX269" s="362">
        <f t="shared" si="45"/>
        <v>1152.25</v>
      </c>
      <c r="AY269" s="361">
        <v>82</v>
      </c>
      <c r="AZ269" s="361">
        <v>5650</v>
      </c>
      <c r="BA269" s="360">
        <f t="shared" si="46"/>
        <v>1412.5</v>
      </c>
      <c r="BB269" s="361">
        <v>57</v>
      </c>
      <c r="BC269" s="361">
        <v>4159</v>
      </c>
      <c r="BD269" s="362">
        <f t="shared" si="47"/>
        <v>1039.75</v>
      </c>
      <c r="BE269" s="359">
        <v>87</v>
      </c>
      <c r="BF269" s="359">
        <v>6033</v>
      </c>
      <c r="BG269" s="362">
        <f t="shared" si="48"/>
        <v>1508.25</v>
      </c>
      <c r="BH269" s="362">
        <v>60</v>
      </c>
      <c r="BI269" s="362">
        <v>4468</v>
      </c>
      <c r="BJ269" s="362">
        <f t="shared" si="49"/>
        <v>1117</v>
      </c>
      <c r="BK269" s="362">
        <v>52</v>
      </c>
      <c r="BL269" s="362">
        <v>3884</v>
      </c>
      <c r="BM269" s="362">
        <f t="shared" si="50"/>
        <v>971</v>
      </c>
    </row>
    <row r="270" spans="1:65" s="288" customFormat="1" ht="14.65" customHeight="1">
      <c r="A270" s="340">
        <v>268</v>
      </c>
      <c r="B270" s="362" t="s">
        <v>906</v>
      </c>
      <c r="C270" s="362"/>
      <c r="D270" s="362"/>
      <c r="E270" s="357" t="str">
        <f>VLOOKUP(B270,Remark!G:H,2,0)</f>
        <v>PINK</v>
      </c>
      <c r="F270" s="367"/>
      <c r="G270" s="367"/>
      <c r="H270" s="367"/>
      <c r="I270" s="367"/>
      <c r="J270" s="367"/>
      <c r="K270" s="367"/>
      <c r="L270" s="367"/>
      <c r="M270" s="367"/>
      <c r="N270" s="367"/>
      <c r="O270" s="367"/>
      <c r="P270" s="367"/>
      <c r="Q270" s="36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57"/>
      <c r="AB270" s="357"/>
      <c r="AC270" s="357"/>
      <c r="AD270" s="357"/>
      <c r="AE270" s="357"/>
      <c r="AF270" s="357"/>
      <c r="AG270" s="357"/>
      <c r="AH270" s="357"/>
      <c r="AI270" s="357"/>
      <c r="AJ270" s="357"/>
      <c r="AK270" s="357"/>
      <c r="AL270" s="357"/>
      <c r="AM270" s="357"/>
      <c r="AN270" s="357"/>
      <c r="AO270" s="357"/>
      <c r="AP270" s="362"/>
      <c r="AQ270" s="366"/>
      <c r="AR270" s="357"/>
      <c r="AS270" s="361"/>
      <c r="AT270" s="361"/>
      <c r="AU270" s="362"/>
      <c r="AV270" s="361">
        <v>143</v>
      </c>
      <c r="AW270" s="361">
        <v>8425</v>
      </c>
      <c r="AX270" s="362">
        <f t="shared" si="45"/>
        <v>2106.25</v>
      </c>
      <c r="AY270" s="361">
        <v>153</v>
      </c>
      <c r="AZ270" s="361">
        <v>9143</v>
      </c>
      <c r="BA270" s="360">
        <f t="shared" si="46"/>
        <v>2285.75</v>
      </c>
      <c r="BB270" s="361">
        <v>195</v>
      </c>
      <c r="BC270" s="361">
        <v>10441</v>
      </c>
      <c r="BD270" s="362">
        <f t="shared" si="47"/>
        <v>2610.25</v>
      </c>
      <c r="BE270" s="359">
        <v>271</v>
      </c>
      <c r="BF270" s="359">
        <v>16293</v>
      </c>
      <c r="BG270" s="362">
        <f t="shared" si="48"/>
        <v>4073.25</v>
      </c>
      <c r="BH270" s="362">
        <v>192</v>
      </c>
      <c r="BI270" s="362">
        <v>11896</v>
      </c>
      <c r="BJ270" s="362">
        <f t="shared" si="49"/>
        <v>2974</v>
      </c>
      <c r="BK270" s="362">
        <v>196</v>
      </c>
      <c r="BL270" s="362">
        <v>11660</v>
      </c>
      <c r="BM270" s="362">
        <f t="shared" si="50"/>
        <v>2915</v>
      </c>
    </row>
    <row r="271" spans="1:65" s="288" customFormat="1" ht="14.65" customHeight="1">
      <c r="A271" s="340">
        <v>269</v>
      </c>
      <c r="B271" s="362" t="s">
        <v>907</v>
      </c>
      <c r="C271" s="362"/>
      <c r="D271" s="362"/>
      <c r="E271" s="357" t="str">
        <f>VLOOKUP(B271,Remark!G:H,2,0)</f>
        <v>PINK</v>
      </c>
      <c r="F271" s="367"/>
      <c r="G271" s="367"/>
      <c r="H271" s="367"/>
      <c r="I271" s="367"/>
      <c r="J271" s="367"/>
      <c r="K271" s="367"/>
      <c r="L271" s="367"/>
      <c r="M271" s="367"/>
      <c r="N271" s="367"/>
      <c r="O271" s="367"/>
      <c r="P271" s="367"/>
      <c r="Q271" s="367"/>
      <c r="R271" s="357"/>
      <c r="S271" s="357"/>
      <c r="T271" s="357"/>
      <c r="U271" s="357"/>
      <c r="V271" s="357"/>
      <c r="W271" s="357"/>
      <c r="X271" s="357"/>
      <c r="Y271" s="357"/>
      <c r="Z271" s="357"/>
      <c r="AA271" s="357"/>
      <c r="AB271" s="357"/>
      <c r="AC271" s="357"/>
      <c r="AD271" s="357"/>
      <c r="AE271" s="357"/>
      <c r="AF271" s="357"/>
      <c r="AG271" s="357"/>
      <c r="AH271" s="357"/>
      <c r="AI271" s="357"/>
      <c r="AJ271" s="357"/>
      <c r="AK271" s="357"/>
      <c r="AL271" s="357"/>
      <c r="AM271" s="357"/>
      <c r="AN271" s="357"/>
      <c r="AO271" s="357"/>
      <c r="AP271" s="362"/>
      <c r="AQ271" s="366"/>
      <c r="AR271" s="357"/>
      <c r="AS271" s="361"/>
      <c r="AT271" s="361"/>
      <c r="AU271" s="362"/>
      <c r="AV271" s="361">
        <v>310</v>
      </c>
      <c r="AW271" s="361">
        <v>20278</v>
      </c>
      <c r="AX271" s="362">
        <f t="shared" si="45"/>
        <v>5069.5</v>
      </c>
      <c r="AY271" s="361">
        <v>283</v>
      </c>
      <c r="AZ271" s="361">
        <v>19505</v>
      </c>
      <c r="BA271" s="360">
        <f t="shared" si="46"/>
        <v>4876.25</v>
      </c>
      <c r="BB271" s="361">
        <v>257</v>
      </c>
      <c r="BC271" s="361">
        <v>17051</v>
      </c>
      <c r="BD271" s="362">
        <f t="shared" si="47"/>
        <v>4262.75</v>
      </c>
      <c r="BE271" s="359">
        <v>295</v>
      </c>
      <c r="BF271" s="359">
        <v>20565</v>
      </c>
      <c r="BG271" s="362">
        <f t="shared" si="48"/>
        <v>5141.25</v>
      </c>
      <c r="BH271" s="362">
        <v>252</v>
      </c>
      <c r="BI271" s="362">
        <v>16708</v>
      </c>
      <c r="BJ271" s="362">
        <f t="shared" si="49"/>
        <v>4177</v>
      </c>
      <c r="BK271" s="362">
        <v>358</v>
      </c>
      <c r="BL271" s="362">
        <v>22710</v>
      </c>
      <c r="BM271" s="362">
        <f t="shared" si="50"/>
        <v>5677.5</v>
      </c>
    </row>
    <row r="272" spans="1:65" s="288" customFormat="1" ht="14.65" customHeight="1">
      <c r="A272" s="340">
        <v>270</v>
      </c>
      <c r="B272" s="362" t="s">
        <v>908</v>
      </c>
      <c r="C272" s="362"/>
      <c r="D272" s="362"/>
      <c r="E272" s="357" t="str">
        <f>VLOOKUP(B272,Remark!G:H,2,0)</f>
        <v>Kerry</v>
      </c>
      <c r="F272" s="367"/>
      <c r="G272" s="367"/>
      <c r="H272" s="367"/>
      <c r="I272" s="367"/>
      <c r="J272" s="367"/>
      <c r="K272" s="367"/>
      <c r="L272" s="367"/>
      <c r="M272" s="367"/>
      <c r="N272" s="367"/>
      <c r="O272" s="367"/>
      <c r="P272" s="367"/>
      <c r="Q272" s="367"/>
      <c r="R272" s="357"/>
      <c r="S272" s="357"/>
      <c r="T272" s="357"/>
      <c r="U272" s="357"/>
      <c r="V272" s="357"/>
      <c r="W272" s="357"/>
      <c r="X272" s="357"/>
      <c r="Y272" s="357"/>
      <c r="Z272" s="357"/>
      <c r="AA272" s="357"/>
      <c r="AB272" s="357"/>
      <c r="AC272" s="357"/>
      <c r="AD272" s="357"/>
      <c r="AE272" s="357"/>
      <c r="AF272" s="357"/>
      <c r="AG272" s="357"/>
      <c r="AH272" s="357"/>
      <c r="AI272" s="357"/>
      <c r="AJ272" s="357"/>
      <c r="AK272" s="357"/>
      <c r="AL272" s="357"/>
      <c r="AM272" s="357"/>
      <c r="AN272" s="357"/>
      <c r="AO272" s="357"/>
      <c r="AP272" s="362"/>
      <c r="AQ272" s="366"/>
      <c r="AR272" s="357"/>
      <c r="AS272" s="361"/>
      <c r="AT272" s="361"/>
      <c r="AU272" s="362"/>
      <c r="AV272" s="361">
        <v>128</v>
      </c>
      <c r="AW272" s="361">
        <v>8500</v>
      </c>
      <c r="AX272" s="362">
        <f t="shared" si="45"/>
        <v>2125</v>
      </c>
      <c r="AY272" s="361">
        <v>127</v>
      </c>
      <c r="AZ272" s="361">
        <v>9497</v>
      </c>
      <c r="BA272" s="360">
        <f t="shared" si="46"/>
        <v>2374.25</v>
      </c>
      <c r="BB272" s="361">
        <v>138</v>
      </c>
      <c r="BC272" s="361">
        <v>10658</v>
      </c>
      <c r="BD272" s="362">
        <f t="shared" si="47"/>
        <v>2664.5</v>
      </c>
      <c r="BE272" s="359">
        <v>111</v>
      </c>
      <c r="BF272" s="359">
        <v>10281</v>
      </c>
      <c r="BG272" s="362">
        <f t="shared" si="48"/>
        <v>2570.25</v>
      </c>
      <c r="BH272" s="362">
        <v>52</v>
      </c>
      <c r="BI272" s="362">
        <v>5608</v>
      </c>
      <c r="BJ272" s="362">
        <f t="shared" si="49"/>
        <v>1402</v>
      </c>
      <c r="BK272" s="362">
        <v>18</v>
      </c>
      <c r="BL272" s="362">
        <v>1622</v>
      </c>
      <c r="BM272" s="362">
        <f t="shared" si="50"/>
        <v>405.5</v>
      </c>
    </row>
    <row r="273" spans="1:65" s="288" customFormat="1" ht="14.65" customHeight="1">
      <c r="A273" s="340">
        <v>271</v>
      </c>
      <c r="B273" s="362" t="s">
        <v>909</v>
      </c>
      <c r="C273" s="362"/>
      <c r="D273" s="362"/>
      <c r="E273" s="357" t="str">
        <f>VLOOKUP(B273,Remark!G:H,2,0)</f>
        <v>PINK</v>
      </c>
      <c r="F273" s="367"/>
      <c r="G273" s="367"/>
      <c r="H273" s="367"/>
      <c r="I273" s="367"/>
      <c r="J273" s="367"/>
      <c r="K273" s="367"/>
      <c r="L273" s="367"/>
      <c r="M273" s="367"/>
      <c r="N273" s="367"/>
      <c r="O273" s="367"/>
      <c r="P273" s="367"/>
      <c r="Q273" s="367"/>
      <c r="R273" s="357"/>
      <c r="S273" s="357"/>
      <c r="T273" s="357"/>
      <c r="U273" s="357"/>
      <c r="V273" s="357"/>
      <c r="W273" s="357"/>
      <c r="X273" s="357"/>
      <c r="Y273" s="357"/>
      <c r="Z273" s="357"/>
      <c r="AA273" s="357"/>
      <c r="AB273" s="357"/>
      <c r="AC273" s="357"/>
      <c r="AD273" s="357"/>
      <c r="AE273" s="357"/>
      <c r="AF273" s="357"/>
      <c r="AG273" s="357"/>
      <c r="AH273" s="357"/>
      <c r="AI273" s="357"/>
      <c r="AJ273" s="357"/>
      <c r="AK273" s="357"/>
      <c r="AL273" s="357"/>
      <c r="AM273" s="357"/>
      <c r="AN273" s="357"/>
      <c r="AO273" s="357"/>
      <c r="AP273" s="362"/>
      <c r="AQ273" s="366"/>
      <c r="AR273" s="357"/>
      <c r="AS273" s="361"/>
      <c r="AT273" s="361"/>
      <c r="AU273" s="362"/>
      <c r="AV273" s="361">
        <v>184</v>
      </c>
      <c r="AW273" s="361">
        <v>12648</v>
      </c>
      <c r="AX273" s="362">
        <f t="shared" si="45"/>
        <v>3162</v>
      </c>
      <c r="AY273" s="361">
        <v>165</v>
      </c>
      <c r="AZ273" s="361">
        <v>11287</v>
      </c>
      <c r="BA273" s="360">
        <f t="shared" si="46"/>
        <v>2821.75</v>
      </c>
      <c r="BB273" s="361">
        <v>192</v>
      </c>
      <c r="BC273" s="361">
        <v>13156</v>
      </c>
      <c r="BD273" s="362">
        <f t="shared" si="47"/>
        <v>3289</v>
      </c>
      <c r="BE273" s="359">
        <v>223</v>
      </c>
      <c r="BF273" s="359">
        <v>15777</v>
      </c>
      <c r="BG273" s="362">
        <f t="shared" si="48"/>
        <v>3944.25</v>
      </c>
      <c r="BH273" s="362">
        <v>213</v>
      </c>
      <c r="BI273" s="362">
        <v>15139</v>
      </c>
      <c r="BJ273" s="362">
        <f t="shared" si="49"/>
        <v>3784.75</v>
      </c>
      <c r="BK273" s="362">
        <v>255</v>
      </c>
      <c r="BL273" s="362">
        <v>18525</v>
      </c>
      <c r="BM273" s="362">
        <f t="shared" si="50"/>
        <v>4631.25</v>
      </c>
    </row>
    <row r="274" spans="1:65" s="288" customFormat="1" ht="14.65" customHeight="1">
      <c r="A274" s="340">
        <v>272</v>
      </c>
      <c r="B274" s="362" t="s">
        <v>910</v>
      </c>
      <c r="C274" s="362"/>
      <c r="D274" s="362"/>
      <c r="E274" s="357" t="str">
        <f>VLOOKUP(B274,Remark!G:H,2,0)</f>
        <v>PINK</v>
      </c>
      <c r="F274" s="367"/>
      <c r="G274" s="367"/>
      <c r="H274" s="367"/>
      <c r="I274" s="367"/>
      <c r="J274" s="367"/>
      <c r="K274" s="367"/>
      <c r="L274" s="367"/>
      <c r="M274" s="367"/>
      <c r="N274" s="367"/>
      <c r="O274" s="367"/>
      <c r="P274" s="367"/>
      <c r="Q274" s="367"/>
      <c r="R274" s="357"/>
      <c r="S274" s="357"/>
      <c r="T274" s="357"/>
      <c r="U274" s="357"/>
      <c r="V274" s="357"/>
      <c r="W274" s="357"/>
      <c r="X274" s="357"/>
      <c r="Y274" s="357"/>
      <c r="Z274" s="357"/>
      <c r="AA274" s="357"/>
      <c r="AB274" s="357"/>
      <c r="AC274" s="357"/>
      <c r="AD274" s="357"/>
      <c r="AE274" s="357"/>
      <c r="AF274" s="357"/>
      <c r="AG274" s="357"/>
      <c r="AH274" s="357"/>
      <c r="AI274" s="357"/>
      <c r="AJ274" s="357"/>
      <c r="AK274" s="357"/>
      <c r="AL274" s="357"/>
      <c r="AM274" s="357"/>
      <c r="AN274" s="357"/>
      <c r="AO274" s="357"/>
      <c r="AP274" s="362"/>
      <c r="AQ274" s="366"/>
      <c r="AR274" s="357"/>
      <c r="AS274" s="361"/>
      <c r="AT274" s="361"/>
      <c r="AU274" s="362"/>
      <c r="AV274" s="361">
        <v>182</v>
      </c>
      <c r="AW274" s="361">
        <v>10858</v>
      </c>
      <c r="AX274" s="362">
        <f t="shared" si="45"/>
        <v>2714.5</v>
      </c>
      <c r="AY274" s="361">
        <v>185</v>
      </c>
      <c r="AZ274" s="361">
        <v>11335</v>
      </c>
      <c r="BA274" s="360">
        <f t="shared" si="46"/>
        <v>2833.75</v>
      </c>
      <c r="BB274" s="361">
        <v>185</v>
      </c>
      <c r="BC274" s="361">
        <v>11319</v>
      </c>
      <c r="BD274" s="362">
        <f t="shared" si="47"/>
        <v>2829.75</v>
      </c>
      <c r="BE274" s="359">
        <v>172</v>
      </c>
      <c r="BF274" s="359">
        <v>10980</v>
      </c>
      <c r="BG274" s="362">
        <f t="shared" si="48"/>
        <v>2745</v>
      </c>
      <c r="BH274" s="362">
        <v>194</v>
      </c>
      <c r="BI274" s="362">
        <v>11998</v>
      </c>
      <c r="BJ274" s="362">
        <f t="shared" si="49"/>
        <v>2999.5</v>
      </c>
      <c r="BK274" s="362">
        <v>189</v>
      </c>
      <c r="BL274" s="362">
        <v>12211</v>
      </c>
      <c r="BM274" s="362">
        <f t="shared" si="50"/>
        <v>3052.75</v>
      </c>
    </row>
    <row r="275" spans="1:65" s="288" customFormat="1" ht="14.65" customHeight="1">
      <c r="A275" s="340">
        <v>273</v>
      </c>
      <c r="B275" s="362" t="s">
        <v>911</v>
      </c>
      <c r="C275" s="362"/>
      <c r="D275" s="362"/>
      <c r="E275" s="357" t="str">
        <f>VLOOKUP(B275,Remark!G:H,2,0)</f>
        <v>CHC4</v>
      </c>
      <c r="F275" s="367"/>
      <c r="G275" s="367"/>
      <c r="H275" s="367"/>
      <c r="I275" s="367"/>
      <c r="J275" s="367"/>
      <c r="K275" s="367"/>
      <c r="L275" s="367"/>
      <c r="M275" s="367"/>
      <c r="N275" s="367"/>
      <c r="O275" s="367"/>
      <c r="P275" s="367"/>
      <c r="Q275" s="367"/>
      <c r="R275" s="357"/>
      <c r="S275" s="357"/>
      <c r="T275" s="357"/>
      <c r="U275" s="357"/>
      <c r="V275" s="357"/>
      <c r="W275" s="357"/>
      <c r="X275" s="357"/>
      <c r="Y275" s="357"/>
      <c r="Z275" s="357"/>
      <c r="AA275" s="357"/>
      <c r="AB275" s="357"/>
      <c r="AC275" s="357"/>
      <c r="AD275" s="357"/>
      <c r="AE275" s="357"/>
      <c r="AF275" s="357"/>
      <c r="AG275" s="357"/>
      <c r="AH275" s="357"/>
      <c r="AI275" s="357"/>
      <c r="AJ275" s="357"/>
      <c r="AK275" s="357"/>
      <c r="AL275" s="357"/>
      <c r="AM275" s="357"/>
      <c r="AN275" s="357"/>
      <c r="AO275" s="357"/>
      <c r="AP275" s="362"/>
      <c r="AQ275" s="366"/>
      <c r="AR275" s="357"/>
      <c r="AS275" s="361"/>
      <c r="AT275" s="361"/>
      <c r="AU275" s="362"/>
      <c r="AV275" s="361">
        <v>205</v>
      </c>
      <c r="AW275" s="361">
        <v>12451</v>
      </c>
      <c r="AX275" s="362">
        <f t="shared" si="45"/>
        <v>3112.75</v>
      </c>
      <c r="AY275" s="361">
        <v>195</v>
      </c>
      <c r="AZ275" s="361">
        <v>12897</v>
      </c>
      <c r="BA275" s="360">
        <f t="shared" si="46"/>
        <v>3224.25</v>
      </c>
      <c r="BB275" s="361">
        <v>217</v>
      </c>
      <c r="BC275" s="361">
        <v>14015</v>
      </c>
      <c r="BD275" s="362">
        <f t="shared" si="47"/>
        <v>3503.75</v>
      </c>
      <c r="BE275" s="359">
        <v>305</v>
      </c>
      <c r="BF275" s="359">
        <v>19659</v>
      </c>
      <c r="BG275" s="362">
        <f t="shared" si="48"/>
        <v>4914.75</v>
      </c>
      <c r="BH275" s="362">
        <v>274</v>
      </c>
      <c r="BI275" s="362">
        <v>16770</v>
      </c>
      <c r="BJ275" s="362">
        <f t="shared" si="49"/>
        <v>4192.5</v>
      </c>
      <c r="BK275" s="362">
        <v>321</v>
      </c>
      <c r="BL275" s="362">
        <v>20383</v>
      </c>
      <c r="BM275" s="362">
        <f t="shared" si="50"/>
        <v>5095.75</v>
      </c>
    </row>
    <row r="276" spans="1:65" s="288" customFormat="1" ht="14.65" customHeight="1">
      <c r="A276" s="340">
        <v>274</v>
      </c>
      <c r="B276" s="362" t="s">
        <v>912</v>
      </c>
      <c r="C276" s="362"/>
      <c r="D276" s="362"/>
      <c r="E276" s="357" t="str">
        <f>VLOOKUP(B276,Remark!G:H,2,0)</f>
        <v>Kerry</v>
      </c>
      <c r="F276" s="367"/>
      <c r="G276" s="367"/>
      <c r="H276" s="367"/>
      <c r="I276" s="367"/>
      <c r="J276" s="367"/>
      <c r="K276" s="367"/>
      <c r="L276" s="367"/>
      <c r="M276" s="367"/>
      <c r="N276" s="367"/>
      <c r="O276" s="367"/>
      <c r="P276" s="367"/>
      <c r="Q276" s="367"/>
      <c r="R276" s="357"/>
      <c r="S276" s="357"/>
      <c r="T276" s="357"/>
      <c r="U276" s="357"/>
      <c r="V276" s="357"/>
      <c r="W276" s="357"/>
      <c r="X276" s="357"/>
      <c r="Y276" s="357"/>
      <c r="Z276" s="357"/>
      <c r="AA276" s="357"/>
      <c r="AB276" s="357"/>
      <c r="AC276" s="357"/>
      <c r="AD276" s="357"/>
      <c r="AE276" s="357"/>
      <c r="AF276" s="357"/>
      <c r="AG276" s="357"/>
      <c r="AH276" s="357"/>
      <c r="AI276" s="357"/>
      <c r="AJ276" s="357"/>
      <c r="AK276" s="357"/>
      <c r="AL276" s="357"/>
      <c r="AM276" s="357"/>
      <c r="AN276" s="357"/>
      <c r="AO276" s="357"/>
      <c r="AP276" s="362"/>
      <c r="AQ276" s="366"/>
      <c r="AR276" s="357"/>
      <c r="AS276" s="361"/>
      <c r="AT276" s="361"/>
      <c r="AU276" s="362"/>
      <c r="AV276" s="361">
        <v>101</v>
      </c>
      <c r="AW276" s="361">
        <v>6303</v>
      </c>
      <c r="AX276" s="362">
        <f t="shared" si="45"/>
        <v>1575.75</v>
      </c>
      <c r="AY276" s="361">
        <v>128</v>
      </c>
      <c r="AZ276" s="361">
        <v>7876</v>
      </c>
      <c r="BA276" s="360">
        <f t="shared" si="46"/>
        <v>1969</v>
      </c>
      <c r="BB276" s="361">
        <v>136</v>
      </c>
      <c r="BC276" s="361">
        <v>8812</v>
      </c>
      <c r="BD276" s="362">
        <f t="shared" si="47"/>
        <v>2203</v>
      </c>
      <c r="BE276" s="359">
        <v>203</v>
      </c>
      <c r="BF276" s="359">
        <v>11805</v>
      </c>
      <c r="BG276" s="362">
        <f t="shared" si="48"/>
        <v>2951.25</v>
      </c>
      <c r="BH276" s="362">
        <v>140</v>
      </c>
      <c r="BI276" s="362">
        <v>8676</v>
      </c>
      <c r="BJ276" s="362">
        <f t="shared" si="49"/>
        <v>2169</v>
      </c>
      <c r="BK276" s="362">
        <v>133</v>
      </c>
      <c r="BL276" s="362">
        <v>8635</v>
      </c>
      <c r="BM276" s="362">
        <f t="shared" si="50"/>
        <v>2158.75</v>
      </c>
    </row>
    <row r="277" spans="1:65" s="288" customFormat="1" ht="14.65" customHeight="1">
      <c r="A277" s="340">
        <v>275</v>
      </c>
      <c r="B277" s="362" t="s">
        <v>913</v>
      </c>
      <c r="C277" s="362"/>
      <c r="D277" s="362"/>
      <c r="E277" s="357" t="str">
        <f>VLOOKUP(B277,Remark!G:H,2,0)</f>
        <v>CHC4</v>
      </c>
      <c r="F277" s="367"/>
      <c r="G277" s="367"/>
      <c r="H277" s="367"/>
      <c r="I277" s="367"/>
      <c r="J277" s="367"/>
      <c r="K277" s="367"/>
      <c r="L277" s="367"/>
      <c r="M277" s="367"/>
      <c r="N277" s="367"/>
      <c r="O277" s="367"/>
      <c r="P277" s="367"/>
      <c r="Q277" s="367"/>
      <c r="R277" s="357"/>
      <c r="S277" s="357"/>
      <c r="T277" s="357"/>
      <c r="U277" s="357"/>
      <c r="V277" s="357"/>
      <c r="W277" s="357"/>
      <c r="X277" s="357"/>
      <c r="Y277" s="357"/>
      <c r="Z277" s="357"/>
      <c r="AA277" s="357"/>
      <c r="AB277" s="357"/>
      <c r="AC277" s="357"/>
      <c r="AD277" s="357"/>
      <c r="AE277" s="357"/>
      <c r="AF277" s="357"/>
      <c r="AG277" s="357"/>
      <c r="AH277" s="357"/>
      <c r="AI277" s="357"/>
      <c r="AJ277" s="357"/>
      <c r="AK277" s="357"/>
      <c r="AL277" s="357"/>
      <c r="AM277" s="357"/>
      <c r="AN277" s="357"/>
      <c r="AO277" s="357"/>
      <c r="AP277" s="362"/>
      <c r="AQ277" s="366"/>
      <c r="AR277" s="357"/>
      <c r="AS277" s="361"/>
      <c r="AT277" s="361"/>
      <c r="AU277" s="362"/>
      <c r="AV277" s="361">
        <v>96</v>
      </c>
      <c r="AW277" s="361">
        <v>5652</v>
      </c>
      <c r="AX277" s="362">
        <f t="shared" si="45"/>
        <v>1413</v>
      </c>
      <c r="AY277" s="361">
        <v>59</v>
      </c>
      <c r="AZ277" s="361">
        <v>3885</v>
      </c>
      <c r="BA277" s="360">
        <f t="shared" si="46"/>
        <v>971.25</v>
      </c>
      <c r="BB277" s="361">
        <v>57</v>
      </c>
      <c r="BC277" s="361">
        <v>3503</v>
      </c>
      <c r="BD277" s="362">
        <f t="shared" si="47"/>
        <v>875.75</v>
      </c>
      <c r="BE277" s="359">
        <v>82</v>
      </c>
      <c r="BF277" s="359">
        <v>4766</v>
      </c>
      <c r="BG277" s="362">
        <f t="shared" si="48"/>
        <v>1191.5</v>
      </c>
      <c r="BH277" s="362">
        <v>69</v>
      </c>
      <c r="BI277" s="362">
        <v>4291</v>
      </c>
      <c r="BJ277" s="362">
        <f t="shared" si="49"/>
        <v>1072.75</v>
      </c>
      <c r="BK277" s="362">
        <v>87</v>
      </c>
      <c r="BL277" s="362">
        <v>4917</v>
      </c>
      <c r="BM277" s="362">
        <f t="shared" si="50"/>
        <v>1229.25</v>
      </c>
    </row>
    <row r="278" spans="1:65" s="288" customFormat="1" ht="14.65" customHeight="1">
      <c r="A278" s="340">
        <v>276</v>
      </c>
      <c r="B278" s="362" t="s">
        <v>914</v>
      </c>
      <c r="C278" s="362"/>
      <c r="D278" s="362"/>
      <c r="E278" s="357" t="str">
        <f>VLOOKUP(B278,Remark!G:H,2,0)</f>
        <v>CHC4</v>
      </c>
      <c r="F278" s="367"/>
      <c r="G278" s="367"/>
      <c r="H278" s="367"/>
      <c r="I278" s="367"/>
      <c r="J278" s="367"/>
      <c r="K278" s="367"/>
      <c r="L278" s="367"/>
      <c r="M278" s="367"/>
      <c r="N278" s="367"/>
      <c r="O278" s="367"/>
      <c r="P278" s="367"/>
      <c r="Q278" s="367"/>
      <c r="R278" s="357"/>
      <c r="S278" s="357"/>
      <c r="T278" s="357"/>
      <c r="U278" s="357"/>
      <c r="V278" s="357"/>
      <c r="W278" s="357"/>
      <c r="X278" s="357"/>
      <c r="Y278" s="357"/>
      <c r="Z278" s="357"/>
      <c r="AA278" s="357"/>
      <c r="AB278" s="357"/>
      <c r="AC278" s="357"/>
      <c r="AD278" s="357"/>
      <c r="AE278" s="357"/>
      <c r="AF278" s="357"/>
      <c r="AG278" s="357"/>
      <c r="AH278" s="357"/>
      <c r="AI278" s="357"/>
      <c r="AJ278" s="357"/>
      <c r="AK278" s="357"/>
      <c r="AL278" s="357"/>
      <c r="AM278" s="357"/>
      <c r="AN278" s="357"/>
      <c r="AO278" s="357"/>
      <c r="AP278" s="362"/>
      <c r="AQ278" s="366"/>
      <c r="AR278" s="357"/>
      <c r="AS278" s="361"/>
      <c r="AT278" s="361"/>
      <c r="AU278" s="362"/>
      <c r="AV278" s="361">
        <v>77</v>
      </c>
      <c r="AW278" s="361">
        <v>5723</v>
      </c>
      <c r="AX278" s="362">
        <f t="shared" si="45"/>
        <v>1430.75</v>
      </c>
      <c r="AY278" s="361">
        <v>62</v>
      </c>
      <c r="AZ278" s="361">
        <v>4814</v>
      </c>
      <c r="BA278" s="360">
        <f t="shared" si="46"/>
        <v>1203.5</v>
      </c>
      <c r="BB278" s="361">
        <v>96</v>
      </c>
      <c r="BC278" s="361">
        <v>7332</v>
      </c>
      <c r="BD278" s="362">
        <f t="shared" si="47"/>
        <v>1833</v>
      </c>
      <c r="BE278" s="359">
        <v>103</v>
      </c>
      <c r="BF278" s="359">
        <v>7325</v>
      </c>
      <c r="BG278" s="362">
        <f t="shared" si="48"/>
        <v>1831.25</v>
      </c>
      <c r="BH278" s="362">
        <v>93</v>
      </c>
      <c r="BI278" s="362">
        <v>6863</v>
      </c>
      <c r="BJ278" s="362">
        <f t="shared" si="49"/>
        <v>1715.75</v>
      </c>
      <c r="BK278" s="362">
        <v>102</v>
      </c>
      <c r="BL278" s="362">
        <v>6630</v>
      </c>
      <c r="BM278" s="362">
        <f t="shared" si="50"/>
        <v>1657.5</v>
      </c>
    </row>
    <row r="279" spans="1:65" s="288" customFormat="1" ht="14.65" customHeight="1">
      <c r="A279" s="340">
        <v>277</v>
      </c>
      <c r="B279" s="362" t="s">
        <v>915</v>
      </c>
      <c r="C279" s="362"/>
      <c r="D279" s="362"/>
      <c r="E279" s="357" t="str">
        <f>VLOOKUP(B279,Remark!G:H,2,0)</f>
        <v>Kerry</v>
      </c>
      <c r="F279" s="367"/>
      <c r="G279" s="367"/>
      <c r="H279" s="367"/>
      <c r="I279" s="367"/>
      <c r="J279" s="367"/>
      <c r="K279" s="367"/>
      <c r="L279" s="367"/>
      <c r="M279" s="367"/>
      <c r="N279" s="367"/>
      <c r="O279" s="367"/>
      <c r="P279" s="367"/>
      <c r="Q279" s="367"/>
      <c r="R279" s="357"/>
      <c r="S279" s="357"/>
      <c r="T279" s="357"/>
      <c r="U279" s="357"/>
      <c r="V279" s="357"/>
      <c r="W279" s="357"/>
      <c r="X279" s="357"/>
      <c r="Y279" s="357"/>
      <c r="Z279" s="357"/>
      <c r="AA279" s="357"/>
      <c r="AB279" s="357"/>
      <c r="AC279" s="357"/>
      <c r="AD279" s="357"/>
      <c r="AE279" s="357"/>
      <c r="AF279" s="357"/>
      <c r="AG279" s="357"/>
      <c r="AH279" s="357"/>
      <c r="AI279" s="357"/>
      <c r="AJ279" s="357"/>
      <c r="AK279" s="357"/>
      <c r="AL279" s="357"/>
      <c r="AM279" s="357"/>
      <c r="AN279" s="357"/>
      <c r="AO279" s="357"/>
      <c r="AP279" s="362"/>
      <c r="AQ279" s="366"/>
      <c r="AR279" s="357"/>
      <c r="AS279" s="361"/>
      <c r="AT279" s="361"/>
      <c r="AU279" s="362"/>
      <c r="AV279" s="361">
        <v>66</v>
      </c>
      <c r="AW279" s="361">
        <v>4302</v>
      </c>
      <c r="AX279" s="362">
        <f t="shared" si="45"/>
        <v>1075.5</v>
      </c>
      <c r="AY279" s="361">
        <v>48</v>
      </c>
      <c r="AZ279" s="361">
        <v>3476</v>
      </c>
      <c r="BA279" s="360">
        <f t="shared" si="46"/>
        <v>869</v>
      </c>
      <c r="BB279" s="361">
        <v>40</v>
      </c>
      <c r="BC279" s="361">
        <v>2728</v>
      </c>
      <c r="BD279" s="362">
        <f t="shared" si="47"/>
        <v>682</v>
      </c>
      <c r="BE279" s="359">
        <v>58</v>
      </c>
      <c r="BF279" s="359">
        <v>3886</v>
      </c>
      <c r="BG279" s="362">
        <f t="shared" si="48"/>
        <v>971.5</v>
      </c>
      <c r="BH279" s="362">
        <v>47</v>
      </c>
      <c r="BI279" s="362">
        <v>3821</v>
      </c>
      <c r="BJ279" s="362">
        <f t="shared" si="49"/>
        <v>955.25</v>
      </c>
      <c r="BK279" s="362">
        <v>60</v>
      </c>
      <c r="BL279" s="362">
        <v>3532</v>
      </c>
      <c r="BM279" s="362">
        <f t="shared" si="50"/>
        <v>883</v>
      </c>
    </row>
    <row r="280" spans="1:65" s="288" customFormat="1" ht="14.65" customHeight="1">
      <c r="A280" s="340">
        <v>278</v>
      </c>
      <c r="B280" s="362" t="s">
        <v>1094</v>
      </c>
      <c r="C280" s="362"/>
      <c r="D280" s="362"/>
      <c r="E280" s="357" t="str">
        <f>VLOOKUP(B280,Remark!G:H,2,0)</f>
        <v>Kerry</v>
      </c>
      <c r="F280" s="367"/>
      <c r="G280" s="367"/>
      <c r="H280" s="367"/>
      <c r="I280" s="367"/>
      <c r="J280" s="367"/>
      <c r="K280" s="367"/>
      <c r="L280" s="367"/>
      <c r="M280" s="367"/>
      <c r="N280" s="367"/>
      <c r="O280" s="367"/>
      <c r="P280" s="367"/>
      <c r="Q280" s="367"/>
      <c r="R280" s="357"/>
      <c r="S280" s="357"/>
      <c r="T280" s="357"/>
      <c r="U280" s="357"/>
      <c r="V280" s="357"/>
      <c r="W280" s="357"/>
      <c r="X280" s="357"/>
      <c r="Y280" s="357"/>
      <c r="Z280" s="357"/>
      <c r="AA280" s="357"/>
      <c r="AB280" s="357"/>
      <c r="AC280" s="357"/>
      <c r="AD280" s="357"/>
      <c r="AE280" s="357"/>
      <c r="AF280" s="357"/>
      <c r="AG280" s="357"/>
      <c r="AH280" s="357"/>
      <c r="AI280" s="357"/>
      <c r="AJ280" s="357"/>
      <c r="AK280" s="357"/>
      <c r="AL280" s="357"/>
      <c r="AM280" s="357"/>
      <c r="AN280" s="357"/>
      <c r="AO280" s="357"/>
      <c r="AP280" s="362"/>
      <c r="AQ280" s="366"/>
      <c r="AR280" s="357"/>
      <c r="AS280" s="361"/>
      <c r="AT280" s="361"/>
      <c r="AU280" s="362"/>
      <c r="AV280" s="361">
        <v>198</v>
      </c>
      <c r="AW280" s="361">
        <v>12106</v>
      </c>
      <c r="AX280" s="362">
        <f t="shared" si="45"/>
        <v>3026.5</v>
      </c>
      <c r="AY280" s="361">
        <v>147</v>
      </c>
      <c r="AZ280" s="361">
        <v>11193</v>
      </c>
      <c r="BA280" s="360">
        <f t="shared" si="46"/>
        <v>2798.25</v>
      </c>
      <c r="BB280" s="361">
        <v>258</v>
      </c>
      <c r="BC280" s="361">
        <v>24002</v>
      </c>
      <c r="BD280" s="362">
        <f t="shared" si="47"/>
        <v>6000.5</v>
      </c>
      <c r="BE280" s="359">
        <v>241</v>
      </c>
      <c r="BF280" s="359">
        <v>18303</v>
      </c>
      <c r="BG280" s="362">
        <f t="shared" si="48"/>
        <v>4575.75</v>
      </c>
      <c r="BH280" s="362">
        <v>242</v>
      </c>
      <c r="BI280" s="362">
        <v>15170</v>
      </c>
      <c r="BJ280" s="362">
        <f t="shared" si="49"/>
        <v>3792.5</v>
      </c>
      <c r="BK280" s="362">
        <v>277</v>
      </c>
      <c r="BL280" s="362">
        <v>16791</v>
      </c>
      <c r="BM280" s="362">
        <f t="shared" si="50"/>
        <v>4197.75</v>
      </c>
    </row>
    <row r="281" spans="1:65" s="288" customFormat="1" ht="14.65" customHeight="1">
      <c r="A281" s="340">
        <v>279</v>
      </c>
      <c r="B281" s="362" t="s">
        <v>1095</v>
      </c>
      <c r="C281" s="362"/>
      <c r="D281" s="362"/>
      <c r="E281" s="357" t="str">
        <f>VLOOKUP(B281,Remark!G:H,2,0)</f>
        <v>Kerry</v>
      </c>
      <c r="F281" s="367"/>
      <c r="G281" s="367"/>
      <c r="H281" s="367"/>
      <c r="I281" s="367"/>
      <c r="J281" s="367"/>
      <c r="K281" s="367"/>
      <c r="L281" s="367"/>
      <c r="M281" s="367"/>
      <c r="N281" s="367"/>
      <c r="O281" s="367"/>
      <c r="P281" s="367"/>
      <c r="Q281" s="367"/>
      <c r="R281" s="357"/>
      <c r="S281" s="357"/>
      <c r="T281" s="357"/>
      <c r="U281" s="357"/>
      <c r="V281" s="357"/>
      <c r="W281" s="357"/>
      <c r="X281" s="357"/>
      <c r="Y281" s="357"/>
      <c r="Z281" s="357"/>
      <c r="AA281" s="357"/>
      <c r="AB281" s="357"/>
      <c r="AC281" s="357"/>
      <c r="AD281" s="357"/>
      <c r="AE281" s="357"/>
      <c r="AF281" s="357"/>
      <c r="AG281" s="357"/>
      <c r="AH281" s="357"/>
      <c r="AI281" s="357"/>
      <c r="AJ281" s="357"/>
      <c r="AK281" s="357"/>
      <c r="AL281" s="357"/>
      <c r="AM281" s="357"/>
      <c r="AN281" s="357"/>
      <c r="AO281" s="357"/>
      <c r="AP281" s="362"/>
      <c r="AQ281" s="366"/>
      <c r="AR281" s="357"/>
      <c r="AS281" s="361"/>
      <c r="AT281" s="361"/>
      <c r="AU281" s="362"/>
      <c r="AV281" s="361">
        <v>140</v>
      </c>
      <c r="AW281" s="361">
        <v>8608</v>
      </c>
      <c r="AX281" s="362">
        <f t="shared" si="45"/>
        <v>2152</v>
      </c>
      <c r="AY281" s="361">
        <v>148</v>
      </c>
      <c r="AZ281" s="361">
        <v>9048</v>
      </c>
      <c r="BA281" s="360">
        <f t="shared" si="46"/>
        <v>2262</v>
      </c>
      <c r="BB281" s="361">
        <v>169</v>
      </c>
      <c r="BC281" s="361">
        <v>10167</v>
      </c>
      <c r="BD281" s="362">
        <f t="shared" si="47"/>
        <v>2541.75</v>
      </c>
      <c r="BE281" s="359">
        <v>215</v>
      </c>
      <c r="BF281" s="359">
        <v>13401</v>
      </c>
      <c r="BG281" s="362">
        <f t="shared" si="48"/>
        <v>3350.25</v>
      </c>
      <c r="BH281" s="362">
        <v>154</v>
      </c>
      <c r="BI281" s="362">
        <v>10298</v>
      </c>
      <c r="BJ281" s="362">
        <f t="shared" si="49"/>
        <v>2574.5</v>
      </c>
      <c r="BK281" s="362">
        <v>170</v>
      </c>
      <c r="BL281" s="362">
        <v>10962</v>
      </c>
      <c r="BM281" s="362">
        <f t="shared" si="50"/>
        <v>2740.5</v>
      </c>
    </row>
    <row r="282" spans="1:65" s="288" customFormat="1" ht="14.65" customHeight="1">
      <c r="A282" s="340">
        <v>280</v>
      </c>
      <c r="B282" s="362" t="s">
        <v>1096</v>
      </c>
      <c r="C282" s="362"/>
      <c r="D282" s="362"/>
      <c r="E282" s="357" t="str">
        <f>VLOOKUP(B282,Remark!G:H,2,0)</f>
        <v>Kerry</v>
      </c>
      <c r="F282" s="367"/>
      <c r="G282" s="367"/>
      <c r="H282" s="367"/>
      <c r="I282" s="367"/>
      <c r="J282" s="367"/>
      <c r="K282" s="367"/>
      <c r="L282" s="367"/>
      <c r="M282" s="367"/>
      <c r="N282" s="367"/>
      <c r="O282" s="367"/>
      <c r="P282" s="367"/>
      <c r="Q282" s="367"/>
      <c r="R282" s="357"/>
      <c r="S282" s="357"/>
      <c r="T282" s="357"/>
      <c r="U282" s="357"/>
      <c r="V282" s="357"/>
      <c r="W282" s="357"/>
      <c r="X282" s="357"/>
      <c r="Y282" s="357"/>
      <c r="Z282" s="357"/>
      <c r="AA282" s="357"/>
      <c r="AB282" s="357"/>
      <c r="AC282" s="357"/>
      <c r="AD282" s="357"/>
      <c r="AE282" s="357"/>
      <c r="AF282" s="357"/>
      <c r="AG282" s="357"/>
      <c r="AH282" s="357"/>
      <c r="AI282" s="357"/>
      <c r="AJ282" s="357"/>
      <c r="AK282" s="357"/>
      <c r="AL282" s="357"/>
      <c r="AM282" s="357"/>
      <c r="AN282" s="357"/>
      <c r="AO282" s="357"/>
      <c r="AP282" s="362"/>
      <c r="AQ282" s="366"/>
      <c r="AR282" s="357"/>
      <c r="AS282" s="361"/>
      <c r="AT282" s="361"/>
      <c r="AU282" s="362"/>
      <c r="AV282" s="361">
        <v>79</v>
      </c>
      <c r="AW282" s="361">
        <v>5577</v>
      </c>
      <c r="AX282" s="362">
        <f t="shared" si="45"/>
        <v>1394.25</v>
      </c>
      <c r="AY282" s="361">
        <v>84</v>
      </c>
      <c r="AZ282" s="361">
        <v>5864</v>
      </c>
      <c r="BA282" s="360">
        <f t="shared" si="46"/>
        <v>1466</v>
      </c>
      <c r="BB282" s="361">
        <v>84</v>
      </c>
      <c r="BC282" s="361">
        <v>6448</v>
      </c>
      <c r="BD282" s="362">
        <f t="shared" si="47"/>
        <v>1612</v>
      </c>
      <c r="BE282" s="359">
        <v>100</v>
      </c>
      <c r="BF282" s="359">
        <v>7640</v>
      </c>
      <c r="BG282" s="362">
        <f t="shared" si="48"/>
        <v>1910</v>
      </c>
      <c r="BH282" s="362">
        <v>117</v>
      </c>
      <c r="BI282" s="362">
        <v>8191</v>
      </c>
      <c r="BJ282" s="362">
        <f t="shared" si="49"/>
        <v>2047.75</v>
      </c>
      <c r="BK282" s="362">
        <v>127</v>
      </c>
      <c r="BL282" s="362">
        <v>8861</v>
      </c>
      <c r="BM282" s="362">
        <f t="shared" si="50"/>
        <v>2215.25</v>
      </c>
    </row>
    <row r="283" spans="1:65" s="288" customFormat="1" ht="14.65" customHeight="1">
      <c r="A283" s="340">
        <v>281</v>
      </c>
      <c r="B283" s="362" t="s">
        <v>1097</v>
      </c>
      <c r="C283" s="362"/>
      <c r="D283" s="362"/>
      <c r="E283" s="357" t="str">
        <f>VLOOKUP(B283,Remark!G:H,2,0)</f>
        <v>KVIL</v>
      </c>
      <c r="F283" s="367"/>
      <c r="G283" s="367"/>
      <c r="H283" s="367"/>
      <c r="I283" s="367"/>
      <c r="J283" s="367"/>
      <c r="K283" s="367"/>
      <c r="L283" s="367"/>
      <c r="M283" s="367"/>
      <c r="N283" s="367"/>
      <c r="O283" s="367"/>
      <c r="P283" s="367"/>
      <c r="Q283" s="367"/>
      <c r="R283" s="357"/>
      <c r="S283" s="357"/>
      <c r="T283" s="357"/>
      <c r="U283" s="357"/>
      <c r="V283" s="357"/>
      <c r="W283" s="357"/>
      <c r="X283" s="357"/>
      <c r="Y283" s="357"/>
      <c r="Z283" s="357"/>
      <c r="AA283" s="357"/>
      <c r="AB283" s="357"/>
      <c r="AC283" s="357"/>
      <c r="AD283" s="357"/>
      <c r="AE283" s="357"/>
      <c r="AF283" s="357"/>
      <c r="AG283" s="357"/>
      <c r="AH283" s="357"/>
      <c r="AI283" s="357"/>
      <c r="AJ283" s="357"/>
      <c r="AK283" s="357"/>
      <c r="AL283" s="357"/>
      <c r="AM283" s="357"/>
      <c r="AN283" s="357"/>
      <c r="AO283" s="357"/>
      <c r="AP283" s="362"/>
      <c r="AQ283" s="366"/>
      <c r="AR283" s="357"/>
      <c r="AS283" s="361"/>
      <c r="AT283" s="361"/>
      <c r="AU283" s="362"/>
      <c r="AV283" s="361">
        <v>73</v>
      </c>
      <c r="AW283" s="361">
        <v>4323</v>
      </c>
      <c r="AX283" s="362">
        <f t="shared" si="45"/>
        <v>1080.75</v>
      </c>
      <c r="AY283" s="361">
        <v>79</v>
      </c>
      <c r="AZ283" s="361">
        <v>5193</v>
      </c>
      <c r="BA283" s="360">
        <f t="shared" si="46"/>
        <v>1298.25</v>
      </c>
      <c r="BB283" s="361">
        <v>68</v>
      </c>
      <c r="BC283" s="361">
        <v>5244</v>
      </c>
      <c r="BD283" s="362">
        <f t="shared" si="47"/>
        <v>1311</v>
      </c>
      <c r="BE283" s="359">
        <v>113</v>
      </c>
      <c r="BF283" s="359">
        <v>8111</v>
      </c>
      <c r="BG283" s="362">
        <f t="shared" si="48"/>
        <v>2027.75</v>
      </c>
      <c r="BH283" s="362">
        <v>76</v>
      </c>
      <c r="BI283" s="362">
        <v>5388</v>
      </c>
      <c r="BJ283" s="362">
        <f t="shared" si="49"/>
        <v>1347</v>
      </c>
      <c r="BK283" s="362">
        <v>91</v>
      </c>
      <c r="BL283" s="362">
        <v>6417</v>
      </c>
      <c r="BM283" s="362">
        <f t="shared" si="50"/>
        <v>1604.25</v>
      </c>
    </row>
    <row r="284" spans="1:65" s="288" customFormat="1" ht="14.65" customHeight="1">
      <c r="A284" s="340">
        <v>282</v>
      </c>
      <c r="B284" s="362" t="s">
        <v>1098</v>
      </c>
      <c r="C284" s="362"/>
      <c r="D284" s="362"/>
      <c r="E284" s="357" t="str">
        <f>VLOOKUP(B284,Remark!G:H,2,0)</f>
        <v>Kerry</v>
      </c>
      <c r="F284" s="367"/>
      <c r="G284" s="367"/>
      <c r="H284" s="367"/>
      <c r="I284" s="367"/>
      <c r="J284" s="367"/>
      <c r="K284" s="367"/>
      <c r="L284" s="367"/>
      <c r="M284" s="367"/>
      <c r="N284" s="367"/>
      <c r="O284" s="367"/>
      <c r="P284" s="367"/>
      <c r="Q284" s="367"/>
      <c r="R284" s="357"/>
      <c r="S284" s="357"/>
      <c r="T284" s="357"/>
      <c r="U284" s="357"/>
      <c r="V284" s="357"/>
      <c r="W284" s="357"/>
      <c r="X284" s="357"/>
      <c r="Y284" s="357"/>
      <c r="Z284" s="357"/>
      <c r="AA284" s="357"/>
      <c r="AB284" s="357"/>
      <c r="AC284" s="357"/>
      <c r="AD284" s="357"/>
      <c r="AE284" s="357"/>
      <c r="AF284" s="357"/>
      <c r="AG284" s="357"/>
      <c r="AH284" s="357"/>
      <c r="AI284" s="357"/>
      <c r="AJ284" s="357"/>
      <c r="AK284" s="357"/>
      <c r="AL284" s="357"/>
      <c r="AM284" s="357"/>
      <c r="AN284" s="357"/>
      <c r="AO284" s="357"/>
      <c r="AP284" s="362"/>
      <c r="AQ284" s="366"/>
      <c r="AR284" s="357"/>
      <c r="AS284" s="361"/>
      <c r="AT284" s="361"/>
      <c r="AU284" s="362"/>
      <c r="AV284" s="361">
        <v>106</v>
      </c>
      <c r="AW284" s="361">
        <v>6942</v>
      </c>
      <c r="AX284" s="362">
        <f t="shared" si="45"/>
        <v>1735.5</v>
      </c>
      <c r="AY284" s="361">
        <v>111</v>
      </c>
      <c r="AZ284" s="361">
        <v>7165</v>
      </c>
      <c r="BA284" s="360">
        <f t="shared" si="46"/>
        <v>1791.25</v>
      </c>
      <c r="BB284" s="361">
        <v>105</v>
      </c>
      <c r="BC284" s="361">
        <v>6531</v>
      </c>
      <c r="BD284" s="362">
        <f t="shared" si="47"/>
        <v>1632.75</v>
      </c>
      <c r="BE284" s="359">
        <v>93</v>
      </c>
      <c r="BF284" s="359">
        <v>6895</v>
      </c>
      <c r="BG284" s="362">
        <f t="shared" si="48"/>
        <v>1723.75</v>
      </c>
      <c r="BH284" s="362">
        <v>105</v>
      </c>
      <c r="BI284" s="362">
        <v>6715</v>
      </c>
      <c r="BJ284" s="362">
        <f t="shared" si="49"/>
        <v>1678.75</v>
      </c>
      <c r="BK284" s="362">
        <v>113</v>
      </c>
      <c r="BL284" s="362">
        <v>7687</v>
      </c>
      <c r="BM284" s="362">
        <f t="shared" si="50"/>
        <v>1921.75</v>
      </c>
    </row>
    <row r="285" spans="1:65" s="288" customFormat="1" ht="14.65" customHeight="1">
      <c r="A285" s="340">
        <v>283</v>
      </c>
      <c r="B285" s="362" t="s">
        <v>1099</v>
      </c>
      <c r="C285" s="362"/>
      <c r="D285" s="362"/>
      <c r="E285" s="357" t="str">
        <f>VLOOKUP(B285,Remark!G:H,2,0)</f>
        <v>Kerry</v>
      </c>
      <c r="F285" s="367"/>
      <c r="G285" s="367"/>
      <c r="H285" s="367"/>
      <c r="I285" s="367"/>
      <c r="J285" s="367"/>
      <c r="K285" s="367"/>
      <c r="L285" s="367"/>
      <c r="M285" s="367"/>
      <c r="N285" s="367"/>
      <c r="O285" s="367"/>
      <c r="P285" s="367"/>
      <c r="Q285" s="367"/>
      <c r="R285" s="357"/>
      <c r="S285" s="357"/>
      <c r="T285" s="357"/>
      <c r="U285" s="357"/>
      <c r="V285" s="357"/>
      <c r="W285" s="357"/>
      <c r="X285" s="357"/>
      <c r="Y285" s="357"/>
      <c r="Z285" s="357"/>
      <c r="AA285" s="357"/>
      <c r="AB285" s="357"/>
      <c r="AC285" s="357"/>
      <c r="AD285" s="357"/>
      <c r="AE285" s="357"/>
      <c r="AF285" s="357"/>
      <c r="AG285" s="357"/>
      <c r="AH285" s="357"/>
      <c r="AI285" s="357"/>
      <c r="AJ285" s="357"/>
      <c r="AK285" s="357"/>
      <c r="AL285" s="357"/>
      <c r="AM285" s="357"/>
      <c r="AN285" s="357"/>
      <c r="AO285" s="357"/>
      <c r="AP285" s="362"/>
      <c r="AQ285" s="366"/>
      <c r="AR285" s="357"/>
      <c r="AS285" s="361"/>
      <c r="AT285" s="361"/>
      <c r="AU285" s="362"/>
      <c r="AV285" s="361">
        <v>105</v>
      </c>
      <c r="AW285" s="361">
        <v>7819</v>
      </c>
      <c r="AX285" s="362">
        <f t="shared" si="45"/>
        <v>1954.75</v>
      </c>
      <c r="AY285" s="361">
        <v>125</v>
      </c>
      <c r="AZ285" s="361">
        <v>9363</v>
      </c>
      <c r="BA285" s="360">
        <f t="shared" si="46"/>
        <v>2340.75</v>
      </c>
      <c r="BB285" s="361">
        <v>175</v>
      </c>
      <c r="BC285" s="361">
        <v>13437</v>
      </c>
      <c r="BD285" s="362">
        <f t="shared" si="47"/>
        <v>3359.25</v>
      </c>
      <c r="BE285" s="359">
        <v>149</v>
      </c>
      <c r="BF285" s="359">
        <v>11495</v>
      </c>
      <c r="BG285" s="362">
        <f t="shared" si="48"/>
        <v>2873.75</v>
      </c>
      <c r="BH285" s="362">
        <v>134</v>
      </c>
      <c r="BI285" s="362">
        <v>9390</v>
      </c>
      <c r="BJ285" s="362">
        <f t="shared" si="49"/>
        <v>2347.5</v>
      </c>
      <c r="BK285" s="362">
        <v>153</v>
      </c>
      <c r="BL285" s="362">
        <v>10703</v>
      </c>
      <c r="BM285" s="362">
        <f t="shared" si="50"/>
        <v>2675.75</v>
      </c>
    </row>
    <row r="286" spans="1:65" s="288" customFormat="1" ht="14.65" customHeight="1">
      <c r="A286" s="340">
        <v>284</v>
      </c>
      <c r="B286" s="362" t="s">
        <v>1100</v>
      </c>
      <c r="C286" s="362"/>
      <c r="D286" s="362"/>
      <c r="E286" s="357" t="str">
        <f>VLOOKUP(B286,Remark!G:H,2,0)</f>
        <v>LKAB</v>
      </c>
      <c r="F286" s="367"/>
      <c r="G286" s="367"/>
      <c r="H286" s="367"/>
      <c r="I286" s="367"/>
      <c r="J286" s="367"/>
      <c r="K286" s="367"/>
      <c r="L286" s="367"/>
      <c r="M286" s="367"/>
      <c r="N286" s="367"/>
      <c r="O286" s="367"/>
      <c r="P286" s="367"/>
      <c r="Q286" s="36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57"/>
      <c r="AB286" s="357"/>
      <c r="AC286" s="357"/>
      <c r="AD286" s="357"/>
      <c r="AE286" s="357"/>
      <c r="AF286" s="357"/>
      <c r="AG286" s="357"/>
      <c r="AH286" s="357"/>
      <c r="AI286" s="357"/>
      <c r="AJ286" s="357"/>
      <c r="AK286" s="357"/>
      <c r="AL286" s="357"/>
      <c r="AM286" s="357"/>
      <c r="AN286" s="357"/>
      <c r="AO286" s="357"/>
      <c r="AP286" s="362"/>
      <c r="AQ286" s="366"/>
      <c r="AR286" s="357"/>
      <c r="AS286" s="361"/>
      <c r="AT286" s="361"/>
      <c r="AU286" s="362"/>
      <c r="AV286" s="361">
        <v>196</v>
      </c>
      <c r="AW286" s="361">
        <v>12876</v>
      </c>
      <c r="AX286" s="362">
        <f t="shared" si="45"/>
        <v>3219</v>
      </c>
      <c r="AY286" s="361">
        <v>171</v>
      </c>
      <c r="AZ286" s="361">
        <v>11197</v>
      </c>
      <c r="BA286" s="360">
        <f t="shared" si="46"/>
        <v>2799.25</v>
      </c>
      <c r="BB286" s="361">
        <v>174</v>
      </c>
      <c r="BC286" s="361">
        <v>12610</v>
      </c>
      <c r="BD286" s="362">
        <f t="shared" si="47"/>
        <v>3152.5</v>
      </c>
      <c r="BE286" s="359">
        <v>272</v>
      </c>
      <c r="BF286" s="359">
        <v>17804</v>
      </c>
      <c r="BG286" s="362">
        <f t="shared" si="48"/>
        <v>4451</v>
      </c>
      <c r="BH286" s="362">
        <v>218</v>
      </c>
      <c r="BI286" s="362">
        <v>14794</v>
      </c>
      <c r="BJ286" s="362">
        <f t="shared" si="49"/>
        <v>3698.5</v>
      </c>
      <c r="BK286" s="362">
        <v>311</v>
      </c>
      <c r="BL286" s="362">
        <v>20469</v>
      </c>
      <c r="BM286" s="362">
        <f t="shared" si="50"/>
        <v>5117.25</v>
      </c>
    </row>
    <row r="287" spans="1:65" s="288" customFormat="1" ht="14.65" customHeight="1">
      <c r="A287" s="340">
        <v>285</v>
      </c>
      <c r="B287" s="362" t="s">
        <v>1101</v>
      </c>
      <c r="C287" s="362"/>
      <c r="D287" s="362"/>
      <c r="E287" s="357" t="str">
        <f>VLOOKUP(B287,Remark!G:H,2,0)</f>
        <v>SCON</v>
      </c>
      <c r="F287" s="367"/>
      <c r="G287" s="367"/>
      <c r="H287" s="367"/>
      <c r="I287" s="367"/>
      <c r="J287" s="367"/>
      <c r="K287" s="367"/>
      <c r="L287" s="367"/>
      <c r="M287" s="367"/>
      <c r="N287" s="367"/>
      <c r="O287" s="367"/>
      <c r="P287" s="367"/>
      <c r="Q287" s="367"/>
      <c r="R287" s="357"/>
      <c r="S287" s="357"/>
      <c r="T287" s="357"/>
      <c r="U287" s="357"/>
      <c r="V287" s="357"/>
      <c r="W287" s="357"/>
      <c r="X287" s="357"/>
      <c r="Y287" s="357"/>
      <c r="Z287" s="357"/>
      <c r="AA287" s="357"/>
      <c r="AB287" s="357"/>
      <c r="AC287" s="357"/>
      <c r="AD287" s="357"/>
      <c r="AE287" s="357"/>
      <c r="AF287" s="357"/>
      <c r="AG287" s="357"/>
      <c r="AH287" s="357"/>
      <c r="AI287" s="357"/>
      <c r="AJ287" s="357"/>
      <c r="AK287" s="357"/>
      <c r="AL287" s="357"/>
      <c r="AM287" s="357"/>
      <c r="AN287" s="357"/>
      <c r="AO287" s="357"/>
      <c r="AP287" s="362"/>
      <c r="AQ287" s="366"/>
      <c r="AR287" s="357"/>
      <c r="AS287" s="361"/>
      <c r="AT287" s="361"/>
      <c r="AU287" s="362"/>
      <c r="AV287" s="361">
        <v>30</v>
      </c>
      <c r="AW287" s="361">
        <v>1938</v>
      </c>
      <c r="AX287" s="362">
        <f t="shared" si="45"/>
        <v>484.5</v>
      </c>
      <c r="AY287" s="361">
        <v>27</v>
      </c>
      <c r="AZ287" s="361">
        <v>1661</v>
      </c>
      <c r="BA287" s="360">
        <f t="shared" si="46"/>
        <v>415.25</v>
      </c>
      <c r="BB287" s="361">
        <v>19</v>
      </c>
      <c r="BC287" s="361">
        <v>1233</v>
      </c>
      <c r="BD287" s="362">
        <f t="shared" si="47"/>
        <v>308.25</v>
      </c>
      <c r="BE287" s="359">
        <v>38</v>
      </c>
      <c r="BF287" s="359">
        <v>2646</v>
      </c>
      <c r="BG287" s="362">
        <f t="shared" si="48"/>
        <v>661.5</v>
      </c>
      <c r="BH287" s="362">
        <v>28</v>
      </c>
      <c r="BI287" s="362">
        <v>1928</v>
      </c>
      <c r="BJ287" s="362">
        <f t="shared" si="49"/>
        <v>482</v>
      </c>
      <c r="BK287" s="362">
        <v>29</v>
      </c>
      <c r="BL287" s="362">
        <v>1755</v>
      </c>
      <c r="BM287" s="362">
        <f t="shared" si="50"/>
        <v>438.75</v>
      </c>
    </row>
    <row r="288" spans="1:65" s="288" customFormat="1" ht="14.65" customHeight="1">
      <c r="A288" s="340">
        <v>286</v>
      </c>
      <c r="B288" s="362" t="s">
        <v>1102</v>
      </c>
      <c r="C288" s="362"/>
      <c r="D288" s="362"/>
      <c r="E288" s="357" t="str">
        <f>VLOOKUP(B288,Remark!G:H,2,0)</f>
        <v>KKAW</v>
      </c>
      <c r="F288" s="367"/>
      <c r="G288" s="367"/>
      <c r="H288" s="367"/>
      <c r="I288" s="367"/>
      <c r="J288" s="367"/>
      <c r="K288" s="367"/>
      <c r="L288" s="367"/>
      <c r="M288" s="367"/>
      <c r="N288" s="367"/>
      <c r="O288" s="367"/>
      <c r="P288" s="367"/>
      <c r="Q288" s="367"/>
      <c r="R288" s="357"/>
      <c r="S288" s="357"/>
      <c r="T288" s="357"/>
      <c r="U288" s="357"/>
      <c r="V288" s="357"/>
      <c r="W288" s="357"/>
      <c r="X288" s="357"/>
      <c r="Y288" s="357"/>
      <c r="Z288" s="357"/>
      <c r="AA288" s="357"/>
      <c r="AB288" s="357"/>
      <c r="AC288" s="357"/>
      <c r="AD288" s="357"/>
      <c r="AE288" s="357"/>
      <c r="AF288" s="357"/>
      <c r="AG288" s="357"/>
      <c r="AH288" s="357"/>
      <c r="AI288" s="357"/>
      <c r="AJ288" s="357"/>
      <c r="AK288" s="357"/>
      <c r="AL288" s="357"/>
      <c r="AM288" s="357"/>
      <c r="AN288" s="357"/>
      <c r="AO288" s="357"/>
      <c r="AP288" s="362"/>
      <c r="AQ288" s="366"/>
      <c r="AR288" s="357"/>
      <c r="AS288" s="361"/>
      <c r="AT288" s="361"/>
      <c r="AU288" s="362"/>
      <c r="AV288" s="361">
        <v>318</v>
      </c>
      <c r="AW288" s="361">
        <v>22382</v>
      </c>
      <c r="AX288" s="362">
        <f t="shared" si="45"/>
        <v>5595.5</v>
      </c>
      <c r="AY288" s="361">
        <v>262</v>
      </c>
      <c r="AZ288" s="361">
        <v>16146</v>
      </c>
      <c r="BA288" s="360">
        <f t="shared" si="46"/>
        <v>4036.5</v>
      </c>
      <c r="BB288" s="361">
        <v>266</v>
      </c>
      <c r="BC288" s="361">
        <v>16386</v>
      </c>
      <c r="BD288" s="362">
        <f t="shared" si="47"/>
        <v>4096.5</v>
      </c>
      <c r="BE288" s="359">
        <v>245</v>
      </c>
      <c r="BF288" s="359">
        <v>16203</v>
      </c>
      <c r="BG288" s="362">
        <f t="shared" si="48"/>
        <v>4050.75</v>
      </c>
      <c r="BH288" s="362">
        <v>241</v>
      </c>
      <c r="BI288" s="362">
        <v>14935</v>
      </c>
      <c r="BJ288" s="362">
        <f t="shared" si="49"/>
        <v>3733.75</v>
      </c>
      <c r="BK288" s="362">
        <v>268</v>
      </c>
      <c r="BL288" s="362">
        <v>18140</v>
      </c>
      <c r="BM288" s="362">
        <f t="shared" si="50"/>
        <v>4535</v>
      </c>
    </row>
    <row r="289" spans="1:65" s="288" customFormat="1" ht="14.65" customHeight="1">
      <c r="A289" s="340">
        <v>287</v>
      </c>
      <c r="B289" s="362" t="s">
        <v>1103</v>
      </c>
      <c r="C289" s="362"/>
      <c r="D289" s="362"/>
      <c r="E289" s="357" t="str">
        <f>VLOOKUP(B289,Remark!G:H,2,0)</f>
        <v>Kerry</v>
      </c>
      <c r="F289" s="367"/>
      <c r="G289" s="367"/>
      <c r="H289" s="367"/>
      <c r="I289" s="367"/>
      <c r="J289" s="367"/>
      <c r="K289" s="367"/>
      <c r="L289" s="367"/>
      <c r="M289" s="367"/>
      <c r="N289" s="367"/>
      <c r="O289" s="367"/>
      <c r="P289" s="367"/>
      <c r="Q289" s="367"/>
      <c r="R289" s="357"/>
      <c r="S289" s="357"/>
      <c r="T289" s="357"/>
      <c r="U289" s="357"/>
      <c r="V289" s="357"/>
      <c r="W289" s="357"/>
      <c r="X289" s="357"/>
      <c r="Y289" s="357"/>
      <c r="Z289" s="357"/>
      <c r="AA289" s="357"/>
      <c r="AB289" s="357"/>
      <c r="AC289" s="357"/>
      <c r="AD289" s="357"/>
      <c r="AE289" s="357"/>
      <c r="AF289" s="357"/>
      <c r="AG289" s="357"/>
      <c r="AH289" s="357"/>
      <c r="AI289" s="357"/>
      <c r="AJ289" s="357"/>
      <c r="AK289" s="357"/>
      <c r="AL289" s="357"/>
      <c r="AM289" s="357"/>
      <c r="AN289" s="357"/>
      <c r="AO289" s="357"/>
      <c r="AP289" s="362"/>
      <c r="AQ289" s="366"/>
      <c r="AR289" s="357"/>
      <c r="AS289" s="361"/>
      <c r="AT289" s="361"/>
      <c r="AU289" s="362"/>
      <c r="AV289" s="361">
        <v>171</v>
      </c>
      <c r="AW289" s="361">
        <v>10029</v>
      </c>
      <c r="AX289" s="362">
        <f t="shared" si="45"/>
        <v>2507.25</v>
      </c>
      <c r="AY289" s="361">
        <v>237</v>
      </c>
      <c r="AZ289" s="361">
        <v>14899</v>
      </c>
      <c r="BA289" s="360">
        <f t="shared" si="46"/>
        <v>3724.75</v>
      </c>
      <c r="BB289" s="361">
        <v>211</v>
      </c>
      <c r="BC289" s="361">
        <v>12929</v>
      </c>
      <c r="BD289" s="362">
        <f t="shared" si="47"/>
        <v>3232.25</v>
      </c>
      <c r="BE289" s="359">
        <v>240</v>
      </c>
      <c r="BF289" s="359">
        <v>15064</v>
      </c>
      <c r="BG289" s="362">
        <f t="shared" si="48"/>
        <v>3766</v>
      </c>
      <c r="BH289" s="362">
        <v>247</v>
      </c>
      <c r="BI289" s="362">
        <v>15185</v>
      </c>
      <c r="BJ289" s="362">
        <f t="shared" si="49"/>
        <v>3796.25</v>
      </c>
      <c r="BK289" s="362">
        <v>386</v>
      </c>
      <c r="BL289" s="362">
        <v>22442</v>
      </c>
      <c r="BM289" s="362">
        <f t="shared" si="50"/>
        <v>5610.5</v>
      </c>
    </row>
    <row r="290" spans="1:65" s="288" customFormat="1" ht="14.65" customHeight="1">
      <c r="A290" s="340">
        <v>288</v>
      </c>
      <c r="B290" s="362" t="s">
        <v>1104</v>
      </c>
      <c r="C290" s="362"/>
      <c r="D290" s="362"/>
      <c r="E290" s="357" t="str">
        <f>VLOOKUP(B290,Remark!G:H,2,0)</f>
        <v>Kerry</v>
      </c>
      <c r="F290" s="367"/>
      <c r="G290" s="367"/>
      <c r="H290" s="367"/>
      <c r="I290" s="367"/>
      <c r="J290" s="367"/>
      <c r="K290" s="367"/>
      <c r="L290" s="367"/>
      <c r="M290" s="367"/>
      <c r="N290" s="367"/>
      <c r="O290" s="367"/>
      <c r="P290" s="367"/>
      <c r="Q290" s="367"/>
      <c r="R290" s="357"/>
      <c r="S290" s="357"/>
      <c r="T290" s="357"/>
      <c r="U290" s="357"/>
      <c r="V290" s="357"/>
      <c r="W290" s="357"/>
      <c r="X290" s="357"/>
      <c r="Y290" s="357"/>
      <c r="Z290" s="357"/>
      <c r="AA290" s="357"/>
      <c r="AB290" s="357"/>
      <c r="AC290" s="357"/>
      <c r="AD290" s="357"/>
      <c r="AE290" s="357"/>
      <c r="AF290" s="357"/>
      <c r="AG290" s="357"/>
      <c r="AH290" s="357"/>
      <c r="AI290" s="357"/>
      <c r="AJ290" s="357"/>
      <c r="AK290" s="357"/>
      <c r="AL290" s="357"/>
      <c r="AM290" s="357"/>
      <c r="AN290" s="357"/>
      <c r="AO290" s="357"/>
      <c r="AP290" s="362"/>
      <c r="AQ290" s="366"/>
      <c r="AR290" s="357"/>
      <c r="AS290" s="361"/>
      <c r="AT290" s="361"/>
      <c r="AU290" s="362"/>
      <c r="AV290" s="361">
        <v>223</v>
      </c>
      <c r="AW290" s="361">
        <v>12921</v>
      </c>
      <c r="AX290" s="362">
        <f t="shared" si="45"/>
        <v>3230.25</v>
      </c>
      <c r="AY290" s="361">
        <v>387</v>
      </c>
      <c r="AZ290" s="361">
        <v>23321</v>
      </c>
      <c r="BA290" s="360">
        <f t="shared" si="46"/>
        <v>5830.25</v>
      </c>
      <c r="BB290" s="361">
        <v>404</v>
      </c>
      <c r="BC290" s="361">
        <v>24576</v>
      </c>
      <c r="BD290" s="362">
        <f t="shared" si="47"/>
        <v>6144</v>
      </c>
      <c r="BE290" s="359">
        <v>385</v>
      </c>
      <c r="BF290" s="359">
        <v>24231</v>
      </c>
      <c r="BG290" s="362">
        <f t="shared" si="48"/>
        <v>6057.75</v>
      </c>
      <c r="BH290" s="362">
        <v>350</v>
      </c>
      <c r="BI290" s="362">
        <v>21310</v>
      </c>
      <c r="BJ290" s="362">
        <f t="shared" si="49"/>
        <v>5327.5</v>
      </c>
      <c r="BK290" s="362">
        <v>502</v>
      </c>
      <c r="BL290" s="362">
        <v>31894</v>
      </c>
      <c r="BM290" s="362">
        <f t="shared" si="50"/>
        <v>7973.5</v>
      </c>
    </row>
    <row r="291" spans="1:65" s="288" customFormat="1" ht="14.65" customHeight="1">
      <c r="A291" s="340">
        <v>289</v>
      </c>
      <c r="B291" s="362" t="s">
        <v>1105</v>
      </c>
      <c r="C291" s="362"/>
      <c r="D291" s="362"/>
      <c r="E291" s="357" t="str">
        <f>VLOOKUP(B291,Remark!G:H,2,0)</f>
        <v>EKKA</v>
      </c>
      <c r="F291" s="367"/>
      <c r="G291" s="367"/>
      <c r="H291" s="367"/>
      <c r="I291" s="367"/>
      <c r="J291" s="367"/>
      <c r="K291" s="367"/>
      <c r="L291" s="367"/>
      <c r="M291" s="367"/>
      <c r="N291" s="367"/>
      <c r="O291" s="367"/>
      <c r="P291" s="367"/>
      <c r="Q291" s="367"/>
      <c r="R291" s="357"/>
      <c r="S291" s="357"/>
      <c r="T291" s="357"/>
      <c r="U291" s="357"/>
      <c r="V291" s="357"/>
      <c r="W291" s="357"/>
      <c r="X291" s="357"/>
      <c r="Y291" s="357"/>
      <c r="Z291" s="357"/>
      <c r="AA291" s="357"/>
      <c r="AB291" s="357"/>
      <c r="AC291" s="357"/>
      <c r="AD291" s="357"/>
      <c r="AE291" s="357"/>
      <c r="AF291" s="357"/>
      <c r="AG291" s="357"/>
      <c r="AH291" s="357"/>
      <c r="AI291" s="357"/>
      <c r="AJ291" s="357"/>
      <c r="AK291" s="357"/>
      <c r="AL291" s="357"/>
      <c r="AM291" s="357"/>
      <c r="AN291" s="357"/>
      <c r="AO291" s="357"/>
      <c r="AP291" s="362"/>
      <c r="AQ291" s="366"/>
      <c r="AR291" s="357"/>
      <c r="AS291" s="361"/>
      <c r="AT291" s="361"/>
      <c r="AU291" s="362"/>
      <c r="AV291" s="361">
        <v>46</v>
      </c>
      <c r="AW291" s="361">
        <v>2634</v>
      </c>
      <c r="AX291" s="362">
        <f t="shared" si="45"/>
        <v>658.5</v>
      </c>
      <c r="AY291" s="361">
        <v>44</v>
      </c>
      <c r="AZ291" s="361">
        <v>2664</v>
      </c>
      <c r="BA291" s="360">
        <f t="shared" si="46"/>
        <v>666</v>
      </c>
      <c r="BB291" s="361">
        <v>56</v>
      </c>
      <c r="BC291" s="361">
        <v>3420</v>
      </c>
      <c r="BD291" s="362">
        <f t="shared" si="47"/>
        <v>855</v>
      </c>
      <c r="BE291" s="359">
        <v>67</v>
      </c>
      <c r="BF291" s="359">
        <v>4841</v>
      </c>
      <c r="BG291" s="362">
        <f t="shared" si="48"/>
        <v>1210.25</v>
      </c>
      <c r="BH291" s="362">
        <v>43</v>
      </c>
      <c r="BI291" s="362">
        <v>2917</v>
      </c>
      <c r="BJ291" s="362">
        <f t="shared" si="49"/>
        <v>729.25</v>
      </c>
      <c r="BK291" s="362">
        <v>40</v>
      </c>
      <c r="BL291" s="362">
        <v>2676</v>
      </c>
      <c r="BM291" s="362">
        <f t="shared" si="50"/>
        <v>669</v>
      </c>
    </row>
    <row r="292" spans="1:65" s="288" customFormat="1" ht="14.65" customHeight="1">
      <c r="A292" s="340">
        <v>290</v>
      </c>
      <c r="B292" s="362" t="s">
        <v>1106</v>
      </c>
      <c r="C292" s="362"/>
      <c r="D292" s="362"/>
      <c r="E292" s="357" t="str">
        <f>VLOOKUP(B292,Remark!G:H,2,0)</f>
        <v>NKAM</v>
      </c>
      <c r="F292" s="367"/>
      <c r="G292" s="367"/>
      <c r="H292" s="367"/>
      <c r="I292" s="367"/>
      <c r="J292" s="367"/>
      <c r="K292" s="367"/>
      <c r="L292" s="367"/>
      <c r="M292" s="367"/>
      <c r="N292" s="367"/>
      <c r="O292" s="367"/>
      <c r="P292" s="367"/>
      <c r="Q292" s="367"/>
      <c r="R292" s="357"/>
      <c r="S292" s="357"/>
      <c r="T292" s="357"/>
      <c r="U292" s="357"/>
      <c r="V292" s="357"/>
      <c r="W292" s="357"/>
      <c r="X292" s="357"/>
      <c r="Y292" s="357"/>
      <c r="Z292" s="357"/>
      <c r="AA292" s="357"/>
      <c r="AB292" s="357"/>
      <c r="AC292" s="357"/>
      <c r="AD292" s="357"/>
      <c r="AE292" s="357"/>
      <c r="AF292" s="357"/>
      <c r="AG292" s="357"/>
      <c r="AH292" s="357"/>
      <c r="AI292" s="357"/>
      <c r="AJ292" s="357"/>
      <c r="AK292" s="357"/>
      <c r="AL292" s="357"/>
      <c r="AM292" s="357"/>
      <c r="AN292" s="357"/>
      <c r="AO292" s="357"/>
      <c r="AP292" s="362"/>
      <c r="AQ292" s="366"/>
      <c r="AR292" s="357"/>
      <c r="AS292" s="361"/>
      <c r="AT292" s="361"/>
      <c r="AU292" s="362"/>
      <c r="AV292" s="361">
        <v>55</v>
      </c>
      <c r="AW292" s="361">
        <v>3597</v>
      </c>
      <c r="AX292" s="362">
        <f t="shared" si="45"/>
        <v>899.25</v>
      </c>
      <c r="AY292" s="361">
        <v>108</v>
      </c>
      <c r="AZ292" s="361">
        <v>6996</v>
      </c>
      <c r="BA292" s="360">
        <f t="shared" si="46"/>
        <v>1749</v>
      </c>
      <c r="BB292" s="361">
        <v>100</v>
      </c>
      <c r="BC292" s="361">
        <v>5620</v>
      </c>
      <c r="BD292" s="362">
        <f t="shared" si="47"/>
        <v>1405</v>
      </c>
      <c r="BE292" s="359">
        <v>83</v>
      </c>
      <c r="BF292" s="359">
        <v>6353</v>
      </c>
      <c r="BG292" s="362">
        <f t="shared" si="48"/>
        <v>1588.25</v>
      </c>
      <c r="BH292" s="362">
        <v>98</v>
      </c>
      <c r="BI292" s="362">
        <v>5954</v>
      </c>
      <c r="BJ292" s="362">
        <f t="shared" si="49"/>
        <v>1488.5</v>
      </c>
      <c r="BK292" s="362">
        <v>133</v>
      </c>
      <c r="BL292" s="362">
        <v>8659</v>
      </c>
      <c r="BM292" s="362">
        <f t="shared" si="50"/>
        <v>2164.75</v>
      </c>
    </row>
    <row r="293" spans="1:65" s="288" customFormat="1" ht="14.65" customHeight="1">
      <c r="A293" s="340">
        <v>291</v>
      </c>
      <c r="B293" s="362" t="s">
        <v>1107</v>
      </c>
      <c r="C293" s="362"/>
      <c r="D293" s="362"/>
      <c r="E293" s="357" t="str">
        <f>VLOOKUP(B293,Remark!G:H,2,0)</f>
        <v>NKAM</v>
      </c>
      <c r="F293" s="367"/>
      <c r="G293" s="367"/>
      <c r="H293" s="367"/>
      <c r="I293" s="367"/>
      <c r="J293" s="367"/>
      <c r="K293" s="367"/>
      <c r="L293" s="367"/>
      <c r="M293" s="367"/>
      <c r="N293" s="367"/>
      <c r="O293" s="367"/>
      <c r="P293" s="367"/>
      <c r="Q293" s="367"/>
      <c r="R293" s="357"/>
      <c r="S293" s="357"/>
      <c r="T293" s="357"/>
      <c r="U293" s="357"/>
      <c r="V293" s="357"/>
      <c r="W293" s="357"/>
      <c r="X293" s="357"/>
      <c r="Y293" s="357"/>
      <c r="Z293" s="357"/>
      <c r="AA293" s="357"/>
      <c r="AB293" s="357"/>
      <c r="AC293" s="357"/>
      <c r="AD293" s="357"/>
      <c r="AE293" s="357"/>
      <c r="AF293" s="357"/>
      <c r="AG293" s="357"/>
      <c r="AH293" s="357"/>
      <c r="AI293" s="357"/>
      <c r="AJ293" s="357"/>
      <c r="AK293" s="357"/>
      <c r="AL293" s="357"/>
      <c r="AM293" s="357"/>
      <c r="AN293" s="357"/>
      <c r="AO293" s="357"/>
      <c r="AP293" s="362"/>
      <c r="AQ293" s="366"/>
      <c r="AR293" s="357"/>
      <c r="AS293" s="361"/>
      <c r="AT293" s="361"/>
      <c r="AU293" s="362"/>
      <c r="AV293" s="361">
        <v>97</v>
      </c>
      <c r="AW293" s="361">
        <v>6739</v>
      </c>
      <c r="AX293" s="362">
        <f t="shared" si="45"/>
        <v>1684.75</v>
      </c>
      <c r="AY293" s="361">
        <v>134</v>
      </c>
      <c r="AZ293" s="361">
        <v>8518</v>
      </c>
      <c r="BA293" s="360">
        <f t="shared" si="46"/>
        <v>2129.5</v>
      </c>
      <c r="BB293" s="361">
        <v>83</v>
      </c>
      <c r="BC293" s="361">
        <v>5525</v>
      </c>
      <c r="BD293" s="362">
        <f t="shared" si="47"/>
        <v>1381.25</v>
      </c>
      <c r="BE293" s="359">
        <v>108</v>
      </c>
      <c r="BF293" s="359">
        <v>7104</v>
      </c>
      <c r="BG293" s="362">
        <f t="shared" si="48"/>
        <v>1776</v>
      </c>
      <c r="BH293" s="362">
        <v>133</v>
      </c>
      <c r="BI293" s="362">
        <v>9203</v>
      </c>
      <c r="BJ293" s="362">
        <f t="shared" si="49"/>
        <v>2300.75</v>
      </c>
      <c r="BK293" s="362">
        <v>120</v>
      </c>
      <c r="BL293" s="362">
        <v>8232</v>
      </c>
      <c r="BM293" s="362">
        <f t="shared" si="50"/>
        <v>2058</v>
      </c>
    </row>
    <row r="294" spans="1:65" s="288" customFormat="1" ht="14.65" customHeight="1">
      <c r="A294" s="340">
        <v>292</v>
      </c>
      <c r="B294" s="362" t="s">
        <v>1108</v>
      </c>
      <c r="C294" s="362"/>
      <c r="D294" s="362"/>
      <c r="E294" s="357" t="str">
        <f>VLOOKUP(B294,Remark!G:H,2,0)</f>
        <v>EKKA</v>
      </c>
      <c r="F294" s="367"/>
      <c r="G294" s="367"/>
      <c r="H294" s="367"/>
      <c r="I294" s="367"/>
      <c r="J294" s="367"/>
      <c r="K294" s="367"/>
      <c r="L294" s="367"/>
      <c r="M294" s="367"/>
      <c r="N294" s="367"/>
      <c r="O294" s="367"/>
      <c r="P294" s="367"/>
      <c r="Q294" s="367"/>
      <c r="R294" s="357"/>
      <c r="S294" s="357"/>
      <c r="T294" s="357"/>
      <c r="U294" s="357"/>
      <c r="V294" s="357"/>
      <c r="W294" s="357"/>
      <c r="X294" s="357"/>
      <c r="Y294" s="357"/>
      <c r="Z294" s="357"/>
      <c r="AA294" s="357"/>
      <c r="AB294" s="357"/>
      <c r="AC294" s="357"/>
      <c r="AD294" s="357"/>
      <c r="AE294" s="357"/>
      <c r="AF294" s="357"/>
      <c r="AG294" s="357"/>
      <c r="AH294" s="357"/>
      <c r="AI294" s="357"/>
      <c r="AJ294" s="357"/>
      <c r="AK294" s="357"/>
      <c r="AL294" s="357"/>
      <c r="AM294" s="357"/>
      <c r="AN294" s="357"/>
      <c r="AO294" s="357"/>
      <c r="AP294" s="362"/>
      <c r="AQ294" s="366"/>
      <c r="AR294" s="357"/>
      <c r="AS294" s="361"/>
      <c r="AT294" s="361"/>
      <c r="AU294" s="362"/>
      <c r="AV294" s="361">
        <v>142</v>
      </c>
      <c r="AW294" s="361">
        <v>8866</v>
      </c>
      <c r="AX294" s="362">
        <f t="shared" si="45"/>
        <v>2216.5</v>
      </c>
      <c r="AY294" s="361">
        <v>169</v>
      </c>
      <c r="AZ294" s="361">
        <v>10495</v>
      </c>
      <c r="BA294" s="360">
        <f t="shared" si="46"/>
        <v>2623.75</v>
      </c>
      <c r="BB294" s="361">
        <v>182</v>
      </c>
      <c r="BC294" s="361">
        <v>10958</v>
      </c>
      <c r="BD294" s="362">
        <f t="shared" si="47"/>
        <v>2739.5</v>
      </c>
      <c r="BE294" s="359">
        <v>92</v>
      </c>
      <c r="BF294" s="359">
        <v>6664</v>
      </c>
      <c r="BG294" s="362">
        <f t="shared" si="48"/>
        <v>1666</v>
      </c>
      <c r="BH294" s="362">
        <v>163</v>
      </c>
      <c r="BI294" s="362">
        <v>9433</v>
      </c>
      <c r="BJ294" s="362">
        <f t="shared" si="49"/>
        <v>2358.25</v>
      </c>
      <c r="BK294" s="362">
        <v>156</v>
      </c>
      <c r="BL294" s="362">
        <v>9280</v>
      </c>
      <c r="BM294" s="362">
        <f t="shared" si="50"/>
        <v>2320</v>
      </c>
    </row>
    <row r="295" spans="1:65" s="288" customFormat="1" ht="14.65" customHeight="1">
      <c r="A295" s="340">
        <v>293</v>
      </c>
      <c r="B295" s="362" t="s">
        <v>1109</v>
      </c>
      <c r="C295" s="362"/>
      <c r="D295" s="362"/>
      <c r="E295" s="357" t="str">
        <f>VLOOKUP(B295,Remark!G:H,2,0)</f>
        <v>NKAM</v>
      </c>
      <c r="F295" s="367"/>
      <c r="G295" s="367"/>
      <c r="H295" s="367"/>
      <c r="I295" s="367"/>
      <c r="J295" s="367"/>
      <c r="K295" s="367"/>
      <c r="L295" s="367"/>
      <c r="M295" s="367"/>
      <c r="N295" s="367"/>
      <c r="O295" s="367"/>
      <c r="P295" s="367"/>
      <c r="Q295" s="367"/>
      <c r="R295" s="357"/>
      <c r="S295" s="357"/>
      <c r="T295" s="357"/>
      <c r="U295" s="357"/>
      <c r="V295" s="357"/>
      <c r="W295" s="357"/>
      <c r="X295" s="357"/>
      <c r="Y295" s="357"/>
      <c r="Z295" s="357"/>
      <c r="AA295" s="357"/>
      <c r="AB295" s="357"/>
      <c r="AC295" s="357"/>
      <c r="AD295" s="357"/>
      <c r="AE295" s="357"/>
      <c r="AF295" s="357"/>
      <c r="AG295" s="357"/>
      <c r="AH295" s="357"/>
      <c r="AI295" s="357"/>
      <c r="AJ295" s="357"/>
      <c r="AK295" s="357"/>
      <c r="AL295" s="357"/>
      <c r="AM295" s="357"/>
      <c r="AN295" s="357"/>
      <c r="AO295" s="357"/>
      <c r="AP295" s="362"/>
      <c r="AQ295" s="366"/>
      <c r="AR295" s="357"/>
      <c r="AS295" s="361"/>
      <c r="AT295" s="361"/>
      <c r="AU295" s="362"/>
      <c r="AV295" s="361">
        <v>227</v>
      </c>
      <c r="AW295" s="361">
        <v>14173</v>
      </c>
      <c r="AX295" s="362">
        <f t="shared" si="45"/>
        <v>3543.25</v>
      </c>
      <c r="AY295" s="361">
        <v>166</v>
      </c>
      <c r="AZ295" s="361">
        <v>10534</v>
      </c>
      <c r="BA295" s="360">
        <f t="shared" si="46"/>
        <v>2633.5</v>
      </c>
      <c r="BB295" s="361">
        <v>158</v>
      </c>
      <c r="BC295" s="361">
        <v>9790</v>
      </c>
      <c r="BD295" s="362">
        <f t="shared" si="47"/>
        <v>2447.5</v>
      </c>
      <c r="BE295" s="359">
        <v>179</v>
      </c>
      <c r="BF295" s="359">
        <v>11029</v>
      </c>
      <c r="BG295" s="362">
        <f t="shared" si="48"/>
        <v>2757.25</v>
      </c>
      <c r="BH295" s="362">
        <v>167</v>
      </c>
      <c r="BI295" s="362">
        <v>10697</v>
      </c>
      <c r="BJ295" s="362">
        <f t="shared" si="49"/>
        <v>2674.25</v>
      </c>
      <c r="BK295" s="362">
        <v>210</v>
      </c>
      <c r="BL295" s="362">
        <v>12954</v>
      </c>
      <c r="BM295" s="362">
        <f t="shared" si="50"/>
        <v>3238.5</v>
      </c>
    </row>
    <row r="296" spans="1:65" s="288" customFormat="1" ht="14.65" customHeight="1">
      <c r="A296" s="340">
        <v>294</v>
      </c>
      <c r="B296" s="362" t="s">
        <v>1110</v>
      </c>
      <c r="C296" s="362"/>
      <c r="D296" s="362"/>
      <c r="E296" s="357" t="str">
        <f>VLOOKUP(B296,Remark!G:H,2,0)</f>
        <v>EKKA</v>
      </c>
      <c r="F296" s="367"/>
      <c r="G296" s="367"/>
      <c r="H296" s="367"/>
      <c r="I296" s="367"/>
      <c r="J296" s="367"/>
      <c r="K296" s="367"/>
      <c r="L296" s="367"/>
      <c r="M296" s="367"/>
      <c r="N296" s="367"/>
      <c r="O296" s="367"/>
      <c r="P296" s="367"/>
      <c r="Q296" s="367"/>
      <c r="R296" s="357"/>
      <c r="S296" s="357"/>
      <c r="T296" s="357"/>
      <c r="U296" s="357"/>
      <c r="V296" s="357"/>
      <c r="W296" s="357"/>
      <c r="X296" s="357"/>
      <c r="Y296" s="357"/>
      <c r="Z296" s="357"/>
      <c r="AA296" s="357"/>
      <c r="AB296" s="357"/>
      <c r="AC296" s="357"/>
      <c r="AD296" s="357"/>
      <c r="AE296" s="357"/>
      <c r="AF296" s="357"/>
      <c r="AG296" s="357"/>
      <c r="AH296" s="357"/>
      <c r="AI296" s="357"/>
      <c r="AJ296" s="357"/>
      <c r="AK296" s="357"/>
      <c r="AL296" s="357"/>
      <c r="AM296" s="357"/>
      <c r="AN296" s="357"/>
      <c r="AO296" s="357"/>
      <c r="AP296" s="362"/>
      <c r="AQ296" s="366"/>
      <c r="AR296" s="357"/>
      <c r="AS296" s="361"/>
      <c r="AT296" s="361"/>
      <c r="AU296" s="362"/>
      <c r="AV296" s="361">
        <v>171</v>
      </c>
      <c r="AW296" s="361">
        <v>10141</v>
      </c>
      <c r="AX296" s="362">
        <f t="shared" si="45"/>
        <v>2535.25</v>
      </c>
      <c r="AY296" s="361">
        <v>172</v>
      </c>
      <c r="AZ296" s="361">
        <v>10116</v>
      </c>
      <c r="BA296" s="360">
        <f t="shared" si="46"/>
        <v>2529</v>
      </c>
      <c r="BB296" s="361">
        <v>109</v>
      </c>
      <c r="BC296" s="361">
        <v>6975</v>
      </c>
      <c r="BD296" s="362">
        <f t="shared" si="47"/>
        <v>1743.75</v>
      </c>
      <c r="BE296" s="359">
        <v>140</v>
      </c>
      <c r="BF296" s="359">
        <v>9072</v>
      </c>
      <c r="BG296" s="362">
        <f t="shared" si="48"/>
        <v>2268</v>
      </c>
      <c r="BH296" s="362">
        <v>127</v>
      </c>
      <c r="BI296" s="362">
        <v>7809</v>
      </c>
      <c r="BJ296" s="362">
        <f t="shared" si="49"/>
        <v>1952.25</v>
      </c>
      <c r="BK296" s="362">
        <v>127</v>
      </c>
      <c r="BL296" s="362">
        <v>8037</v>
      </c>
      <c r="BM296" s="362">
        <f t="shared" si="50"/>
        <v>2009.25</v>
      </c>
    </row>
    <row r="297" spans="1:65" s="288" customFormat="1" ht="14.65" customHeight="1">
      <c r="A297" s="340">
        <v>295</v>
      </c>
      <c r="B297" s="362" t="s">
        <v>1111</v>
      </c>
      <c r="C297" s="362"/>
      <c r="D297" s="362"/>
      <c r="E297" s="357" t="str">
        <f>VLOOKUP(B297,Remark!G:H,2,0)</f>
        <v>TPLU</v>
      </c>
      <c r="F297" s="367"/>
      <c r="G297" s="367"/>
      <c r="H297" s="367"/>
      <c r="I297" s="367"/>
      <c r="J297" s="367"/>
      <c r="K297" s="367"/>
      <c r="L297" s="367"/>
      <c r="M297" s="367"/>
      <c r="N297" s="367"/>
      <c r="O297" s="367"/>
      <c r="P297" s="367"/>
      <c r="Q297" s="367"/>
      <c r="R297" s="357"/>
      <c r="S297" s="357"/>
      <c r="T297" s="357"/>
      <c r="U297" s="357"/>
      <c r="V297" s="357"/>
      <c r="W297" s="357"/>
      <c r="X297" s="357"/>
      <c r="Y297" s="357"/>
      <c r="Z297" s="357"/>
      <c r="AA297" s="357"/>
      <c r="AB297" s="357"/>
      <c r="AC297" s="357"/>
      <c r="AD297" s="357"/>
      <c r="AE297" s="357"/>
      <c r="AF297" s="357"/>
      <c r="AG297" s="357"/>
      <c r="AH297" s="357"/>
      <c r="AI297" s="357"/>
      <c r="AJ297" s="357"/>
      <c r="AK297" s="357"/>
      <c r="AL297" s="357"/>
      <c r="AM297" s="357"/>
      <c r="AN297" s="357"/>
      <c r="AO297" s="357"/>
      <c r="AP297" s="362"/>
      <c r="AQ297" s="366"/>
      <c r="AR297" s="357"/>
      <c r="AS297" s="361"/>
      <c r="AT297" s="361"/>
      <c r="AU297" s="362"/>
      <c r="AV297" s="361">
        <v>250</v>
      </c>
      <c r="AW297" s="361">
        <v>16474</v>
      </c>
      <c r="AX297" s="362">
        <f t="shared" ref="AX297:AX360" si="51">AW297*25%</f>
        <v>4118.5</v>
      </c>
      <c r="AY297" s="361">
        <v>159</v>
      </c>
      <c r="AZ297" s="361">
        <v>11749</v>
      </c>
      <c r="BA297" s="360">
        <f t="shared" si="46"/>
        <v>2937.25</v>
      </c>
      <c r="BB297" s="361">
        <v>258</v>
      </c>
      <c r="BC297" s="361">
        <v>16926</v>
      </c>
      <c r="BD297" s="362">
        <f t="shared" si="47"/>
        <v>4231.5</v>
      </c>
      <c r="BE297" s="359">
        <v>292</v>
      </c>
      <c r="BF297" s="359">
        <v>19732</v>
      </c>
      <c r="BG297" s="362">
        <f t="shared" si="48"/>
        <v>4933</v>
      </c>
      <c r="BH297" s="362">
        <v>202</v>
      </c>
      <c r="BI297" s="362">
        <v>13070</v>
      </c>
      <c r="BJ297" s="362">
        <f t="shared" si="49"/>
        <v>3267.5</v>
      </c>
      <c r="BK297" s="362">
        <v>248</v>
      </c>
      <c r="BL297" s="362">
        <v>15972</v>
      </c>
      <c r="BM297" s="362">
        <f t="shared" si="50"/>
        <v>3993</v>
      </c>
    </row>
    <row r="298" spans="1:65" s="288" customFormat="1" ht="14.65" customHeight="1">
      <c r="A298" s="340">
        <v>296</v>
      </c>
      <c r="B298" s="362" t="s">
        <v>1112</v>
      </c>
      <c r="C298" s="362"/>
      <c r="D298" s="362"/>
      <c r="E298" s="357" t="str">
        <f>VLOOKUP(B298,Remark!G:H,2,0)</f>
        <v>TPLU</v>
      </c>
      <c r="F298" s="367"/>
      <c r="G298" s="367"/>
      <c r="H298" s="367"/>
      <c r="I298" s="367"/>
      <c r="J298" s="367"/>
      <c r="K298" s="367"/>
      <c r="L298" s="367"/>
      <c r="M298" s="367"/>
      <c r="N298" s="367"/>
      <c r="O298" s="367"/>
      <c r="P298" s="367"/>
      <c r="Q298" s="367"/>
      <c r="R298" s="357"/>
      <c r="S298" s="357"/>
      <c r="T298" s="357"/>
      <c r="U298" s="357"/>
      <c r="V298" s="357"/>
      <c r="W298" s="357"/>
      <c r="X298" s="357"/>
      <c r="Y298" s="357"/>
      <c r="Z298" s="357"/>
      <c r="AA298" s="357"/>
      <c r="AB298" s="357"/>
      <c r="AC298" s="357"/>
      <c r="AD298" s="357"/>
      <c r="AE298" s="357"/>
      <c r="AF298" s="357"/>
      <c r="AG298" s="357"/>
      <c r="AH298" s="357"/>
      <c r="AI298" s="357"/>
      <c r="AJ298" s="357"/>
      <c r="AK298" s="357"/>
      <c r="AL298" s="357"/>
      <c r="AM298" s="357"/>
      <c r="AN298" s="357"/>
      <c r="AO298" s="357"/>
      <c r="AP298" s="362"/>
      <c r="AQ298" s="366"/>
      <c r="AR298" s="357"/>
      <c r="AS298" s="361"/>
      <c r="AT298" s="361"/>
      <c r="AU298" s="362"/>
      <c r="AV298" s="361">
        <v>497</v>
      </c>
      <c r="AW298" s="361">
        <v>30647</v>
      </c>
      <c r="AX298" s="362">
        <f t="shared" si="51"/>
        <v>7661.75</v>
      </c>
      <c r="AY298" s="361">
        <v>382</v>
      </c>
      <c r="AZ298" s="361">
        <v>24130</v>
      </c>
      <c r="BA298" s="360">
        <f t="shared" si="46"/>
        <v>6032.5</v>
      </c>
      <c r="BB298" s="361">
        <v>373</v>
      </c>
      <c r="BC298" s="361">
        <v>22731</v>
      </c>
      <c r="BD298" s="362">
        <f t="shared" si="47"/>
        <v>5682.75</v>
      </c>
      <c r="BE298" s="359">
        <v>486</v>
      </c>
      <c r="BF298" s="359">
        <v>32518</v>
      </c>
      <c r="BG298" s="362">
        <f t="shared" si="48"/>
        <v>8129.5</v>
      </c>
      <c r="BH298" s="362">
        <v>452</v>
      </c>
      <c r="BI298" s="362">
        <v>26444</v>
      </c>
      <c r="BJ298" s="362">
        <f t="shared" si="49"/>
        <v>6611</v>
      </c>
      <c r="BK298" s="362">
        <v>440</v>
      </c>
      <c r="BL298" s="362">
        <v>25912</v>
      </c>
      <c r="BM298" s="362">
        <f t="shared" si="50"/>
        <v>6478</v>
      </c>
    </row>
    <row r="299" spans="1:65" s="288" customFormat="1" ht="14.65" customHeight="1">
      <c r="A299" s="340">
        <v>297</v>
      </c>
      <c r="B299" s="362" t="s">
        <v>1113</v>
      </c>
      <c r="C299" s="362"/>
      <c r="D299" s="362"/>
      <c r="E299" s="357" t="str">
        <f>VLOOKUP(B299,Remark!G:H,2,0)</f>
        <v>Kerry</v>
      </c>
      <c r="F299" s="367"/>
      <c r="G299" s="367"/>
      <c r="H299" s="367"/>
      <c r="I299" s="367"/>
      <c r="J299" s="367"/>
      <c r="K299" s="367"/>
      <c r="L299" s="367"/>
      <c r="M299" s="367"/>
      <c r="N299" s="367"/>
      <c r="O299" s="367"/>
      <c r="P299" s="367"/>
      <c r="Q299" s="367"/>
      <c r="R299" s="357"/>
      <c r="S299" s="357"/>
      <c r="T299" s="357"/>
      <c r="U299" s="357"/>
      <c r="V299" s="357"/>
      <c r="W299" s="357"/>
      <c r="X299" s="357"/>
      <c r="Y299" s="357"/>
      <c r="Z299" s="357"/>
      <c r="AA299" s="357"/>
      <c r="AB299" s="357"/>
      <c r="AC299" s="357"/>
      <c r="AD299" s="357"/>
      <c r="AE299" s="357"/>
      <c r="AF299" s="357"/>
      <c r="AG299" s="357"/>
      <c r="AH299" s="357"/>
      <c r="AI299" s="357"/>
      <c r="AJ299" s="357"/>
      <c r="AK299" s="357"/>
      <c r="AL299" s="357"/>
      <c r="AM299" s="357"/>
      <c r="AN299" s="357"/>
      <c r="AO299" s="357"/>
      <c r="AP299" s="362"/>
      <c r="AQ299" s="366"/>
      <c r="AR299" s="357"/>
      <c r="AS299" s="361"/>
      <c r="AT299" s="361"/>
      <c r="AU299" s="362"/>
      <c r="AV299" s="361">
        <v>387</v>
      </c>
      <c r="AW299" s="361">
        <v>22537</v>
      </c>
      <c r="AX299" s="362">
        <f t="shared" si="51"/>
        <v>5634.25</v>
      </c>
      <c r="AY299" s="361">
        <v>418</v>
      </c>
      <c r="AZ299" s="361">
        <v>24326</v>
      </c>
      <c r="BA299" s="360">
        <f t="shared" si="46"/>
        <v>6081.5</v>
      </c>
      <c r="BB299" s="361">
        <v>355</v>
      </c>
      <c r="BC299" s="361">
        <v>19317</v>
      </c>
      <c r="BD299" s="362">
        <f t="shared" si="47"/>
        <v>4829.25</v>
      </c>
      <c r="BE299" s="359">
        <v>134</v>
      </c>
      <c r="BF299" s="359">
        <v>10506</v>
      </c>
      <c r="BG299" s="362">
        <f t="shared" si="48"/>
        <v>2626.5</v>
      </c>
      <c r="BH299" s="362">
        <v>151</v>
      </c>
      <c r="BI299" s="362">
        <v>10641</v>
      </c>
      <c r="BJ299" s="362">
        <f t="shared" si="49"/>
        <v>2660.25</v>
      </c>
      <c r="BK299" s="362">
        <v>213</v>
      </c>
      <c r="BL299" s="362">
        <v>13839</v>
      </c>
      <c r="BM299" s="362">
        <f t="shared" si="50"/>
        <v>3459.75</v>
      </c>
    </row>
    <row r="300" spans="1:65" s="288" customFormat="1" ht="14.65" customHeight="1">
      <c r="A300" s="340">
        <v>298</v>
      </c>
      <c r="B300" s="362" t="s">
        <v>1114</v>
      </c>
      <c r="C300" s="362"/>
      <c r="D300" s="362"/>
      <c r="E300" s="357" t="str">
        <f>VLOOKUP(B300,Remark!G:H,2,0)</f>
        <v>Kerry</v>
      </c>
      <c r="F300" s="367"/>
      <c r="G300" s="367"/>
      <c r="H300" s="367"/>
      <c r="I300" s="367"/>
      <c r="J300" s="367"/>
      <c r="K300" s="367"/>
      <c r="L300" s="367"/>
      <c r="M300" s="367"/>
      <c r="N300" s="367"/>
      <c r="O300" s="367"/>
      <c r="P300" s="367"/>
      <c r="Q300" s="367"/>
      <c r="R300" s="357"/>
      <c r="S300" s="357"/>
      <c r="T300" s="357"/>
      <c r="U300" s="357"/>
      <c r="V300" s="357"/>
      <c r="W300" s="357"/>
      <c r="X300" s="357"/>
      <c r="Y300" s="357"/>
      <c r="Z300" s="357"/>
      <c r="AA300" s="357"/>
      <c r="AB300" s="357"/>
      <c r="AC300" s="357"/>
      <c r="AD300" s="357"/>
      <c r="AE300" s="357"/>
      <c r="AF300" s="357"/>
      <c r="AG300" s="357"/>
      <c r="AH300" s="357"/>
      <c r="AI300" s="357"/>
      <c r="AJ300" s="357"/>
      <c r="AK300" s="357"/>
      <c r="AL300" s="357"/>
      <c r="AM300" s="357"/>
      <c r="AN300" s="357"/>
      <c r="AO300" s="357"/>
      <c r="AP300" s="362"/>
      <c r="AQ300" s="366"/>
      <c r="AR300" s="357"/>
      <c r="AS300" s="361"/>
      <c r="AT300" s="361"/>
      <c r="AU300" s="362"/>
      <c r="AV300" s="361">
        <v>259</v>
      </c>
      <c r="AW300" s="361">
        <v>16273</v>
      </c>
      <c r="AX300" s="362">
        <f t="shared" si="51"/>
        <v>4068.25</v>
      </c>
      <c r="AY300" s="361">
        <v>335</v>
      </c>
      <c r="AZ300" s="361">
        <v>21301</v>
      </c>
      <c r="BA300" s="360">
        <f t="shared" si="46"/>
        <v>5325.25</v>
      </c>
      <c r="BB300" s="361">
        <v>383</v>
      </c>
      <c r="BC300" s="361">
        <v>24105</v>
      </c>
      <c r="BD300" s="362">
        <f t="shared" si="47"/>
        <v>6026.25</v>
      </c>
      <c r="BE300" s="359">
        <v>476</v>
      </c>
      <c r="BF300" s="359">
        <v>32236</v>
      </c>
      <c r="BG300" s="362">
        <f t="shared" si="48"/>
        <v>8059</v>
      </c>
      <c r="BH300" s="362">
        <v>466</v>
      </c>
      <c r="BI300" s="362">
        <v>30202</v>
      </c>
      <c r="BJ300" s="362">
        <f t="shared" si="49"/>
        <v>7550.5</v>
      </c>
      <c r="BK300" s="362">
        <v>502</v>
      </c>
      <c r="BL300" s="362">
        <v>30278</v>
      </c>
      <c r="BM300" s="362">
        <f t="shared" si="50"/>
        <v>7569.5</v>
      </c>
    </row>
    <row r="301" spans="1:65" s="288" customFormat="1" ht="14.65" customHeight="1">
      <c r="A301" s="340">
        <v>299</v>
      </c>
      <c r="B301" s="362" t="s">
        <v>1115</v>
      </c>
      <c r="C301" s="362"/>
      <c r="D301" s="362"/>
      <c r="E301" s="357" t="str">
        <f>VLOOKUP(B301,Remark!G:H,2,0)</f>
        <v>Kerry</v>
      </c>
      <c r="F301" s="367"/>
      <c r="G301" s="367"/>
      <c r="H301" s="367"/>
      <c r="I301" s="367"/>
      <c r="J301" s="367"/>
      <c r="K301" s="367"/>
      <c r="L301" s="367"/>
      <c r="M301" s="367"/>
      <c r="N301" s="367"/>
      <c r="O301" s="367"/>
      <c r="P301" s="367"/>
      <c r="Q301" s="367"/>
      <c r="R301" s="357"/>
      <c r="S301" s="357"/>
      <c r="T301" s="357"/>
      <c r="U301" s="357"/>
      <c r="V301" s="357"/>
      <c r="W301" s="357"/>
      <c r="X301" s="357"/>
      <c r="Y301" s="357"/>
      <c r="Z301" s="357"/>
      <c r="AA301" s="357"/>
      <c r="AB301" s="357"/>
      <c r="AC301" s="357"/>
      <c r="AD301" s="357"/>
      <c r="AE301" s="357"/>
      <c r="AF301" s="357"/>
      <c r="AG301" s="357"/>
      <c r="AH301" s="357"/>
      <c r="AI301" s="357"/>
      <c r="AJ301" s="357"/>
      <c r="AK301" s="357"/>
      <c r="AL301" s="357"/>
      <c r="AM301" s="357"/>
      <c r="AN301" s="357"/>
      <c r="AO301" s="357"/>
      <c r="AP301" s="362"/>
      <c r="AQ301" s="366"/>
      <c r="AR301" s="357"/>
      <c r="AS301" s="361"/>
      <c r="AT301" s="361"/>
      <c r="AU301" s="362"/>
      <c r="AV301" s="361">
        <v>126</v>
      </c>
      <c r="AW301" s="361">
        <v>8506</v>
      </c>
      <c r="AX301" s="362">
        <f t="shared" si="51"/>
        <v>2126.5</v>
      </c>
      <c r="AY301" s="361">
        <v>109</v>
      </c>
      <c r="AZ301" s="361">
        <v>8087</v>
      </c>
      <c r="BA301" s="360">
        <f t="shared" si="46"/>
        <v>2021.75</v>
      </c>
      <c r="BB301" s="361">
        <v>110</v>
      </c>
      <c r="BC301" s="361">
        <v>8458</v>
      </c>
      <c r="BD301" s="362">
        <f t="shared" si="47"/>
        <v>2114.5</v>
      </c>
      <c r="BE301" s="359">
        <v>107</v>
      </c>
      <c r="BF301" s="359">
        <v>7901</v>
      </c>
      <c r="BG301" s="362">
        <f t="shared" si="48"/>
        <v>1975.25</v>
      </c>
      <c r="BH301" s="362">
        <v>94</v>
      </c>
      <c r="BI301" s="362">
        <v>6138</v>
      </c>
      <c r="BJ301" s="362">
        <f t="shared" si="49"/>
        <v>1534.5</v>
      </c>
      <c r="BK301" s="362">
        <v>111</v>
      </c>
      <c r="BL301" s="362">
        <v>7013</v>
      </c>
      <c r="BM301" s="362">
        <f t="shared" si="50"/>
        <v>1753.25</v>
      </c>
    </row>
    <row r="302" spans="1:65" s="288" customFormat="1" ht="14.65" customHeight="1">
      <c r="A302" s="340">
        <v>300</v>
      </c>
      <c r="B302" s="362" t="s">
        <v>1116</v>
      </c>
      <c r="C302" s="362"/>
      <c r="D302" s="362"/>
      <c r="E302" s="357" t="str">
        <f>VLOOKUP(B302,Remark!G:H,2,0)</f>
        <v>Kerry</v>
      </c>
      <c r="F302" s="367"/>
      <c r="G302" s="367"/>
      <c r="H302" s="367"/>
      <c r="I302" s="367"/>
      <c r="J302" s="367"/>
      <c r="K302" s="367"/>
      <c r="L302" s="367"/>
      <c r="M302" s="367"/>
      <c r="N302" s="367"/>
      <c r="O302" s="367"/>
      <c r="P302" s="367"/>
      <c r="Q302" s="367"/>
      <c r="R302" s="357"/>
      <c r="S302" s="357"/>
      <c r="T302" s="357"/>
      <c r="U302" s="357"/>
      <c r="V302" s="357"/>
      <c r="W302" s="357"/>
      <c r="X302" s="357"/>
      <c r="Y302" s="357"/>
      <c r="Z302" s="357"/>
      <c r="AA302" s="357"/>
      <c r="AB302" s="357"/>
      <c r="AC302" s="357"/>
      <c r="AD302" s="357"/>
      <c r="AE302" s="357"/>
      <c r="AF302" s="357"/>
      <c r="AG302" s="357"/>
      <c r="AH302" s="357"/>
      <c r="AI302" s="357"/>
      <c r="AJ302" s="357"/>
      <c r="AK302" s="357"/>
      <c r="AL302" s="357"/>
      <c r="AM302" s="357"/>
      <c r="AN302" s="357"/>
      <c r="AO302" s="357"/>
      <c r="AP302" s="362"/>
      <c r="AQ302" s="366"/>
      <c r="AR302" s="357"/>
      <c r="AS302" s="361"/>
      <c r="AT302" s="361"/>
      <c r="AU302" s="362"/>
      <c r="AV302" s="361">
        <v>351</v>
      </c>
      <c r="AW302" s="361">
        <v>25637</v>
      </c>
      <c r="AX302" s="362">
        <f t="shared" si="51"/>
        <v>6409.25</v>
      </c>
      <c r="AY302" s="361">
        <v>362</v>
      </c>
      <c r="AZ302" s="361">
        <v>26370</v>
      </c>
      <c r="BA302" s="360">
        <f t="shared" si="46"/>
        <v>6592.5</v>
      </c>
      <c r="BB302" s="361">
        <v>354</v>
      </c>
      <c r="BC302" s="361">
        <v>24958</v>
      </c>
      <c r="BD302" s="362">
        <f t="shared" si="47"/>
        <v>6239.5</v>
      </c>
      <c r="BE302" s="359">
        <v>467</v>
      </c>
      <c r="BF302" s="359">
        <v>29889</v>
      </c>
      <c r="BG302" s="362">
        <f t="shared" si="48"/>
        <v>7472.25</v>
      </c>
      <c r="BH302" s="362">
        <v>468</v>
      </c>
      <c r="BI302" s="362">
        <v>31892</v>
      </c>
      <c r="BJ302" s="362">
        <f t="shared" si="49"/>
        <v>7973</v>
      </c>
      <c r="BK302" s="362">
        <v>443</v>
      </c>
      <c r="BL302" s="362">
        <v>31165</v>
      </c>
      <c r="BM302" s="362">
        <f t="shared" si="50"/>
        <v>7791.25</v>
      </c>
    </row>
    <row r="303" spans="1:65" s="288" customFormat="1" ht="14.65" customHeight="1">
      <c r="A303" s="340">
        <v>301</v>
      </c>
      <c r="B303" s="362" t="s">
        <v>1117</v>
      </c>
      <c r="C303" s="362"/>
      <c r="D303" s="362"/>
      <c r="E303" s="357" t="str">
        <f>VLOOKUP(B303,Remark!G:H,2,0)</f>
        <v>TNON</v>
      </c>
      <c r="F303" s="367"/>
      <c r="G303" s="367"/>
      <c r="H303" s="367"/>
      <c r="I303" s="367"/>
      <c r="J303" s="367"/>
      <c r="K303" s="367"/>
      <c r="L303" s="367"/>
      <c r="M303" s="367"/>
      <c r="N303" s="367"/>
      <c r="O303" s="367"/>
      <c r="P303" s="367"/>
      <c r="Q303" s="367"/>
      <c r="R303" s="357"/>
      <c r="S303" s="357"/>
      <c r="T303" s="357"/>
      <c r="U303" s="357"/>
      <c r="V303" s="357"/>
      <c r="W303" s="357"/>
      <c r="X303" s="357"/>
      <c r="Y303" s="357"/>
      <c r="Z303" s="357"/>
      <c r="AA303" s="357"/>
      <c r="AB303" s="357"/>
      <c r="AC303" s="357"/>
      <c r="AD303" s="357"/>
      <c r="AE303" s="357"/>
      <c r="AF303" s="357"/>
      <c r="AG303" s="357"/>
      <c r="AH303" s="357"/>
      <c r="AI303" s="357"/>
      <c r="AJ303" s="357"/>
      <c r="AK303" s="357"/>
      <c r="AL303" s="357"/>
      <c r="AM303" s="357"/>
      <c r="AN303" s="357"/>
      <c r="AO303" s="357"/>
      <c r="AP303" s="362"/>
      <c r="AQ303" s="366"/>
      <c r="AR303" s="357"/>
      <c r="AS303" s="361"/>
      <c r="AT303" s="361"/>
      <c r="AU303" s="362"/>
      <c r="AV303" s="361">
        <v>149</v>
      </c>
      <c r="AW303" s="361">
        <v>10919</v>
      </c>
      <c r="AX303" s="362">
        <f t="shared" si="51"/>
        <v>2729.75</v>
      </c>
      <c r="AY303" s="361">
        <v>125</v>
      </c>
      <c r="AZ303" s="361">
        <v>8067</v>
      </c>
      <c r="BA303" s="360">
        <f t="shared" si="46"/>
        <v>2016.75</v>
      </c>
      <c r="BB303" s="361">
        <v>127</v>
      </c>
      <c r="BC303" s="361">
        <v>7965</v>
      </c>
      <c r="BD303" s="362">
        <f t="shared" si="47"/>
        <v>1991.25</v>
      </c>
      <c r="BE303" s="359">
        <v>104</v>
      </c>
      <c r="BF303" s="359">
        <v>6636</v>
      </c>
      <c r="BG303" s="362">
        <f t="shared" si="48"/>
        <v>1659</v>
      </c>
      <c r="BH303" s="362">
        <v>115</v>
      </c>
      <c r="BI303" s="362">
        <v>7341</v>
      </c>
      <c r="BJ303" s="362">
        <f t="shared" si="49"/>
        <v>1835.25</v>
      </c>
      <c r="BK303" s="362">
        <v>106</v>
      </c>
      <c r="BL303" s="362">
        <v>6586</v>
      </c>
      <c r="BM303" s="362">
        <f t="shared" si="50"/>
        <v>1646.5</v>
      </c>
    </row>
    <row r="304" spans="1:65" s="288" customFormat="1" ht="14.65" customHeight="1">
      <c r="A304" s="340">
        <v>302</v>
      </c>
      <c r="B304" s="362" t="s">
        <v>1118</v>
      </c>
      <c r="C304" s="362"/>
      <c r="D304" s="362"/>
      <c r="E304" s="357" t="str">
        <f>VLOOKUP(B304,Remark!G:H,2,0)</f>
        <v>TNON</v>
      </c>
      <c r="F304" s="367"/>
      <c r="G304" s="367"/>
      <c r="H304" s="367"/>
      <c r="I304" s="367"/>
      <c r="J304" s="367"/>
      <c r="K304" s="367"/>
      <c r="L304" s="367"/>
      <c r="M304" s="367"/>
      <c r="N304" s="367"/>
      <c r="O304" s="367"/>
      <c r="P304" s="367"/>
      <c r="Q304" s="367"/>
      <c r="R304" s="357"/>
      <c r="S304" s="357"/>
      <c r="T304" s="357"/>
      <c r="U304" s="357"/>
      <c r="V304" s="357"/>
      <c r="W304" s="357"/>
      <c r="X304" s="357"/>
      <c r="Y304" s="357"/>
      <c r="Z304" s="357"/>
      <c r="AA304" s="357"/>
      <c r="AB304" s="357"/>
      <c r="AC304" s="357"/>
      <c r="AD304" s="357"/>
      <c r="AE304" s="357"/>
      <c r="AF304" s="357"/>
      <c r="AG304" s="357"/>
      <c r="AH304" s="357"/>
      <c r="AI304" s="357"/>
      <c r="AJ304" s="357"/>
      <c r="AK304" s="357"/>
      <c r="AL304" s="357"/>
      <c r="AM304" s="357"/>
      <c r="AN304" s="357"/>
      <c r="AO304" s="357"/>
      <c r="AP304" s="362"/>
      <c r="AQ304" s="366"/>
      <c r="AR304" s="357"/>
      <c r="AS304" s="361"/>
      <c r="AT304" s="361"/>
      <c r="AU304" s="362"/>
      <c r="AV304" s="361">
        <v>158</v>
      </c>
      <c r="AW304" s="361">
        <v>10002</v>
      </c>
      <c r="AX304" s="362">
        <f t="shared" si="51"/>
        <v>2500.5</v>
      </c>
      <c r="AY304" s="361">
        <v>129</v>
      </c>
      <c r="AZ304" s="361">
        <v>8251</v>
      </c>
      <c r="BA304" s="360">
        <f t="shared" si="46"/>
        <v>2062.75</v>
      </c>
      <c r="BB304" s="361">
        <v>124</v>
      </c>
      <c r="BC304" s="361">
        <v>8472</v>
      </c>
      <c r="BD304" s="362">
        <f t="shared" si="47"/>
        <v>2118</v>
      </c>
      <c r="BE304" s="359">
        <v>109</v>
      </c>
      <c r="BF304" s="359">
        <v>6991</v>
      </c>
      <c r="BG304" s="362">
        <f t="shared" si="48"/>
        <v>1747.75</v>
      </c>
      <c r="BH304" s="362">
        <v>109</v>
      </c>
      <c r="BI304" s="362">
        <v>7195</v>
      </c>
      <c r="BJ304" s="362">
        <f t="shared" si="49"/>
        <v>1798.75</v>
      </c>
      <c r="BK304" s="362">
        <v>139</v>
      </c>
      <c r="BL304" s="362">
        <v>9365</v>
      </c>
      <c r="BM304" s="362">
        <f t="shared" si="50"/>
        <v>2341.25</v>
      </c>
    </row>
    <row r="305" spans="1:65" s="288" customFormat="1" ht="14.65" customHeight="1">
      <c r="A305" s="340">
        <v>303</v>
      </c>
      <c r="B305" s="362" t="s">
        <v>1119</v>
      </c>
      <c r="C305" s="362"/>
      <c r="D305" s="362"/>
      <c r="E305" s="357" t="str">
        <f>VLOOKUP(B305,Remark!G:H,2,0)</f>
        <v>Kerry</v>
      </c>
      <c r="F305" s="367"/>
      <c r="G305" s="367"/>
      <c r="H305" s="367"/>
      <c r="I305" s="367"/>
      <c r="J305" s="367"/>
      <c r="K305" s="367"/>
      <c r="L305" s="367"/>
      <c r="M305" s="367"/>
      <c r="N305" s="367"/>
      <c r="O305" s="367"/>
      <c r="P305" s="367"/>
      <c r="Q305" s="367"/>
      <c r="R305" s="357"/>
      <c r="S305" s="357"/>
      <c r="T305" s="357"/>
      <c r="U305" s="357"/>
      <c r="V305" s="357"/>
      <c r="W305" s="357"/>
      <c r="X305" s="357"/>
      <c r="Y305" s="357"/>
      <c r="Z305" s="357"/>
      <c r="AA305" s="357"/>
      <c r="AB305" s="357"/>
      <c r="AC305" s="357"/>
      <c r="AD305" s="357"/>
      <c r="AE305" s="357"/>
      <c r="AF305" s="357"/>
      <c r="AG305" s="357"/>
      <c r="AH305" s="357"/>
      <c r="AI305" s="357"/>
      <c r="AJ305" s="357"/>
      <c r="AK305" s="357"/>
      <c r="AL305" s="357"/>
      <c r="AM305" s="357"/>
      <c r="AN305" s="357"/>
      <c r="AO305" s="357"/>
      <c r="AP305" s="362"/>
      <c r="AQ305" s="366"/>
      <c r="AR305" s="357"/>
      <c r="AS305" s="361"/>
      <c r="AT305" s="361"/>
      <c r="AU305" s="362"/>
      <c r="AV305" s="361">
        <v>215</v>
      </c>
      <c r="AW305" s="361">
        <v>13585</v>
      </c>
      <c r="AX305" s="362">
        <f t="shared" si="51"/>
        <v>3396.25</v>
      </c>
      <c r="AY305" s="361">
        <v>207</v>
      </c>
      <c r="AZ305" s="361">
        <v>13613</v>
      </c>
      <c r="BA305" s="360">
        <f t="shared" si="46"/>
        <v>3403.25</v>
      </c>
      <c r="BB305" s="361">
        <v>264</v>
      </c>
      <c r="BC305" s="361">
        <v>16268</v>
      </c>
      <c r="BD305" s="362">
        <f t="shared" si="47"/>
        <v>4067</v>
      </c>
      <c r="BE305" s="359">
        <v>272</v>
      </c>
      <c r="BF305" s="359">
        <v>17532</v>
      </c>
      <c r="BG305" s="362">
        <f t="shared" si="48"/>
        <v>4383</v>
      </c>
      <c r="BH305" s="362">
        <v>271</v>
      </c>
      <c r="BI305" s="362">
        <v>17925</v>
      </c>
      <c r="BJ305" s="362">
        <f t="shared" si="49"/>
        <v>4481.25</v>
      </c>
      <c r="BK305" s="362">
        <v>314</v>
      </c>
      <c r="BL305" s="362">
        <v>21466</v>
      </c>
      <c r="BM305" s="362">
        <f t="shared" si="50"/>
        <v>5366.5</v>
      </c>
    </row>
    <row r="306" spans="1:65" s="288" customFormat="1" ht="14.65" customHeight="1">
      <c r="A306" s="340">
        <v>304</v>
      </c>
      <c r="B306" s="362" t="s">
        <v>1120</v>
      </c>
      <c r="C306" s="362"/>
      <c r="D306" s="362"/>
      <c r="E306" s="357" t="str">
        <f>VLOOKUP(B306,Remark!G:H,2,0)</f>
        <v>TNON</v>
      </c>
      <c r="F306" s="367"/>
      <c r="G306" s="367"/>
      <c r="H306" s="367"/>
      <c r="I306" s="367"/>
      <c r="J306" s="367"/>
      <c r="K306" s="367"/>
      <c r="L306" s="367"/>
      <c r="M306" s="367"/>
      <c r="N306" s="367"/>
      <c r="O306" s="367"/>
      <c r="P306" s="367"/>
      <c r="Q306" s="367"/>
      <c r="R306" s="357"/>
      <c r="S306" s="357"/>
      <c r="T306" s="357"/>
      <c r="U306" s="357"/>
      <c r="V306" s="357"/>
      <c r="W306" s="357"/>
      <c r="X306" s="357"/>
      <c r="Y306" s="357"/>
      <c r="Z306" s="357"/>
      <c r="AA306" s="357"/>
      <c r="AB306" s="357"/>
      <c r="AC306" s="357"/>
      <c r="AD306" s="357"/>
      <c r="AE306" s="357"/>
      <c r="AF306" s="357"/>
      <c r="AG306" s="357"/>
      <c r="AH306" s="357"/>
      <c r="AI306" s="357"/>
      <c r="AJ306" s="357"/>
      <c r="AK306" s="357"/>
      <c r="AL306" s="357"/>
      <c r="AM306" s="357"/>
      <c r="AN306" s="357"/>
      <c r="AO306" s="357"/>
      <c r="AP306" s="362"/>
      <c r="AQ306" s="366"/>
      <c r="AR306" s="357"/>
      <c r="AS306" s="361"/>
      <c r="AT306" s="361"/>
      <c r="AU306" s="362"/>
      <c r="AV306" s="361">
        <v>63</v>
      </c>
      <c r="AW306" s="361">
        <v>3757</v>
      </c>
      <c r="AX306" s="362">
        <f t="shared" si="51"/>
        <v>939.25</v>
      </c>
      <c r="AY306" s="361">
        <v>57</v>
      </c>
      <c r="AZ306" s="361">
        <v>3439</v>
      </c>
      <c r="BA306" s="360">
        <f t="shared" si="46"/>
        <v>859.75</v>
      </c>
      <c r="BB306" s="361">
        <v>78</v>
      </c>
      <c r="BC306" s="361">
        <v>4114</v>
      </c>
      <c r="BD306" s="362">
        <f t="shared" si="47"/>
        <v>1028.5</v>
      </c>
      <c r="BE306" s="359">
        <v>51</v>
      </c>
      <c r="BF306" s="359">
        <v>3129</v>
      </c>
      <c r="BG306" s="362">
        <f t="shared" si="48"/>
        <v>782.25</v>
      </c>
      <c r="BH306" s="362">
        <v>69</v>
      </c>
      <c r="BI306" s="362">
        <v>4067</v>
      </c>
      <c r="BJ306" s="362">
        <f t="shared" si="49"/>
        <v>1016.75</v>
      </c>
      <c r="BK306" s="362">
        <v>95</v>
      </c>
      <c r="BL306" s="362">
        <v>5825</v>
      </c>
      <c r="BM306" s="362">
        <f t="shared" si="50"/>
        <v>1456.25</v>
      </c>
    </row>
    <row r="307" spans="1:65" s="288" customFormat="1" ht="14.65" customHeight="1">
      <c r="A307" s="340">
        <v>305</v>
      </c>
      <c r="B307" s="362" t="s">
        <v>1121</v>
      </c>
      <c r="C307" s="362"/>
      <c r="D307" s="362"/>
      <c r="E307" s="357" t="str">
        <f>VLOOKUP(B307,Remark!G:H,2,0)</f>
        <v>TNON</v>
      </c>
      <c r="F307" s="367"/>
      <c r="G307" s="367"/>
      <c r="H307" s="367"/>
      <c r="I307" s="367"/>
      <c r="J307" s="367"/>
      <c r="K307" s="367"/>
      <c r="L307" s="367"/>
      <c r="M307" s="367"/>
      <c r="N307" s="367"/>
      <c r="O307" s="367"/>
      <c r="P307" s="367"/>
      <c r="Q307" s="367"/>
      <c r="R307" s="357"/>
      <c r="S307" s="357"/>
      <c r="T307" s="357"/>
      <c r="U307" s="357"/>
      <c r="V307" s="357"/>
      <c r="W307" s="357"/>
      <c r="X307" s="357"/>
      <c r="Y307" s="357"/>
      <c r="Z307" s="357"/>
      <c r="AA307" s="357"/>
      <c r="AB307" s="357"/>
      <c r="AC307" s="357"/>
      <c r="AD307" s="357"/>
      <c r="AE307" s="357"/>
      <c r="AF307" s="357"/>
      <c r="AG307" s="357"/>
      <c r="AH307" s="357"/>
      <c r="AI307" s="357"/>
      <c r="AJ307" s="357"/>
      <c r="AK307" s="357"/>
      <c r="AL307" s="357"/>
      <c r="AM307" s="357"/>
      <c r="AN307" s="357"/>
      <c r="AO307" s="357"/>
      <c r="AP307" s="362"/>
      <c r="AQ307" s="366"/>
      <c r="AR307" s="357"/>
      <c r="AS307" s="361"/>
      <c r="AT307" s="361"/>
      <c r="AU307" s="362"/>
      <c r="AV307" s="361">
        <v>140</v>
      </c>
      <c r="AW307" s="361">
        <v>10952</v>
      </c>
      <c r="AX307" s="362">
        <f t="shared" si="51"/>
        <v>2738</v>
      </c>
      <c r="AY307" s="361">
        <v>185</v>
      </c>
      <c r="AZ307" s="361">
        <v>14203</v>
      </c>
      <c r="BA307" s="360">
        <f t="shared" si="46"/>
        <v>3550.75</v>
      </c>
      <c r="BB307" s="361">
        <v>140</v>
      </c>
      <c r="BC307" s="361">
        <v>10484</v>
      </c>
      <c r="BD307" s="362">
        <f t="shared" si="47"/>
        <v>2621</v>
      </c>
      <c r="BE307" s="359">
        <v>206</v>
      </c>
      <c r="BF307" s="359">
        <v>14642</v>
      </c>
      <c r="BG307" s="362">
        <f t="shared" si="48"/>
        <v>3660.5</v>
      </c>
      <c r="BH307" s="362">
        <v>122</v>
      </c>
      <c r="BI307" s="362">
        <v>9202</v>
      </c>
      <c r="BJ307" s="362">
        <f t="shared" si="49"/>
        <v>2300.5</v>
      </c>
      <c r="BK307" s="362">
        <v>134</v>
      </c>
      <c r="BL307" s="362">
        <v>10386</v>
      </c>
      <c r="BM307" s="362">
        <f t="shared" si="50"/>
        <v>2596.5</v>
      </c>
    </row>
    <row r="308" spans="1:65" s="288" customFormat="1" ht="14.65" customHeight="1">
      <c r="A308" s="340">
        <v>306</v>
      </c>
      <c r="B308" s="362" t="s">
        <v>1122</v>
      </c>
      <c r="C308" s="362"/>
      <c r="D308" s="362"/>
      <c r="E308" s="357" t="str">
        <f>VLOOKUP(B308,Remark!G:H,2,0)</f>
        <v>TNON</v>
      </c>
      <c r="F308" s="367"/>
      <c r="G308" s="367"/>
      <c r="H308" s="367"/>
      <c r="I308" s="367"/>
      <c r="J308" s="367"/>
      <c r="K308" s="367"/>
      <c r="L308" s="367"/>
      <c r="M308" s="367"/>
      <c r="N308" s="367"/>
      <c r="O308" s="367"/>
      <c r="P308" s="367"/>
      <c r="Q308" s="367"/>
      <c r="R308" s="357"/>
      <c r="S308" s="357"/>
      <c r="T308" s="357"/>
      <c r="U308" s="357"/>
      <c r="V308" s="357"/>
      <c r="W308" s="357"/>
      <c r="X308" s="357"/>
      <c r="Y308" s="357"/>
      <c r="Z308" s="357"/>
      <c r="AA308" s="357"/>
      <c r="AB308" s="357"/>
      <c r="AC308" s="357"/>
      <c r="AD308" s="357"/>
      <c r="AE308" s="357"/>
      <c r="AF308" s="357"/>
      <c r="AG308" s="357"/>
      <c r="AH308" s="357"/>
      <c r="AI308" s="357"/>
      <c r="AJ308" s="357"/>
      <c r="AK308" s="357"/>
      <c r="AL308" s="357"/>
      <c r="AM308" s="357"/>
      <c r="AN308" s="357"/>
      <c r="AO308" s="357"/>
      <c r="AP308" s="362"/>
      <c r="AQ308" s="366"/>
      <c r="AR308" s="357"/>
      <c r="AS308" s="361"/>
      <c r="AT308" s="361"/>
      <c r="AU308" s="362"/>
      <c r="AV308" s="361">
        <v>71</v>
      </c>
      <c r="AW308" s="361">
        <v>5193</v>
      </c>
      <c r="AX308" s="362">
        <f t="shared" si="51"/>
        <v>1298.25</v>
      </c>
      <c r="AY308" s="361">
        <v>53</v>
      </c>
      <c r="AZ308" s="361">
        <v>3963</v>
      </c>
      <c r="BA308" s="360">
        <f t="shared" si="46"/>
        <v>990.75</v>
      </c>
      <c r="BB308" s="361">
        <v>79</v>
      </c>
      <c r="BC308" s="361">
        <v>5081</v>
      </c>
      <c r="BD308" s="362">
        <f t="shared" si="47"/>
        <v>1270.25</v>
      </c>
      <c r="BE308" s="359">
        <v>68</v>
      </c>
      <c r="BF308" s="359">
        <v>4448</v>
      </c>
      <c r="BG308" s="362">
        <f t="shared" si="48"/>
        <v>1112</v>
      </c>
      <c r="BH308" s="362">
        <v>64</v>
      </c>
      <c r="BI308" s="362">
        <v>3688</v>
      </c>
      <c r="BJ308" s="362">
        <f t="shared" si="49"/>
        <v>922</v>
      </c>
      <c r="BK308" s="362">
        <v>76</v>
      </c>
      <c r="BL308" s="362">
        <v>4920</v>
      </c>
      <c r="BM308" s="362">
        <f t="shared" si="50"/>
        <v>1230</v>
      </c>
    </row>
    <row r="309" spans="1:65" s="288" customFormat="1" ht="14.65" customHeight="1">
      <c r="A309" s="340">
        <v>307</v>
      </c>
      <c r="B309" s="362" t="s">
        <v>1123</v>
      </c>
      <c r="C309" s="362"/>
      <c r="D309" s="362"/>
      <c r="E309" s="357" t="str">
        <f>VLOOKUP(B309,Remark!G:H,2,0)</f>
        <v>TNON</v>
      </c>
      <c r="F309" s="367"/>
      <c r="G309" s="367"/>
      <c r="H309" s="367"/>
      <c r="I309" s="367"/>
      <c r="J309" s="367"/>
      <c r="K309" s="367"/>
      <c r="L309" s="367"/>
      <c r="M309" s="367"/>
      <c r="N309" s="367"/>
      <c r="O309" s="367"/>
      <c r="P309" s="367"/>
      <c r="Q309" s="367"/>
      <c r="R309" s="357"/>
      <c r="S309" s="357"/>
      <c r="T309" s="357"/>
      <c r="U309" s="357"/>
      <c r="V309" s="357"/>
      <c r="W309" s="357"/>
      <c r="X309" s="357"/>
      <c r="Y309" s="357"/>
      <c r="Z309" s="357"/>
      <c r="AA309" s="357"/>
      <c r="AB309" s="357"/>
      <c r="AC309" s="357"/>
      <c r="AD309" s="357"/>
      <c r="AE309" s="357"/>
      <c r="AF309" s="357"/>
      <c r="AG309" s="357"/>
      <c r="AH309" s="357"/>
      <c r="AI309" s="357"/>
      <c r="AJ309" s="357"/>
      <c r="AK309" s="357"/>
      <c r="AL309" s="357"/>
      <c r="AM309" s="357"/>
      <c r="AN309" s="357"/>
      <c r="AO309" s="357"/>
      <c r="AP309" s="362"/>
      <c r="AQ309" s="366"/>
      <c r="AR309" s="357"/>
      <c r="AS309" s="361"/>
      <c r="AT309" s="361"/>
      <c r="AU309" s="362"/>
      <c r="AV309" s="361">
        <v>169</v>
      </c>
      <c r="AW309" s="361">
        <v>11015</v>
      </c>
      <c r="AX309" s="362">
        <f t="shared" si="51"/>
        <v>2753.75</v>
      </c>
      <c r="AY309" s="361">
        <v>130</v>
      </c>
      <c r="AZ309" s="361">
        <v>9154</v>
      </c>
      <c r="BA309" s="360">
        <f t="shared" si="46"/>
        <v>2288.5</v>
      </c>
      <c r="BB309" s="361">
        <v>125</v>
      </c>
      <c r="BC309" s="361">
        <v>8527</v>
      </c>
      <c r="BD309" s="362">
        <f t="shared" si="47"/>
        <v>2131.75</v>
      </c>
      <c r="BE309" s="359">
        <v>148</v>
      </c>
      <c r="BF309" s="359">
        <v>10132</v>
      </c>
      <c r="BG309" s="362">
        <f t="shared" si="48"/>
        <v>2533</v>
      </c>
      <c r="BH309" s="362">
        <v>117</v>
      </c>
      <c r="BI309" s="362">
        <v>7847</v>
      </c>
      <c r="BJ309" s="362">
        <f t="shared" si="49"/>
        <v>1961.75</v>
      </c>
      <c r="BK309" s="362">
        <v>158</v>
      </c>
      <c r="BL309" s="362">
        <v>10034</v>
      </c>
      <c r="BM309" s="362">
        <f t="shared" si="50"/>
        <v>2508.5</v>
      </c>
    </row>
    <row r="310" spans="1:65" s="288" customFormat="1" ht="14.65" customHeight="1">
      <c r="A310" s="340">
        <v>308</v>
      </c>
      <c r="B310" s="362" t="s">
        <v>1124</v>
      </c>
      <c r="C310" s="362"/>
      <c r="D310" s="362"/>
      <c r="E310" s="357" t="str">
        <f>VLOOKUP(B310,Remark!G:H,2,0)</f>
        <v>BYAI</v>
      </c>
      <c r="F310" s="367"/>
      <c r="G310" s="367"/>
      <c r="H310" s="367"/>
      <c r="I310" s="367"/>
      <c r="J310" s="367"/>
      <c r="K310" s="367"/>
      <c r="L310" s="367"/>
      <c r="M310" s="367"/>
      <c r="N310" s="367"/>
      <c r="O310" s="367"/>
      <c r="P310" s="367"/>
      <c r="Q310" s="367"/>
      <c r="R310" s="357"/>
      <c r="S310" s="357"/>
      <c r="T310" s="357"/>
      <c r="U310" s="357"/>
      <c r="V310" s="357"/>
      <c r="W310" s="357"/>
      <c r="X310" s="357"/>
      <c r="Y310" s="357"/>
      <c r="Z310" s="357"/>
      <c r="AA310" s="357"/>
      <c r="AB310" s="357"/>
      <c r="AC310" s="357"/>
      <c r="AD310" s="357"/>
      <c r="AE310" s="357"/>
      <c r="AF310" s="357"/>
      <c r="AG310" s="357"/>
      <c r="AH310" s="357"/>
      <c r="AI310" s="357"/>
      <c r="AJ310" s="357"/>
      <c r="AK310" s="357"/>
      <c r="AL310" s="357"/>
      <c r="AM310" s="357"/>
      <c r="AN310" s="357"/>
      <c r="AO310" s="357"/>
      <c r="AP310" s="362"/>
      <c r="AQ310" s="366"/>
      <c r="AR310" s="357"/>
      <c r="AS310" s="361"/>
      <c r="AT310" s="361"/>
      <c r="AU310" s="362"/>
      <c r="AV310" s="361">
        <v>103</v>
      </c>
      <c r="AW310" s="361">
        <v>5933</v>
      </c>
      <c r="AX310" s="362">
        <f t="shared" si="51"/>
        <v>1483.25</v>
      </c>
      <c r="AY310" s="361">
        <v>92</v>
      </c>
      <c r="AZ310" s="361">
        <v>5052</v>
      </c>
      <c r="BA310" s="360">
        <f t="shared" si="46"/>
        <v>1263</v>
      </c>
      <c r="BB310" s="361">
        <v>105</v>
      </c>
      <c r="BC310" s="361">
        <v>5459</v>
      </c>
      <c r="BD310" s="362">
        <f t="shared" si="47"/>
        <v>1364.75</v>
      </c>
      <c r="BE310" s="359">
        <v>136</v>
      </c>
      <c r="BF310" s="359">
        <v>8904</v>
      </c>
      <c r="BG310" s="362">
        <f t="shared" si="48"/>
        <v>2226</v>
      </c>
      <c r="BH310" s="362">
        <v>176</v>
      </c>
      <c r="BI310" s="362">
        <v>9484</v>
      </c>
      <c r="BJ310" s="362">
        <f t="shared" si="49"/>
        <v>2371</v>
      </c>
      <c r="BK310" s="362">
        <v>112</v>
      </c>
      <c r="BL310" s="362">
        <v>7064</v>
      </c>
      <c r="BM310" s="362">
        <f t="shared" si="50"/>
        <v>1766</v>
      </c>
    </row>
    <row r="311" spans="1:65" s="288" customFormat="1" ht="14.65" customHeight="1">
      <c r="A311" s="340">
        <v>309</v>
      </c>
      <c r="B311" s="362" t="s">
        <v>1125</v>
      </c>
      <c r="C311" s="362"/>
      <c r="D311" s="362"/>
      <c r="E311" s="357" t="str">
        <f>VLOOKUP(B311,Remark!G:H,2,0)</f>
        <v>TNON</v>
      </c>
      <c r="F311" s="367"/>
      <c r="G311" s="367"/>
      <c r="H311" s="367"/>
      <c r="I311" s="367"/>
      <c r="J311" s="367"/>
      <c r="K311" s="367"/>
      <c r="L311" s="367"/>
      <c r="M311" s="367"/>
      <c r="N311" s="367"/>
      <c r="O311" s="367"/>
      <c r="P311" s="367"/>
      <c r="Q311" s="367"/>
      <c r="R311" s="357"/>
      <c r="S311" s="357"/>
      <c r="T311" s="357"/>
      <c r="U311" s="357"/>
      <c r="V311" s="357"/>
      <c r="W311" s="357"/>
      <c r="X311" s="357"/>
      <c r="Y311" s="357"/>
      <c r="Z311" s="357"/>
      <c r="AA311" s="357"/>
      <c r="AB311" s="357"/>
      <c r="AC311" s="357"/>
      <c r="AD311" s="357"/>
      <c r="AE311" s="357"/>
      <c r="AF311" s="357"/>
      <c r="AG311" s="357"/>
      <c r="AH311" s="357"/>
      <c r="AI311" s="357"/>
      <c r="AJ311" s="357"/>
      <c r="AK311" s="357"/>
      <c r="AL311" s="357"/>
      <c r="AM311" s="357"/>
      <c r="AN311" s="357"/>
      <c r="AO311" s="357"/>
      <c r="AP311" s="362"/>
      <c r="AQ311" s="366"/>
      <c r="AR311" s="357"/>
      <c r="AS311" s="361"/>
      <c r="AT311" s="361"/>
      <c r="AU311" s="362"/>
      <c r="AV311" s="361">
        <v>158</v>
      </c>
      <c r="AW311" s="361">
        <v>11474</v>
      </c>
      <c r="AX311" s="362">
        <f t="shared" si="51"/>
        <v>2868.5</v>
      </c>
      <c r="AY311" s="361">
        <v>145</v>
      </c>
      <c r="AZ311" s="361">
        <v>9375</v>
      </c>
      <c r="BA311" s="360">
        <f t="shared" si="46"/>
        <v>2343.75</v>
      </c>
      <c r="BB311" s="361">
        <v>156</v>
      </c>
      <c r="BC311" s="361">
        <v>11276</v>
      </c>
      <c r="BD311" s="362">
        <f t="shared" si="47"/>
        <v>2819</v>
      </c>
      <c r="BE311" s="359">
        <v>187</v>
      </c>
      <c r="BF311" s="359">
        <v>13561</v>
      </c>
      <c r="BG311" s="362">
        <f t="shared" si="48"/>
        <v>3390.25</v>
      </c>
      <c r="BH311" s="362">
        <v>208</v>
      </c>
      <c r="BI311" s="362">
        <v>15368</v>
      </c>
      <c r="BJ311" s="362">
        <f t="shared" si="49"/>
        <v>3842</v>
      </c>
      <c r="BK311" s="362">
        <v>205</v>
      </c>
      <c r="BL311" s="362">
        <v>13987</v>
      </c>
      <c r="BM311" s="362">
        <f t="shared" si="50"/>
        <v>3496.75</v>
      </c>
    </row>
    <row r="312" spans="1:65" s="288" customFormat="1" ht="14.65" customHeight="1">
      <c r="A312" s="340">
        <v>310</v>
      </c>
      <c r="B312" s="362" t="s">
        <v>1126</v>
      </c>
      <c r="C312" s="362"/>
      <c r="D312" s="362"/>
      <c r="E312" s="357" t="str">
        <f>VLOOKUP(B312,Remark!G:H,2,0)</f>
        <v>TNON</v>
      </c>
      <c r="F312" s="367"/>
      <c r="G312" s="367"/>
      <c r="H312" s="367"/>
      <c r="I312" s="367"/>
      <c r="J312" s="367"/>
      <c r="K312" s="367"/>
      <c r="L312" s="367"/>
      <c r="M312" s="367"/>
      <c r="N312" s="367"/>
      <c r="O312" s="367"/>
      <c r="P312" s="367"/>
      <c r="Q312" s="367"/>
      <c r="R312" s="357"/>
      <c r="S312" s="357"/>
      <c r="T312" s="357"/>
      <c r="U312" s="357"/>
      <c r="V312" s="357"/>
      <c r="W312" s="357"/>
      <c r="X312" s="357"/>
      <c r="Y312" s="357"/>
      <c r="Z312" s="357"/>
      <c r="AA312" s="357"/>
      <c r="AB312" s="357"/>
      <c r="AC312" s="357"/>
      <c r="AD312" s="357"/>
      <c r="AE312" s="357"/>
      <c r="AF312" s="357"/>
      <c r="AG312" s="357"/>
      <c r="AH312" s="357"/>
      <c r="AI312" s="357"/>
      <c r="AJ312" s="357"/>
      <c r="AK312" s="357"/>
      <c r="AL312" s="357"/>
      <c r="AM312" s="357"/>
      <c r="AN312" s="357"/>
      <c r="AO312" s="357"/>
      <c r="AP312" s="362"/>
      <c r="AQ312" s="366"/>
      <c r="AR312" s="357"/>
      <c r="AS312" s="361"/>
      <c r="AT312" s="361"/>
      <c r="AU312" s="362"/>
      <c r="AV312" s="361">
        <v>268</v>
      </c>
      <c r="AW312" s="361">
        <v>17680</v>
      </c>
      <c r="AX312" s="362">
        <f t="shared" si="51"/>
        <v>4420</v>
      </c>
      <c r="AY312" s="361">
        <v>335</v>
      </c>
      <c r="AZ312" s="361">
        <v>21869</v>
      </c>
      <c r="BA312" s="360">
        <f t="shared" si="46"/>
        <v>5467.25</v>
      </c>
      <c r="BB312" s="361">
        <v>345</v>
      </c>
      <c r="BC312" s="361">
        <v>24039</v>
      </c>
      <c r="BD312" s="362">
        <f t="shared" si="47"/>
        <v>6009.75</v>
      </c>
      <c r="BE312" s="359">
        <v>374</v>
      </c>
      <c r="BF312" s="359">
        <v>25894</v>
      </c>
      <c r="BG312" s="362">
        <f t="shared" si="48"/>
        <v>6473.5</v>
      </c>
      <c r="BH312" s="362">
        <v>308</v>
      </c>
      <c r="BI312" s="362">
        <v>18628</v>
      </c>
      <c r="BJ312" s="362">
        <f t="shared" si="49"/>
        <v>4657</v>
      </c>
      <c r="BK312" s="362">
        <v>369</v>
      </c>
      <c r="BL312" s="362">
        <v>22183</v>
      </c>
      <c r="BM312" s="362">
        <f t="shared" si="50"/>
        <v>5545.75</v>
      </c>
    </row>
    <row r="313" spans="1:65" s="288" customFormat="1" ht="14.65" customHeight="1">
      <c r="A313" s="340">
        <v>311</v>
      </c>
      <c r="B313" s="362" t="s">
        <v>1127</v>
      </c>
      <c r="C313" s="362"/>
      <c r="D313" s="362"/>
      <c r="E313" s="357" t="str">
        <f>VLOOKUP(B313,Remark!G:H,2,0)</f>
        <v>TNON</v>
      </c>
      <c r="F313" s="367"/>
      <c r="G313" s="367"/>
      <c r="H313" s="367"/>
      <c r="I313" s="367"/>
      <c r="J313" s="367"/>
      <c r="K313" s="367"/>
      <c r="L313" s="367"/>
      <c r="M313" s="367"/>
      <c r="N313" s="367"/>
      <c r="O313" s="367"/>
      <c r="P313" s="367"/>
      <c r="Q313" s="367"/>
      <c r="R313" s="357"/>
      <c r="S313" s="357"/>
      <c r="T313" s="357"/>
      <c r="U313" s="357"/>
      <c r="V313" s="357"/>
      <c r="W313" s="357"/>
      <c r="X313" s="357"/>
      <c r="Y313" s="357"/>
      <c r="Z313" s="357"/>
      <c r="AA313" s="357"/>
      <c r="AB313" s="357"/>
      <c r="AC313" s="357"/>
      <c r="AD313" s="357"/>
      <c r="AE313" s="357"/>
      <c r="AF313" s="357"/>
      <c r="AG313" s="357"/>
      <c r="AH313" s="357"/>
      <c r="AI313" s="357"/>
      <c r="AJ313" s="357"/>
      <c r="AK313" s="357"/>
      <c r="AL313" s="357"/>
      <c r="AM313" s="357"/>
      <c r="AN313" s="357"/>
      <c r="AO313" s="357"/>
      <c r="AP313" s="362"/>
      <c r="AQ313" s="366"/>
      <c r="AR313" s="357"/>
      <c r="AS313" s="361"/>
      <c r="AT313" s="361"/>
      <c r="AU313" s="362"/>
      <c r="AV313" s="361">
        <v>207</v>
      </c>
      <c r="AW313" s="361">
        <v>13409</v>
      </c>
      <c r="AX313" s="362">
        <f t="shared" si="51"/>
        <v>3352.25</v>
      </c>
      <c r="AY313" s="361">
        <v>255</v>
      </c>
      <c r="AZ313" s="361">
        <v>16753</v>
      </c>
      <c r="BA313" s="360">
        <f t="shared" si="46"/>
        <v>4188.25</v>
      </c>
      <c r="BB313" s="361">
        <v>194</v>
      </c>
      <c r="BC313" s="361">
        <v>11418</v>
      </c>
      <c r="BD313" s="362">
        <f t="shared" si="47"/>
        <v>2854.5</v>
      </c>
      <c r="BE313" s="359">
        <v>230</v>
      </c>
      <c r="BF313" s="359">
        <v>14682</v>
      </c>
      <c r="BG313" s="362">
        <f t="shared" si="48"/>
        <v>3670.5</v>
      </c>
      <c r="BH313" s="362">
        <v>222</v>
      </c>
      <c r="BI313" s="362">
        <v>13310</v>
      </c>
      <c r="BJ313" s="362">
        <f t="shared" si="49"/>
        <v>3327.5</v>
      </c>
      <c r="BK313" s="362">
        <v>204</v>
      </c>
      <c r="BL313" s="362">
        <v>13524</v>
      </c>
      <c r="BM313" s="362">
        <f t="shared" si="50"/>
        <v>3381</v>
      </c>
    </row>
    <row r="314" spans="1:65" s="288" customFormat="1" ht="14.65" customHeight="1">
      <c r="A314" s="340">
        <v>312</v>
      </c>
      <c r="B314" s="362" t="s">
        <v>1128</v>
      </c>
      <c r="C314" s="362"/>
      <c r="D314" s="362"/>
      <c r="E314" s="357" t="str">
        <f>VLOOKUP(B314,Remark!G:H,2,0)</f>
        <v>BYAI</v>
      </c>
      <c r="F314" s="367"/>
      <c r="G314" s="367"/>
      <c r="H314" s="367"/>
      <c r="I314" s="367"/>
      <c r="J314" s="367"/>
      <c r="K314" s="367"/>
      <c r="L314" s="367"/>
      <c r="M314" s="367"/>
      <c r="N314" s="367"/>
      <c r="O314" s="367"/>
      <c r="P314" s="367"/>
      <c r="Q314" s="367"/>
      <c r="R314" s="357"/>
      <c r="S314" s="357"/>
      <c r="T314" s="357"/>
      <c r="U314" s="357"/>
      <c r="V314" s="357"/>
      <c r="W314" s="357"/>
      <c r="X314" s="357"/>
      <c r="Y314" s="357"/>
      <c r="Z314" s="357"/>
      <c r="AA314" s="357"/>
      <c r="AB314" s="357"/>
      <c r="AC314" s="357"/>
      <c r="AD314" s="357"/>
      <c r="AE314" s="357"/>
      <c r="AF314" s="357"/>
      <c r="AG314" s="357"/>
      <c r="AH314" s="357"/>
      <c r="AI314" s="357"/>
      <c r="AJ314" s="357"/>
      <c r="AK314" s="357"/>
      <c r="AL314" s="357"/>
      <c r="AM314" s="357"/>
      <c r="AN314" s="357"/>
      <c r="AO314" s="357"/>
      <c r="AP314" s="362"/>
      <c r="AQ314" s="366"/>
      <c r="AR314" s="357"/>
      <c r="AS314" s="361"/>
      <c r="AT314" s="361"/>
      <c r="AU314" s="362"/>
      <c r="AV314" s="361">
        <v>63</v>
      </c>
      <c r="AW314" s="361">
        <v>4289</v>
      </c>
      <c r="AX314" s="362">
        <f t="shared" si="51"/>
        <v>1072.25</v>
      </c>
      <c r="AY314" s="361">
        <v>66</v>
      </c>
      <c r="AZ314" s="361">
        <v>3950</v>
      </c>
      <c r="BA314" s="360">
        <f t="shared" si="46"/>
        <v>987.5</v>
      </c>
      <c r="BB314" s="361">
        <v>57</v>
      </c>
      <c r="BC314" s="361">
        <v>3159</v>
      </c>
      <c r="BD314" s="362">
        <f t="shared" si="47"/>
        <v>789.75</v>
      </c>
      <c r="BE314" s="359">
        <v>88</v>
      </c>
      <c r="BF314" s="359">
        <v>5320</v>
      </c>
      <c r="BG314" s="362">
        <f t="shared" si="48"/>
        <v>1330</v>
      </c>
      <c r="BH314" s="362">
        <v>73</v>
      </c>
      <c r="BI314" s="362">
        <v>4383</v>
      </c>
      <c r="BJ314" s="362">
        <f t="shared" si="49"/>
        <v>1095.75</v>
      </c>
      <c r="BK314" s="362">
        <v>180</v>
      </c>
      <c r="BL314" s="362">
        <v>11992</v>
      </c>
      <c r="BM314" s="362">
        <f t="shared" si="50"/>
        <v>2998</v>
      </c>
    </row>
    <row r="315" spans="1:65" s="288" customFormat="1" ht="14.65" customHeight="1">
      <c r="A315" s="340">
        <v>313</v>
      </c>
      <c r="B315" s="362" t="s">
        <v>1129</v>
      </c>
      <c r="C315" s="362"/>
      <c r="D315" s="362"/>
      <c r="E315" s="357" t="str">
        <f>VLOOKUP(B315,Remark!G:H,2,0)</f>
        <v>NAIN</v>
      </c>
      <c r="F315" s="367"/>
      <c r="G315" s="367"/>
      <c r="H315" s="367"/>
      <c r="I315" s="367"/>
      <c r="J315" s="367"/>
      <c r="K315" s="367"/>
      <c r="L315" s="367"/>
      <c r="M315" s="367"/>
      <c r="N315" s="367"/>
      <c r="O315" s="367"/>
      <c r="P315" s="367"/>
      <c r="Q315" s="367"/>
      <c r="R315" s="357"/>
      <c r="S315" s="357"/>
      <c r="T315" s="357"/>
      <c r="U315" s="357"/>
      <c r="V315" s="357"/>
      <c r="W315" s="357"/>
      <c r="X315" s="357"/>
      <c r="Y315" s="357"/>
      <c r="Z315" s="357"/>
      <c r="AA315" s="357"/>
      <c r="AB315" s="357"/>
      <c r="AC315" s="357"/>
      <c r="AD315" s="357"/>
      <c r="AE315" s="357"/>
      <c r="AF315" s="357"/>
      <c r="AG315" s="357"/>
      <c r="AH315" s="357"/>
      <c r="AI315" s="357"/>
      <c r="AJ315" s="357"/>
      <c r="AK315" s="357"/>
      <c r="AL315" s="357"/>
      <c r="AM315" s="357"/>
      <c r="AN315" s="357"/>
      <c r="AO315" s="357"/>
      <c r="AP315" s="362"/>
      <c r="AQ315" s="366"/>
      <c r="AR315" s="357"/>
      <c r="AS315" s="361"/>
      <c r="AT315" s="361"/>
      <c r="AU315" s="362"/>
      <c r="AV315" s="361">
        <v>227</v>
      </c>
      <c r="AW315" s="361">
        <v>13045</v>
      </c>
      <c r="AX315" s="362">
        <f t="shared" si="51"/>
        <v>3261.25</v>
      </c>
      <c r="AY315" s="361">
        <v>189</v>
      </c>
      <c r="AZ315" s="361">
        <v>11203</v>
      </c>
      <c r="BA315" s="360">
        <f t="shared" si="46"/>
        <v>2800.75</v>
      </c>
      <c r="BB315" s="361">
        <v>182</v>
      </c>
      <c r="BC315" s="361">
        <v>10926</v>
      </c>
      <c r="BD315" s="362">
        <f t="shared" si="47"/>
        <v>2731.5</v>
      </c>
      <c r="BE315" s="359">
        <v>144</v>
      </c>
      <c r="BF315" s="359">
        <v>9264</v>
      </c>
      <c r="BG315" s="362">
        <f t="shared" si="48"/>
        <v>2316</v>
      </c>
      <c r="BH315" s="362">
        <v>185</v>
      </c>
      <c r="BI315" s="362">
        <v>11183</v>
      </c>
      <c r="BJ315" s="362">
        <f t="shared" si="49"/>
        <v>2795.75</v>
      </c>
      <c r="BK315" s="362">
        <v>171</v>
      </c>
      <c r="BL315" s="362">
        <v>11161</v>
      </c>
      <c r="BM315" s="362">
        <f t="shared" si="50"/>
        <v>2790.25</v>
      </c>
    </row>
    <row r="316" spans="1:65" s="288" customFormat="1" ht="14.65" customHeight="1">
      <c r="A316" s="340">
        <v>314</v>
      </c>
      <c r="B316" s="362" t="s">
        <v>1130</v>
      </c>
      <c r="C316" s="362"/>
      <c r="D316" s="362"/>
      <c r="E316" s="357" t="str">
        <f>VLOOKUP(B316,Remark!G:H,2,0)</f>
        <v>BBUA</v>
      </c>
      <c r="F316" s="367"/>
      <c r="G316" s="367"/>
      <c r="H316" s="367"/>
      <c r="I316" s="367"/>
      <c r="J316" s="367"/>
      <c r="K316" s="367"/>
      <c r="L316" s="367"/>
      <c r="M316" s="367"/>
      <c r="N316" s="367"/>
      <c r="O316" s="367"/>
      <c r="P316" s="367"/>
      <c r="Q316" s="367"/>
      <c r="R316" s="357"/>
      <c r="S316" s="357"/>
      <c r="T316" s="357"/>
      <c r="U316" s="357"/>
      <c r="V316" s="357"/>
      <c r="W316" s="357"/>
      <c r="X316" s="357"/>
      <c r="Y316" s="357"/>
      <c r="Z316" s="357"/>
      <c r="AA316" s="357"/>
      <c r="AB316" s="357"/>
      <c r="AC316" s="357"/>
      <c r="AD316" s="357"/>
      <c r="AE316" s="357"/>
      <c r="AF316" s="357"/>
      <c r="AG316" s="357"/>
      <c r="AH316" s="357"/>
      <c r="AI316" s="357"/>
      <c r="AJ316" s="357"/>
      <c r="AK316" s="357"/>
      <c r="AL316" s="357"/>
      <c r="AM316" s="357"/>
      <c r="AN316" s="357"/>
      <c r="AO316" s="357"/>
      <c r="AP316" s="362"/>
      <c r="AQ316" s="366"/>
      <c r="AR316" s="357"/>
      <c r="AS316" s="361"/>
      <c r="AT316" s="361"/>
      <c r="AU316" s="362"/>
      <c r="AV316" s="361">
        <v>82</v>
      </c>
      <c r="AW316" s="361">
        <v>6662</v>
      </c>
      <c r="AX316" s="362">
        <f t="shared" si="51"/>
        <v>1665.5</v>
      </c>
      <c r="AY316" s="361">
        <v>111</v>
      </c>
      <c r="AZ316" s="361">
        <v>7857</v>
      </c>
      <c r="BA316" s="360">
        <f t="shared" si="46"/>
        <v>1964.25</v>
      </c>
      <c r="BB316" s="361">
        <v>111</v>
      </c>
      <c r="BC316" s="361">
        <v>7049</v>
      </c>
      <c r="BD316" s="362">
        <f t="shared" si="47"/>
        <v>1762.25</v>
      </c>
      <c r="BE316" s="359">
        <v>134</v>
      </c>
      <c r="BF316" s="359">
        <v>9638</v>
      </c>
      <c r="BG316" s="362">
        <f t="shared" si="48"/>
        <v>2409.5</v>
      </c>
      <c r="BH316" s="362">
        <v>133</v>
      </c>
      <c r="BI316" s="362">
        <v>9267</v>
      </c>
      <c r="BJ316" s="362">
        <f t="shared" si="49"/>
        <v>2316.75</v>
      </c>
      <c r="BK316" s="362">
        <v>131</v>
      </c>
      <c r="BL316" s="362">
        <v>8397</v>
      </c>
      <c r="BM316" s="362">
        <f t="shared" si="50"/>
        <v>2099.25</v>
      </c>
    </row>
    <row r="317" spans="1:65" s="288" customFormat="1" ht="14.65" customHeight="1">
      <c r="A317" s="340">
        <v>315</v>
      </c>
      <c r="B317" s="362" t="s">
        <v>1131</v>
      </c>
      <c r="C317" s="362"/>
      <c r="D317" s="362"/>
      <c r="E317" s="357" t="str">
        <f>VLOOKUP(B317,Remark!G:H,2,0)</f>
        <v>MTNG</v>
      </c>
      <c r="F317" s="367"/>
      <c r="G317" s="367"/>
      <c r="H317" s="367"/>
      <c r="I317" s="367"/>
      <c r="J317" s="367"/>
      <c r="K317" s="367"/>
      <c r="L317" s="367"/>
      <c r="M317" s="367"/>
      <c r="N317" s="367"/>
      <c r="O317" s="367"/>
      <c r="P317" s="367"/>
      <c r="Q317" s="367"/>
      <c r="R317" s="357"/>
      <c r="S317" s="357"/>
      <c r="T317" s="357"/>
      <c r="U317" s="357"/>
      <c r="V317" s="357"/>
      <c r="W317" s="357"/>
      <c r="X317" s="357">
        <f>VLOOKUP(A127,[1]sum!$A$2:$H$154,7,FALSE)</f>
        <v>18</v>
      </c>
      <c r="Y317" s="357">
        <f>VLOOKUP(A127,[1]sum!$A$2:$H$154,8,FALSE)</f>
        <v>1402</v>
      </c>
      <c r="Z317" s="357">
        <f t="shared" si="22"/>
        <v>350.5</v>
      </c>
      <c r="AA317" s="357">
        <v>154</v>
      </c>
      <c r="AB317" s="357">
        <v>11714</v>
      </c>
      <c r="AC317" s="357">
        <f t="shared" si="23"/>
        <v>2928.5</v>
      </c>
      <c r="AD317" s="357">
        <v>278</v>
      </c>
      <c r="AE317" s="357">
        <v>20438</v>
      </c>
      <c r="AF317" s="357">
        <f t="shared" si="24"/>
        <v>5109.5</v>
      </c>
      <c r="AG317" s="357">
        <v>448</v>
      </c>
      <c r="AH317" s="357">
        <v>32924</v>
      </c>
      <c r="AI317" s="357">
        <f t="shared" si="25"/>
        <v>8231</v>
      </c>
      <c r="AJ317" s="357">
        <v>658</v>
      </c>
      <c r="AK317" s="357">
        <v>41930</v>
      </c>
      <c r="AL317" s="357">
        <f t="shared" si="26"/>
        <v>10482.5</v>
      </c>
      <c r="AM317" s="357">
        <v>522</v>
      </c>
      <c r="AN317" s="357">
        <v>38194</v>
      </c>
      <c r="AO317" s="357">
        <f t="shared" si="27"/>
        <v>9548.5</v>
      </c>
      <c r="AP317" s="362">
        <v>724</v>
      </c>
      <c r="AQ317" s="366">
        <v>51580</v>
      </c>
      <c r="AR317" s="357">
        <f t="shared" si="21"/>
        <v>12895</v>
      </c>
      <c r="AS317" s="361">
        <v>562</v>
      </c>
      <c r="AT317" s="361">
        <v>37014</v>
      </c>
      <c r="AU317" s="362">
        <f t="shared" si="28"/>
        <v>9253.5</v>
      </c>
      <c r="AV317" s="361">
        <v>208</v>
      </c>
      <c r="AW317" s="361">
        <v>13260</v>
      </c>
      <c r="AX317" s="362">
        <f t="shared" si="51"/>
        <v>3315</v>
      </c>
      <c r="AY317" s="361">
        <v>188</v>
      </c>
      <c r="AZ317" s="361">
        <v>13044</v>
      </c>
      <c r="BA317" s="360">
        <f t="shared" si="46"/>
        <v>3261</v>
      </c>
      <c r="BB317" s="361">
        <v>179</v>
      </c>
      <c r="BC317" s="361">
        <v>11577</v>
      </c>
      <c r="BD317" s="362">
        <f t="shared" si="47"/>
        <v>2894.25</v>
      </c>
      <c r="BE317" s="359">
        <v>160</v>
      </c>
      <c r="BF317" s="359">
        <v>10328</v>
      </c>
      <c r="BG317" s="362">
        <f t="shared" si="48"/>
        <v>2582</v>
      </c>
      <c r="BH317" s="362">
        <v>213</v>
      </c>
      <c r="BI317" s="362">
        <v>14175</v>
      </c>
      <c r="BJ317" s="362">
        <f t="shared" si="49"/>
        <v>3543.75</v>
      </c>
      <c r="BK317" s="362">
        <v>229</v>
      </c>
      <c r="BL317" s="362">
        <v>14923</v>
      </c>
      <c r="BM317" s="362">
        <f t="shared" si="50"/>
        <v>3730.75</v>
      </c>
    </row>
    <row r="318" spans="1:65" s="288" customFormat="1" ht="14.65" customHeight="1">
      <c r="A318" s="340">
        <v>316</v>
      </c>
      <c r="B318" s="362" t="s">
        <v>1132</v>
      </c>
      <c r="C318" s="362"/>
      <c r="D318" s="362"/>
      <c r="E318" s="357" t="str">
        <f>VLOOKUP(B318,Remark!G:H,2,0)</f>
        <v>MTNG</v>
      </c>
      <c r="F318" s="367"/>
      <c r="G318" s="367"/>
      <c r="H318" s="367"/>
      <c r="I318" s="367"/>
      <c r="J318" s="367"/>
      <c r="K318" s="367"/>
      <c r="L318" s="367"/>
      <c r="M318" s="367"/>
      <c r="N318" s="367"/>
      <c r="O318" s="367"/>
      <c r="P318" s="367"/>
      <c r="Q318" s="367"/>
      <c r="R318" s="357"/>
      <c r="S318" s="357"/>
      <c r="T318" s="357"/>
      <c r="U318" s="357"/>
      <c r="V318" s="357"/>
      <c r="W318" s="357"/>
      <c r="X318" s="357"/>
      <c r="Y318" s="357"/>
      <c r="Z318" s="357">
        <f t="shared" si="22"/>
        <v>0</v>
      </c>
      <c r="AA318" s="357">
        <v>89</v>
      </c>
      <c r="AB318" s="357">
        <v>6247</v>
      </c>
      <c r="AC318" s="357">
        <f t="shared" si="23"/>
        <v>1561.75</v>
      </c>
      <c r="AD318" s="357">
        <v>205</v>
      </c>
      <c r="AE318" s="357">
        <v>13179</v>
      </c>
      <c r="AF318" s="357">
        <f t="shared" si="24"/>
        <v>3294.75</v>
      </c>
      <c r="AG318" s="357">
        <v>260</v>
      </c>
      <c r="AH318" s="357">
        <v>16276</v>
      </c>
      <c r="AI318" s="357">
        <f t="shared" si="25"/>
        <v>4069</v>
      </c>
      <c r="AJ318" s="357">
        <v>350</v>
      </c>
      <c r="AK318" s="357">
        <v>21662</v>
      </c>
      <c r="AL318" s="357">
        <f t="shared" si="26"/>
        <v>5415.5</v>
      </c>
      <c r="AM318" s="357">
        <v>0</v>
      </c>
      <c r="AN318" s="357">
        <v>0</v>
      </c>
      <c r="AO318" s="357">
        <f t="shared" si="27"/>
        <v>0</v>
      </c>
      <c r="AP318" s="362">
        <v>230</v>
      </c>
      <c r="AQ318" s="366">
        <v>15270</v>
      </c>
      <c r="AR318" s="357">
        <f t="shared" si="21"/>
        <v>3817.5</v>
      </c>
      <c r="AS318" s="361">
        <v>177</v>
      </c>
      <c r="AT318" s="361">
        <v>13199</v>
      </c>
      <c r="AU318" s="362">
        <f t="shared" si="28"/>
        <v>3299.75</v>
      </c>
      <c r="AV318" s="361">
        <v>144</v>
      </c>
      <c r="AW318" s="361">
        <v>9264</v>
      </c>
      <c r="AX318" s="362">
        <f t="shared" si="51"/>
        <v>2316</v>
      </c>
      <c r="AY318" s="361">
        <v>119</v>
      </c>
      <c r="AZ318" s="361">
        <v>7133</v>
      </c>
      <c r="BA318" s="360">
        <f t="shared" si="46"/>
        <v>1783.25</v>
      </c>
      <c r="BB318" s="361">
        <v>168</v>
      </c>
      <c r="BC318" s="361">
        <v>10536</v>
      </c>
      <c r="BD318" s="362">
        <f t="shared" si="47"/>
        <v>2634</v>
      </c>
      <c r="BE318" s="359">
        <v>316</v>
      </c>
      <c r="BF318" s="359">
        <v>18524</v>
      </c>
      <c r="BG318" s="362">
        <f t="shared" si="48"/>
        <v>4631</v>
      </c>
      <c r="BH318" s="362">
        <v>274</v>
      </c>
      <c r="BI318" s="362">
        <v>15286</v>
      </c>
      <c r="BJ318" s="362">
        <f t="shared" si="49"/>
        <v>3821.5</v>
      </c>
      <c r="BK318" s="362">
        <v>228</v>
      </c>
      <c r="BL318" s="362">
        <v>12604</v>
      </c>
      <c r="BM318" s="362">
        <f t="shared" si="50"/>
        <v>3151</v>
      </c>
    </row>
    <row r="319" spans="1:65" s="288" customFormat="1" ht="14.65" customHeight="1">
      <c r="A319" s="340">
        <v>317</v>
      </c>
      <c r="B319" s="362" t="s">
        <v>1133</v>
      </c>
      <c r="C319" s="362"/>
      <c r="D319" s="362"/>
      <c r="E319" s="357" t="str">
        <f>VLOOKUP(B319,Remark!G:H,2,0)</f>
        <v>MTNG</v>
      </c>
      <c r="F319" s="367"/>
      <c r="G319" s="367"/>
      <c r="H319" s="367"/>
      <c r="I319" s="367"/>
      <c r="J319" s="367"/>
      <c r="K319" s="367"/>
      <c r="L319" s="367"/>
      <c r="M319" s="367"/>
      <c r="N319" s="367"/>
      <c r="O319" s="367"/>
      <c r="P319" s="367"/>
      <c r="Q319" s="367"/>
      <c r="R319" s="357"/>
      <c r="S319" s="357"/>
      <c r="T319" s="357"/>
      <c r="U319" s="357"/>
      <c r="V319" s="357"/>
      <c r="W319" s="357"/>
      <c r="X319" s="357">
        <f>VLOOKUP(A133,[1]sum!$A$2:$H$154,7,FALSE)</f>
        <v>23</v>
      </c>
      <c r="Y319" s="357">
        <f>VLOOKUP(A133,[1]sum!$A$2:$H$154,8,FALSE)</f>
        <v>1841</v>
      </c>
      <c r="Z319" s="357">
        <f t="shared" ref="Z319" si="52">Y319*25%</f>
        <v>460.25</v>
      </c>
      <c r="AA319" s="357">
        <v>84</v>
      </c>
      <c r="AB319" s="357">
        <v>6080</v>
      </c>
      <c r="AC319" s="357">
        <f t="shared" ref="AC319" si="53">AB319*25%</f>
        <v>1520</v>
      </c>
      <c r="AD319" s="357">
        <v>125</v>
      </c>
      <c r="AE319" s="357">
        <v>8435</v>
      </c>
      <c r="AF319" s="357">
        <f t="shared" ref="AF319" si="54">AE319*25%</f>
        <v>2108.75</v>
      </c>
      <c r="AG319" s="357">
        <v>164</v>
      </c>
      <c r="AH319" s="357">
        <v>12232</v>
      </c>
      <c r="AI319" s="357">
        <f t="shared" ref="AI319" si="55">AH319*25%</f>
        <v>3058</v>
      </c>
      <c r="AJ319" s="357">
        <v>150</v>
      </c>
      <c r="AK319" s="357">
        <v>10054</v>
      </c>
      <c r="AL319" s="357">
        <f t="shared" ref="AL319" si="56">AK319*25%</f>
        <v>2513.5</v>
      </c>
      <c r="AM319" s="357">
        <v>257</v>
      </c>
      <c r="AN319" s="357">
        <v>15103</v>
      </c>
      <c r="AO319" s="357">
        <f t="shared" ref="AO319" si="57">AN319*25%</f>
        <v>3775.75</v>
      </c>
      <c r="AP319" s="362">
        <v>195</v>
      </c>
      <c r="AQ319" s="366">
        <v>13413</v>
      </c>
      <c r="AR319" s="357">
        <f t="shared" ref="AR319" si="58">AQ319*25%</f>
        <v>3353.25</v>
      </c>
      <c r="AS319" s="361">
        <v>173</v>
      </c>
      <c r="AT319" s="361">
        <v>12723</v>
      </c>
      <c r="AU319" s="362">
        <f t="shared" ref="AU319" si="59">AT319*25%</f>
        <v>3180.75</v>
      </c>
      <c r="AV319" s="361">
        <v>39</v>
      </c>
      <c r="AW319" s="361">
        <v>2521</v>
      </c>
      <c r="AX319" s="362">
        <f t="shared" si="51"/>
        <v>630.25</v>
      </c>
      <c r="AY319" s="361">
        <v>50</v>
      </c>
      <c r="AZ319" s="361">
        <v>3030</v>
      </c>
      <c r="BA319" s="360">
        <f t="shared" si="46"/>
        <v>757.5</v>
      </c>
      <c r="BB319" s="361">
        <v>38</v>
      </c>
      <c r="BC319" s="361">
        <v>2806</v>
      </c>
      <c r="BD319" s="362">
        <f t="shared" si="47"/>
        <v>701.5</v>
      </c>
      <c r="BE319" s="359">
        <v>46</v>
      </c>
      <c r="BF319" s="359">
        <v>2690</v>
      </c>
      <c r="BG319" s="362">
        <f t="shared" si="48"/>
        <v>672.5</v>
      </c>
      <c r="BH319" s="362">
        <v>34</v>
      </c>
      <c r="BI319" s="362">
        <v>2270</v>
      </c>
      <c r="BJ319" s="362">
        <f t="shared" si="49"/>
        <v>567.5</v>
      </c>
      <c r="BK319" s="362">
        <v>50</v>
      </c>
      <c r="BL319" s="362">
        <v>3502</v>
      </c>
      <c r="BM319" s="362">
        <f t="shared" si="50"/>
        <v>875.5</v>
      </c>
    </row>
    <row r="320" spans="1:65" s="288" customFormat="1" ht="14.65" customHeight="1">
      <c r="A320" s="340">
        <v>318</v>
      </c>
      <c r="B320" s="362" t="s">
        <v>1134</v>
      </c>
      <c r="C320" s="362"/>
      <c r="D320" s="362"/>
      <c r="E320" s="357" t="str">
        <f>VLOOKUP(B320,Remark!G:H,2,0)</f>
        <v>BYAI</v>
      </c>
      <c r="F320" s="367"/>
      <c r="G320" s="367"/>
      <c r="H320" s="367"/>
      <c r="I320" s="367"/>
      <c r="J320" s="367"/>
      <c r="K320" s="367"/>
      <c r="L320" s="367"/>
      <c r="M320" s="367"/>
      <c r="N320" s="367"/>
      <c r="O320" s="367"/>
      <c r="P320" s="367"/>
      <c r="Q320" s="367"/>
      <c r="R320" s="357"/>
      <c r="S320" s="357"/>
      <c r="T320" s="357"/>
      <c r="U320" s="357"/>
      <c r="V320" s="357"/>
      <c r="W320" s="357"/>
      <c r="X320" s="357"/>
      <c r="Y320" s="357"/>
      <c r="Z320" s="357"/>
      <c r="AA320" s="357"/>
      <c r="AB320" s="357"/>
      <c r="AC320" s="357"/>
      <c r="AD320" s="357"/>
      <c r="AE320" s="357"/>
      <c r="AF320" s="357"/>
      <c r="AG320" s="357"/>
      <c r="AH320" s="357"/>
      <c r="AI320" s="357"/>
      <c r="AJ320" s="357"/>
      <c r="AK320" s="357"/>
      <c r="AL320" s="357"/>
      <c r="AM320" s="357"/>
      <c r="AN320" s="357"/>
      <c r="AO320" s="357"/>
      <c r="AP320" s="362"/>
      <c r="AQ320" s="366"/>
      <c r="AR320" s="357"/>
      <c r="AS320" s="361"/>
      <c r="AT320" s="361"/>
      <c r="AU320" s="362"/>
      <c r="AV320" s="361">
        <v>33</v>
      </c>
      <c r="AW320" s="361">
        <v>1919</v>
      </c>
      <c r="AX320" s="362">
        <f t="shared" si="51"/>
        <v>479.75</v>
      </c>
      <c r="AY320" s="361">
        <v>37</v>
      </c>
      <c r="AZ320" s="361">
        <v>2499</v>
      </c>
      <c r="BA320" s="360">
        <f t="shared" si="46"/>
        <v>624.75</v>
      </c>
      <c r="BB320" s="361">
        <v>67</v>
      </c>
      <c r="BC320" s="361">
        <v>4393</v>
      </c>
      <c r="BD320" s="362">
        <f t="shared" si="47"/>
        <v>1098.25</v>
      </c>
      <c r="BE320" s="359">
        <v>58</v>
      </c>
      <c r="BF320" s="359">
        <v>3150</v>
      </c>
      <c r="BG320" s="362">
        <f t="shared" si="48"/>
        <v>787.5</v>
      </c>
      <c r="BH320" s="362">
        <v>40</v>
      </c>
      <c r="BI320" s="362">
        <v>2136</v>
      </c>
      <c r="BJ320" s="362">
        <f t="shared" si="49"/>
        <v>534</v>
      </c>
      <c r="BK320" s="362">
        <v>75</v>
      </c>
      <c r="BL320" s="362">
        <v>4609</v>
      </c>
      <c r="BM320" s="362">
        <f t="shared" si="50"/>
        <v>1152.25</v>
      </c>
    </row>
    <row r="321" spans="1:65" s="288" customFormat="1" ht="14.65" customHeight="1">
      <c r="A321" s="340">
        <v>319</v>
      </c>
      <c r="B321" s="362" t="s">
        <v>1135</v>
      </c>
      <c r="C321" s="362"/>
      <c r="D321" s="362"/>
      <c r="E321" s="357" t="str">
        <f>VLOOKUP(B321,Remark!G:H,2,0)</f>
        <v>TNON</v>
      </c>
      <c r="F321" s="367"/>
      <c r="G321" s="367"/>
      <c r="H321" s="367"/>
      <c r="I321" s="367"/>
      <c r="J321" s="367"/>
      <c r="K321" s="367"/>
      <c r="L321" s="367"/>
      <c r="M321" s="367"/>
      <c r="N321" s="367"/>
      <c r="O321" s="367"/>
      <c r="P321" s="367"/>
      <c r="Q321" s="367"/>
      <c r="R321" s="357"/>
      <c r="S321" s="357"/>
      <c r="T321" s="357"/>
      <c r="U321" s="357"/>
      <c r="V321" s="357"/>
      <c r="W321" s="357"/>
      <c r="X321" s="357"/>
      <c r="Y321" s="357"/>
      <c r="Z321" s="357"/>
      <c r="AA321" s="357"/>
      <c r="AB321" s="357"/>
      <c r="AC321" s="357"/>
      <c r="AD321" s="357"/>
      <c r="AE321" s="357"/>
      <c r="AF321" s="357"/>
      <c r="AG321" s="357"/>
      <c r="AH321" s="357"/>
      <c r="AI321" s="357"/>
      <c r="AJ321" s="357"/>
      <c r="AK321" s="357"/>
      <c r="AL321" s="357"/>
      <c r="AM321" s="357"/>
      <c r="AN321" s="357"/>
      <c r="AO321" s="357"/>
      <c r="AP321" s="362"/>
      <c r="AQ321" s="366"/>
      <c r="AR321" s="357"/>
      <c r="AS321" s="361"/>
      <c r="AT321" s="361"/>
      <c r="AU321" s="362"/>
      <c r="AV321" s="361">
        <v>149</v>
      </c>
      <c r="AW321" s="361">
        <v>9087</v>
      </c>
      <c r="AX321" s="362">
        <f t="shared" si="51"/>
        <v>2271.75</v>
      </c>
      <c r="AY321" s="361">
        <v>220</v>
      </c>
      <c r="AZ321" s="361">
        <v>14568</v>
      </c>
      <c r="BA321" s="360">
        <f t="shared" si="46"/>
        <v>3642</v>
      </c>
      <c r="BB321" s="361">
        <v>179</v>
      </c>
      <c r="BC321" s="361">
        <v>11937</v>
      </c>
      <c r="BD321" s="362">
        <f t="shared" si="47"/>
        <v>2984.25</v>
      </c>
      <c r="BE321" s="359">
        <v>202</v>
      </c>
      <c r="BF321" s="359">
        <v>13442</v>
      </c>
      <c r="BG321" s="362">
        <f t="shared" si="48"/>
        <v>3360.5</v>
      </c>
      <c r="BH321" s="362">
        <v>200</v>
      </c>
      <c r="BI321" s="362">
        <v>14060</v>
      </c>
      <c r="BJ321" s="362">
        <f t="shared" si="49"/>
        <v>3515</v>
      </c>
      <c r="BK321" s="362">
        <v>225</v>
      </c>
      <c r="BL321" s="362">
        <v>15963</v>
      </c>
      <c r="BM321" s="362">
        <f t="shared" si="50"/>
        <v>3990.75</v>
      </c>
    </row>
    <row r="322" spans="1:65" s="288" customFormat="1" ht="14.65" customHeight="1">
      <c r="A322" s="340">
        <v>320</v>
      </c>
      <c r="B322" s="362" t="s">
        <v>1136</v>
      </c>
      <c r="C322" s="362"/>
      <c r="D322" s="362"/>
      <c r="E322" s="357" t="str">
        <f>VLOOKUP(B322,Remark!G:H,2,0)</f>
        <v>BYAI</v>
      </c>
      <c r="F322" s="367"/>
      <c r="G322" s="367"/>
      <c r="H322" s="367"/>
      <c r="I322" s="367"/>
      <c r="J322" s="367"/>
      <c r="K322" s="367"/>
      <c r="L322" s="367"/>
      <c r="M322" s="367"/>
      <c r="N322" s="367"/>
      <c r="O322" s="367"/>
      <c r="P322" s="367"/>
      <c r="Q322" s="367"/>
      <c r="R322" s="357"/>
      <c r="S322" s="357"/>
      <c r="T322" s="357"/>
      <c r="U322" s="357"/>
      <c r="V322" s="357"/>
      <c r="W322" s="357"/>
      <c r="X322" s="357"/>
      <c r="Y322" s="357"/>
      <c r="Z322" s="357"/>
      <c r="AA322" s="357"/>
      <c r="AB322" s="357"/>
      <c r="AC322" s="357"/>
      <c r="AD322" s="357"/>
      <c r="AE322" s="357"/>
      <c r="AF322" s="357"/>
      <c r="AG322" s="357"/>
      <c r="AH322" s="357"/>
      <c r="AI322" s="357"/>
      <c r="AJ322" s="357"/>
      <c r="AK322" s="357"/>
      <c r="AL322" s="357"/>
      <c r="AM322" s="357"/>
      <c r="AN322" s="357"/>
      <c r="AO322" s="357"/>
      <c r="AP322" s="362"/>
      <c r="AQ322" s="366"/>
      <c r="AR322" s="357"/>
      <c r="AS322" s="361"/>
      <c r="AT322" s="361"/>
      <c r="AU322" s="362"/>
      <c r="AV322" s="361">
        <v>101</v>
      </c>
      <c r="AW322" s="361">
        <v>6615</v>
      </c>
      <c r="AX322" s="362">
        <f t="shared" si="51"/>
        <v>1653.75</v>
      </c>
      <c r="AY322" s="361">
        <v>87</v>
      </c>
      <c r="AZ322" s="361">
        <v>5213</v>
      </c>
      <c r="BA322" s="360">
        <f t="shared" si="46"/>
        <v>1303.25</v>
      </c>
      <c r="BB322" s="361">
        <v>85</v>
      </c>
      <c r="BC322" s="361">
        <v>5239</v>
      </c>
      <c r="BD322" s="362">
        <f t="shared" si="47"/>
        <v>1309.75</v>
      </c>
      <c r="BE322" s="359">
        <v>111</v>
      </c>
      <c r="BF322" s="359">
        <v>6793</v>
      </c>
      <c r="BG322" s="362">
        <f t="shared" si="48"/>
        <v>1698.25</v>
      </c>
      <c r="BH322" s="362">
        <v>98</v>
      </c>
      <c r="BI322" s="362">
        <v>6138</v>
      </c>
      <c r="BJ322" s="362">
        <f t="shared" si="49"/>
        <v>1534.5</v>
      </c>
      <c r="BK322" s="362">
        <v>152</v>
      </c>
      <c r="BL322" s="362">
        <v>8752</v>
      </c>
      <c r="BM322" s="362">
        <f t="shared" si="50"/>
        <v>2188</v>
      </c>
    </row>
    <row r="323" spans="1:65" s="288" customFormat="1" ht="14.65" customHeight="1">
      <c r="A323" s="340">
        <v>321</v>
      </c>
      <c r="B323" s="362" t="s">
        <v>1137</v>
      </c>
      <c r="C323" s="362"/>
      <c r="D323" s="362"/>
      <c r="E323" s="357" t="str">
        <f>VLOOKUP(B323,Remark!G:H,2,0)</f>
        <v>NAIN</v>
      </c>
      <c r="F323" s="367"/>
      <c r="G323" s="367"/>
      <c r="H323" s="367"/>
      <c r="I323" s="367"/>
      <c r="J323" s="367"/>
      <c r="K323" s="367"/>
      <c r="L323" s="367"/>
      <c r="M323" s="367"/>
      <c r="N323" s="367"/>
      <c r="O323" s="367"/>
      <c r="P323" s="367"/>
      <c r="Q323" s="367"/>
      <c r="R323" s="357"/>
      <c r="S323" s="357"/>
      <c r="T323" s="357"/>
      <c r="U323" s="357"/>
      <c r="V323" s="357"/>
      <c r="W323" s="357"/>
      <c r="X323" s="357"/>
      <c r="Y323" s="357"/>
      <c r="Z323" s="357"/>
      <c r="AA323" s="357"/>
      <c r="AB323" s="357"/>
      <c r="AC323" s="357"/>
      <c r="AD323" s="357"/>
      <c r="AE323" s="357"/>
      <c r="AF323" s="357"/>
      <c r="AG323" s="357"/>
      <c r="AH323" s="357"/>
      <c r="AI323" s="357"/>
      <c r="AJ323" s="357"/>
      <c r="AK323" s="357"/>
      <c r="AL323" s="357"/>
      <c r="AM323" s="357"/>
      <c r="AN323" s="357"/>
      <c r="AO323" s="357"/>
      <c r="AP323" s="362"/>
      <c r="AQ323" s="366"/>
      <c r="AR323" s="357"/>
      <c r="AS323" s="361"/>
      <c r="AT323" s="361"/>
      <c r="AU323" s="362"/>
      <c r="AV323" s="361">
        <v>201</v>
      </c>
      <c r="AW323" s="361">
        <v>11831</v>
      </c>
      <c r="AX323" s="362">
        <f t="shared" si="51"/>
        <v>2957.75</v>
      </c>
      <c r="AY323" s="361">
        <v>213</v>
      </c>
      <c r="AZ323" s="361">
        <v>12591</v>
      </c>
      <c r="BA323" s="360">
        <f t="shared" ref="BA323:BA386" si="60">AZ323*25%</f>
        <v>3147.75</v>
      </c>
      <c r="BB323" s="361">
        <v>186</v>
      </c>
      <c r="BC323" s="361">
        <v>11646</v>
      </c>
      <c r="BD323" s="362">
        <f t="shared" ref="BD323:BD386" si="61">BC323*25%</f>
        <v>2911.5</v>
      </c>
      <c r="BE323" s="359">
        <v>224</v>
      </c>
      <c r="BF323" s="359">
        <v>13968</v>
      </c>
      <c r="BG323" s="362">
        <f t="shared" ref="BG323:BG386" si="62">BF323*25%</f>
        <v>3492</v>
      </c>
      <c r="BH323" s="362">
        <v>166</v>
      </c>
      <c r="BI323" s="362">
        <v>11218</v>
      </c>
      <c r="BJ323" s="362">
        <f t="shared" si="49"/>
        <v>2804.5</v>
      </c>
      <c r="BK323" s="362">
        <v>272</v>
      </c>
      <c r="BL323" s="362">
        <v>15916</v>
      </c>
      <c r="BM323" s="362">
        <f t="shared" si="50"/>
        <v>3979</v>
      </c>
    </row>
    <row r="324" spans="1:65" s="288" customFormat="1" ht="14.65" customHeight="1">
      <c r="A324" s="340">
        <v>322</v>
      </c>
      <c r="B324" s="362" t="s">
        <v>1138</v>
      </c>
      <c r="C324" s="362"/>
      <c r="D324" s="362"/>
      <c r="E324" s="357" t="str">
        <f>VLOOKUP(B324,Remark!G:H,2,0)</f>
        <v>TAIT</v>
      </c>
      <c r="F324" s="367"/>
      <c r="G324" s="367"/>
      <c r="H324" s="367"/>
      <c r="I324" s="367"/>
      <c r="J324" s="367"/>
      <c r="K324" s="367"/>
      <c r="L324" s="367"/>
      <c r="M324" s="367"/>
      <c r="N324" s="367"/>
      <c r="O324" s="367"/>
      <c r="P324" s="367"/>
      <c r="Q324" s="367"/>
      <c r="R324" s="357"/>
      <c r="S324" s="357"/>
      <c r="T324" s="357"/>
      <c r="U324" s="357"/>
      <c r="V324" s="357"/>
      <c r="W324" s="357"/>
      <c r="X324" s="357"/>
      <c r="Y324" s="357"/>
      <c r="Z324" s="357"/>
      <c r="AA324" s="357"/>
      <c r="AB324" s="357"/>
      <c r="AC324" s="357"/>
      <c r="AD324" s="357"/>
      <c r="AE324" s="357"/>
      <c r="AF324" s="357"/>
      <c r="AG324" s="357"/>
      <c r="AH324" s="357"/>
      <c r="AI324" s="357"/>
      <c r="AJ324" s="357"/>
      <c r="AK324" s="357"/>
      <c r="AL324" s="357"/>
      <c r="AM324" s="357"/>
      <c r="AN324" s="357"/>
      <c r="AO324" s="357"/>
      <c r="AP324" s="362"/>
      <c r="AQ324" s="366"/>
      <c r="AR324" s="357"/>
      <c r="AS324" s="361"/>
      <c r="AT324" s="361"/>
      <c r="AU324" s="362"/>
      <c r="AV324" s="361">
        <v>50</v>
      </c>
      <c r="AW324" s="361">
        <v>2970</v>
      </c>
      <c r="AX324" s="362">
        <f t="shared" si="51"/>
        <v>742.5</v>
      </c>
      <c r="AY324" s="361">
        <v>79</v>
      </c>
      <c r="AZ324" s="361">
        <v>4533</v>
      </c>
      <c r="BA324" s="360">
        <f t="shared" si="60"/>
        <v>1133.25</v>
      </c>
      <c r="BB324" s="361">
        <v>77</v>
      </c>
      <c r="BC324" s="361">
        <v>4747</v>
      </c>
      <c r="BD324" s="362">
        <f t="shared" si="61"/>
        <v>1186.75</v>
      </c>
      <c r="BE324" s="359">
        <v>72</v>
      </c>
      <c r="BF324" s="359">
        <v>4428</v>
      </c>
      <c r="BG324" s="362">
        <f t="shared" si="62"/>
        <v>1107</v>
      </c>
      <c r="BH324" s="362">
        <v>64</v>
      </c>
      <c r="BI324" s="362">
        <v>3972</v>
      </c>
      <c r="BJ324" s="362">
        <f t="shared" ref="BJ324:BJ387" si="63">BI324*25%</f>
        <v>993</v>
      </c>
      <c r="BK324" s="362">
        <v>92</v>
      </c>
      <c r="BL324" s="362">
        <v>5016</v>
      </c>
      <c r="BM324" s="362">
        <f t="shared" ref="BM324:BM387" si="64">BL324*25%</f>
        <v>1254</v>
      </c>
    </row>
    <row r="325" spans="1:65" s="288" customFormat="1" ht="14.65" customHeight="1">
      <c r="A325" s="340">
        <v>323</v>
      </c>
      <c r="B325" s="362" t="s">
        <v>1139</v>
      </c>
      <c r="C325" s="362"/>
      <c r="D325" s="362"/>
      <c r="E325" s="357" t="str">
        <f>VLOOKUP(B325,Remark!G:H,2,0)</f>
        <v>BYAI</v>
      </c>
      <c r="F325" s="367"/>
      <c r="G325" s="367"/>
      <c r="H325" s="367"/>
      <c r="I325" s="367"/>
      <c r="J325" s="367"/>
      <c r="K325" s="367"/>
      <c r="L325" s="367"/>
      <c r="M325" s="367"/>
      <c r="N325" s="367"/>
      <c r="O325" s="367"/>
      <c r="P325" s="367"/>
      <c r="Q325" s="367"/>
      <c r="R325" s="357"/>
      <c r="S325" s="357"/>
      <c r="T325" s="357"/>
      <c r="U325" s="357"/>
      <c r="V325" s="357"/>
      <c r="W325" s="357"/>
      <c r="X325" s="357"/>
      <c r="Y325" s="357"/>
      <c r="Z325" s="357"/>
      <c r="AA325" s="357"/>
      <c r="AB325" s="357"/>
      <c r="AC325" s="357"/>
      <c r="AD325" s="357"/>
      <c r="AE325" s="357"/>
      <c r="AF325" s="357"/>
      <c r="AG325" s="357"/>
      <c r="AH325" s="357"/>
      <c r="AI325" s="357"/>
      <c r="AJ325" s="357"/>
      <c r="AK325" s="357"/>
      <c r="AL325" s="357"/>
      <c r="AM325" s="357"/>
      <c r="AN325" s="357"/>
      <c r="AO325" s="357"/>
      <c r="AP325" s="362"/>
      <c r="AQ325" s="366"/>
      <c r="AR325" s="357"/>
      <c r="AS325" s="361"/>
      <c r="AT325" s="361"/>
      <c r="AU325" s="362"/>
      <c r="AV325" s="361">
        <v>111</v>
      </c>
      <c r="AW325" s="361">
        <v>8473</v>
      </c>
      <c r="AX325" s="362">
        <f t="shared" si="51"/>
        <v>2118.25</v>
      </c>
      <c r="AY325" s="361">
        <v>86</v>
      </c>
      <c r="AZ325" s="361">
        <v>6086</v>
      </c>
      <c r="BA325" s="360">
        <f t="shared" si="60"/>
        <v>1521.5</v>
      </c>
      <c r="BB325" s="361">
        <v>121</v>
      </c>
      <c r="BC325" s="361">
        <v>7875</v>
      </c>
      <c r="BD325" s="362">
        <f t="shared" si="61"/>
        <v>1968.75</v>
      </c>
      <c r="BE325" s="359">
        <v>147</v>
      </c>
      <c r="BF325" s="359">
        <v>9573</v>
      </c>
      <c r="BG325" s="362">
        <f t="shared" si="62"/>
        <v>2393.25</v>
      </c>
      <c r="BH325" s="362">
        <v>129</v>
      </c>
      <c r="BI325" s="362">
        <v>8139</v>
      </c>
      <c r="BJ325" s="362">
        <f t="shared" si="63"/>
        <v>2034.75</v>
      </c>
      <c r="BK325" s="362">
        <v>156</v>
      </c>
      <c r="BL325" s="362">
        <v>10008</v>
      </c>
      <c r="BM325" s="362">
        <f t="shared" si="64"/>
        <v>2502</v>
      </c>
    </row>
    <row r="326" spans="1:65" s="288" customFormat="1" ht="14.65" customHeight="1">
      <c r="A326" s="340">
        <v>324</v>
      </c>
      <c r="B326" s="362" t="s">
        <v>1140</v>
      </c>
      <c r="C326" s="362"/>
      <c r="D326" s="362"/>
      <c r="E326" s="357" t="str">
        <f>VLOOKUP(B326,Remark!G:H,2,0)</f>
        <v>Kerry</v>
      </c>
      <c r="F326" s="367"/>
      <c r="G326" s="367"/>
      <c r="H326" s="367"/>
      <c r="I326" s="367"/>
      <c r="J326" s="367"/>
      <c r="K326" s="367"/>
      <c r="L326" s="367"/>
      <c r="M326" s="367"/>
      <c r="N326" s="367"/>
      <c r="O326" s="367"/>
      <c r="P326" s="367"/>
      <c r="Q326" s="367"/>
      <c r="R326" s="357"/>
      <c r="S326" s="357"/>
      <c r="T326" s="357"/>
      <c r="U326" s="357"/>
      <c r="V326" s="357"/>
      <c r="W326" s="357"/>
      <c r="X326" s="357"/>
      <c r="Y326" s="357"/>
      <c r="Z326" s="357"/>
      <c r="AA326" s="357"/>
      <c r="AB326" s="357"/>
      <c r="AC326" s="357"/>
      <c r="AD326" s="357"/>
      <c r="AE326" s="357"/>
      <c r="AF326" s="357"/>
      <c r="AG326" s="357"/>
      <c r="AH326" s="357"/>
      <c r="AI326" s="357"/>
      <c r="AJ326" s="357"/>
      <c r="AK326" s="357"/>
      <c r="AL326" s="357"/>
      <c r="AM326" s="357"/>
      <c r="AN326" s="357"/>
      <c r="AO326" s="357"/>
      <c r="AP326" s="362"/>
      <c r="AQ326" s="366"/>
      <c r="AR326" s="357"/>
      <c r="AS326" s="361"/>
      <c r="AT326" s="361"/>
      <c r="AU326" s="362"/>
      <c r="AV326" s="361">
        <v>238</v>
      </c>
      <c r="AW326" s="361">
        <v>15246</v>
      </c>
      <c r="AX326" s="362">
        <f t="shared" si="51"/>
        <v>3811.5</v>
      </c>
      <c r="AY326" s="361">
        <v>249</v>
      </c>
      <c r="AZ326" s="361">
        <v>17219</v>
      </c>
      <c r="BA326" s="360">
        <f t="shared" si="60"/>
        <v>4304.75</v>
      </c>
      <c r="BB326" s="361">
        <v>276</v>
      </c>
      <c r="BC326" s="361">
        <v>17704</v>
      </c>
      <c r="BD326" s="362">
        <f t="shared" si="61"/>
        <v>4426</v>
      </c>
      <c r="BE326" s="359">
        <v>295</v>
      </c>
      <c r="BF326" s="359">
        <v>19853</v>
      </c>
      <c r="BG326" s="362">
        <f t="shared" si="62"/>
        <v>4963.25</v>
      </c>
      <c r="BH326" s="362">
        <v>249</v>
      </c>
      <c r="BI326" s="362">
        <v>14807</v>
      </c>
      <c r="BJ326" s="362">
        <f t="shared" si="63"/>
        <v>3701.75</v>
      </c>
      <c r="BK326" s="362">
        <v>309</v>
      </c>
      <c r="BL326" s="362">
        <v>20171</v>
      </c>
      <c r="BM326" s="362">
        <f t="shared" si="64"/>
        <v>5042.75</v>
      </c>
    </row>
    <row r="327" spans="1:65" s="288" customFormat="1" ht="14.65" customHeight="1">
      <c r="A327" s="340">
        <v>325</v>
      </c>
      <c r="B327" s="362" t="s">
        <v>1141</v>
      </c>
      <c r="C327" s="362"/>
      <c r="D327" s="362"/>
      <c r="E327" s="357" t="str">
        <f>VLOOKUP(B327,Remark!G:H,2,0)</f>
        <v>BYAI</v>
      </c>
      <c r="F327" s="367"/>
      <c r="G327" s="367"/>
      <c r="H327" s="367"/>
      <c r="I327" s="367"/>
      <c r="J327" s="367"/>
      <c r="K327" s="367"/>
      <c r="L327" s="367"/>
      <c r="M327" s="367"/>
      <c r="N327" s="367"/>
      <c r="O327" s="367"/>
      <c r="P327" s="367"/>
      <c r="Q327" s="367"/>
      <c r="R327" s="357"/>
      <c r="S327" s="357"/>
      <c r="T327" s="357"/>
      <c r="U327" s="357"/>
      <c r="V327" s="357"/>
      <c r="W327" s="357"/>
      <c r="X327" s="357"/>
      <c r="Y327" s="357"/>
      <c r="Z327" s="357"/>
      <c r="AA327" s="357"/>
      <c r="AB327" s="357"/>
      <c r="AC327" s="357"/>
      <c r="AD327" s="357"/>
      <c r="AE327" s="357"/>
      <c r="AF327" s="357"/>
      <c r="AG327" s="357"/>
      <c r="AH327" s="357"/>
      <c r="AI327" s="357"/>
      <c r="AJ327" s="357"/>
      <c r="AK327" s="357"/>
      <c r="AL327" s="357"/>
      <c r="AM327" s="357"/>
      <c r="AN327" s="357"/>
      <c r="AO327" s="357"/>
      <c r="AP327" s="362"/>
      <c r="AQ327" s="366"/>
      <c r="AR327" s="357"/>
      <c r="AS327" s="361"/>
      <c r="AT327" s="361"/>
      <c r="AU327" s="362"/>
      <c r="AV327" s="361">
        <v>122</v>
      </c>
      <c r="AW327" s="361">
        <v>7590</v>
      </c>
      <c r="AX327" s="362">
        <f t="shared" si="51"/>
        <v>1897.5</v>
      </c>
      <c r="AY327" s="361">
        <v>79</v>
      </c>
      <c r="AZ327" s="361">
        <v>5213</v>
      </c>
      <c r="BA327" s="360">
        <f t="shared" si="60"/>
        <v>1303.25</v>
      </c>
      <c r="BB327" s="361">
        <v>110</v>
      </c>
      <c r="BC327" s="361">
        <v>7134</v>
      </c>
      <c r="BD327" s="362">
        <f t="shared" si="61"/>
        <v>1783.5</v>
      </c>
      <c r="BE327" s="359">
        <v>97</v>
      </c>
      <c r="BF327" s="359">
        <v>7667</v>
      </c>
      <c r="BG327" s="362">
        <f t="shared" si="62"/>
        <v>1916.75</v>
      </c>
      <c r="BH327" s="362">
        <v>198</v>
      </c>
      <c r="BI327" s="362">
        <v>13542</v>
      </c>
      <c r="BJ327" s="362">
        <f t="shared" si="63"/>
        <v>3385.5</v>
      </c>
      <c r="BK327" s="362">
        <v>183</v>
      </c>
      <c r="BL327" s="362">
        <v>12453</v>
      </c>
      <c r="BM327" s="362">
        <f t="shared" si="64"/>
        <v>3113.25</v>
      </c>
    </row>
    <row r="328" spans="1:65" s="288" customFormat="1" ht="14.65" customHeight="1">
      <c r="A328" s="340">
        <v>326</v>
      </c>
      <c r="B328" s="362" t="s">
        <v>1142</v>
      </c>
      <c r="C328" s="362"/>
      <c r="D328" s="362"/>
      <c r="E328" s="357" t="str">
        <f>VLOOKUP(B328,Remark!G:H,2,0)</f>
        <v>BYAI</v>
      </c>
      <c r="F328" s="367"/>
      <c r="G328" s="367"/>
      <c r="H328" s="367"/>
      <c r="I328" s="367"/>
      <c r="J328" s="367"/>
      <c r="K328" s="367"/>
      <c r="L328" s="367"/>
      <c r="M328" s="367"/>
      <c r="N328" s="367"/>
      <c r="O328" s="367"/>
      <c r="P328" s="367"/>
      <c r="Q328" s="367"/>
      <c r="R328" s="357"/>
      <c r="S328" s="357"/>
      <c r="T328" s="357"/>
      <c r="U328" s="357"/>
      <c r="V328" s="357"/>
      <c r="W328" s="357"/>
      <c r="X328" s="357"/>
      <c r="Y328" s="357"/>
      <c r="Z328" s="357"/>
      <c r="AA328" s="357"/>
      <c r="AB328" s="357"/>
      <c r="AC328" s="357"/>
      <c r="AD328" s="357"/>
      <c r="AE328" s="357"/>
      <c r="AF328" s="357"/>
      <c r="AG328" s="357"/>
      <c r="AH328" s="357"/>
      <c r="AI328" s="357"/>
      <c r="AJ328" s="357"/>
      <c r="AK328" s="357"/>
      <c r="AL328" s="357"/>
      <c r="AM328" s="357"/>
      <c r="AN328" s="357"/>
      <c r="AO328" s="357"/>
      <c r="AP328" s="362"/>
      <c r="AQ328" s="366"/>
      <c r="AR328" s="357"/>
      <c r="AS328" s="361"/>
      <c r="AT328" s="361"/>
      <c r="AU328" s="362"/>
      <c r="AV328" s="361">
        <v>30</v>
      </c>
      <c r="AW328" s="361">
        <v>2054</v>
      </c>
      <c r="AX328" s="362">
        <f t="shared" si="51"/>
        <v>513.5</v>
      </c>
      <c r="AY328" s="361">
        <v>33</v>
      </c>
      <c r="AZ328" s="361">
        <v>2075</v>
      </c>
      <c r="BA328" s="360">
        <f t="shared" si="60"/>
        <v>518.75</v>
      </c>
      <c r="BB328" s="361">
        <v>32</v>
      </c>
      <c r="BC328" s="361">
        <v>2308</v>
      </c>
      <c r="BD328" s="362">
        <f t="shared" si="61"/>
        <v>577</v>
      </c>
      <c r="BE328" s="359">
        <v>59</v>
      </c>
      <c r="BF328" s="359">
        <v>4365</v>
      </c>
      <c r="BG328" s="362">
        <f t="shared" si="62"/>
        <v>1091.25</v>
      </c>
      <c r="BH328" s="362">
        <v>50</v>
      </c>
      <c r="BI328" s="362">
        <v>3290</v>
      </c>
      <c r="BJ328" s="362">
        <f t="shared" si="63"/>
        <v>822.5</v>
      </c>
      <c r="BK328" s="362">
        <v>40</v>
      </c>
      <c r="BL328" s="362">
        <v>2624</v>
      </c>
      <c r="BM328" s="362">
        <f t="shared" si="64"/>
        <v>656</v>
      </c>
    </row>
    <row r="329" spans="1:65" s="288" customFormat="1" ht="14.65" customHeight="1">
      <c r="A329" s="340">
        <v>327</v>
      </c>
      <c r="B329" s="362" t="s">
        <v>1143</v>
      </c>
      <c r="C329" s="362"/>
      <c r="D329" s="362"/>
      <c r="E329" s="357" t="str">
        <f>VLOOKUP(B329,Remark!G:H,2,0)</f>
        <v>BBUA</v>
      </c>
      <c r="F329" s="367"/>
      <c r="G329" s="367"/>
      <c r="H329" s="367"/>
      <c r="I329" s="367"/>
      <c r="J329" s="367"/>
      <c r="K329" s="367"/>
      <c r="L329" s="367"/>
      <c r="M329" s="367"/>
      <c r="N329" s="367"/>
      <c r="O329" s="367"/>
      <c r="P329" s="367"/>
      <c r="Q329" s="367"/>
      <c r="R329" s="357"/>
      <c r="S329" s="357"/>
      <c r="T329" s="357"/>
      <c r="U329" s="357"/>
      <c r="V329" s="357"/>
      <c r="W329" s="357"/>
      <c r="X329" s="357"/>
      <c r="Y329" s="357"/>
      <c r="Z329" s="357"/>
      <c r="AA329" s="357"/>
      <c r="AB329" s="357"/>
      <c r="AC329" s="357"/>
      <c r="AD329" s="357"/>
      <c r="AE329" s="357"/>
      <c r="AF329" s="357"/>
      <c r="AG329" s="357"/>
      <c r="AH329" s="357"/>
      <c r="AI329" s="357"/>
      <c r="AJ329" s="357"/>
      <c r="AK329" s="357"/>
      <c r="AL329" s="357"/>
      <c r="AM329" s="357"/>
      <c r="AN329" s="357"/>
      <c r="AO329" s="357"/>
      <c r="AP329" s="362"/>
      <c r="AQ329" s="366"/>
      <c r="AR329" s="357"/>
      <c r="AS329" s="361"/>
      <c r="AT329" s="361"/>
      <c r="AU329" s="362"/>
      <c r="AV329" s="361">
        <v>191</v>
      </c>
      <c r="AW329" s="361">
        <v>11553</v>
      </c>
      <c r="AX329" s="362">
        <f t="shared" si="51"/>
        <v>2888.25</v>
      </c>
      <c r="AY329" s="361">
        <v>123</v>
      </c>
      <c r="AZ329" s="361">
        <v>7701</v>
      </c>
      <c r="BA329" s="360">
        <f t="shared" si="60"/>
        <v>1925.25</v>
      </c>
      <c r="BB329" s="361">
        <v>176</v>
      </c>
      <c r="BC329" s="361">
        <v>10672</v>
      </c>
      <c r="BD329" s="362">
        <f t="shared" si="61"/>
        <v>2668</v>
      </c>
      <c r="BE329" s="359">
        <v>130</v>
      </c>
      <c r="BF329" s="359">
        <v>8794</v>
      </c>
      <c r="BG329" s="362">
        <f t="shared" si="62"/>
        <v>2198.5</v>
      </c>
      <c r="BH329" s="362">
        <v>157</v>
      </c>
      <c r="BI329" s="362">
        <v>9043</v>
      </c>
      <c r="BJ329" s="362">
        <f t="shared" si="63"/>
        <v>2260.75</v>
      </c>
      <c r="BK329" s="362">
        <v>188</v>
      </c>
      <c r="BL329" s="362">
        <v>11608</v>
      </c>
      <c r="BM329" s="362">
        <f t="shared" si="64"/>
        <v>2902</v>
      </c>
    </row>
    <row r="330" spans="1:65" s="288" customFormat="1" ht="14.65" customHeight="1">
      <c r="A330" s="340">
        <v>328</v>
      </c>
      <c r="B330" s="362" t="s">
        <v>1144</v>
      </c>
      <c r="C330" s="362"/>
      <c r="D330" s="362"/>
      <c r="E330" s="357" t="str">
        <f>VLOOKUP(B330,Remark!G:H,2,0)</f>
        <v>TSIT</v>
      </c>
      <c r="F330" s="367"/>
      <c r="G330" s="367"/>
      <c r="H330" s="367"/>
      <c r="I330" s="367"/>
      <c r="J330" s="367"/>
      <c r="K330" s="367"/>
      <c r="L330" s="367"/>
      <c r="M330" s="367"/>
      <c r="N330" s="367"/>
      <c r="O330" s="367"/>
      <c r="P330" s="367"/>
      <c r="Q330" s="367"/>
      <c r="R330" s="357"/>
      <c r="S330" s="357"/>
      <c r="T330" s="357"/>
      <c r="U330" s="357"/>
      <c r="V330" s="357"/>
      <c r="W330" s="357"/>
      <c r="X330" s="357"/>
      <c r="Y330" s="357"/>
      <c r="Z330" s="357"/>
      <c r="AA330" s="357"/>
      <c r="AB330" s="357"/>
      <c r="AC330" s="357"/>
      <c r="AD330" s="357"/>
      <c r="AE330" s="357"/>
      <c r="AF330" s="357"/>
      <c r="AG330" s="357"/>
      <c r="AH330" s="357"/>
      <c r="AI330" s="357"/>
      <c r="AJ330" s="357"/>
      <c r="AK330" s="357"/>
      <c r="AL330" s="357"/>
      <c r="AM330" s="357"/>
      <c r="AN330" s="357"/>
      <c r="AO330" s="357"/>
      <c r="AP330" s="362"/>
      <c r="AQ330" s="366"/>
      <c r="AR330" s="357"/>
      <c r="AS330" s="361"/>
      <c r="AT330" s="361"/>
      <c r="AU330" s="362"/>
      <c r="AV330" s="361">
        <v>169</v>
      </c>
      <c r="AW330" s="361">
        <v>10019</v>
      </c>
      <c r="AX330" s="362">
        <f t="shared" si="51"/>
        <v>2504.75</v>
      </c>
      <c r="AY330" s="361">
        <v>145</v>
      </c>
      <c r="AZ330" s="361">
        <v>11255</v>
      </c>
      <c r="BA330" s="360">
        <f t="shared" si="60"/>
        <v>2813.75</v>
      </c>
      <c r="BB330" s="361">
        <v>183</v>
      </c>
      <c r="BC330" s="361">
        <v>12853</v>
      </c>
      <c r="BD330" s="362">
        <f t="shared" si="61"/>
        <v>3213.25</v>
      </c>
      <c r="BE330" s="359">
        <v>112</v>
      </c>
      <c r="BF330" s="359">
        <v>8396</v>
      </c>
      <c r="BG330" s="362">
        <f t="shared" si="62"/>
        <v>2099</v>
      </c>
      <c r="BH330" s="362">
        <v>174</v>
      </c>
      <c r="BI330" s="362">
        <v>11098</v>
      </c>
      <c r="BJ330" s="362">
        <f t="shared" si="63"/>
        <v>2774.5</v>
      </c>
      <c r="BK330" s="362">
        <v>203</v>
      </c>
      <c r="BL330" s="362">
        <v>14273</v>
      </c>
      <c r="BM330" s="362">
        <f t="shared" si="64"/>
        <v>3568.25</v>
      </c>
    </row>
    <row r="331" spans="1:65" s="288" customFormat="1" ht="14.65" customHeight="1">
      <c r="A331" s="340">
        <v>329</v>
      </c>
      <c r="B331" s="362" t="s">
        <v>1145</v>
      </c>
      <c r="C331" s="362"/>
      <c r="D331" s="362"/>
      <c r="E331" s="357" t="str">
        <f>VLOOKUP(B331,Remark!G:H,2,0)</f>
        <v>TYA3</v>
      </c>
      <c r="F331" s="367"/>
      <c r="G331" s="367"/>
      <c r="H331" s="367"/>
      <c r="I331" s="367"/>
      <c r="J331" s="367"/>
      <c r="K331" s="367"/>
      <c r="L331" s="367"/>
      <c r="M331" s="367"/>
      <c r="N331" s="367"/>
      <c r="O331" s="367"/>
      <c r="P331" s="367"/>
      <c r="Q331" s="367"/>
      <c r="R331" s="357"/>
      <c r="S331" s="357"/>
      <c r="T331" s="357"/>
      <c r="U331" s="357"/>
      <c r="V331" s="357"/>
      <c r="W331" s="357"/>
      <c r="X331" s="357"/>
      <c r="Y331" s="357"/>
      <c r="Z331" s="357"/>
      <c r="AA331" s="357"/>
      <c r="AB331" s="357"/>
      <c r="AC331" s="357"/>
      <c r="AD331" s="357"/>
      <c r="AE331" s="357"/>
      <c r="AF331" s="357"/>
      <c r="AG331" s="357"/>
      <c r="AH331" s="357"/>
      <c r="AI331" s="357"/>
      <c r="AJ331" s="357"/>
      <c r="AK331" s="357"/>
      <c r="AL331" s="357"/>
      <c r="AM331" s="357"/>
      <c r="AN331" s="357"/>
      <c r="AO331" s="357"/>
      <c r="AP331" s="362"/>
      <c r="AQ331" s="366"/>
      <c r="AR331" s="357"/>
      <c r="AS331" s="361"/>
      <c r="AT331" s="361"/>
      <c r="AU331" s="362"/>
      <c r="AV331" s="361">
        <v>66</v>
      </c>
      <c r="AW331" s="361">
        <v>4114</v>
      </c>
      <c r="AX331" s="362">
        <f t="shared" si="51"/>
        <v>1028.5</v>
      </c>
      <c r="AY331" s="361">
        <v>12</v>
      </c>
      <c r="AZ331" s="361">
        <v>1020</v>
      </c>
      <c r="BA331" s="360">
        <f t="shared" si="60"/>
        <v>255</v>
      </c>
      <c r="BB331" s="361">
        <v>150</v>
      </c>
      <c r="BC331" s="361">
        <v>9298</v>
      </c>
      <c r="BD331" s="362">
        <f t="shared" si="61"/>
        <v>2324.5</v>
      </c>
      <c r="BE331" s="359">
        <v>206</v>
      </c>
      <c r="BF331" s="359">
        <v>14786</v>
      </c>
      <c r="BG331" s="362">
        <f t="shared" si="62"/>
        <v>3696.5</v>
      </c>
      <c r="BH331" s="362">
        <v>183</v>
      </c>
      <c r="BI331" s="362">
        <v>13281</v>
      </c>
      <c r="BJ331" s="362">
        <f t="shared" si="63"/>
        <v>3320.25</v>
      </c>
      <c r="BK331" s="362">
        <v>169</v>
      </c>
      <c r="BL331" s="362">
        <v>11511</v>
      </c>
      <c r="BM331" s="362">
        <f t="shared" si="64"/>
        <v>2877.75</v>
      </c>
    </row>
    <row r="332" spans="1:65" s="288" customFormat="1" ht="14.65" customHeight="1">
      <c r="A332" s="340">
        <v>330</v>
      </c>
      <c r="B332" s="362" t="s">
        <v>1146</v>
      </c>
      <c r="C332" s="362"/>
      <c r="D332" s="362"/>
      <c r="E332" s="357" t="str">
        <f>VLOOKUP(B332,Remark!G:H,2,0)</f>
        <v>TSIT</v>
      </c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57"/>
      <c r="S332" s="357"/>
      <c r="T332" s="357"/>
      <c r="U332" s="357"/>
      <c r="V332" s="357"/>
      <c r="W332" s="357"/>
      <c r="X332" s="357"/>
      <c r="Y332" s="357"/>
      <c r="Z332" s="357"/>
      <c r="AA332" s="357"/>
      <c r="AB332" s="357"/>
      <c r="AC332" s="357"/>
      <c r="AD332" s="357"/>
      <c r="AE332" s="357"/>
      <c r="AF332" s="357"/>
      <c r="AG332" s="357"/>
      <c r="AH332" s="357"/>
      <c r="AI332" s="357"/>
      <c r="AJ332" s="357"/>
      <c r="AK332" s="357"/>
      <c r="AL332" s="357"/>
      <c r="AM332" s="357"/>
      <c r="AN332" s="357"/>
      <c r="AO332" s="357"/>
      <c r="AP332" s="362"/>
      <c r="AQ332" s="366"/>
      <c r="AR332" s="357"/>
      <c r="AS332" s="361"/>
      <c r="AT332" s="361"/>
      <c r="AU332" s="362"/>
      <c r="AV332" s="361">
        <v>114</v>
      </c>
      <c r="AW332" s="361">
        <v>7926</v>
      </c>
      <c r="AX332" s="362">
        <f t="shared" si="51"/>
        <v>1981.5</v>
      </c>
      <c r="AY332" s="361">
        <v>84</v>
      </c>
      <c r="AZ332" s="361">
        <v>5776</v>
      </c>
      <c r="BA332" s="360">
        <f t="shared" si="60"/>
        <v>1444</v>
      </c>
      <c r="BB332" s="361">
        <v>102</v>
      </c>
      <c r="BC332" s="361">
        <v>7290</v>
      </c>
      <c r="BD332" s="362">
        <f t="shared" si="61"/>
        <v>1822.5</v>
      </c>
      <c r="BE332" s="359">
        <v>130</v>
      </c>
      <c r="BF332" s="359">
        <v>9826</v>
      </c>
      <c r="BG332" s="362">
        <f t="shared" si="62"/>
        <v>2456.5</v>
      </c>
      <c r="BH332" s="362">
        <v>151</v>
      </c>
      <c r="BI332" s="362">
        <v>10629</v>
      </c>
      <c r="BJ332" s="362">
        <f t="shared" si="63"/>
        <v>2657.25</v>
      </c>
      <c r="BK332" s="362">
        <v>232</v>
      </c>
      <c r="BL332" s="362">
        <v>15940</v>
      </c>
      <c r="BM332" s="362">
        <f t="shared" si="64"/>
        <v>3985</v>
      </c>
    </row>
    <row r="333" spans="1:65" s="288" customFormat="1" ht="14.65" customHeight="1">
      <c r="A333" s="340">
        <v>331</v>
      </c>
      <c r="B333" s="362" t="s">
        <v>1147</v>
      </c>
      <c r="C333" s="362"/>
      <c r="D333" s="362"/>
      <c r="E333" s="357" t="str">
        <f>VLOOKUP(B333,Remark!G:H,2,0)</f>
        <v>NAWA</v>
      </c>
      <c r="F333" s="367"/>
      <c r="G333" s="367"/>
      <c r="H333" s="367"/>
      <c r="I333" s="367"/>
      <c r="J333" s="367"/>
      <c r="K333" s="367"/>
      <c r="L333" s="367"/>
      <c r="M333" s="367"/>
      <c r="N333" s="367"/>
      <c r="O333" s="367"/>
      <c r="P333" s="367"/>
      <c r="Q333" s="367"/>
      <c r="R333" s="357"/>
      <c r="S333" s="357"/>
      <c r="T333" s="357"/>
      <c r="U333" s="357"/>
      <c r="V333" s="357"/>
      <c r="W333" s="357"/>
      <c r="X333" s="357"/>
      <c r="Y333" s="357"/>
      <c r="Z333" s="357"/>
      <c r="AA333" s="357"/>
      <c r="AB333" s="357"/>
      <c r="AC333" s="357"/>
      <c r="AD333" s="357"/>
      <c r="AE333" s="357"/>
      <c r="AF333" s="357"/>
      <c r="AG333" s="357"/>
      <c r="AH333" s="357"/>
      <c r="AI333" s="357"/>
      <c r="AJ333" s="357"/>
      <c r="AK333" s="357"/>
      <c r="AL333" s="357"/>
      <c r="AM333" s="357"/>
      <c r="AN333" s="357"/>
      <c r="AO333" s="357"/>
      <c r="AP333" s="362"/>
      <c r="AQ333" s="366"/>
      <c r="AR333" s="357"/>
      <c r="AS333" s="361"/>
      <c r="AT333" s="361"/>
      <c r="AU333" s="362"/>
      <c r="AV333" s="361">
        <v>65</v>
      </c>
      <c r="AW333" s="361">
        <v>5183</v>
      </c>
      <c r="AX333" s="362">
        <f t="shared" si="51"/>
        <v>1295.75</v>
      </c>
      <c r="AY333" s="361">
        <v>66</v>
      </c>
      <c r="AZ333" s="361">
        <v>4822</v>
      </c>
      <c r="BA333" s="360">
        <f t="shared" si="60"/>
        <v>1205.5</v>
      </c>
      <c r="BB333" s="361">
        <v>49</v>
      </c>
      <c r="BC333" s="361">
        <v>3487</v>
      </c>
      <c r="BD333" s="362">
        <f t="shared" si="61"/>
        <v>871.75</v>
      </c>
      <c r="BE333" s="359">
        <v>56</v>
      </c>
      <c r="BF333" s="359">
        <v>3832</v>
      </c>
      <c r="BG333" s="362">
        <f t="shared" si="62"/>
        <v>958</v>
      </c>
      <c r="BH333" s="362">
        <v>55</v>
      </c>
      <c r="BI333" s="362">
        <v>4237</v>
      </c>
      <c r="BJ333" s="362">
        <f t="shared" si="63"/>
        <v>1059.25</v>
      </c>
      <c r="BK333" s="362">
        <v>47</v>
      </c>
      <c r="BL333" s="362">
        <v>3405</v>
      </c>
      <c r="BM333" s="362">
        <f t="shared" si="64"/>
        <v>851.25</v>
      </c>
    </row>
    <row r="334" spans="1:65" s="288" customFormat="1" ht="14.65" customHeight="1">
      <c r="A334" s="340">
        <v>332</v>
      </c>
      <c r="B334" s="362" t="s">
        <v>1148</v>
      </c>
      <c r="C334" s="362"/>
      <c r="D334" s="362"/>
      <c r="E334" s="357" t="str">
        <f>VLOOKUP(B334,Remark!G:H,2,0)</f>
        <v>TSIT</v>
      </c>
      <c r="F334" s="367"/>
      <c r="G334" s="367"/>
      <c r="H334" s="367"/>
      <c r="I334" s="367"/>
      <c r="J334" s="367"/>
      <c r="K334" s="367"/>
      <c r="L334" s="367"/>
      <c r="M334" s="367"/>
      <c r="N334" s="367"/>
      <c r="O334" s="367"/>
      <c r="P334" s="367"/>
      <c r="Q334" s="367"/>
      <c r="R334" s="357"/>
      <c r="S334" s="357"/>
      <c r="T334" s="357"/>
      <c r="U334" s="357"/>
      <c r="V334" s="357"/>
      <c r="W334" s="357"/>
      <c r="X334" s="357"/>
      <c r="Y334" s="357"/>
      <c r="Z334" s="357"/>
      <c r="AA334" s="357"/>
      <c r="AB334" s="357"/>
      <c r="AC334" s="357"/>
      <c r="AD334" s="357"/>
      <c r="AE334" s="357"/>
      <c r="AF334" s="357"/>
      <c r="AG334" s="357"/>
      <c r="AH334" s="357"/>
      <c r="AI334" s="357"/>
      <c r="AJ334" s="357"/>
      <c r="AK334" s="357"/>
      <c r="AL334" s="357"/>
      <c r="AM334" s="357"/>
      <c r="AN334" s="357"/>
      <c r="AO334" s="357"/>
      <c r="AP334" s="362"/>
      <c r="AQ334" s="366"/>
      <c r="AR334" s="357"/>
      <c r="AS334" s="361"/>
      <c r="AT334" s="361"/>
      <c r="AU334" s="362"/>
      <c r="AV334" s="361">
        <v>121</v>
      </c>
      <c r="AW334" s="361">
        <v>8503</v>
      </c>
      <c r="AX334" s="362">
        <f t="shared" si="51"/>
        <v>2125.75</v>
      </c>
      <c r="AY334" s="361">
        <v>135</v>
      </c>
      <c r="AZ334" s="361">
        <v>8553</v>
      </c>
      <c r="BA334" s="360">
        <f t="shared" si="60"/>
        <v>2138.25</v>
      </c>
      <c r="BB334" s="361">
        <v>125</v>
      </c>
      <c r="BC334" s="361">
        <v>8547</v>
      </c>
      <c r="BD334" s="362">
        <f t="shared" si="61"/>
        <v>2136.75</v>
      </c>
      <c r="BE334" s="359">
        <v>122</v>
      </c>
      <c r="BF334" s="359">
        <v>8082</v>
      </c>
      <c r="BG334" s="362">
        <f t="shared" si="62"/>
        <v>2020.5</v>
      </c>
      <c r="BH334" s="362">
        <v>158</v>
      </c>
      <c r="BI334" s="362">
        <v>11206</v>
      </c>
      <c r="BJ334" s="362">
        <f t="shared" si="63"/>
        <v>2801.5</v>
      </c>
      <c r="BK334" s="362">
        <v>134</v>
      </c>
      <c r="BL334" s="362">
        <v>9266</v>
      </c>
      <c r="BM334" s="362">
        <f t="shared" si="64"/>
        <v>2316.5</v>
      </c>
    </row>
    <row r="335" spans="1:65" s="288" customFormat="1" ht="14.65" customHeight="1">
      <c r="A335" s="340">
        <v>333</v>
      </c>
      <c r="B335" s="362" t="s">
        <v>1149</v>
      </c>
      <c r="C335" s="362"/>
      <c r="D335" s="362"/>
      <c r="E335" s="357" t="str">
        <f>VLOOKUP(B335,Remark!G:H,2,0)</f>
        <v>TYA6</v>
      </c>
      <c r="F335" s="367"/>
      <c r="G335" s="367"/>
      <c r="H335" s="367"/>
      <c r="I335" s="367"/>
      <c r="J335" s="367"/>
      <c r="K335" s="367"/>
      <c r="L335" s="367"/>
      <c r="M335" s="367"/>
      <c r="N335" s="367"/>
      <c r="O335" s="367"/>
      <c r="P335" s="367"/>
      <c r="Q335" s="367"/>
      <c r="R335" s="357"/>
      <c r="S335" s="357"/>
      <c r="T335" s="357"/>
      <c r="U335" s="357"/>
      <c r="V335" s="357"/>
      <c r="W335" s="357"/>
      <c r="X335" s="357"/>
      <c r="Y335" s="357"/>
      <c r="Z335" s="357"/>
      <c r="AA335" s="357"/>
      <c r="AB335" s="357"/>
      <c r="AC335" s="357"/>
      <c r="AD335" s="357"/>
      <c r="AE335" s="357"/>
      <c r="AF335" s="357"/>
      <c r="AG335" s="357"/>
      <c r="AH335" s="357"/>
      <c r="AI335" s="357"/>
      <c r="AJ335" s="357"/>
      <c r="AK335" s="357"/>
      <c r="AL335" s="357"/>
      <c r="AM335" s="357"/>
      <c r="AN335" s="357"/>
      <c r="AO335" s="357"/>
      <c r="AP335" s="362"/>
      <c r="AQ335" s="366"/>
      <c r="AR335" s="357"/>
      <c r="AS335" s="361"/>
      <c r="AT335" s="361"/>
      <c r="AU335" s="362"/>
      <c r="AV335" s="361">
        <v>182</v>
      </c>
      <c r="AW335" s="361">
        <v>11878</v>
      </c>
      <c r="AX335" s="362">
        <f t="shared" si="51"/>
        <v>2969.5</v>
      </c>
      <c r="AY335" s="361">
        <v>210</v>
      </c>
      <c r="AZ335" s="361">
        <v>14134</v>
      </c>
      <c r="BA335" s="360">
        <f t="shared" si="60"/>
        <v>3533.5</v>
      </c>
      <c r="BB335" s="361">
        <v>245</v>
      </c>
      <c r="BC335" s="361">
        <v>16407</v>
      </c>
      <c r="BD335" s="362">
        <f t="shared" si="61"/>
        <v>4101.75</v>
      </c>
      <c r="BE335" s="359">
        <v>306</v>
      </c>
      <c r="BF335" s="359">
        <v>20554</v>
      </c>
      <c r="BG335" s="362">
        <f t="shared" si="62"/>
        <v>5138.5</v>
      </c>
      <c r="BH335" s="362">
        <v>346</v>
      </c>
      <c r="BI335" s="362">
        <v>21710</v>
      </c>
      <c r="BJ335" s="362">
        <f t="shared" si="63"/>
        <v>5427.5</v>
      </c>
      <c r="BK335" s="362">
        <v>286</v>
      </c>
      <c r="BL335" s="362">
        <v>19386</v>
      </c>
      <c r="BM335" s="362">
        <f t="shared" si="64"/>
        <v>4846.5</v>
      </c>
    </row>
    <row r="336" spans="1:65" s="288" customFormat="1" ht="14.65" customHeight="1">
      <c r="A336" s="340">
        <v>334</v>
      </c>
      <c r="B336" s="362" t="s">
        <v>1150</v>
      </c>
      <c r="C336" s="362"/>
      <c r="D336" s="362"/>
      <c r="E336" s="357" t="str">
        <f>VLOOKUP(B336,Remark!G:H,2,0)</f>
        <v>NAWA</v>
      </c>
      <c r="F336" s="367"/>
      <c r="G336" s="367"/>
      <c r="H336" s="367"/>
      <c r="I336" s="367"/>
      <c r="J336" s="367"/>
      <c r="K336" s="367"/>
      <c r="L336" s="367"/>
      <c r="M336" s="367"/>
      <c r="N336" s="367"/>
      <c r="O336" s="367"/>
      <c r="P336" s="367"/>
      <c r="Q336" s="367"/>
      <c r="R336" s="357"/>
      <c r="S336" s="357"/>
      <c r="T336" s="357"/>
      <c r="U336" s="357"/>
      <c r="V336" s="357"/>
      <c r="W336" s="357"/>
      <c r="X336" s="357"/>
      <c r="Y336" s="357"/>
      <c r="Z336" s="357"/>
      <c r="AA336" s="357"/>
      <c r="AB336" s="357"/>
      <c r="AC336" s="357"/>
      <c r="AD336" s="357"/>
      <c r="AE336" s="357"/>
      <c r="AF336" s="357"/>
      <c r="AG336" s="357"/>
      <c r="AH336" s="357"/>
      <c r="AI336" s="357"/>
      <c r="AJ336" s="357"/>
      <c r="AK336" s="357"/>
      <c r="AL336" s="357"/>
      <c r="AM336" s="357"/>
      <c r="AN336" s="357"/>
      <c r="AO336" s="357"/>
      <c r="AP336" s="362"/>
      <c r="AQ336" s="366"/>
      <c r="AR336" s="357"/>
      <c r="AS336" s="361"/>
      <c r="AT336" s="361"/>
      <c r="AU336" s="362"/>
      <c r="AV336" s="361">
        <v>27</v>
      </c>
      <c r="AW336" s="361">
        <v>1773</v>
      </c>
      <c r="AX336" s="362">
        <f t="shared" si="51"/>
        <v>443.25</v>
      </c>
      <c r="AY336" s="361">
        <v>52</v>
      </c>
      <c r="AZ336" s="361">
        <v>3416</v>
      </c>
      <c r="BA336" s="360">
        <f t="shared" si="60"/>
        <v>854</v>
      </c>
      <c r="BB336" s="361">
        <v>39</v>
      </c>
      <c r="BC336" s="361">
        <v>2569</v>
      </c>
      <c r="BD336" s="362">
        <f t="shared" si="61"/>
        <v>642.25</v>
      </c>
      <c r="BE336" s="359">
        <v>54</v>
      </c>
      <c r="BF336" s="359">
        <v>4042</v>
      </c>
      <c r="BG336" s="362">
        <f t="shared" si="62"/>
        <v>1010.5</v>
      </c>
      <c r="BH336" s="362">
        <v>58</v>
      </c>
      <c r="BI336" s="362">
        <v>4222</v>
      </c>
      <c r="BJ336" s="362">
        <f t="shared" si="63"/>
        <v>1055.5</v>
      </c>
      <c r="BK336" s="362">
        <v>45</v>
      </c>
      <c r="BL336" s="362">
        <v>3431</v>
      </c>
      <c r="BM336" s="362">
        <f t="shared" si="64"/>
        <v>857.75</v>
      </c>
    </row>
    <row r="337" spans="1:65" s="288" customFormat="1" ht="14.65" customHeight="1">
      <c r="A337" s="340">
        <v>335</v>
      </c>
      <c r="B337" s="362" t="s">
        <v>1151</v>
      </c>
      <c r="C337" s="362"/>
      <c r="D337" s="362"/>
      <c r="E337" s="357" t="str">
        <f>VLOOKUP(B337,Remark!G:H,2,0)</f>
        <v>RSIT</v>
      </c>
      <c r="F337" s="367"/>
      <c r="G337" s="367"/>
      <c r="H337" s="367"/>
      <c r="I337" s="367"/>
      <c r="J337" s="367"/>
      <c r="K337" s="367"/>
      <c r="L337" s="367"/>
      <c r="M337" s="367"/>
      <c r="N337" s="367"/>
      <c r="O337" s="367"/>
      <c r="P337" s="367"/>
      <c r="Q337" s="367"/>
      <c r="R337" s="357"/>
      <c r="S337" s="357"/>
      <c r="T337" s="357"/>
      <c r="U337" s="357"/>
      <c r="V337" s="357"/>
      <c r="W337" s="357"/>
      <c r="X337" s="357"/>
      <c r="Y337" s="357"/>
      <c r="Z337" s="357"/>
      <c r="AA337" s="357"/>
      <c r="AB337" s="357"/>
      <c r="AC337" s="357"/>
      <c r="AD337" s="357"/>
      <c r="AE337" s="357"/>
      <c r="AF337" s="357"/>
      <c r="AG337" s="357"/>
      <c r="AH337" s="357"/>
      <c r="AI337" s="357"/>
      <c r="AJ337" s="357"/>
      <c r="AK337" s="357"/>
      <c r="AL337" s="357"/>
      <c r="AM337" s="357"/>
      <c r="AN337" s="357"/>
      <c r="AO337" s="357"/>
      <c r="AP337" s="362"/>
      <c r="AQ337" s="366"/>
      <c r="AR337" s="357"/>
      <c r="AS337" s="361"/>
      <c r="AT337" s="361"/>
      <c r="AU337" s="362"/>
      <c r="AV337" s="361">
        <v>41</v>
      </c>
      <c r="AW337" s="361">
        <v>2963</v>
      </c>
      <c r="AX337" s="362">
        <f t="shared" si="51"/>
        <v>740.75</v>
      </c>
      <c r="AY337" s="361">
        <v>37</v>
      </c>
      <c r="AZ337" s="361">
        <v>2851</v>
      </c>
      <c r="BA337" s="360">
        <f t="shared" si="60"/>
        <v>712.75</v>
      </c>
      <c r="BB337" s="361">
        <v>39</v>
      </c>
      <c r="BC337" s="361">
        <v>2649</v>
      </c>
      <c r="BD337" s="362">
        <f t="shared" si="61"/>
        <v>662.25</v>
      </c>
      <c r="BE337" s="359">
        <v>33</v>
      </c>
      <c r="BF337" s="359">
        <v>2507</v>
      </c>
      <c r="BG337" s="362">
        <f t="shared" si="62"/>
        <v>626.75</v>
      </c>
      <c r="BH337" s="362">
        <v>47</v>
      </c>
      <c r="BI337" s="362">
        <v>3189</v>
      </c>
      <c r="BJ337" s="362">
        <f t="shared" si="63"/>
        <v>797.25</v>
      </c>
      <c r="BK337" s="362">
        <v>29</v>
      </c>
      <c r="BL337" s="362">
        <v>2163</v>
      </c>
      <c r="BM337" s="362">
        <f t="shared" si="64"/>
        <v>540.75</v>
      </c>
    </row>
    <row r="338" spans="1:65" s="288" customFormat="1" ht="14.65" customHeight="1">
      <c r="A338" s="340">
        <v>336</v>
      </c>
      <c r="B338" s="362" t="s">
        <v>1152</v>
      </c>
      <c r="C338" s="362"/>
      <c r="D338" s="362"/>
      <c r="E338" s="357" t="str">
        <f>VLOOKUP(B338,Remark!G:H,2,0)</f>
        <v>NAWA</v>
      </c>
      <c r="F338" s="367"/>
      <c r="G338" s="367"/>
      <c r="H338" s="367"/>
      <c r="I338" s="367"/>
      <c r="J338" s="367"/>
      <c r="K338" s="367"/>
      <c r="L338" s="367"/>
      <c r="M338" s="367"/>
      <c r="N338" s="367"/>
      <c r="O338" s="367"/>
      <c r="P338" s="367"/>
      <c r="Q338" s="367"/>
      <c r="R338" s="357"/>
      <c r="S338" s="357"/>
      <c r="T338" s="357"/>
      <c r="U338" s="357"/>
      <c r="V338" s="357"/>
      <c r="W338" s="357"/>
      <c r="X338" s="357"/>
      <c r="Y338" s="357"/>
      <c r="Z338" s="357"/>
      <c r="AA338" s="357"/>
      <c r="AB338" s="357"/>
      <c r="AC338" s="357"/>
      <c r="AD338" s="357"/>
      <c r="AE338" s="357"/>
      <c r="AF338" s="357"/>
      <c r="AG338" s="357"/>
      <c r="AH338" s="357"/>
      <c r="AI338" s="357"/>
      <c r="AJ338" s="357"/>
      <c r="AK338" s="357"/>
      <c r="AL338" s="357"/>
      <c r="AM338" s="357"/>
      <c r="AN338" s="357"/>
      <c r="AO338" s="357"/>
      <c r="AP338" s="362"/>
      <c r="AQ338" s="366"/>
      <c r="AR338" s="357"/>
      <c r="AS338" s="361"/>
      <c r="AT338" s="361"/>
      <c r="AU338" s="362"/>
      <c r="AV338" s="361">
        <v>78</v>
      </c>
      <c r="AW338" s="361">
        <v>5566</v>
      </c>
      <c r="AX338" s="362">
        <f t="shared" si="51"/>
        <v>1391.5</v>
      </c>
      <c r="AY338" s="361">
        <v>75</v>
      </c>
      <c r="AZ338" s="361">
        <v>5181</v>
      </c>
      <c r="BA338" s="360">
        <f t="shared" si="60"/>
        <v>1295.25</v>
      </c>
      <c r="BB338" s="361">
        <v>63</v>
      </c>
      <c r="BC338" s="361">
        <v>4885</v>
      </c>
      <c r="BD338" s="362">
        <f t="shared" si="61"/>
        <v>1221.25</v>
      </c>
      <c r="BE338" s="359">
        <v>64</v>
      </c>
      <c r="BF338" s="359">
        <v>4892</v>
      </c>
      <c r="BG338" s="362">
        <f t="shared" si="62"/>
        <v>1223</v>
      </c>
      <c r="BH338" s="362">
        <v>83</v>
      </c>
      <c r="BI338" s="362">
        <v>6377</v>
      </c>
      <c r="BJ338" s="362">
        <f t="shared" si="63"/>
        <v>1594.25</v>
      </c>
      <c r="BK338" s="362">
        <v>111</v>
      </c>
      <c r="BL338" s="362">
        <v>7601</v>
      </c>
      <c r="BM338" s="362">
        <f t="shared" si="64"/>
        <v>1900.25</v>
      </c>
    </row>
    <row r="339" spans="1:65" s="288" customFormat="1" ht="14.65" customHeight="1">
      <c r="A339" s="340">
        <v>337</v>
      </c>
      <c r="B339" s="362" t="s">
        <v>1153</v>
      </c>
      <c r="C339" s="362"/>
      <c r="D339" s="362"/>
      <c r="E339" s="357" t="str">
        <f>VLOOKUP(B339,Remark!G:H,2,0)</f>
        <v>TNPT</v>
      </c>
      <c r="F339" s="367"/>
      <c r="G339" s="367"/>
      <c r="H339" s="367"/>
      <c r="I339" s="367"/>
      <c r="J339" s="367"/>
      <c r="K339" s="367"/>
      <c r="L339" s="367"/>
      <c r="M339" s="367"/>
      <c r="N339" s="367"/>
      <c r="O339" s="367"/>
      <c r="P339" s="367"/>
      <c r="Q339" s="367"/>
      <c r="R339" s="357"/>
      <c r="S339" s="357"/>
      <c r="T339" s="357"/>
      <c r="U339" s="357"/>
      <c r="V339" s="357"/>
      <c r="W339" s="357"/>
      <c r="X339" s="357"/>
      <c r="Y339" s="357"/>
      <c r="Z339" s="357"/>
      <c r="AA339" s="357"/>
      <c r="AB339" s="357"/>
      <c r="AC339" s="357"/>
      <c r="AD339" s="357"/>
      <c r="AE339" s="357"/>
      <c r="AF339" s="357"/>
      <c r="AG339" s="357"/>
      <c r="AH339" s="357"/>
      <c r="AI339" s="357"/>
      <c r="AJ339" s="357"/>
      <c r="AK339" s="357"/>
      <c r="AL339" s="357"/>
      <c r="AM339" s="357"/>
      <c r="AN339" s="357"/>
      <c r="AO339" s="357"/>
      <c r="AP339" s="362"/>
      <c r="AQ339" s="366"/>
      <c r="AR339" s="357"/>
      <c r="AS339" s="361"/>
      <c r="AT339" s="361"/>
      <c r="AU339" s="362"/>
      <c r="AV339" s="361">
        <v>156</v>
      </c>
      <c r="AW339" s="361">
        <v>9596</v>
      </c>
      <c r="AX339" s="362">
        <f t="shared" si="51"/>
        <v>2399</v>
      </c>
      <c r="AY339" s="361">
        <v>197</v>
      </c>
      <c r="AZ339" s="361">
        <v>12091</v>
      </c>
      <c r="BA339" s="360">
        <f t="shared" si="60"/>
        <v>3022.75</v>
      </c>
      <c r="BB339" s="361">
        <v>220</v>
      </c>
      <c r="BC339" s="361">
        <v>13360</v>
      </c>
      <c r="BD339" s="362">
        <f t="shared" si="61"/>
        <v>3340</v>
      </c>
      <c r="BE339" s="359">
        <v>160</v>
      </c>
      <c r="BF339" s="359">
        <v>11276</v>
      </c>
      <c r="BG339" s="362">
        <f t="shared" si="62"/>
        <v>2819</v>
      </c>
      <c r="BH339" s="362">
        <v>199</v>
      </c>
      <c r="BI339" s="362">
        <v>13181</v>
      </c>
      <c r="BJ339" s="362">
        <f t="shared" si="63"/>
        <v>3295.25</v>
      </c>
      <c r="BK339" s="362">
        <v>235</v>
      </c>
      <c r="BL339" s="362">
        <v>15009</v>
      </c>
      <c r="BM339" s="362">
        <f t="shared" si="64"/>
        <v>3752.25</v>
      </c>
    </row>
    <row r="340" spans="1:65" s="288" customFormat="1" ht="14.65" customHeight="1">
      <c r="A340" s="340">
        <v>338</v>
      </c>
      <c r="B340" s="362" t="s">
        <v>1154</v>
      </c>
      <c r="C340" s="362"/>
      <c r="D340" s="362"/>
      <c r="E340" s="357" t="str">
        <f>VLOOKUP(B340,Remark!G:H,2,0)</f>
        <v>NAWA</v>
      </c>
      <c r="F340" s="367"/>
      <c r="G340" s="367"/>
      <c r="H340" s="367"/>
      <c r="I340" s="367"/>
      <c r="J340" s="367"/>
      <c r="K340" s="367"/>
      <c r="L340" s="367"/>
      <c r="M340" s="367"/>
      <c r="N340" s="367"/>
      <c r="O340" s="367"/>
      <c r="P340" s="367"/>
      <c r="Q340" s="367"/>
      <c r="R340" s="357"/>
      <c r="S340" s="357"/>
      <c r="T340" s="357"/>
      <c r="U340" s="357"/>
      <c r="V340" s="357"/>
      <c r="W340" s="357"/>
      <c r="X340" s="357"/>
      <c r="Y340" s="357"/>
      <c r="Z340" s="357"/>
      <c r="AA340" s="357"/>
      <c r="AB340" s="357"/>
      <c r="AC340" s="357"/>
      <c r="AD340" s="357"/>
      <c r="AE340" s="357"/>
      <c r="AF340" s="357"/>
      <c r="AG340" s="357"/>
      <c r="AH340" s="357"/>
      <c r="AI340" s="357"/>
      <c r="AJ340" s="357"/>
      <c r="AK340" s="357"/>
      <c r="AL340" s="357"/>
      <c r="AM340" s="357"/>
      <c r="AN340" s="357"/>
      <c r="AO340" s="357"/>
      <c r="AP340" s="362"/>
      <c r="AQ340" s="366"/>
      <c r="AR340" s="357"/>
      <c r="AS340" s="361"/>
      <c r="AT340" s="361"/>
      <c r="AU340" s="362"/>
      <c r="AV340" s="361">
        <v>79</v>
      </c>
      <c r="AW340" s="361">
        <v>5461</v>
      </c>
      <c r="AX340" s="362">
        <f t="shared" si="51"/>
        <v>1365.25</v>
      </c>
      <c r="AY340" s="361">
        <v>116</v>
      </c>
      <c r="AZ340" s="361">
        <v>8080</v>
      </c>
      <c r="BA340" s="360">
        <f t="shared" si="60"/>
        <v>2020</v>
      </c>
      <c r="BB340" s="361">
        <v>109</v>
      </c>
      <c r="BC340" s="361">
        <v>8171</v>
      </c>
      <c r="BD340" s="362">
        <f t="shared" si="61"/>
        <v>2042.75</v>
      </c>
      <c r="BE340" s="359">
        <v>142</v>
      </c>
      <c r="BF340" s="359">
        <v>10622</v>
      </c>
      <c r="BG340" s="362">
        <f t="shared" si="62"/>
        <v>2655.5</v>
      </c>
      <c r="BH340" s="362">
        <v>134</v>
      </c>
      <c r="BI340" s="362">
        <v>9438</v>
      </c>
      <c r="BJ340" s="362">
        <f t="shared" si="63"/>
        <v>2359.5</v>
      </c>
      <c r="BK340" s="362">
        <v>182</v>
      </c>
      <c r="BL340" s="362">
        <v>12090</v>
      </c>
      <c r="BM340" s="362">
        <f t="shared" si="64"/>
        <v>3022.5</v>
      </c>
    </row>
    <row r="341" spans="1:65" s="288" customFormat="1" ht="14.65" customHeight="1">
      <c r="A341" s="340">
        <v>339</v>
      </c>
      <c r="B341" s="362" t="s">
        <v>1155</v>
      </c>
      <c r="C341" s="362"/>
      <c r="D341" s="362"/>
      <c r="E341" s="357" t="str">
        <f>VLOOKUP(B341,Remark!G:H,2,0)</f>
        <v>TYA3</v>
      </c>
      <c r="F341" s="367"/>
      <c r="G341" s="367"/>
      <c r="H341" s="367"/>
      <c r="I341" s="367"/>
      <c r="J341" s="367"/>
      <c r="K341" s="367"/>
      <c r="L341" s="367"/>
      <c r="M341" s="367"/>
      <c r="N341" s="367"/>
      <c r="O341" s="367"/>
      <c r="P341" s="367"/>
      <c r="Q341" s="367"/>
      <c r="R341" s="357"/>
      <c r="S341" s="357"/>
      <c r="T341" s="357"/>
      <c r="U341" s="357"/>
      <c r="V341" s="357"/>
      <c r="W341" s="357"/>
      <c r="X341" s="357"/>
      <c r="Y341" s="357"/>
      <c r="Z341" s="357"/>
      <c r="AA341" s="357"/>
      <c r="AB341" s="357"/>
      <c r="AC341" s="357"/>
      <c r="AD341" s="357"/>
      <c r="AE341" s="357"/>
      <c r="AF341" s="357"/>
      <c r="AG341" s="357"/>
      <c r="AH341" s="357"/>
      <c r="AI341" s="357"/>
      <c r="AJ341" s="357"/>
      <c r="AK341" s="357"/>
      <c r="AL341" s="357"/>
      <c r="AM341" s="357"/>
      <c r="AN341" s="357"/>
      <c r="AO341" s="357"/>
      <c r="AP341" s="362"/>
      <c r="AQ341" s="366"/>
      <c r="AR341" s="357"/>
      <c r="AS341" s="361"/>
      <c r="AT341" s="361"/>
      <c r="AU341" s="362"/>
      <c r="AV341" s="361">
        <v>0</v>
      </c>
      <c r="AW341" s="361">
        <v>0</v>
      </c>
      <c r="AX341" s="362">
        <f t="shared" si="51"/>
        <v>0</v>
      </c>
      <c r="AY341" s="361">
        <v>0</v>
      </c>
      <c r="AZ341" s="361">
        <v>0</v>
      </c>
      <c r="BA341" s="360">
        <f t="shared" si="60"/>
        <v>0</v>
      </c>
      <c r="BB341" s="361">
        <v>0</v>
      </c>
      <c r="BC341" s="361">
        <v>0</v>
      </c>
      <c r="BD341" s="362">
        <f t="shared" si="61"/>
        <v>0</v>
      </c>
      <c r="BE341" s="359">
        <v>0</v>
      </c>
      <c r="BF341" s="359">
        <v>0</v>
      </c>
      <c r="BG341" s="362">
        <f t="shared" si="62"/>
        <v>0</v>
      </c>
      <c r="BH341" s="362">
        <v>0</v>
      </c>
      <c r="BI341" s="362">
        <v>0</v>
      </c>
      <c r="BJ341" s="362">
        <f t="shared" si="63"/>
        <v>0</v>
      </c>
      <c r="BK341" s="362">
        <v>0</v>
      </c>
      <c r="BL341" s="362">
        <v>0</v>
      </c>
      <c r="BM341" s="362">
        <f t="shared" si="64"/>
        <v>0</v>
      </c>
    </row>
    <row r="342" spans="1:65" s="288" customFormat="1" ht="14.65" customHeight="1">
      <c r="A342" s="340">
        <v>340</v>
      </c>
      <c r="B342" s="362" t="s">
        <v>1156</v>
      </c>
      <c r="C342" s="362"/>
      <c r="D342" s="362"/>
      <c r="E342" s="357" t="str">
        <f>VLOOKUP(B342,Remark!G:H,2,0)</f>
        <v>Kerry</v>
      </c>
      <c r="F342" s="367"/>
      <c r="G342" s="367"/>
      <c r="H342" s="367"/>
      <c r="I342" s="367"/>
      <c r="J342" s="367"/>
      <c r="K342" s="367"/>
      <c r="L342" s="367"/>
      <c r="M342" s="367"/>
      <c r="N342" s="367"/>
      <c r="O342" s="367"/>
      <c r="P342" s="367"/>
      <c r="Q342" s="367"/>
      <c r="R342" s="357"/>
      <c r="S342" s="357"/>
      <c r="T342" s="357"/>
      <c r="U342" s="357"/>
      <c r="V342" s="357"/>
      <c r="W342" s="357"/>
      <c r="X342" s="357"/>
      <c r="Y342" s="357"/>
      <c r="Z342" s="357"/>
      <c r="AA342" s="357"/>
      <c r="AB342" s="357"/>
      <c r="AC342" s="357"/>
      <c r="AD342" s="357"/>
      <c r="AE342" s="357"/>
      <c r="AF342" s="357"/>
      <c r="AG342" s="357"/>
      <c r="AH342" s="357"/>
      <c r="AI342" s="357"/>
      <c r="AJ342" s="357"/>
      <c r="AK342" s="357"/>
      <c r="AL342" s="357"/>
      <c r="AM342" s="357"/>
      <c r="AN342" s="357"/>
      <c r="AO342" s="357"/>
      <c r="AP342" s="362"/>
      <c r="AQ342" s="366"/>
      <c r="AR342" s="357"/>
      <c r="AS342" s="361"/>
      <c r="AT342" s="361"/>
      <c r="AU342" s="362"/>
      <c r="AV342" s="361">
        <v>299</v>
      </c>
      <c r="AW342" s="361">
        <v>18533</v>
      </c>
      <c r="AX342" s="362">
        <f t="shared" si="51"/>
        <v>4633.25</v>
      </c>
      <c r="AY342" s="361">
        <v>332</v>
      </c>
      <c r="AZ342" s="361">
        <v>23052</v>
      </c>
      <c r="BA342" s="360">
        <f t="shared" si="60"/>
        <v>5763</v>
      </c>
      <c r="BB342" s="361">
        <v>366</v>
      </c>
      <c r="BC342" s="361">
        <v>23250</v>
      </c>
      <c r="BD342" s="362">
        <f t="shared" si="61"/>
        <v>5812.5</v>
      </c>
      <c r="BE342" s="359">
        <v>288</v>
      </c>
      <c r="BF342" s="359">
        <v>19700</v>
      </c>
      <c r="BG342" s="362">
        <f t="shared" si="62"/>
        <v>4925</v>
      </c>
      <c r="BH342" s="362">
        <v>344</v>
      </c>
      <c r="BI342" s="362">
        <v>20844</v>
      </c>
      <c r="BJ342" s="362">
        <f t="shared" si="63"/>
        <v>5211</v>
      </c>
      <c r="BK342" s="362">
        <v>308</v>
      </c>
      <c r="BL342" s="362">
        <v>18356</v>
      </c>
      <c r="BM342" s="362">
        <f t="shared" si="64"/>
        <v>4589</v>
      </c>
    </row>
    <row r="343" spans="1:65" s="288" customFormat="1" ht="14.65" customHeight="1">
      <c r="A343" s="340">
        <v>341</v>
      </c>
      <c r="B343" s="362" t="s">
        <v>1157</v>
      </c>
      <c r="C343" s="362"/>
      <c r="D343" s="362"/>
      <c r="E343" s="357" t="str">
        <f>VLOOKUP(B343,Remark!G:H,2,0)</f>
        <v>MTNG</v>
      </c>
      <c r="F343" s="367"/>
      <c r="G343" s="367"/>
      <c r="H343" s="367"/>
      <c r="I343" s="367"/>
      <c r="J343" s="367"/>
      <c r="K343" s="367"/>
      <c r="L343" s="367"/>
      <c r="M343" s="367"/>
      <c r="N343" s="367"/>
      <c r="O343" s="367"/>
      <c r="P343" s="367"/>
      <c r="Q343" s="367"/>
      <c r="R343" s="357"/>
      <c r="S343" s="357"/>
      <c r="T343" s="357"/>
      <c r="U343" s="357"/>
      <c r="V343" s="357"/>
      <c r="W343" s="357"/>
      <c r="X343" s="357"/>
      <c r="Y343" s="357"/>
      <c r="Z343" s="357"/>
      <c r="AA343" s="357"/>
      <c r="AB343" s="357"/>
      <c r="AC343" s="357"/>
      <c r="AD343" s="357"/>
      <c r="AE343" s="357"/>
      <c r="AF343" s="357"/>
      <c r="AG343" s="357"/>
      <c r="AH343" s="357"/>
      <c r="AI343" s="357"/>
      <c r="AJ343" s="357"/>
      <c r="AK343" s="357"/>
      <c r="AL343" s="357"/>
      <c r="AM343" s="357"/>
      <c r="AN343" s="357"/>
      <c r="AO343" s="357"/>
      <c r="AP343" s="362"/>
      <c r="AQ343" s="366"/>
      <c r="AR343" s="357"/>
      <c r="AS343" s="361"/>
      <c r="AT343" s="361"/>
      <c r="AU343" s="362"/>
      <c r="AV343" s="361">
        <v>186</v>
      </c>
      <c r="AW343" s="361">
        <v>10918</v>
      </c>
      <c r="AX343" s="362">
        <f t="shared" si="51"/>
        <v>2729.5</v>
      </c>
      <c r="AY343" s="361">
        <v>189</v>
      </c>
      <c r="AZ343" s="361">
        <v>11667</v>
      </c>
      <c r="BA343" s="360">
        <f t="shared" si="60"/>
        <v>2916.75</v>
      </c>
      <c r="BB343" s="361">
        <v>148</v>
      </c>
      <c r="BC343" s="361">
        <v>10216</v>
      </c>
      <c r="BD343" s="362">
        <f t="shared" si="61"/>
        <v>2554</v>
      </c>
      <c r="BE343" s="359">
        <v>159</v>
      </c>
      <c r="BF343" s="359">
        <v>10725</v>
      </c>
      <c r="BG343" s="362">
        <f t="shared" si="62"/>
        <v>2681.25</v>
      </c>
      <c r="BH343" s="362">
        <v>217</v>
      </c>
      <c r="BI343" s="362">
        <v>13875</v>
      </c>
      <c r="BJ343" s="362">
        <f t="shared" si="63"/>
        <v>3468.75</v>
      </c>
      <c r="BK343" s="362">
        <v>181</v>
      </c>
      <c r="BL343" s="362">
        <v>11415</v>
      </c>
      <c r="BM343" s="362">
        <f t="shared" si="64"/>
        <v>2853.75</v>
      </c>
    </row>
    <row r="344" spans="1:65" s="288" customFormat="1" ht="14.65" customHeight="1">
      <c r="A344" s="340">
        <v>342</v>
      </c>
      <c r="B344" s="362" t="s">
        <v>1158</v>
      </c>
      <c r="C344" s="362"/>
      <c r="D344" s="362"/>
      <c r="E344" s="357" t="str">
        <f>VLOOKUP(B344,Remark!G:H,2,0)</f>
        <v>MTNG</v>
      </c>
      <c r="F344" s="367"/>
      <c r="G344" s="367"/>
      <c r="H344" s="367"/>
      <c r="I344" s="367"/>
      <c r="J344" s="367"/>
      <c r="K344" s="367"/>
      <c r="L344" s="367"/>
      <c r="M344" s="367"/>
      <c r="N344" s="367"/>
      <c r="O344" s="367"/>
      <c r="P344" s="367"/>
      <c r="Q344" s="367"/>
      <c r="R344" s="357"/>
      <c r="S344" s="357"/>
      <c r="T344" s="357"/>
      <c r="U344" s="357"/>
      <c r="V344" s="357"/>
      <c r="W344" s="357"/>
      <c r="X344" s="357"/>
      <c r="Y344" s="357"/>
      <c r="Z344" s="357"/>
      <c r="AA344" s="357"/>
      <c r="AB344" s="357"/>
      <c r="AC344" s="357"/>
      <c r="AD344" s="357"/>
      <c r="AE344" s="357"/>
      <c r="AF344" s="357"/>
      <c r="AG344" s="357"/>
      <c r="AH344" s="357"/>
      <c r="AI344" s="357"/>
      <c r="AJ344" s="357"/>
      <c r="AK344" s="357"/>
      <c r="AL344" s="357"/>
      <c r="AM344" s="357"/>
      <c r="AN344" s="357"/>
      <c r="AO344" s="357"/>
      <c r="AP344" s="362"/>
      <c r="AQ344" s="366"/>
      <c r="AR344" s="357"/>
      <c r="AS344" s="361"/>
      <c r="AT344" s="361"/>
      <c r="AU344" s="362"/>
      <c r="AV344" s="361">
        <v>104</v>
      </c>
      <c r="AW344" s="361">
        <v>6732</v>
      </c>
      <c r="AX344" s="362">
        <f t="shared" si="51"/>
        <v>1683</v>
      </c>
      <c r="AY344" s="361">
        <v>131</v>
      </c>
      <c r="AZ344" s="361">
        <v>7681</v>
      </c>
      <c r="BA344" s="360">
        <f t="shared" si="60"/>
        <v>1920.25</v>
      </c>
      <c r="BB344" s="361">
        <v>181</v>
      </c>
      <c r="BC344" s="361">
        <v>11291</v>
      </c>
      <c r="BD344" s="362">
        <f t="shared" si="61"/>
        <v>2822.75</v>
      </c>
      <c r="BE344" s="359">
        <v>159</v>
      </c>
      <c r="BF344" s="359">
        <v>10049</v>
      </c>
      <c r="BG344" s="362">
        <f t="shared" si="62"/>
        <v>2512.25</v>
      </c>
      <c r="BH344" s="362">
        <v>193</v>
      </c>
      <c r="BI344" s="362">
        <v>10919</v>
      </c>
      <c r="BJ344" s="362">
        <f t="shared" si="63"/>
        <v>2729.75</v>
      </c>
      <c r="BK344" s="362">
        <v>202</v>
      </c>
      <c r="BL344" s="362">
        <v>11934</v>
      </c>
      <c r="BM344" s="362">
        <f t="shared" si="64"/>
        <v>2983.5</v>
      </c>
    </row>
    <row r="345" spans="1:65" s="288" customFormat="1" ht="14.65" customHeight="1">
      <c r="A345" s="340">
        <v>343</v>
      </c>
      <c r="B345" s="362" t="s">
        <v>1159</v>
      </c>
      <c r="C345" s="362"/>
      <c r="D345" s="362"/>
      <c r="E345" s="357" t="str">
        <f>VLOOKUP(B345,Remark!G:H,2,0)</f>
        <v>TUPM</v>
      </c>
      <c r="F345" s="367"/>
      <c r="G345" s="367"/>
      <c r="H345" s="367"/>
      <c r="I345" s="367"/>
      <c r="J345" s="367"/>
      <c r="K345" s="367"/>
      <c r="L345" s="367"/>
      <c r="M345" s="367"/>
      <c r="N345" s="367"/>
      <c r="O345" s="367"/>
      <c r="P345" s="367"/>
      <c r="Q345" s="367"/>
      <c r="R345" s="357"/>
      <c r="S345" s="357"/>
      <c r="T345" s="357"/>
      <c r="U345" s="357"/>
      <c r="V345" s="357"/>
      <c r="W345" s="357"/>
      <c r="X345" s="357"/>
      <c r="Y345" s="357"/>
      <c r="Z345" s="357"/>
      <c r="AA345" s="357"/>
      <c r="AB345" s="357"/>
      <c r="AC345" s="357"/>
      <c r="AD345" s="357"/>
      <c r="AE345" s="357"/>
      <c r="AF345" s="357"/>
      <c r="AG345" s="357"/>
      <c r="AH345" s="357"/>
      <c r="AI345" s="357"/>
      <c r="AJ345" s="357"/>
      <c r="AK345" s="357"/>
      <c r="AL345" s="357"/>
      <c r="AM345" s="357"/>
      <c r="AN345" s="357"/>
      <c r="AO345" s="357"/>
      <c r="AP345" s="362"/>
      <c r="AQ345" s="366"/>
      <c r="AR345" s="357"/>
      <c r="AS345" s="361"/>
      <c r="AT345" s="361"/>
      <c r="AU345" s="362"/>
      <c r="AV345" s="361">
        <v>146</v>
      </c>
      <c r="AW345" s="361">
        <v>8762</v>
      </c>
      <c r="AX345" s="362">
        <f t="shared" si="51"/>
        <v>2190.5</v>
      </c>
      <c r="AY345" s="361">
        <v>129</v>
      </c>
      <c r="AZ345" s="361">
        <v>10967</v>
      </c>
      <c r="BA345" s="360">
        <f t="shared" si="60"/>
        <v>2741.75</v>
      </c>
      <c r="BB345" s="361">
        <v>138</v>
      </c>
      <c r="BC345" s="361">
        <v>12678</v>
      </c>
      <c r="BD345" s="362">
        <f t="shared" si="61"/>
        <v>3169.5</v>
      </c>
      <c r="BE345" s="359">
        <v>141</v>
      </c>
      <c r="BF345" s="359">
        <v>11867</v>
      </c>
      <c r="BG345" s="362">
        <f t="shared" si="62"/>
        <v>2966.75</v>
      </c>
      <c r="BH345" s="362">
        <v>152</v>
      </c>
      <c r="BI345" s="362">
        <v>10656</v>
      </c>
      <c r="BJ345" s="362">
        <f t="shared" si="63"/>
        <v>2664</v>
      </c>
      <c r="BK345" s="362">
        <v>134</v>
      </c>
      <c r="BL345" s="362">
        <v>9066</v>
      </c>
      <c r="BM345" s="362">
        <f t="shared" si="64"/>
        <v>2266.5</v>
      </c>
    </row>
    <row r="346" spans="1:65" s="288" customFormat="1" ht="14.65" customHeight="1">
      <c r="A346" s="340">
        <v>344</v>
      </c>
      <c r="B346" s="362" t="s">
        <v>1160</v>
      </c>
      <c r="C346" s="362"/>
      <c r="D346" s="362"/>
      <c r="E346" s="357" t="str">
        <f>VLOOKUP(B346,Remark!G:H,2,0)</f>
        <v>TUPM</v>
      </c>
      <c r="F346" s="367"/>
      <c r="G346" s="367"/>
      <c r="H346" s="367"/>
      <c r="I346" s="367"/>
      <c r="J346" s="367"/>
      <c r="K346" s="367"/>
      <c r="L346" s="367"/>
      <c r="M346" s="367"/>
      <c r="N346" s="367"/>
      <c r="O346" s="367"/>
      <c r="P346" s="367"/>
      <c r="Q346" s="367"/>
      <c r="R346" s="357"/>
      <c r="S346" s="357"/>
      <c r="T346" s="357"/>
      <c r="U346" s="357"/>
      <c r="V346" s="357"/>
      <c r="W346" s="357"/>
      <c r="X346" s="357"/>
      <c r="Y346" s="357"/>
      <c r="Z346" s="357"/>
      <c r="AA346" s="357"/>
      <c r="AB346" s="357"/>
      <c r="AC346" s="357"/>
      <c r="AD346" s="357"/>
      <c r="AE346" s="357"/>
      <c r="AF346" s="357"/>
      <c r="AG346" s="357"/>
      <c r="AH346" s="357"/>
      <c r="AI346" s="357"/>
      <c r="AJ346" s="357"/>
      <c r="AK346" s="357"/>
      <c r="AL346" s="357"/>
      <c r="AM346" s="357"/>
      <c r="AN346" s="357"/>
      <c r="AO346" s="357"/>
      <c r="AP346" s="362"/>
      <c r="AQ346" s="366"/>
      <c r="AR346" s="357"/>
      <c r="AS346" s="361"/>
      <c r="AT346" s="361"/>
      <c r="AU346" s="362"/>
      <c r="AV346" s="361">
        <v>36</v>
      </c>
      <c r="AW346" s="361">
        <v>2568</v>
      </c>
      <c r="AX346" s="362">
        <f t="shared" si="51"/>
        <v>642</v>
      </c>
      <c r="AY346" s="361">
        <v>70</v>
      </c>
      <c r="AZ346" s="361">
        <v>4046</v>
      </c>
      <c r="BA346" s="360">
        <f t="shared" si="60"/>
        <v>1011.5</v>
      </c>
      <c r="BB346" s="361">
        <v>40</v>
      </c>
      <c r="BC346" s="361">
        <v>2784</v>
      </c>
      <c r="BD346" s="362">
        <f t="shared" si="61"/>
        <v>696</v>
      </c>
      <c r="BE346" s="359">
        <v>24</v>
      </c>
      <c r="BF346" s="359">
        <v>1588</v>
      </c>
      <c r="BG346" s="362">
        <f t="shared" si="62"/>
        <v>397</v>
      </c>
      <c r="BH346" s="362">
        <v>18</v>
      </c>
      <c r="BI346" s="362">
        <v>1222</v>
      </c>
      <c r="BJ346" s="362">
        <f t="shared" si="63"/>
        <v>305.5</v>
      </c>
      <c r="BK346" s="362">
        <v>26</v>
      </c>
      <c r="BL346" s="362">
        <v>2046</v>
      </c>
      <c r="BM346" s="362">
        <f t="shared" si="64"/>
        <v>511.5</v>
      </c>
    </row>
    <row r="347" spans="1:65" s="288" customFormat="1" ht="14.65" customHeight="1">
      <c r="A347" s="340">
        <v>345</v>
      </c>
      <c r="B347" s="362" t="s">
        <v>1161</v>
      </c>
      <c r="C347" s="362"/>
      <c r="D347" s="362"/>
      <c r="E347" s="357" t="str">
        <f>VLOOKUP(B347,Remark!G:H,2,0)</f>
        <v>TUPM</v>
      </c>
      <c r="F347" s="367"/>
      <c r="G347" s="367"/>
      <c r="H347" s="367"/>
      <c r="I347" s="367"/>
      <c r="J347" s="367"/>
      <c r="K347" s="367"/>
      <c r="L347" s="367"/>
      <c r="M347" s="367"/>
      <c r="N347" s="367"/>
      <c r="O347" s="367"/>
      <c r="P347" s="367"/>
      <c r="Q347" s="367"/>
      <c r="R347" s="357"/>
      <c r="S347" s="357"/>
      <c r="T347" s="357"/>
      <c r="U347" s="357"/>
      <c r="V347" s="357"/>
      <c r="W347" s="357"/>
      <c r="X347" s="357"/>
      <c r="Y347" s="357"/>
      <c r="Z347" s="357"/>
      <c r="AA347" s="357"/>
      <c r="AB347" s="357"/>
      <c r="AC347" s="357"/>
      <c r="AD347" s="357"/>
      <c r="AE347" s="357"/>
      <c r="AF347" s="357"/>
      <c r="AG347" s="357"/>
      <c r="AH347" s="357"/>
      <c r="AI347" s="357"/>
      <c r="AJ347" s="357"/>
      <c r="AK347" s="357"/>
      <c r="AL347" s="357"/>
      <c r="AM347" s="357"/>
      <c r="AN347" s="357"/>
      <c r="AO347" s="357"/>
      <c r="AP347" s="362"/>
      <c r="AQ347" s="366"/>
      <c r="AR347" s="357"/>
      <c r="AS347" s="361"/>
      <c r="AT347" s="361"/>
      <c r="AU347" s="362"/>
      <c r="AV347" s="361">
        <v>108</v>
      </c>
      <c r="AW347" s="361">
        <v>6920</v>
      </c>
      <c r="AX347" s="362">
        <f t="shared" si="51"/>
        <v>1730</v>
      </c>
      <c r="AY347" s="361">
        <v>202</v>
      </c>
      <c r="AZ347" s="361">
        <v>11394</v>
      </c>
      <c r="BA347" s="360">
        <f t="shared" si="60"/>
        <v>2848.5</v>
      </c>
      <c r="BB347" s="361">
        <v>222</v>
      </c>
      <c r="BC347" s="361">
        <v>14314</v>
      </c>
      <c r="BD347" s="362">
        <f t="shared" si="61"/>
        <v>3578.5</v>
      </c>
      <c r="BE347" s="359">
        <v>140</v>
      </c>
      <c r="BF347" s="359">
        <v>8984</v>
      </c>
      <c r="BG347" s="362">
        <f t="shared" si="62"/>
        <v>2246</v>
      </c>
      <c r="BH347" s="362">
        <v>120</v>
      </c>
      <c r="BI347" s="362">
        <v>7800</v>
      </c>
      <c r="BJ347" s="362">
        <f t="shared" si="63"/>
        <v>1950</v>
      </c>
      <c r="BK347" s="362">
        <v>100</v>
      </c>
      <c r="BL347" s="362">
        <v>6912</v>
      </c>
      <c r="BM347" s="362">
        <f t="shared" si="64"/>
        <v>1728</v>
      </c>
    </row>
    <row r="348" spans="1:65" s="288" customFormat="1" ht="14.65" customHeight="1">
      <c r="A348" s="340">
        <v>346</v>
      </c>
      <c r="B348" s="362" t="s">
        <v>1162</v>
      </c>
      <c r="C348" s="362"/>
      <c r="D348" s="362"/>
      <c r="E348" s="357" t="str">
        <f>VLOOKUP(B348,Remark!G:H,2,0)</f>
        <v>PKED</v>
      </c>
      <c r="F348" s="367"/>
      <c r="G348" s="367"/>
      <c r="H348" s="367"/>
      <c r="I348" s="367"/>
      <c r="J348" s="367"/>
      <c r="K348" s="367"/>
      <c r="L348" s="367"/>
      <c r="M348" s="367"/>
      <c r="N348" s="367"/>
      <c r="O348" s="367"/>
      <c r="P348" s="367"/>
      <c r="Q348" s="367"/>
      <c r="R348" s="357"/>
      <c r="S348" s="357"/>
      <c r="T348" s="357"/>
      <c r="U348" s="357"/>
      <c r="V348" s="357"/>
      <c r="W348" s="357"/>
      <c r="X348" s="357"/>
      <c r="Y348" s="357"/>
      <c r="Z348" s="357"/>
      <c r="AA348" s="357"/>
      <c r="AB348" s="357"/>
      <c r="AC348" s="357"/>
      <c r="AD348" s="357"/>
      <c r="AE348" s="357"/>
      <c r="AF348" s="357"/>
      <c r="AG348" s="357"/>
      <c r="AH348" s="357"/>
      <c r="AI348" s="357"/>
      <c r="AJ348" s="357"/>
      <c r="AK348" s="357"/>
      <c r="AL348" s="357"/>
      <c r="AM348" s="357"/>
      <c r="AN348" s="357"/>
      <c r="AO348" s="357"/>
      <c r="AP348" s="362"/>
      <c r="AQ348" s="366"/>
      <c r="AR348" s="357"/>
      <c r="AS348" s="361"/>
      <c r="AT348" s="361"/>
      <c r="AU348" s="362"/>
      <c r="AV348" s="361">
        <v>156</v>
      </c>
      <c r="AW348" s="361">
        <v>9160</v>
      </c>
      <c r="AX348" s="362">
        <f t="shared" si="51"/>
        <v>2290</v>
      </c>
      <c r="AY348" s="361">
        <v>227</v>
      </c>
      <c r="AZ348" s="361">
        <v>12857</v>
      </c>
      <c r="BA348" s="360">
        <f t="shared" si="60"/>
        <v>3214.25</v>
      </c>
      <c r="BB348" s="361">
        <v>284</v>
      </c>
      <c r="BC348" s="361">
        <v>17208</v>
      </c>
      <c r="BD348" s="362">
        <f t="shared" si="61"/>
        <v>4302</v>
      </c>
      <c r="BE348" s="359">
        <v>296</v>
      </c>
      <c r="BF348" s="359">
        <v>17832</v>
      </c>
      <c r="BG348" s="362">
        <f t="shared" si="62"/>
        <v>4458</v>
      </c>
      <c r="BH348" s="362">
        <v>284</v>
      </c>
      <c r="BI348" s="362">
        <v>16852</v>
      </c>
      <c r="BJ348" s="362">
        <f t="shared" si="63"/>
        <v>4213</v>
      </c>
      <c r="BK348" s="362">
        <v>375</v>
      </c>
      <c r="BL348" s="362">
        <v>22481</v>
      </c>
      <c r="BM348" s="362">
        <f t="shared" si="64"/>
        <v>5620.25</v>
      </c>
    </row>
    <row r="349" spans="1:65" s="288" customFormat="1" ht="14.65" customHeight="1">
      <c r="A349" s="340">
        <v>347</v>
      </c>
      <c r="B349" s="366" t="s">
        <v>1366</v>
      </c>
      <c r="C349" s="366"/>
      <c r="D349" s="366"/>
      <c r="E349" s="357" t="str">
        <f>VLOOKUP(B349,Remark!G:H,2,0)</f>
        <v>Kerry</v>
      </c>
      <c r="F349" s="367"/>
      <c r="G349" s="367"/>
      <c r="H349" s="367"/>
      <c r="I349" s="367"/>
      <c r="J349" s="367"/>
      <c r="K349" s="367"/>
      <c r="L349" s="367"/>
      <c r="M349" s="367"/>
      <c r="N349" s="367"/>
      <c r="O349" s="367"/>
      <c r="P349" s="367"/>
      <c r="Q349" s="367"/>
      <c r="R349" s="357"/>
      <c r="S349" s="357"/>
      <c r="T349" s="357"/>
      <c r="U349" s="357"/>
      <c r="V349" s="357"/>
      <c r="W349" s="357"/>
      <c r="X349" s="357"/>
      <c r="Y349" s="357"/>
      <c r="Z349" s="357"/>
      <c r="AA349" s="357"/>
      <c r="AB349" s="357"/>
      <c r="AC349" s="357"/>
      <c r="AD349" s="357"/>
      <c r="AE349" s="357"/>
      <c r="AF349" s="357"/>
      <c r="AG349" s="357"/>
      <c r="AH349" s="357"/>
      <c r="AI349" s="357"/>
      <c r="AJ349" s="357"/>
      <c r="AK349" s="357"/>
      <c r="AL349" s="357"/>
      <c r="AM349" s="357"/>
      <c r="AN349" s="357"/>
      <c r="AO349" s="357"/>
      <c r="AP349" s="362"/>
      <c r="AQ349" s="366"/>
      <c r="AR349" s="357"/>
      <c r="AS349" s="361"/>
      <c r="AT349" s="361"/>
      <c r="AU349" s="362"/>
      <c r="AV349" s="361">
        <v>189</v>
      </c>
      <c r="AW349" s="361">
        <v>11423</v>
      </c>
      <c r="AX349" s="362">
        <f t="shared" si="51"/>
        <v>2855.75</v>
      </c>
      <c r="AY349" s="361">
        <v>117</v>
      </c>
      <c r="AZ349" s="361">
        <v>7371</v>
      </c>
      <c r="BA349" s="360">
        <f t="shared" si="60"/>
        <v>1842.75</v>
      </c>
      <c r="BB349" s="361">
        <v>162</v>
      </c>
      <c r="BC349" s="361">
        <v>9994</v>
      </c>
      <c r="BD349" s="362">
        <f t="shared" si="61"/>
        <v>2498.5</v>
      </c>
      <c r="BE349" s="359">
        <v>104</v>
      </c>
      <c r="BF349" s="359">
        <v>7692</v>
      </c>
      <c r="BG349" s="362">
        <f t="shared" si="62"/>
        <v>1923</v>
      </c>
      <c r="BH349" s="362">
        <v>163</v>
      </c>
      <c r="BI349" s="362">
        <v>9433</v>
      </c>
      <c r="BJ349" s="362">
        <f t="shared" si="63"/>
        <v>2358.25</v>
      </c>
      <c r="BK349" s="362">
        <v>115</v>
      </c>
      <c r="BL349" s="362">
        <v>7149</v>
      </c>
      <c r="BM349" s="362">
        <f t="shared" si="64"/>
        <v>1787.25</v>
      </c>
    </row>
    <row r="350" spans="1:65" s="288" customFormat="1" ht="14.65" customHeight="1">
      <c r="A350" s="340">
        <v>348</v>
      </c>
      <c r="B350" s="366" t="s">
        <v>1367</v>
      </c>
      <c r="C350" s="366"/>
      <c r="D350" s="366"/>
      <c r="E350" s="357" t="str">
        <f>VLOOKUP(B350,Remark!G:H,2,0)</f>
        <v>RSIT</v>
      </c>
      <c r="F350" s="367"/>
      <c r="G350" s="367"/>
      <c r="H350" s="367"/>
      <c r="I350" s="367"/>
      <c r="J350" s="367"/>
      <c r="K350" s="367"/>
      <c r="L350" s="367"/>
      <c r="M350" s="367"/>
      <c r="N350" s="367"/>
      <c r="O350" s="367"/>
      <c r="P350" s="367"/>
      <c r="Q350" s="367"/>
      <c r="R350" s="357"/>
      <c r="S350" s="357"/>
      <c r="T350" s="357"/>
      <c r="U350" s="357"/>
      <c r="V350" s="357"/>
      <c r="W350" s="357"/>
      <c r="X350" s="357"/>
      <c r="Y350" s="357"/>
      <c r="Z350" s="357"/>
      <c r="AA350" s="357"/>
      <c r="AB350" s="357"/>
      <c r="AC350" s="357"/>
      <c r="AD350" s="357"/>
      <c r="AE350" s="357"/>
      <c r="AF350" s="357"/>
      <c r="AG350" s="357"/>
      <c r="AH350" s="357"/>
      <c r="AI350" s="357"/>
      <c r="AJ350" s="357"/>
      <c r="AK350" s="357"/>
      <c r="AL350" s="357"/>
      <c r="AM350" s="357"/>
      <c r="AN350" s="357"/>
      <c r="AO350" s="357"/>
      <c r="AP350" s="362"/>
      <c r="AQ350" s="366"/>
      <c r="AR350" s="357"/>
      <c r="AS350" s="361"/>
      <c r="AT350" s="361"/>
      <c r="AU350" s="362"/>
      <c r="AV350" s="361">
        <v>219</v>
      </c>
      <c r="AW350" s="361">
        <v>13601</v>
      </c>
      <c r="AX350" s="362">
        <f t="shared" si="51"/>
        <v>3400.25</v>
      </c>
      <c r="AY350" s="361">
        <v>150</v>
      </c>
      <c r="AZ350" s="361">
        <v>9246</v>
      </c>
      <c r="BA350" s="360">
        <f t="shared" si="60"/>
        <v>2311.5</v>
      </c>
      <c r="BB350" s="361">
        <v>192</v>
      </c>
      <c r="BC350" s="361">
        <v>11664</v>
      </c>
      <c r="BD350" s="362">
        <f t="shared" si="61"/>
        <v>2916</v>
      </c>
      <c r="BE350" s="359">
        <v>180</v>
      </c>
      <c r="BF350" s="359">
        <v>10812</v>
      </c>
      <c r="BG350" s="362">
        <f t="shared" si="62"/>
        <v>2703</v>
      </c>
      <c r="BH350" s="362">
        <v>181</v>
      </c>
      <c r="BI350" s="362">
        <v>11699</v>
      </c>
      <c r="BJ350" s="362">
        <f t="shared" si="63"/>
        <v>2924.75</v>
      </c>
      <c r="BK350" s="362">
        <v>165</v>
      </c>
      <c r="BL350" s="362">
        <v>10651</v>
      </c>
      <c r="BM350" s="362">
        <f t="shared" si="64"/>
        <v>2662.75</v>
      </c>
    </row>
    <row r="351" spans="1:65" s="288" customFormat="1" ht="14.65" customHeight="1">
      <c r="A351" s="340">
        <v>349</v>
      </c>
      <c r="B351" s="366" t="s">
        <v>1368</v>
      </c>
      <c r="C351" s="366"/>
      <c r="D351" s="366"/>
      <c r="E351" s="357" t="str">
        <f>VLOOKUP(B351,Remark!G:H,2,0)</f>
        <v>RSIT</v>
      </c>
      <c r="F351" s="367"/>
      <c r="G351" s="367"/>
      <c r="H351" s="367"/>
      <c r="I351" s="367"/>
      <c r="J351" s="367"/>
      <c r="K351" s="367"/>
      <c r="L351" s="367"/>
      <c r="M351" s="367"/>
      <c r="N351" s="367"/>
      <c r="O351" s="367"/>
      <c r="P351" s="367"/>
      <c r="Q351" s="367"/>
      <c r="R351" s="357"/>
      <c r="S351" s="357"/>
      <c r="T351" s="357"/>
      <c r="U351" s="357"/>
      <c r="V351" s="357"/>
      <c r="W351" s="357"/>
      <c r="X351" s="357"/>
      <c r="Y351" s="357"/>
      <c r="Z351" s="357"/>
      <c r="AA351" s="357"/>
      <c r="AB351" s="357"/>
      <c r="AC351" s="357"/>
      <c r="AD351" s="357"/>
      <c r="AE351" s="357"/>
      <c r="AF351" s="357"/>
      <c r="AG351" s="357"/>
      <c r="AH351" s="357"/>
      <c r="AI351" s="357"/>
      <c r="AJ351" s="357"/>
      <c r="AK351" s="357"/>
      <c r="AL351" s="357"/>
      <c r="AM351" s="357"/>
      <c r="AN351" s="357"/>
      <c r="AO351" s="357"/>
      <c r="AP351" s="362"/>
      <c r="AQ351" s="366"/>
      <c r="AR351" s="357"/>
      <c r="AS351" s="361"/>
      <c r="AT351" s="361"/>
      <c r="AU351" s="362"/>
      <c r="AV351" s="361">
        <v>36</v>
      </c>
      <c r="AW351" s="361">
        <v>2236</v>
      </c>
      <c r="AX351" s="362">
        <f t="shared" si="51"/>
        <v>559</v>
      </c>
      <c r="AY351" s="361">
        <v>51</v>
      </c>
      <c r="AZ351" s="361">
        <v>3473</v>
      </c>
      <c r="BA351" s="360">
        <f t="shared" si="60"/>
        <v>868.25</v>
      </c>
      <c r="BB351" s="361">
        <v>59</v>
      </c>
      <c r="BC351" s="361">
        <v>3841</v>
      </c>
      <c r="BD351" s="362">
        <f t="shared" si="61"/>
        <v>960.25</v>
      </c>
      <c r="BE351" s="359">
        <v>73</v>
      </c>
      <c r="BF351" s="359">
        <v>4643</v>
      </c>
      <c r="BG351" s="362">
        <f t="shared" si="62"/>
        <v>1160.75</v>
      </c>
      <c r="BH351" s="362">
        <v>67</v>
      </c>
      <c r="BI351" s="362">
        <v>4213</v>
      </c>
      <c r="BJ351" s="362">
        <f t="shared" si="63"/>
        <v>1053.25</v>
      </c>
      <c r="BK351" s="362">
        <v>84</v>
      </c>
      <c r="BL351" s="362">
        <v>5624</v>
      </c>
      <c r="BM351" s="362">
        <f t="shared" si="64"/>
        <v>1406</v>
      </c>
    </row>
    <row r="352" spans="1:65" s="288" customFormat="1" ht="14.65" customHeight="1">
      <c r="A352" s="340">
        <v>350</v>
      </c>
      <c r="B352" s="366" t="s">
        <v>1369</v>
      </c>
      <c r="C352" s="366"/>
      <c r="D352" s="366"/>
      <c r="E352" s="357" t="str">
        <f>VLOOKUP(B352,Remark!G:H,2,0)</f>
        <v>TSIT</v>
      </c>
      <c r="F352" s="367"/>
      <c r="G352" s="367"/>
      <c r="H352" s="367"/>
      <c r="I352" s="367"/>
      <c r="J352" s="367"/>
      <c r="K352" s="367"/>
      <c r="L352" s="367"/>
      <c r="M352" s="367"/>
      <c r="N352" s="367"/>
      <c r="O352" s="367"/>
      <c r="P352" s="367"/>
      <c r="Q352" s="367"/>
      <c r="R352" s="357"/>
      <c r="S352" s="357"/>
      <c r="T352" s="357"/>
      <c r="U352" s="357"/>
      <c r="V352" s="357"/>
      <c r="W352" s="357"/>
      <c r="X352" s="357"/>
      <c r="Y352" s="357"/>
      <c r="Z352" s="357"/>
      <c r="AA352" s="357"/>
      <c r="AB352" s="357"/>
      <c r="AC352" s="357"/>
      <c r="AD352" s="357"/>
      <c r="AE352" s="357"/>
      <c r="AF352" s="357"/>
      <c r="AG352" s="357"/>
      <c r="AH352" s="357"/>
      <c r="AI352" s="357"/>
      <c r="AJ352" s="357"/>
      <c r="AK352" s="357"/>
      <c r="AL352" s="357"/>
      <c r="AM352" s="357"/>
      <c r="AN352" s="357"/>
      <c r="AO352" s="357"/>
      <c r="AP352" s="362"/>
      <c r="AQ352" s="366"/>
      <c r="AR352" s="357"/>
      <c r="AS352" s="361"/>
      <c r="AT352" s="361"/>
      <c r="AU352" s="362"/>
      <c r="AV352" s="361">
        <v>324</v>
      </c>
      <c r="AW352" s="361">
        <v>17604</v>
      </c>
      <c r="AX352" s="362">
        <f t="shared" si="51"/>
        <v>4401</v>
      </c>
      <c r="AY352" s="361">
        <v>346</v>
      </c>
      <c r="AZ352" s="361">
        <v>18722</v>
      </c>
      <c r="BA352" s="360">
        <f t="shared" si="60"/>
        <v>4680.5</v>
      </c>
      <c r="BB352" s="361">
        <v>265</v>
      </c>
      <c r="BC352" s="361">
        <v>14535</v>
      </c>
      <c r="BD352" s="362">
        <f t="shared" si="61"/>
        <v>3633.75</v>
      </c>
      <c r="BE352" s="359">
        <v>274</v>
      </c>
      <c r="BF352" s="359">
        <v>14526</v>
      </c>
      <c r="BG352" s="362">
        <f t="shared" si="62"/>
        <v>3631.5</v>
      </c>
      <c r="BH352" s="362">
        <v>242</v>
      </c>
      <c r="BI352" s="362">
        <v>12894</v>
      </c>
      <c r="BJ352" s="362">
        <f t="shared" si="63"/>
        <v>3223.5</v>
      </c>
      <c r="BK352" s="362">
        <v>253</v>
      </c>
      <c r="BL352" s="362">
        <v>14447</v>
      </c>
      <c r="BM352" s="362">
        <f t="shared" si="64"/>
        <v>3611.75</v>
      </c>
    </row>
    <row r="353" spans="1:65" s="288" customFormat="1" ht="14.65" customHeight="1">
      <c r="A353" s="340">
        <v>351</v>
      </c>
      <c r="B353" s="366" t="s">
        <v>1370</v>
      </c>
      <c r="C353" s="366"/>
      <c r="D353" s="366"/>
      <c r="E353" s="357" t="str">
        <f>VLOOKUP(B353,Remark!G:H,2,0)</f>
        <v>TTAI</v>
      </c>
      <c r="F353" s="367"/>
      <c r="G353" s="367"/>
      <c r="H353" s="367"/>
      <c r="I353" s="367"/>
      <c r="J353" s="367"/>
      <c r="K353" s="367"/>
      <c r="L353" s="367"/>
      <c r="M353" s="367"/>
      <c r="N353" s="367"/>
      <c r="O353" s="367"/>
      <c r="P353" s="367"/>
      <c r="Q353" s="367"/>
      <c r="R353" s="357"/>
      <c r="S353" s="357"/>
      <c r="T353" s="357"/>
      <c r="U353" s="357"/>
      <c r="V353" s="357"/>
      <c r="W353" s="357"/>
      <c r="X353" s="357"/>
      <c r="Y353" s="357"/>
      <c r="Z353" s="357"/>
      <c r="AA353" s="357"/>
      <c r="AB353" s="357"/>
      <c r="AC353" s="357"/>
      <c r="AD353" s="357"/>
      <c r="AE353" s="357"/>
      <c r="AF353" s="357"/>
      <c r="AG353" s="357"/>
      <c r="AH353" s="357"/>
      <c r="AI353" s="357"/>
      <c r="AJ353" s="357"/>
      <c r="AK353" s="357"/>
      <c r="AL353" s="357"/>
      <c r="AM353" s="357"/>
      <c r="AN353" s="357"/>
      <c r="AO353" s="357"/>
      <c r="AP353" s="362"/>
      <c r="AQ353" s="366"/>
      <c r="AR353" s="357"/>
      <c r="AS353" s="361"/>
      <c r="AT353" s="361"/>
      <c r="AU353" s="362"/>
      <c r="AV353" s="361">
        <v>95</v>
      </c>
      <c r="AW353" s="361">
        <v>6105</v>
      </c>
      <c r="AX353" s="362">
        <f t="shared" si="51"/>
        <v>1526.25</v>
      </c>
      <c r="AY353" s="361">
        <v>62</v>
      </c>
      <c r="AZ353" s="361">
        <v>4306</v>
      </c>
      <c r="BA353" s="360">
        <f t="shared" si="60"/>
        <v>1076.5</v>
      </c>
      <c r="BB353" s="361">
        <v>76</v>
      </c>
      <c r="BC353" s="361">
        <v>4864</v>
      </c>
      <c r="BD353" s="362">
        <f t="shared" si="61"/>
        <v>1216</v>
      </c>
      <c r="BE353" s="359">
        <v>72</v>
      </c>
      <c r="BF353" s="359">
        <v>5236</v>
      </c>
      <c r="BG353" s="362">
        <f t="shared" si="62"/>
        <v>1309</v>
      </c>
      <c r="BH353" s="362">
        <v>63</v>
      </c>
      <c r="BI353" s="362">
        <v>4193</v>
      </c>
      <c r="BJ353" s="362">
        <f t="shared" si="63"/>
        <v>1048.25</v>
      </c>
      <c r="BK353" s="362">
        <v>48</v>
      </c>
      <c r="BL353" s="362">
        <v>3376</v>
      </c>
      <c r="BM353" s="362">
        <f t="shared" si="64"/>
        <v>844</v>
      </c>
    </row>
    <row r="354" spans="1:65" s="288" customFormat="1" ht="14.65" customHeight="1">
      <c r="A354" s="340">
        <v>352</v>
      </c>
      <c r="B354" s="366" t="s">
        <v>1371</v>
      </c>
      <c r="C354" s="366"/>
      <c r="D354" s="366"/>
      <c r="E354" s="357" t="str">
        <f>VLOOKUP(B354,Remark!G:H,2,0)</f>
        <v>TTAI</v>
      </c>
      <c r="F354" s="367"/>
      <c r="G354" s="367"/>
      <c r="H354" s="367"/>
      <c r="I354" s="367"/>
      <c r="J354" s="367"/>
      <c r="K354" s="367"/>
      <c r="L354" s="367"/>
      <c r="M354" s="367"/>
      <c r="N354" s="367"/>
      <c r="O354" s="367"/>
      <c r="P354" s="367"/>
      <c r="Q354" s="367"/>
      <c r="R354" s="357"/>
      <c r="S354" s="357"/>
      <c r="T354" s="357"/>
      <c r="U354" s="357"/>
      <c r="V354" s="357"/>
      <c r="W354" s="357"/>
      <c r="X354" s="357"/>
      <c r="Y354" s="357"/>
      <c r="Z354" s="357"/>
      <c r="AA354" s="357"/>
      <c r="AB354" s="357"/>
      <c r="AC354" s="357"/>
      <c r="AD354" s="357"/>
      <c r="AE354" s="357"/>
      <c r="AF354" s="357"/>
      <c r="AG354" s="357"/>
      <c r="AH354" s="357"/>
      <c r="AI354" s="357"/>
      <c r="AJ354" s="357"/>
      <c r="AK354" s="357"/>
      <c r="AL354" s="357"/>
      <c r="AM354" s="357"/>
      <c r="AN354" s="357"/>
      <c r="AO354" s="357"/>
      <c r="AP354" s="362"/>
      <c r="AQ354" s="366"/>
      <c r="AR354" s="357"/>
      <c r="AS354" s="361"/>
      <c r="AT354" s="361"/>
      <c r="AU354" s="362"/>
      <c r="AV354" s="361">
        <v>67</v>
      </c>
      <c r="AW354" s="361">
        <v>4033</v>
      </c>
      <c r="AX354" s="362">
        <f t="shared" si="51"/>
        <v>1008.25</v>
      </c>
      <c r="AY354" s="361">
        <v>49</v>
      </c>
      <c r="AZ354" s="361">
        <v>3487</v>
      </c>
      <c r="BA354" s="360">
        <f t="shared" si="60"/>
        <v>871.75</v>
      </c>
      <c r="BB354" s="361">
        <v>50</v>
      </c>
      <c r="BC354" s="361">
        <v>3350</v>
      </c>
      <c r="BD354" s="362">
        <f t="shared" si="61"/>
        <v>837.5</v>
      </c>
      <c r="BE354" s="359">
        <v>57</v>
      </c>
      <c r="BF354" s="359">
        <v>4291</v>
      </c>
      <c r="BG354" s="362">
        <f t="shared" si="62"/>
        <v>1072.75</v>
      </c>
      <c r="BH354" s="362">
        <v>45</v>
      </c>
      <c r="BI354" s="362">
        <v>2971</v>
      </c>
      <c r="BJ354" s="362">
        <f t="shared" si="63"/>
        <v>742.75</v>
      </c>
      <c r="BK354" s="362">
        <v>65</v>
      </c>
      <c r="BL354" s="362">
        <v>4503</v>
      </c>
      <c r="BM354" s="362">
        <f t="shared" si="64"/>
        <v>1125.75</v>
      </c>
    </row>
    <row r="355" spans="1:65" s="288" customFormat="1" ht="14.65" customHeight="1">
      <c r="A355" s="340">
        <v>353</v>
      </c>
      <c r="B355" s="366" t="s">
        <v>1372</v>
      </c>
      <c r="C355" s="366"/>
      <c r="D355" s="366"/>
      <c r="E355" s="357" t="str">
        <f>VLOOKUP(B355,Remark!G:H,2,0)</f>
        <v>RSIT</v>
      </c>
      <c r="F355" s="367"/>
      <c r="G355" s="367"/>
      <c r="H355" s="367"/>
      <c r="I355" s="367"/>
      <c r="J355" s="367"/>
      <c r="K355" s="367"/>
      <c r="L355" s="367"/>
      <c r="M355" s="367"/>
      <c r="N355" s="367"/>
      <c r="O355" s="367"/>
      <c r="P355" s="367"/>
      <c r="Q355" s="367"/>
      <c r="R355" s="357"/>
      <c r="S355" s="357"/>
      <c r="T355" s="357"/>
      <c r="U355" s="357"/>
      <c r="V355" s="357"/>
      <c r="W355" s="357"/>
      <c r="X355" s="357"/>
      <c r="Y355" s="357"/>
      <c r="Z355" s="357"/>
      <c r="AA355" s="357"/>
      <c r="AB355" s="357"/>
      <c r="AC355" s="357"/>
      <c r="AD355" s="357"/>
      <c r="AE355" s="357"/>
      <c r="AF355" s="357"/>
      <c r="AG355" s="357"/>
      <c r="AH355" s="357"/>
      <c r="AI355" s="357"/>
      <c r="AJ355" s="357"/>
      <c r="AK355" s="357"/>
      <c r="AL355" s="357"/>
      <c r="AM355" s="357"/>
      <c r="AN355" s="357"/>
      <c r="AO355" s="357"/>
      <c r="AP355" s="362"/>
      <c r="AQ355" s="366"/>
      <c r="AR355" s="357"/>
      <c r="AS355" s="361"/>
      <c r="AT355" s="361"/>
      <c r="AU355" s="362"/>
      <c r="AV355" s="361">
        <v>56</v>
      </c>
      <c r="AW355" s="361">
        <v>3992</v>
      </c>
      <c r="AX355" s="362">
        <f t="shared" si="51"/>
        <v>998</v>
      </c>
      <c r="AY355" s="361">
        <v>60</v>
      </c>
      <c r="AZ355" s="361">
        <v>4632</v>
      </c>
      <c r="BA355" s="360">
        <f t="shared" si="60"/>
        <v>1158</v>
      </c>
      <c r="BB355" s="361">
        <v>84</v>
      </c>
      <c r="BC355" s="361">
        <v>5968</v>
      </c>
      <c r="BD355" s="362">
        <f t="shared" si="61"/>
        <v>1492</v>
      </c>
      <c r="BE355" s="359">
        <v>68</v>
      </c>
      <c r="BF355" s="359">
        <v>4912</v>
      </c>
      <c r="BG355" s="362">
        <f t="shared" si="62"/>
        <v>1228</v>
      </c>
      <c r="BH355" s="362">
        <v>64</v>
      </c>
      <c r="BI355" s="362">
        <v>4748</v>
      </c>
      <c r="BJ355" s="362">
        <f t="shared" si="63"/>
        <v>1187</v>
      </c>
      <c r="BK355" s="362">
        <v>54</v>
      </c>
      <c r="BL355" s="362">
        <v>4146</v>
      </c>
      <c r="BM355" s="362">
        <f t="shared" si="64"/>
        <v>1036.5</v>
      </c>
    </row>
    <row r="356" spans="1:65" s="288" customFormat="1" ht="14.65" customHeight="1">
      <c r="A356" s="340">
        <v>354</v>
      </c>
      <c r="B356" s="366" t="s">
        <v>1373</v>
      </c>
      <c r="C356" s="366"/>
      <c r="D356" s="366"/>
      <c r="E356" s="357" t="str">
        <f>VLOOKUP(B356,Remark!G:H,2,0)</f>
        <v>Kerry</v>
      </c>
      <c r="F356" s="367"/>
      <c r="G356" s="367"/>
      <c r="H356" s="367"/>
      <c r="I356" s="367"/>
      <c r="J356" s="367"/>
      <c r="K356" s="367"/>
      <c r="L356" s="367"/>
      <c r="M356" s="367"/>
      <c r="N356" s="367"/>
      <c r="O356" s="367"/>
      <c r="P356" s="367"/>
      <c r="Q356" s="367"/>
      <c r="R356" s="357"/>
      <c r="S356" s="357"/>
      <c r="T356" s="357"/>
      <c r="U356" s="357"/>
      <c r="V356" s="357"/>
      <c r="W356" s="357"/>
      <c r="X356" s="357"/>
      <c r="Y356" s="357"/>
      <c r="Z356" s="357"/>
      <c r="AA356" s="357"/>
      <c r="AB356" s="357"/>
      <c r="AC356" s="357"/>
      <c r="AD356" s="357"/>
      <c r="AE356" s="357"/>
      <c r="AF356" s="357"/>
      <c r="AG356" s="357"/>
      <c r="AH356" s="357"/>
      <c r="AI356" s="357"/>
      <c r="AJ356" s="357"/>
      <c r="AK356" s="357"/>
      <c r="AL356" s="357"/>
      <c r="AM356" s="357"/>
      <c r="AN356" s="357"/>
      <c r="AO356" s="357"/>
      <c r="AP356" s="362"/>
      <c r="AQ356" s="366"/>
      <c r="AR356" s="357"/>
      <c r="AS356" s="361"/>
      <c r="AT356" s="361"/>
      <c r="AU356" s="362"/>
      <c r="AV356" s="361">
        <v>449</v>
      </c>
      <c r="AW356" s="361">
        <v>27175</v>
      </c>
      <c r="AX356" s="362">
        <f t="shared" si="51"/>
        <v>6793.75</v>
      </c>
      <c r="AY356" s="361">
        <v>614</v>
      </c>
      <c r="AZ356" s="361">
        <v>36718</v>
      </c>
      <c r="BA356" s="360">
        <f t="shared" si="60"/>
        <v>9179.5</v>
      </c>
      <c r="BB356" s="361">
        <v>721</v>
      </c>
      <c r="BC356" s="361">
        <v>42667</v>
      </c>
      <c r="BD356" s="362">
        <f t="shared" si="61"/>
        <v>10666.75</v>
      </c>
      <c r="BE356" s="359">
        <v>557</v>
      </c>
      <c r="BF356" s="359">
        <v>34939</v>
      </c>
      <c r="BG356" s="362">
        <f t="shared" si="62"/>
        <v>8734.75</v>
      </c>
      <c r="BH356" s="362">
        <v>665</v>
      </c>
      <c r="BI356" s="362">
        <v>38343</v>
      </c>
      <c r="BJ356" s="362">
        <f t="shared" si="63"/>
        <v>9585.75</v>
      </c>
      <c r="BK356" s="362">
        <v>604</v>
      </c>
      <c r="BL356" s="362">
        <v>37212</v>
      </c>
      <c r="BM356" s="362">
        <f t="shared" si="64"/>
        <v>9303</v>
      </c>
    </row>
    <row r="357" spans="1:65" s="288" customFormat="1" ht="14.65" customHeight="1">
      <c r="A357" s="340">
        <v>355</v>
      </c>
      <c r="B357" s="366" t="s">
        <v>1374</v>
      </c>
      <c r="C357" s="366"/>
      <c r="D357" s="366"/>
      <c r="E357" s="357" t="str">
        <f>VLOOKUP(B357,Remark!G:H,2,0)</f>
        <v>SMUT</v>
      </c>
      <c r="F357" s="367"/>
      <c r="G357" s="367"/>
      <c r="H357" s="367"/>
      <c r="I357" s="367"/>
      <c r="J357" s="367"/>
      <c r="K357" s="367"/>
      <c r="L357" s="367"/>
      <c r="M357" s="367"/>
      <c r="N357" s="367"/>
      <c r="O357" s="367"/>
      <c r="P357" s="367"/>
      <c r="Q357" s="367"/>
      <c r="R357" s="357"/>
      <c r="S357" s="357"/>
      <c r="T357" s="357"/>
      <c r="U357" s="357"/>
      <c r="V357" s="357"/>
      <c r="W357" s="357"/>
      <c r="X357" s="357"/>
      <c r="Y357" s="357"/>
      <c r="Z357" s="357"/>
      <c r="AA357" s="357"/>
      <c r="AB357" s="357"/>
      <c r="AC357" s="357"/>
      <c r="AD357" s="357"/>
      <c r="AE357" s="357"/>
      <c r="AF357" s="357"/>
      <c r="AG357" s="357"/>
      <c r="AH357" s="357"/>
      <c r="AI357" s="357"/>
      <c r="AJ357" s="357"/>
      <c r="AK357" s="357"/>
      <c r="AL357" s="357"/>
      <c r="AM357" s="357"/>
      <c r="AN357" s="357"/>
      <c r="AO357" s="357"/>
      <c r="AP357" s="362"/>
      <c r="AQ357" s="366"/>
      <c r="AR357" s="357"/>
      <c r="AS357" s="361"/>
      <c r="AT357" s="361"/>
      <c r="AU357" s="362"/>
      <c r="AV357" s="361">
        <v>0</v>
      </c>
      <c r="AW357" s="361">
        <v>0</v>
      </c>
      <c r="AX357" s="362">
        <f t="shared" si="51"/>
        <v>0</v>
      </c>
      <c r="AY357" s="361">
        <v>0</v>
      </c>
      <c r="AZ357" s="361">
        <v>0</v>
      </c>
      <c r="BA357" s="360">
        <f t="shared" si="60"/>
        <v>0</v>
      </c>
      <c r="BB357" s="361">
        <v>0</v>
      </c>
      <c r="BC357" s="361">
        <v>0</v>
      </c>
      <c r="BD357" s="362">
        <f t="shared" si="61"/>
        <v>0</v>
      </c>
      <c r="BE357" s="359">
        <v>0</v>
      </c>
      <c r="BF357" s="359">
        <v>0</v>
      </c>
      <c r="BG357" s="362">
        <f t="shared" si="62"/>
        <v>0</v>
      </c>
      <c r="BH357" s="362">
        <v>0</v>
      </c>
      <c r="BI357" s="362">
        <v>0</v>
      </c>
      <c r="BJ357" s="362">
        <f t="shared" si="63"/>
        <v>0</v>
      </c>
      <c r="BK357" s="362">
        <v>0</v>
      </c>
      <c r="BL357" s="362">
        <v>0</v>
      </c>
      <c r="BM357" s="362">
        <f t="shared" si="64"/>
        <v>0</v>
      </c>
    </row>
    <row r="358" spans="1:65" s="288" customFormat="1" ht="14.65" customHeight="1">
      <c r="A358" s="340">
        <v>356</v>
      </c>
      <c r="B358" s="366" t="s">
        <v>1375</v>
      </c>
      <c r="C358" s="366"/>
      <c r="D358" s="366"/>
      <c r="E358" s="357" t="str">
        <f>VLOOKUP(B358,Remark!G:H,2,0)</f>
        <v>TEPA</v>
      </c>
      <c r="F358" s="367"/>
      <c r="G358" s="367"/>
      <c r="H358" s="367"/>
      <c r="I358" s="367"/>
      <c r="J358" s="367"/>
      <c r="K358" s="367"/>
      <c r="L358" s="367"/>
      <c r="M358" s="367"/>
      <c r="N358" s="367"/>
      <c r="O358" s="367"/>
      <c r="P358" s="367"/>
      <c r="Q358" s="367"/>
      <c r="R358" s="357"/>
      <c r="S358" s="357"/>
      <c r="T358" s="357"/>
      <c r="U358" s="357"/>
      <c r="V358" s="357"/>
      <c r="W358" s="357"/>
      <c r="X358" s="357"/>
      <c r="Y358" s="357"/>
      <c r="Z358" s="357"/>
      <c r="AA358" s="357"/>
      <c r="AB358" s="357"/>
      <c r="AC358" s="357"/>
      <c r="AD358" s="357"/>
      <c r="AE358" s="357"/>
      <c r="AF358" s="357"/>
      <c r="AG358" s="357"/>
      <c r="AH358" s="357"/>
      <c r="AI358" s="357"/>
      <c r="AJ358" s="357"/>
      <c r="AK358" s="357"/>
      <c r="AL358" s="357"/>
      <c r="AM358" s="357"/>
      <c r="AN358" s="357"/>
      <c r="AO358" s="357"/>
      <c r="AP358" s="362"/>
      <c r="AQ358" s="366"/>
      <c r="AR358" s="357"/>
      <c r="AS358" s="361"/>
      <c r="AT358" s="361"/>
      <c r="AU358" s="362"/>
      <c r="AV358" s="361">
        <v>205</v>
      </c>
      <c r="AW358" s="361">
        <v>16431</v>
      </c>
      <c r="AX358" s="362">
        <f t="shared" si="51"/>
        <v>4107.75</v>
      </c>
      <c r="AY358" s="361">
        <v>145</v>
      </c>
      <c r="AZ358" s="361">
        <v>9403</v>
      </c>
      <c r="BA358" s="360">
        <f t="shared" si="60"/>
        <v>2350.75</v>
      </c>
      <c r="BB358" s="361">
        <v>129</v>
      </c>
      <c r="BC358" s="361">
        <v>7871</v>
      </c>
      <c r="BD358" s="362">
        <f t="shared" si="61"/>
        <v>1967.75</v>
      </c>
      <c r="BE358" s="359">
        <v>113</v>
      </c>
      <c r="BF358" s="359">
        <v>6723</v>
      </c>
      <c r="BG358" s="362">
        <f t="shared" si="62"/>
        <v>1680.75</v>
      </c>
      <c r="BH358" s="362">
        <v>85</v>
      </c>
      <c r="BI358" s="362">
        <v>5663</v>
      </c>
      <c r="BJ358" s="362">
        <f t="shared" si="63"/>
        <v>1415.75</v>
      </c>
      <c r="BK358" s="362">
        <v>89</v>
      </c>
      <c r="BL358" s="362">
        <v>5759</v>
      </c>
      <c r="BM358" s="362">
        <f t="shared" si="64"/>
        <v>1439.75</v>
      </c>
    </row>
    <row r="359" spans="1:65" s="288" customFormat="1" ht="14.65" customHeight="1">
      <c r="A359" s="340">
        <v>357</v>
      </c>
      <c r="B359" s="366" t="s">
        <v>1376</v>
      </c>
      <c r="C359" s="366"/>
      <c r="D359" s="366"/>
      <c r="E359" s="357" t="str">
        <f>VLOOKUP(B359,Remark!G:H,2,0)</f>
        <v>BPEE</v>
      </c>
      <c r="F359" s="367"/>
      <c r="G359" s="367"/>
      <c r="H359" s="367"/>
      <c r="I359" s="367"/>
      <c r="J359" s="367"/>
      <c r="K359" s="367"/>
      <c r="L359" s="367"/>
      <c r="M359" s="367"/>
      <c r="N359" s="367"/>
      <c r="O359" s="367"/>
      <c r="P359" s="367"/>
      <c r="Q359" s="367"/>
      <c r="R359" s="357"/>
      <c r="S359" s="357"/>
      <c r="T359" s="357"/>
      <c r="U359" s="357"/>
      <c r="V359" s="357"/>
      <c r="W359" s="357"/>
      <c r="X359" s="357"/>
      <c r="Y359" s="357"/>
      <c r="Z359" s="357"/>
      <c r="AA359" s="357"/>
      <c r="AB359" s="357"/>
      <c r="AC359" s="357"/>
      <c r="AD359" s="357"/>
      <c r="AE359" s="357"/>
      <c r="AF359" s="357"/>
      <c r="AG359" s="357"/>
      <c r="AH359" s="357"/>
      <c r="AI359" s="357"/>
      <c r="AJ359" s="357"/>
      <c r="AK359" s="357"/>
      <c r="AL359" s="357"/>
      <c r="AM359" s="357"/>
      <c r="AN359" s="357"/>
      <c r="AO359" s="357"/>
      <c r="AP359" s="362"/>
      <c r="AQ359" s="366"/>
      <c r="AR359" s="357"/>
      <c r="AS359" s="361"/>
      <c r="AT359" s="361"/>
      <c r="AU359" s="362"/>
      <c r="AV359" s="361">
        <v>84</v>
      </c>
      <c r="AW359" s="361">
        <v>5956</v>
      </c>
      <c r="AX359" s="362">
        <f t="shared" si="51"/>
        <v>1489</v>
      </c>
      <c r="AY359" s="361">
        <v>115</v>
      </c>
      <c r="AZ359" s="361">
        <v>8141</v>
      </c>
      <c r="BA359" s="360">
        <f t="shared" si="60"/>
        <v>2035.25</v>
      </c>
      <c r="BB359" s="361">
        <v>121</v>
      </c>
      <c r="BC359" s="361">
        <v>9747</v>
      </c>
      <c r="BD359" s="362">
        <f t="shared" si="61"/>
        <v>2436.75</v>
      </c>
      <c r="BE359" s="359">
        <v>147</v>
      </c>
      <c r="BF359" s="359">
        <v>10909</v>
      </c>
      <c r="BG359" s="362">
        <f t="shared" si="62"/>
        <v>2727.25</v>
      </c>
      <c r="BH359" s="362">
        <v>125</v>
      </c>
      <c r="BI359" s="362">
        <v>9019</v>
      </c>
      <c r="BJ359" s="362">
        <f t="shared" si="63"/>
        <v>2254.75</v>
      </c>
      <c r="BK359" s="362">
        <v>168</v>
      </c>
      <c r="BL359" s="362">
        <v>12576</v>
      </c>
      <c r="BM359" s="362">
        <f t="shared" si="64"/>
        <v>3144</v>
      </c>
    </row>
    <row r="360" spans="1:65" s="288" customFormat="1" ht="14.65" customHeight="1">
      <c r="A360" s="340">
        <v>358</v>
      </c>
      <c r="B360" s="366" t="s">
        <v>1377</v>
      </c>
      <c r="C360" s="366"/>
      <c r="D360" s="366"/>
      <c r="E360" s="357" t="str">
        <f>VLOOKUP(B360,Remark!G:H,2,0)</f>
        <v>KKAW</v>
      </c>
      <c r="F360" s="367"/>
      <c r="G360" s="367"/>
      <c r="H360" s="367"/>
      <c r="I360" s="367"/>
      <c r="J360" s="367"/>
      <c r="K360" s="367"/>
      <c r="L360" s="367"/>
      <c r="M360" s="367"/>
      <c r="N360" s="367"/>
      <c r="O360" s="367"/>
      <c r="P360" s="367"/>
      <c r="Q360" s="367"/>
      <c r="R360" s="357"/>
      <c r="S360" s="357"/>
      <c r="T360" s="357"/>
      <c r="U360" s="357"/>
      <c r="V360" s="357"/>
      <c r="W360" s="357"/>
      <c r="X360" s="357"/>
      <c r="Y360" s="357"/>
      <c r="Z360" s="357"/>
      <c r="AA360" s="357"/>
      <c r="AB360" s="357"/>
      <c r="AC360" s="357"/>
      <c r="AD360" s="357"/>
      <c r="AE360" s="357"/>
      <c r="AF360" s="357"/>
      <c r="AG360" s="357"/>
      <c r="AH360" s="357"/>
      <c r="AI360" s="357"/>
      <c r="AJ360" s="357"/>
      <c r="AK360" s="357"/>
      <c r="AL360" s="357"/>
      <c r="AM360" s="357"/>
      <c r="AN360" s="357"/>
      <c r="AO360" s="357"/>
      <c r="AP360" s="362"/>
      <c r="AQ360" s="366"/>
      <c r="AR360" s="357"/>
      <c r="AS360" s="361"/>
      <c r="AT360" s="361"/>
      <c r="AU360" s="362"/>
      <c r="AV360" s="361">
        <v>185</v>
      </c>
      <c r="AW360" s="361">
        <v>12483</v>
      </c>
      <c r="AX360" s="362">
        <f t="shared" si="51"/>
        <v>3120.75</v>
      </c>
      <c r="AY360" s="361">
        <v>257</v>
      </c>
      <c r="AZ360" s="361">
        <v>16131</v>
      </c>
      <c r="BA360" s="360">
        <f t="shared" si="60"/>
        <v>4032.75</v>
      </c>
      <c r="BB360" s="361">
        <v>200</v>
      </c>
      <c r="BC360" s="361">
        <v>13816</v>
      </c>
      <c r="BD360" s="362">
        <f t="shared" si="61"/>
        <v>3454</v>
      </c>
      <c r="BE360" s="359">
        <v>298</v>
      </c>
      <c r="BF360" s="359">
        <v>19050</v>
      </c>
      <c r="BG360" s="362">
        <f t="shared" si="62"/>
        <v>4762.5</v>
      </c>
      <c r="BH360" s="362">
        <v>350</v>
      </c>
      <c r="BI360" s="362">
        <v>21754</v>
      </c>
      <c r="BJ360" s="362">
        <f t="shared" si="63"/>
        <v>5438.5</v>
      </c>
      <c r="BK360" s="362">
        <v>335</v>
      </c>
      <c r="BL360" s="362">
        <v>21809</v>
      </c>
      <c r="BM360" s="362">
        <f t="shared" si="64"/>
        <v>5452.25</v>
      </c>
    </row>
    <row r="361" spans="1:65" s="288" customFormat="1" ht="14.65" customHeight="1">
      <c r="A361" s="340">
        <v>359</v>
      </c>
      <c r="B361" s="366" t="s">
        <v>1378</v>
      </c>
      <c r="C361" s="366"/>
      <c r="D361" s="366"/>
      <c r="E361" s="357" t="str">
        <f>VLOOKUP(B361,Remark!G:H,2,0)</f>
        <v>Kerry</v>
      </c>
      <c r="F361" s="367"/>
      <c r="G361" s="367"/>
      <c r="H361" s="367"/>
      <c r="I361" s="367"/>
      <c r="J361" s="367"/>
      <c r="K361" s="367"/>
      <c r="L361" s="367"/>
      <c r="M361" s="367"/>
      <c r="N361" s="367"/>
      <c r="O361" s="367"/>
      <c r="P361" s="367"/>
      <c r="Q361" s="367"/>
      <c r="R361" s="357"/>
      <c r="S361" s="357"/>
      <c r="T361" s="357"/>
      <c r="U361" s="357"/>
      <c r="V361" s="357"/>
      <c r="W361" s="357"/>
      <c r="X361" s="357"/>
      <c r="Y361" s="357"/>
      <c r="Z361" s="357"/>
      <c r="AA361" s="357"/>
      <c r="AB361" s="357"/>
      <c r="AC361" s="357"/>
      <c r="AD361" s="357"/>
      <c r="AE361" s="357"/>
      <c r="AF361" s="357"/>
      <c r="AG361" s="357"/>
      <c r="AH361" s="357"/>
      <c r="AI361" s="357"/>
      <c r="AJ361" s="357"/>
      <c r="AK361" s="357"/>
      <c r="AL361" s="357"/>
      <c r="AM361" s="357"/>
      <c r="AN361" s="357"/>
      <c r="AO361" s="357"/>
      <c r="AP361" s="362"/>
      <c r="AQ361" s="366"/>
      <c r="AR361" s="357"/>
      <c r="AS361" s="361"/>
      <c r="AT361" s="361"/>
      <c r="AU361" s="362"/>
      <c r="AV361" s="361">
        <v>101</v>
      </c>
      <c r="AW361" s="361">
        <v>6747</v>
      </c>
      <c r="AX361" s="362">
        <f t="shared" ref="AX361:AX425" si="65">AW361*25%</f>
        <v>1686.75</v>
      </c>
      <c r="AY361" s="361">
        <v>76</v>
      </c>
      <c r="AZ361" s="361">
        <v>5152</v>
      </c>
      <c r="BA361" s="360">
        <f t="shared" si="60"/>
        <v>1288</v>
      </c>
      <c r="BB361" s="361">
        <v>111</v>
      </c>
      <c r="BC361" s="361">
        <v>6565</v>
      </c>
      <c r="BD361" s="362">
        <f t="shared" si="61"/>
        <v>1641.25</v>
      </c>
      <c r="BE361" s="359">
        <v>155</v>
      </c>
      <c r="BF361" s="359">
        <v>10581</v>
      </c>
      <c r="BG361" s="362">
        <f t="shared" si="62"/>
        <v>2645.25</v>
      </c>
      <c r="BH361" s="362">
        <v>99</v>
      </c>
      <c r="BI361" s="362">
        <v>6153</v>
      </c>
      <c r="BJ361" s="362">
        <f t="shared" si="63"/>
        <v>1538.25</v>
      </c>
      <c r="BK361" s="362">
        <v>98</v>
      </c>
      <c r="BL361" s="362">
        <v>6662</v>
      </c>
      <c r="BM361" s="362">
        <f t="shared" si="64"/>
        <v>1665.5</v>
      </c>
    </row>
    <row r="362" spans="1:65" s="288" customFormat="1" ht="14.65" customHeight="1">
      <c r="A362" s="340">
        <v>360</v>
      </c>
      <c r="B362" s="366" t="s">
        <v>1379</v>
      </c>
      <c r="C362" s="366"/>
      <c r="D362" s="366"/>
      <c r="E362" s="357" t="str">
        <f>VLOOKUP(B362,Remark!G:H,2,0)</f>
        <v>KKAW</v>
      </c>
      <c r="F362" s="367"/>
      <c r="G362" s="367"/>
      <c r="H362" s="367"/>
      <c r="I362" s="367"/>
      <c r="J362" s="367"/>
      <c r="K362" s="367"/>
      <c r="L362" s="367"/>
      <c r="M362" s="367"/>
      <c r="N362" s="367"/>
      <c r="O362" s="367"/>
      <c r="P362" s="367"/>
      <c r="Q362" s="367"/>
      <c r="R362" s="357"/>
      <c r="S362" s="357"/>
      <c r="T362" s="357"/>
      <c r="U362" s="357"/>
      <c r="V362" s="357"/>
      <c r="W362" s="357"/>
      <c r="X362" s="357"/>
      <c r="Y362" s="357"/>
      <c r="Z362" s="357"/>
      <c r="AA362" s="357"/>
      <c r="AB362" s="357"/>
      <c r="AC362" s="357"/>
      <c r="AD362" s="357"/>
      <c r="AE362" s="357"/>
      <c r="AF362" s="357"/>
      <c r="AG362" s="357"/>
      <c r="AH362" s="357"/>
      <c r="AI362" s="357"/>
      <c r="AJ362" s="357"/>
      <c r="AK362" s="357"/>
      <c r="AL362" s="357"/>
      <c r="AM362" s="357"/>
      <c r="AN362" s="357"/>
      <c r="AO362" s="357"/>
      <c r="AP362" s="362"/>
      <c r="AQ362" s="366"/>
      <c r="AR362" s="357"/>
      <c r="AS362" s="361"/>
      <c r="AT362" s="361"/>
      <c r="AU362" s="362"/>
      <c r="AV362" s="361">
        <v>140</v>
      </c>
      <c r="AW362" s="361">
        <v>10200</v>
      </c>
      <c r="AX362" s="362">
        <f t="shared" si="65"/>
        <v>2550</v>
      </c>
      <c r="AY362" s="361">
        <v>177</v>
      </c>
      <c r="AZ362" s="361">
        <v>11795</v>
      </c>
      <c r="BA362" s="360">
        <f t="shared" si="60"/>
        <v>2948.75</v>
      </c>
      <c r="BB362" s="361">
        <v>171</v>
      </c>
      <c r="BC362" s="361">
        <v>11877</v>
      </c>
      <c r="BD362" s="362">
        <f t="shared" si="61"/>
        <v>2969.25</v>
      </c>
      <c r="BE362" s="359">
        <v>159</v>
      </c>
      <c r="BF362" s="359">
        <v>10629</v>
      </c>
      <c r="BG362" s="362">
        <f t="shared" si="62"/>
        <v>2657.25</v>
      </c>
      <c r="BH362" s="362">
        <v>160</v>
      </c>
      <c r="BI362" s="362">
        <v>11656</v>
      </c>
      <c r="BJ362" s="362">
        <f t="shared" si="63"/>
        <v>2914</v>
      </c>
      <c r="BK362" s="362">
        <v>166</v>
      </c>
      <c r="BL362" s="362">
        <v>11454</v>
      </c>
      <c r="BM362" s="362">
        <f t="shared" si="64"/>
        <v>2863.5</v>
      </c>
    </row>
    <row r="363" spans="1:65" s="288" customFormat="1" ht="14.65" customHeight="1">
      <c r="A363" s="340">
        <v>361</v>
      </c>
      <c r="B363" s="366" t="s">
        <v>1380</v>
      </c>
      <c r="C363" s="366"/>
      <c r="D363" s="366"/>
      <c r="E363" s="357" t="str">
        <f>VLOOKUP(B363,Remark!G:H,2,0)</f>
        <v>BSTO</v>
      </c>
      <c r="F363" s="367"/>
      <c r="G363" s="367"/>
      <c r="H363" s="367"/>
      <c r="I363" s="367"/>
      <c r="J363" s="367"/>
      <c r="K363" s="367"/>
      <c r="L363" s="367"/>
      <c r="M363" s="367"/>
      <c r="N363" s="367"/>
      <c r="O363" s="367"/>
      <c r="P363" s="367"/>
      <c r="Q363" s="367"/>
      <c r="R363" s="357"/>
      <c r="S363" s="357"/>
      <c r="T363" s="357"/>
      <c r="U363" s="357"/>
      <c r="V363" s="357"/>
      <c r="W363" s="357"/>
      <c r="X363" s="357"/>
      <c r="Y363" s="357"/>
      <c r="Z363" s="357"/>
      <c r="AA363" s="357"/>
      <c r="AB363" s="357"/>
      <c r="AC363" s="357"/>
      <c r="AD363" s="357"/>
      <c r="AE363" s="357"/>
      <c r="AF363" s="357"/>
      <c r="AG363" s="357"/>
      <c r="AH363" s="357"/>
      <c r="AI363" s="357"/>
      <c r="AJ363" s="357"/>
      <c r="AK363" s="357"/>
      <c r="AL363" s="357"/>
      <c r="AM363" s="357"/>
      <c r="AN363" s="357"/>
      <c r="AO363" s="357"/>
      <c r="AP363" s="362"/>
      <c r="AQ363" s="366"/>
      <c r="AR363" s="357"/>
      <c r="AS363" s="361"/>
      <c r="AT363" s="361"/>
      <c r="AU363" s="362"/>
      <c r="AV363" s="361">
        <v>73</v>
      </c>
      <c r="AW363" s="361">
        <v>5363</v>
      </c>
      <c r="AX363" s="362">
        <f t="shared" si="65"/>
        <v>1340.75</v>
      </c>
      <c r="AY363" s="361">
        <v>84</v>
      </c>
      <c r="AZ363" s="361">
        <v>6808</v>
      </c>
      <c r="BA363" s="360">
        <f t="shared" si="60"/>
        <v>1702</v>
      </c>
      <c r="BB363" s="361">
        <v>103</v>
      </c>
      <c r="BC363" s="361">
        <v>8641</v>
      </c>
      <c r="BD363" s="362">
        <f t="shared" si="61"/>
        <v>2160.25</v>
      </c>
      <c r="BE363" s="359">
        <v>119</v>
      </c>
      <c r="BF363" s="359">
        <v>9185</v>
      </c>
      <c r="BG363" s="362">
        <f t="shared" si="62"/>
        <v>2296.25</v>
      </c>
      <c r="BH363" s="362">
        <v>138</v>
      </c>
      <c r="BI363" s="362">
        <v>10834</v>
      </c>
      <c r="BJ363" s="362">
        <f t="shared" si="63"/>
        <v>2708.5</v>
      </c>
      <c r="BK363" s="362">
        <v>129</v>
      </c>
      <c r="BL363" s="362">
        <v>10395</v>
      </c>
      <c r="BM363" s="362">
        <f t="shared" si="64"/>
        <v>2598.75</v>
      </c>
    </row>
    <row r="364" spans="1:65" s="288" customFormat="1" ht="14.65" customHeight="1">
      <c r="A364" s="340">
        <v>362</v>
      </c>
      <c r="B364" s="366" t="s">
        <v>1381</v>
      </c>
      <c r="C364" s="366"/>
      <c r="D364" s="366"/>
      <c r="E364" s="357" t="str">
        <f>VLOOKUP(B364,Remark!G:H,2,0)</f>
        <v>Kerry</v>
      </c>
      <c r="F364" s="367"/>
      <c r="G364" s="367"/>
      <c r="H364" s="367"/>
      <c r="I364" s="367"/>
      <c r="J364" s="367"/>
      <c r="K364" s="367"/>
      <c r="L364" s="367"/>
      <c r="M364" s="367"/>
      <c r="N364" s="367"/>
      <c r="O364" s="367"/>
      <c r="P364" s="367"/>
      <c r="Q364" s="367"/>
      <c r="R364" s="357"/>
      <c r="S364" s="357"/>
      <c r="T364" s="357"/>
      <c r="U364" s="357"/>
      <c r="V364" s="357"/>
      <c r="W364" s="357"/>
      <c r="X364" s="357"/>
      <c r="Y364" s="357"/>
      <c r="Z364" s="357"/>
      <c r="AA364" s="357"/>
      <c r="AB364" s="357"/>
      <c r="AC364" s="357"/>
      <c r="AD364" s="357"/>
      <c r="AE364" s="357"/>
      <c r="AF364" s="357"/>
      <c r="AG364" s="357"/>
      <c r="AH364" s="357"/>
      <c r="AI364" s="357"/>
      <c r="AJ364" s="357"/>
      <c r="AK364" s="357"/>
      <c r="AL364" s="357"/>
      <c r="AM364" s="357"/>
      <c r="AN364" s="357"/>
      <c r="AO364" s="357"/>
      <c r="AP364" s="362"/>
      <c r="AQ364" s="366"/>
      <c r="AR364" s="357"/>
      <c r="AS364" s="361"/>
      <c r="AT364" s="361"/>
      <c r="AU364" s="362"/>
      <c r="AV364" s="361">
        <v>134</v>
      </c>
      <c r="AW364" s="361">
        <v>8570</v>
      </c>
      <c r="AX364" s="362">
        <f t="shared" si="65"/>
        <v>2142.5</v>
      </c>
      <c r="AY364" s="361">
        <v>185</v>
      </c>
      <c r="AZ364" s="361">
        <v>11375</v>
      </c>
      <c r="BA364" s="360">
        <f t="shared" si="60"/>
        <v>2843.75</v>
      </c>
      <c r="BB364" s="361">
        <v>207</v>
      </c>
      <c r="BC364" s="361">
        <v>13465</v>
      </c>
      <c r="BD364" s="362">
        <f t="shared" si="61"/>
        <v>3366.25</v>
      </c>
      <c r="BE364" s="359">
        <v>176</v>
      </c>
      <c r="BF364" s="359">
        <v>12168</v>
      </c>
      <c r="BG364" s="362">
        <f t="shared" si="62"/>
        <v>3042</v>
      </c>
      <c r="BH364" s="362">
        <v>189</v>
      </c>
      <c r="BI364" s="362">
        <v>11047</v>
      </c>
      <c r="BJ364" s="362">
        <f t="shared" si="63"/>
        <v>2761.75</v>
      </c>
      <c r="BK364" s="362">
        <v>182</v>
      </c>
      <c r="BL364" s="362">
        <v>10714</v>
      </c>
      <c r="BM364" s="362">
        <f t="shared" si="64"/>
        <v>2678.5</v>
      </c>
    </row>
    <row r="365" spans="1:65" s="288" customFormat="1" ht="14.65" customHeight="1">
      <c r="A365" s="340">
        <v>363</v>
      </c>
      <c r="B365" s="366" t="s">
        <v>1382</v>
      </c>
      <c r="C365" s="366"/>
      <c r="D365" s="366"/>
      <c r="E365" s="357" t="str">
        <f>VLOOKUP(B365,Remark!G:H,2,0)</f>
        <v>KKAW</v>
      </c>
      <c r="F365" s="367"/>
      <c r="G365" s="367"/>
      <c r="H365" s="367"/>
      <c r="I365" s="367"/>
      <c r="J365" s="367"/>
      <c r="K365" s="367"/>
      <c r="L365" s="367"/>
      <c r="M365" s="367"/>
      <c r="N365" s="367"/>
      <c r="O365" s="367"/>
      <c r="P365" s="367"/>
      <c r="Q365" s="367"/>
      <c r="R365" s="357"/>
      <c r="S365" s="357"/>
      <c r="T365" s="357"/>
      <c r="U365" s="357"/>
      <c r="V365" s="357"/>
      <c r="W365" s="357"/>
      <c r="X365" s="357"/>
      <c r="Y365" s="357"/>
      <c r="Z365" s="357"/>
      <c r="AA365" s="357"/>
      <c r="AB365" s="357"/>
      <c r="AC365" s="357"/>
      <c r="AD365" s="357"/>
      <c r="AE365" s="357"/>
      <c r="AF365" s="357"/>
      <c r="AG365" s="357"/>
      <c r="AH365" s="357"/>
      <c r="AI365" s="357"/>
      <c r="AJ365" s="357"/>
      <c r="AK365" s="357"/>
      <c r="AL365" s="357"/>
      <c r="AM365" s="357"/>
      <c r="AN365" s="357"/>
      <c r="AO365" s="357"/>
      <c r="AP365" s="362"/>
      <c r="AQ365" s="366"/>
      <c r="AR365" s="357"/>
      <c r="AS365" s="361"/>
      <c r="AT365" s="361"/>
      <c r="AU365" s="362"/>
      <c r="AV365" s="361">
        <v>135</v>
      </c>
      <c r="AW365" s="361">
        <v>9937</v>
      </c>
      <c r="AX365" s="362">
        <f t="shared" si="65"/>
        <v>2484.25</v>
      </c>
      <c r="AY365" s="361">
        <v>102</v>
      </c>
      <c r="AZ365" s="361">
        <v>8106</v>
      </c>
      <c r="BA365" s="360">
        <f t="shared" si="60"/>
        <v>2026.5</v>
      </c>
      <c r="BB365" s="361">
        <v>101</v>
      </c>
      <c r="BC365" s="361">
        <v>7639</v>
      </c>
      <c r="BD365" s="362">
        <f t="shared" si="61"/>
        <v>1909.75</v>
      </c>
      <c r="BE365" s="359">
        <v>101</v>
      </c>
      <c r="BF365" s="359">
        <v>8103</v>
      </c>
      <c r="BG365" s="362">
        <f t="shared" si="62"/>
        <v>2025.75</v>
      </c>
      <c r="BH365" s="362">
        <v>129</v>
      </c>
      <c r="BI365" s="362">
        <v>9251</v>
      </c>
      <c r="BJ365" s="362">
        <f t="shared" si="63"/>
        <v>2312.75</v>
      </c>
      <c r="BK365" s="362">
        <v>144</v>
      </c>
      <c r="BL365" s="362">
        <v>10104</v>
      </c>
      <c r="BM365" s="362">
        <f t="shared" si="64"/>
        <v>2526</v>
      </c>
    </row>
    <row r="366" spans="1:65" s="288" customFormat="1" ht="14.65" customHeight="1">
      <c r="A366" s="340">
        <v>364</v>
      </c>
      <c r="B366" s="366" t="s">
        <v>1383</v>
      </c>
      <c r="C366" s="366"/>
      <c r="D366" s="366"/>
      <c r="E366" s="357" t="str">
        <f>VLOOKUP(B366,Remark!G:H,2,0)</f>
        <v>Kerry</v>
      </c>
      <c r="F366" s="367"/>
      <c r="G366" s="367"/>
      <c r="H366" s="367"/>
      <c r="I366" s="367"/>
      <c r="J366" s="367"/>
      <c r="K366" s="367"/>
      <c r="L366" s="367"/>
      <c r="M366" s="367"/>
      <c r="N366" s="367"/>
      <c r="O366" s="367"/>
      <c r="P366" s="367"/>
      <c r="Q366" s="367"/>
      <c r="R366" s="357"/>
      <c r="S366" s="357"/>
      <c r="T366" s="357"/>
      <c r="U366" s="357"/>
      <c r="V366" s="357"/>
      <c r="W366" s="357"/>
      <c r="X366" s="357"/>
      <c r="Y366" s="357"/>
      <c r="Z366" s="357"/>
      <c r="AA366" s="357"/>
      <c r="AB366" s="357"/>
      <c r="AC366" s="357"/>
      <c r="AD366" s="357"/>
      <c r="AE366" s="357"/>
      <c r="AF366" s="357"/>
      <c r="AG366" s="357"/>
      <c r="AH366" s="357"/>
      <c r="AI366" s="357"/>
      <c r="AJ366" s="357"/>
      <c r="AK366" s="357"/>
      <c r="AL366" s="357"/>
      <c r="AM366" s="357"/>
      <c r="AN366" s="357"/>
      <c r="AO366" s="357"/>
      <c r="AP366" s="362"/>
      <c r="AQ366" s="366"/>
      <c r="AR366" s="357"/>
      <c r="AS366" s="361"/>
      <c r="AT366" s="361"/>
      <c r="AU366" s="362"/>
      <c r="AV366" s="361">
        <v>201</v>
      </c>
      <c r="AW366" s="361">
        <v>13307</v>
      </c>
      <c r="AX366" s="362">
        <f t="shared" si="65"/>
        <v>3326.75</v>
      </c>
      <c r="AY366" s="361">
        <v>226</v>
      </c>
      <c r="AZ366" s="361">
        <v>15286</v>
      </c>
      <c r="BA366" s="360">
        <f t="shared" si="60"/>
        <v>3821.5</v>
      </c>
      <c r="BB366" s="361">
        <v>259</v>
      </c>
      <c r="BC366" s="361">
        <v>16805</v>
      </c>
      <c r="BD366" s="362">
        <f t="shared" si="61"/>
        <v>4201.25</v>
      </c>
      <c r="BE366" s="359">
        <v>412</v>
      </c>
      <c r="BF366" s="359">
        <v>28776</v>
      </c>
      <c r="BG366" s="362">
        <f t="shared" si="62"/>
        <v>7194</v>
      </c>
      <c r="BH366" s="362">
        <v>432</v>
      </c>
      <c r="BI366" s="362">
        <v>27796</v>
      </c>
      <c r="BJ366" s="362">
        <f t="shared" si="63"/>
        <v>6949</v>
      </c>
      <c r="BK366" s="362">
        <v>564</v>
      </c>
      <c r="BL366" s="362">
        <v>34112</v>
      </c>
      <c r="BM366" s="362">
        <f t="shared" si="64"/>
        <v>8528</v>
      </c>
    </row>
    <row r="367" spans="1:65" s="288" customFormat="1" ht="14.65" customHeight="1">
      <c r="A367" s="340">
        <v>365</v>
      </c>
      <c r="B367" s="366" t="s">
        <v>1384</v>
      </c>
      <c r="C367" s="366"/>
      <c r="D367" s="366"/>
      <c r="E367" s="357" t="str">
        <f>VLOOKUP(B367,Remark!G:H,2,0)</f>
        <v>Kerry</v>
      </c>
      <c r="F367" s="367"/>
      <c r="G367" s="367"/>
      <c r="H367" s="367"/>
      <c r="I367" s="367"/>
      <c r="J367" s="367"/>
      <c r="K367" s="367"/>
      <c r="L367" s="367"/>
      <c r="M367" s="367"/>
      <c r="N367" s="367"/>
      <c r="O367" s="367"/>
      <c r="P367" s="367"/>
      <c r="Q367" s="367"/>
      <c r="R367" s="357"/>
      <c r="S367" s="357"/>
      <c r="T367" s="357"/>
      <c r="U367" s="357"/>
      <c r="V367" s="357"/>
      <c r="W367" s="357"/>
      <c r="X367" s="357"/>
      <c r="Y367" s="357"/>
      <c r="Z367" s="357"/>
      <c r="AA367" s="357"/>
      <c r="AB367" s="357"/>
      <c r="AC367" s="357"/>
      <c r="AD367" s="357"/>
      <c r="AE367" s="357"/>
      <c r="AF367" s="357"/>
      <c r="AG367" s="357"/>
      <c r="AH367" s="357"/>
      <c r="AI367" s="357"/>
      <c r="AJ367" s="357"/>
      <c r="AK367" s="357"/>
      <c r="AL367" s="357"/>
      <c r="AM367" s="357"/>
      <c r="AN367" s="357"/>
      <c r="AO367" s="357"/>
      <c r="AP367" s="362"/>
      <c r="AQ367" s="366"/>
      <c r="AR367" s="357"/>
      <c r="AS367" s="361"/>
      <c r="AT367" s="361"/>
      <c r="AU367" s="362"/>
      <c r="AV367" s="361">
        <v>224</v>
      </c>
      <c r="AW367" s="361">
        <v>15284</v>
      </c>
      <c r="AX367" s="362">
        <f t="shared" si="65"/>
        <v>3821</v>
      </c>
      <c r="AY367" s="361">
        <v>191</v>
      </c>
      <c r="AZ367" s="361">
        <v>12305</v>
      </c>
      <c r="BA367" s="360">
        <f t="shared" si="60"/>
        <v>3076.25</v>
      </c>
      <c r="BB367" s="361">
        <v>169</v>
      </c>
      <c r="BC367" s="361">
        <v>11691</v>
      </c>
      <c r="BD367" s="362">
        <f t="shared" si="61"/>
        <v>2922.75</v>
      </c>
      <c r="BE367" s="359">
        <v>222</v>
      </c>
      <c r="BF367" s="359">
        <v>14434</v>
      </c>
      <c r="BG367" s="362">
        <f t="shared" si="62"/>
        <v>3608.5</v>
      </c>
      <c r="BH367" s="362">
        <v>173</v>
      </c>
      <c r="BI367" s="362">
        <v>10923</v>
      </c>
      <c r="BJ367" s="362">
        <f t="shared" si="63"/>
        <v>2730.75</v>
      </c>
      <c r="BK367" s="362">
        <v>186</v>
      </c>
      <c r="BL367" s="362">
        <v>12954</v>
      </c>
      <c r="BM367" s="362">
        <f t="shared" si="64"/>
        <v>3238.5</v>
      </c>
    </row>
    <row r="368" spans="1:65" s="288" customFormat="1" ht="14.65" customHeight="1">
      <c r="A368" s="340">
        <v>366</v>
      </c>
      <c r="B368" s="366" t="s">
        <v>1385</v>
      </c>
      <c r="C368" s="366"/>
      <c r="D368" s="366"/>
      <c r="E368" s="357" t="str">
        <f>VLOOKUP(B368,Remark!G:H,2,0)</f>
        <v>Kerry</v>
      </c>
      <c r="F368" s="367"/>
      <c r="G368" s="367"/>
      <c r="H368" s="367"/>
      <c r="I368" s="367"/>
      <c r="J368" s="367"/>
      <c r="K368" s="367"/>
      <c r="L368" s="367"/>
      <c r="M368" s="367"/>
      <c r="N368" s="367"/>
      <c r="O368" s="367"/>
      <c r="P368" s="367"/>
      <c r="Q368" s="367"/>
      <c r="R368" s="357"/>
      <c r="S368" s="357"/>
      <c r="T368" s="357"/>
      <c r="U368" s="357"/>
      <c r="V368" s="357"/>
      <c r="W368" s="357"/>
      <c r="X368" s="357"/>
      <c r="Y368" s="357"/>
      <c r="Z368" s="357"/>
      <c r="AA368" s="357"/>
      <c r="AB368" s="357"/>
      <c r="AC368" s="357"/>
      <c r="AD368" s="357"/>
      <c r="AE368" s="357"/>
      <c r="AF368" s="357"/>
      <c r="AG368" s="357"/>
      <c r="AH368" s="357"/>
      <c r="AI368" s="357"/>
      <c r="AJ368" s="357"/>
      <c r="AK368" s="357"/>
      <c r="AL368" s="357"/>
      <c r="AM368" s="357"/>
      <c r="AN368" s="357"/>
      <c r="AO368" s="357"/>
      <c r="AP368" s="362"/>
      <c r="AQ368" s="366"/>
      <c r="AR368" s="357"/>
      <c r="AS368" s="361"/>
      <c r="AT368" s="361"/>
      <c r="AU368" s="362"/>
      <c r="AV368" s="361">
        <v>321</v>
      </c>
      <c r="AW368" s="361">
        <v>23323</v>
      </c>
      <c r="AX368" s="362">
        <f t="shared" si="65"/>
        <v>5830.75</v>
      </c>
      <c r="AY368" s="361">
        <v>259</v>
      </c>
      <c r="AZ368" s="361">
        <v>19785</v>
      </c>
      <c r="BA368" s="360">
        <f t="shared" si="60"/>
        <v>4946.25</v>
      </c>
      <c r="BB368" s="361">
        <v>328</v>
      </c>
      <c r="BC368" s="361">
        <v>22340</v>
      </c>
      <c r="BD368" s="362">
        <f t="shared" si="61"/>
        <v>5585</v>
      </c>
      <c r="BE368" s="359">
        <v>269</v>
      </c>
      <c r="BF368" s="359">
        <v>17947</v>
      </c>
      <c r="BG368" s="362">
        <f t="shared" si="62"/>
        <v>4486.75</v>
      </c>
      <c r="BH368" s="362">
        <v>280</v>
      </c>
      <c r="BI368" s="362">
        <v>19724</v>
      </c>
      <c r="BJ368" s="362">
        <f t="shared" si="63"/>
        <v>4931</v>
      </c>
      <c r="BK368" s="362">
        <v>300</v>
      </c>
      <c r="BL368" s="362">
        <v>19864</v>
      </c>
      <c r="BM368" s="362">
        <f t="shared" si="64"/>
        <v>4966</v>
      </c>
    </row>
    <row r="369" spans="1:65" s="288" customFormat="1" ht="14.65" customHeight="1">
      <c r="A369" s="340">
        <v>367</v>
      </c>
      <c r="B369" s="366" t="s">
        <v>1386</v>
      </c>
      <c r="C369" s="366"/>
      <c r="D369" s="366"/>
      <c r="E369" s="357" t="str">
        <f>VLOOKUP(B369,Remark!G:H,2,0)</f>
        <v>BANA</v>
      </c>
      <c r="F369" s="367"/>
      <c r="G369" s="367"/>
      <c r="H369" s="367"/>
      <c r="I369" s="367"/>
      <c r="J369" s="367"/>
      <c r="K369" s="367"/>
      <c r="L369" s="367"/>
      <c r="M369" s="367"/>
      <c r="N369" s="367"/>
      <c r="O369" s="367"/>
      <c r="P369" s="367"/>
      <c r="Q369" s="367"/>
      <c r="R369" s="357"/>
      <c r="S369" s="357"/>
      <c r="T369" s="357"/>
      <c r="U369" s="357"/>
      <c r="V369" s="357"/>
      <c r="W369" s="357"/>
      <c r="X369" s="357"/>
      <c r="Y369" s="357"/>
      <c r="Z369" s="357"/>
      <c r="AA369" s="357"/>
      <c r="AB369" s="357"/>
      <c r="AC369" s="357"/>
      <c r="AD369" s="357"/>
      <c r="AE369" s="357"/>
      <c r="AF369" s="357"/>
      <c r="AG369" s="357"/>
      <c r="AH369" s="357"/>
      <c r="AI369" s="357"/>
      <c r="AJ369" s="357"/>
      <c r="AK369" s="357"/>
      <c r="AL369" s="357"/>
      <c r="AM369" s="357"/>
      <c r="AN369" s="357"/>
      <c r="AO369" s="357"/>
      <c r="AP369" s="362"/>
      <c r="AQ369" s="366"/>
      <c r="AR369" s="357"/>
      <c r="AS369" s="361"/>
      <c r="AT369" s="361"/>
      <c r="AU369" s="362"/>
      <c r="AV369" s="361">
        <v>200</v>
      </c>
      <c r="AW369" s="361">
        <v>13548</v>
      </c>
      <c r="AX369" s="362">
        <f t="shared" si="65"/>
        <v>3387</v>
      </c>
      <c r="AY369" s="361">
        <v>153</v>
      </c>
      <c r="AZ369" s="361">
        <v>11251</v>
      </c>
      <c r="BA369" s="360">
        <f t="shared" si="60"/>
        <v>2812.75</v>
      </c>
      <c r="BB369" s="361">
        <v>192</v>
      </c>
      <c r="BC369" s="361">
        <v>12880</v>
      </c>
      <c r="BD369" s="362">
        <f t="shared" si="61"/>
        <v>3220</v>
      </c>
      <c r="BE369" s="359">
        <v>171</v>
      </c>
      <c r="BF369" s="359">
        <v>13057</v>
      </c>
      <c r="BG369" s="362">
        <f t="shared" si="62"/>
        <v>3264.25</v>
      </c>
      <c r="BH369" s="362">
        <v>214</v>
      </c>
      <c r="BI369" s="362">
        <v>14274</v>
      </c>
      <c r="BJ369" s="362">
        <f t="shared" si="63"/>
        <v>3568.5</v>
      </c>
      <c r="BK369" s="362">
        <v>180</v>
      </c>
      <c r="BL369" s="362">
        <v>11580</v>
      </c>
      <c r="BM369" s="362">
        <f t="shared" si="64"/>
        <v>2895</v>
      </c>
    </row>
    <row r="370" spans="1:65" s="288" customFormat="1" ht="14.65" customHeight="1">
      <c r="A370" s="340">
        <v>368</v>
      </c>
      <c r="B370" s="366" t="s">
        <v>1387</v>
      </c>
      <c r="C370" s="366"/>
      <c r="D370" s="366"/>
      <c r="E370" s="357" t="str">
        <f>VLOOKUP(B370,Remark!G:H,2,0)</f>
        <v>SUKS</v>
      </c>
      <c r="F370" s="367"/>
      <c r="G370" s="367"/>
      <c r="H370" s="367"/>
      <c r="I370" s="367"/>
      <c r="J370" s="367"/>
      <c r="K370" s="367"/>
      <c r="L370" s="367"/>
      <c r="M370" s="367"/>
      <c r="N370" s="367"/>
      <c r="O370" s="367"/>
      <c r="P370" s="367"/>
      <c r="Q370" s="367"/>
      <c r="R370" s="357"/>
      <c r="S370" s="357"/>
      <c r="T370" s="357"/>
      <c r="U370" s="357"/>
      <c r="V370" s="357"/>
      <c r="W370" s="357"/>
      <c r="X370" s="357"/>
      <c r="Y370" s="357"/>
      <c r="Z370" s="357"/>
      <c r="AA370" s="357"/>
      <c r="AB370" s="357"/>
      <c r="AC370" s="357"/>
      <c r="AD370" s="357"/>
      <c r="AE370" s="357"/>
      <c r="AF370" s="357"/>
      <c r="AG370" s="357"/>
      <c r="AH370" s="357"/>
      <c r="AI370" s="357"/>
      <c r="AJ370" s="357"/>
      <c r="AK370" s="357"/>
      <c r="AL370" s="357"/>
      <c r="AM370" s="357"/>
      <c r="AN370" s="357"/>
      <c r="AO370" s="357"/>
      <c r="AP370" s="362"/>
      <c r="AQ370" s="366"/>
      <c r="AR370" s="357"/>
      <c r="AS370" s="361"/>
      <c r="AT370" s="361"/>
      <c r="AU370" s="362"/>
      <c r="AV370" s="361">
        <v>64</v>
      </c>
      <c r="AW370" s="361">
        <v>4540</v>
      </c>
      <c r="AX370" s="362">
        <f t="shared" si="65"/>
        <v>1135</v>
      </c>
      <c r="AY370" s="361">
        <v>46</v>
      </c>
      <c r="AZ370" s="361">
        <v>3538</v>
      </c>
      <c r="BA370" s="360">
        <f t="shared" si="60"/>
        <v>884.5</v>
      </c>
      <c r="BB370" s="361">
        <v>78</v>
      </c>
      <c r="BC370" s="361">
        <v>5622</v>
      </c>
      <c r="BD370" s="362">
        <f t="shared" si="61"/>
        <v>1405.5</v>
      </c>
      <c r="BE370" s="359">
        <v>108</v>
      </c>
      <c r="BF370" s="359">
        <v>8048</v>
      </c>
      <c r="BG370" s="362">
        <f t="shared" si="62"/>
        <v>2012</v>
      </c>
      <c r="BH370" s="362">
        <v>142</v>
      </c>
      <c r="BI370" s="362">
        <v>9990</v>
      </c>
      <c r="BJ370" s="362">
        <f t="shared" si="63"/>
        <v>2497.5</v>
      </c>
      <c r="BK370" s="362">
        <v>113</v>
      </c>
      <c r="BL370" s="362">
        <v>8475</v>
      </c>
      <c r="BM370" s="362">
        <f t="shared" si="64"/>
        <v>2118.75</v>
      </c>
    </row>
    <row r="371" spans="1:65" s="288" customFormat="1" ht="14.65" customHeight="1">
      <c r="A371" s="340">
        <v>369</v>
      </c>
      <c r="B371" s="366" t="s">
        <v>1388</v>
      </c>
      <c r="C371" s="366"/>
      <c r="D371" s="366"/>
      <c r="E371" s="357" t="str">
        <f>VLOOKUP(B371,Remark!G:H,2,0)</f>
        <v>Kerry</v>
      </c>
      <c r="F371" s="367"/>
      <c r="G371" s="367"/>
      <c r="H371" s="367"/>
      <c r="I371" s="367"/>
      <c r="J371" s="367"/>
      <c r="K371" s="367"/>
      <c r="L371" s="367"/>
      <c r="M371" s="367"/>
      <c r="N371" s="367"/>
      <c r="O371" s="367"/>
      <c r="P371" s="367"/>
      <c r="Q371" s="367"/>
      <c r="R371" s="357"/>
      <c r="S371" s="357"/>
      <c r="T371" s="357"/>
      <c r="U371" s="357"/>
      <c r="V371" s="357"/>
      <c r="W371" s="357"/>
      <c r="X371" s="357"/>
      <c r="Y371" s="357"/>
      <c r="Z371" s="357"/>
      <c r="AA371" s="357"/>
      <c r="AB371" s="357"/>
      <c r="AC371" s="357"/>
      <c r="AD371" s="357"/>
      <c r="AE371" s="357"/>
      <c r="AF371" s="357"/>
      <c r="AG371" s="357"/>
      <c r="AH371" s="357"/>
      <c r="AI371" s="357"/>
      <c r="AJ371" s="357"/>
      <c r="AK371" s="357"/>
      <c r="AL371" s="357"/>
      <c r="AM371" s="357"/>
      <c r="AN371" s="357"/>
      <c r="AO371" s="357"/>
      <c r="AP371" s="362"/>
      <c r="AQ371" s="366"/>
      <c r="AR371" s="357"/>
      <c r="AS371" s="361"/>
      <c r="AT371" s="361"/>
      <c r="AU371" s="362"/>
      <c r="AV371" s="361">
        <v>105</v>
      </c>
      <c r="AW371" s="361">
        <v>7191</v>
      </c>
      <c r="AX371" s="362">
        <f t="shared" si="65"/>
        <v>1797.75</v>
      </c>
      <c r="AY371" s="361">
        <v>150</v>
      </c>
      <c r="AZ371" s="361">
        <v>9254</v>
      </c>
      <c r="BA371" s="360">
        <f t="shared" si="60"/>
        <v>2313.5</v>
      </c>
      <c r="BB371" s="361">
        <v>133</v>
      </c>
      <c r="BC371" s="361">
        <v>9007</v>
      </c>
      <c r="BD371" s="362">
        <f t="shared" si="61"/>
        <v>2251.75</v>
      </c>
      <c r="BE371" s="359">
        <v>175</v>
      </c>
      <c r="BF371" s="359">
        <v>12889</v>
      </c>
      <c r="BG371" s="362">
        <f t="shared" si="62"/>
        <v>3222.25</v>
      </c>
      <c r="BH371" s="362">
        <v>209</v>
      </c>
      <c r="BI371" s="362">
        <v>15007</v>
      </c>
      <c r="BJ371" s="362">
        <f t="shared" si="63"/>
        <v>3751.75</v>
      </c>
      <c r="BK371" s="362">
        <v>219</v>
      </c>
      <c r="BL371" s="362">
        <v>15477</v>
      </c>
      <c r="BM371" s="362">
        <f t="shared" si="64"/>
        <v>3869.25</v>
      </c>
    </row>
    <row r="372" spans="1:65" s="288" customFormat="1" ht="14.65" customHeight="1">
      <c r="A372" s="340">
        <v>370</v>
      </c>
      <c r="B372" s="366" t="s">
        <v>1389</v>
      </c>
      <c r="C372" s="366"/>
      <c r="D372" s="366"/>
      <c r="E372" s="357" t="str">
        <f>VLOOKUP(B372,Remark!G:H,2,0)</f>
        <v>TEPA</v>
      </c>
      <c r="F372" s="367"/>
      <c r="G372" s="367"/>
      <c r="H372" s="367"/>
      <c r="I372" s="367"/>
      <c r="J372" s="367"/>
      <c r="K372" s="367"/>
      <c r="L372" s="367"/>
      <c r="M372" s="367"/>
      <c r="N372" s="367"/>
      <c r="O372" s="367"/>
      <c r="P372" s="367"/>
      <c r="Q372" s="367"/>
      <c r="R372" s="357"/>
      <c r="S372" s="357"/>
      <c r="T372" s="357"/>
      <c r="U372" s="357"/>
      <c r="V372" s="357"/>
      <c r="W372" s="357"/>
      <c r="X372" s="357"/>
      <c r="Y372" s="357"/>
      <c r="Z372" s="357"/>
      <c r="AA372" s="357"/>
      <c r="AB372" s="357"/>
      <c r="AC372" s="357"/>
      <c r="AD372" s="357"/>
      <c r="AE372" s="357"/>
      <c r="AF372" s="357"/>
      <c r="AG372" s="357"/>
      <c r="AH372" s="357"/>
      <c r="AI372" s="357"/>
      <c r="AJ372" s="357"/>
      <c r="AK372" s="357"/>
      <c r="AL372" s="357"/>
      <c r="AM372" s="357"/>
      <c r="AN372" s="357"/>
      <c r="AO372" s="357"/>
      <c r="AP372" s="362"/>
      <c r="AQ372" s="366"/>
      <c r="AR372" s="357"/>
      <c r="AS372" s="361"/>
      <c r="AT372" s="361"/>
      <c r="AU372" s="362"/>
      <c r="AV372" s="361">
        <v>233</v>
      </c>
      <c r="AW372" s="361">
        <v>15399</v>
      </c>
      <c r="AX372" s="362">
        <f t="shared" si="65"/>
        <v>3849.75</v>
      </c>
      <c r="AY372" s="361">
        <v>243</v>
      </c>
      <c r="AZ372" s="361">
        <v>16401</v>
      </c>
      <c r="BA372" s="360">
        <f t="shared" si="60"/>
        <v>4100.25</v>
      </c>
      <c r="BB372" s="361">
        <v>224</v>
      </c>
      <c r="BC372" s="361">
        <v>14592</v>
      </c>
      <c r="BD372" s="362">
        <f t="shared" si="61"/>
        <v>3648</v>
      </c>
      <c r="BE372" s="359">
        <v>200</v>
      </c>
      <c r="BF372" s="359">
        <v>12728</v>
      </c>
      <c r="BG372" s="362">
        <f t="shared" si="62"/>
        <v>3182</v>
      </c>
      <c r="BH372" s="362">
        <v>235</v>
      </c>
      <c r="BI372" s="362">
        <v>16997</v>
      </c>
      <c r="BJ372" s="362">
        <f t="shared" si="63"/>
        <v>4249.25</v>
      </c>
      <c r="BK372" s="362">
        <v>236</v>
      </c>
      <c r="BL372" s="362">
        <v>14880</v>
      </c>
      <c r="BM372" s="362">
        <f t="shared" si="64"/>
        <v>3720</v>
      </c>
    </row>
    <row r="373" spans="1:65" s="288" customFormat="1" ht="14.65" customHeight="1">
      <c r="A373" s="340">
        <v>371</v>
      </c>
      <c r="B373" s="366" t="s">
        <v>1390</v>
      </c>
      <c r="C373" s="366"/>
      <c r="D373" s="366"/>
      <c r="E373" s="357" t="str">
        <f>VLOOKUP(B373,Remark!G:H,2,0)</f>
        <v>BAPU</v>
      </c>
      <c r="F373" s="367"/>
      <c r="G373" s="367"/>
      <c r="H373" s="367"/>
      <c r="I373" s="367"/>
      <c r="J373" s="367"/>
      <c r="K373" s="367"/>
      <c r="L373" s="367"/>
      <c r="M373" s="367"/>
      <c r="N373" s="367"/>
      <c r="O373" s="367"/>
      <c r="P373" s="367"/>
      <c r="Q373" s="367"/>
      <c r="R373" s="357"/>
      <c r="S373" s="357"/>
      <c r="T373" s="357"/>
      <c r="U373" s="357"/>
      <c r="V373" s="357"/>
      <c r="W373" s="357"/>
      <c r="X373" s="357"/>
      <c r="Y373" s="357"/>
      <c r="Z373" s="357"/>
      <c r="AA373" s="357"/>
      <c r="AB373" s="357"/>
      <c r="AC373" s="357"/>
      <c r="AD373" s="357"/>
      <c r="AE373" s="357"/>
      <c r="AF373" s="357"/>
      <c r="AG373" s="357"/>
      <c r="AH373" s="357"/>
      <c r="AI373" s="357"/>
      <c r="AJ373" s="357"/>
      <c r="AK373" s="357"/>
      <c r="AL373" s="357"/>
      <c r="AM373" s="357"/>
      <c r="AN373" s="357"/>
      <c r="AO373" s="357"/>
      <c r="AP373" s="362"/>
      <c r="AQ373" s="366"/>
      <c r="AR373" s="357"/>
      <c r="AS373" s="361"/>
      <c r="AT373" s="361"/>
      <c r="AU373" s="362"/>
      <c r="AV373" s="361">
        <v>70</v>
      </c>
      <c r="AW373" s="361">
        <v>4250</v>
      </c>
      <c r="AX373" s="362">
        <f t="shared" si="65"/>
        <v>1062.5</v>
      </c>
      <c r="AY373" s="361">
        <v>59</v>
      </c>
      <c r="AZ373" s="361">
        <v>3009</v>
      </c>
      <c r="BA373" s="360">
        <f t="shared" si="60"/>
        <v>752.25</v>
      </c>
      <c r="BB373" s="361">
        <v>25</v>
      </c>
      <c r="BC373" s="361">
        <v>1611</v>
      </c>
      <c r="BD373" s="362">
        <f t="shared" si="61"/>
        <v>402.75</v>
      </c>
      <c r="BE373" s="359">
        <v>17</v>
      </c>
      <c r="BF373" s="359">
        <v>891</v>
      </c>
      <c r="BG373" s="362">
        <f t="shared" si="62"/>
        <v>222.75</v>
      </c>
      <c r="BH373" s="362">
        <v>24</v>
      </c>
      <c r="BI373" s="362">
        <v>1308</v>
      </c>
      <c r="BJ373" s="362">
        <f t="shared" si="63"/>
        <v>327</v>
      </c>
      <c r="BK373" s="362">
        <v>30</v>
      </c>
      <c r="BL373" s="362">
        <v>1882</v>
      </c>
      <c r="BM373" s="362">
        <f t="shared" si="64"/>
        <v>470.5</v>
      </c>
    </row>
    <row r="374" spans="1:65" s="288" customFormat="1" ht="14.65" customHeight="1">
      <c r="A374" s="340">
        <v>372</v>
      </c>
      <c r="B374" s="366" t="s">
        <v>1391</v>
      </c>
      <c r="C374" s="366"/>
      <c r="D374" s="366"/>
      <c r="E374" s="357" t="str">
        <f>VLOOKUP(B374,Remark!G:H,2,0)</f>
        <v>Kerry</v>
      </c>
      <c r="F374" s="367"/>
      <c r="G374" s="367"/>
      <c r="H374" s="367"/>
      <c r="I374" s="367"/>
      <c r="J374" s="367"/>
      <c r="K374" s="367"/>
      <c r="L374" s="367"/>
      <c r="M374" s="367"/>
      <c r="N374" s="367"/>
      <c r="O374" s="367"/>
      <c r="P374" s="367"/>
      <c r="Q374" s="367"/>
      <c r="R374" s="357"/>
      <c r="S374" s="357"/>
      <c r="T374" s="357"/>
      <c r="U374" s="357"/>
      <c r="V374" s="357"/>
      <c r="W374" s="357"/>
      <c r="X374" s="357"/>
      <c r="Y374" s="357"/>
      <c r="Z374" s="357"/>
      <c r="AA374" s="357"/>
      <c r="AB374" s="357"/>
      <c r="AC374" s="357"/>
      <c r="AD374" s="357"/>
      <c r="AE374" s="357"/>
      <c r="AF374" s="357"/>
      <c r="AG374" s="357"/>
      <c r="AH374" s="357"/>
      <c r="AI374" s="357"/>
      <c r="AJ374" s="357"/>
      <c r="AK374" s="357"/>
      <c r="AL374" s="357"/>
      <c r="AM374" s="357"/>
      <c r="AN374" s="357"/>
      <c r="AO374" s="357"/>
      <c r="AP374" s="362"/>
      <c r="AQ374" s="366"/>
      <c r="AR374" s="357"/>
      <c r="AS374" s="361"/>
      <c r="AT374" s="361"/>
      <c r="AU374" s="362"/>
      <c r="AV374" s="361">
        <v>113</v>
      </c>
      <c r="AW374" s="361">
        <v>8251</v>
      </c>
      <c r="AX374" s="362">
        <f t="shared" si="65"/>
        <v>2062.75</v>
      </c>
      <c r="AY374" s="361">
        <v>114</v>
      </c>
      <c r="AZ374" s="361">
        <v>7926</v>
      </c>
      <c r="BA374" s="360">
        <f t="shared" si="60"/>
        <v>1981.5</v>
      </c>
      <c r="BB374" s="361">
        <v>157</v>
      </c>
      <c r="BC374" s="361">
        <v>10055</v>
      </c>
      <c r="BD374" s="362">
        <f t="shared" si="61"/>
        <v>2513.75</v>
      </c>
      <c r="BE374" s="359">
        <v>169</v>
      </c>
      <c r="BF374" s="359">
        <v>11011</v>
      </c>
      <c r="BG374" s="362">
        <f t="shared" si="62"/>
        <v>2752.75</v>
      </c>
      <c r="BH374" s="362">
        <v>211</v>
      </c>
      <c r="BI374" s="362">
        <v>13069</v>
      </c>
      <c r="BJ374" s="362">
        <f t="shared" si="63"/>
        <v>3267.25</v>
      </c>
      <c r="BK374" s="362">
        <v>228</v>
      </c>
      <c r="BL374" s="362">
        <v>14936</v>
      </c>
      <c r="BM374" s="362">
        <f t="shared" si="64"/>
        <v>3734</v>
      </c>
    </row>
    <row r="375" spans="1:65" s="288" customFormat="1" ht="14.65" customHeight="1">
      <c r="A375" s="340">
        <v>373</v>
      </c>
      <c r="B375" s="366" t="s">
        <v>1392</v>
      </c>
      <c r="C375" s="366"/>
      <c r="D375" s="366"/>
      <c r="E375" s="357" t="str">
        <f>VLOOKUP(B375,Remark!G:H,2,0)</f>
        <v>TEPA</v>
      </c>
      <c r="F375" s="367"/>
      <c r="G375" s="367"/>
      <c r="H375" s="367"/>
      <c r="I375" s="367"/>
      <c r="J375" s="367"/>
      <c r="K375" s="367"/>
      <c r="L375" s="367"/>
      <c r="M375" s="367"/>
      <c r="N375" s="367"/>
      <c r="O375" s="367"/>
      <c r="P375" s="367"/>
      <c r="Q375" s="367"/>
      <c r="R375" s="357"/>
      <c r="S375" s="357"/>
      <c r="T375" s="357"/>
      <c r="U375" s="357"/>
      <c r="V375" s="357"/>
      <c r="W375" s="357"/>
      <c r="X375" s="357"/>
      <c r="Y375" s="357"/>
      <c r="Z375" s="357"/>
      <c r="AA375" s="357"/>
      <c r="AB375" s="357"/>
      <c r="AC375" s="357"/>
      <c r="AD375" s="357"/>
      <c r="AE375" s="357"/>
      <c r="AF375" s="357"/>
      <c r="AG375" s="357"/>
      <c r="AH375" s="357"/>
      <c r="AI375" s="357"/>
      <c r="AJ375" s="357"/>
      <c r="AK375" s="357"/>
      <c r="AL375" s="357"/>
      <c r="AM375" s="357"/>
      <c r="AN375" s="357"/>
      <c r="AO375" s="357"/>
      <c r="AP375" s="362"/>
      <c r="AQ375" s="366"/>
      <c r="AR375" s="357"/>
      <c r="AS375" s="361"/>
      <c r="AT375" s="361"/>
      <c r="AU375" s="362"/>
      <c r="AV375" s="361">
        <v>184</v>
      </c>
      <c r="AW375" s="361">
        <v>11544</v>
      </c>
      <c r="AX375" s="362">
        <f t="shared" si="65"/>
        <v>2886</v>
      </c>
      <c r="AY375" s="361">
        <v>194</v>
      </c>
      <c r="AZ375" s="361">
        <v>12374</v>
      </c>
      <c r="BA375" s="360">
        <f t="shared" si="60"/>
        <v>3093.5</v>
      </c>
      <c r="BB375" s="361">
        <v>208</v>
      </c>
      <c r="BC375" s="361">
        <v>13392</v>
      </c>
      <c r="BD375" s="362">
        <f t="shared" si="61"/>
        <v>3348</v>
      </c>
      <c r="BE375" s="359">
        <v>310</v>
      </c>
      <c r="BF375" s="359">
        <v>18218</v>
      </c>
      <c r="BG375" s="362">
        <f t="shared" si="62"/>
        <v>4554.5</v>
      </c>
      <c r="BH375" s="362">
        <v>260</v>
      </c>
      <c r="BI375" s="362">
        <v>15564</v>
      </c>
      <c r="BJ375" s="362">
        <f t="shared" si="63"/>
        <v>3891</v>
      </c>
      <c r="BK375" s="362">
        <v>211</v>
      </c>
      <c r="BL375" s="362">
        <v>13513</v>
      </c>
      <c r="BM375" s="362">
        <f t="shared" si="64"/>
        <v>3378.25</v>
      </c>
    </row>
    <row r="376" spans="1:65" s="288" customFormat="1" ht="14.65" customHeight="1">
      <c r="A376" s="340">
        <v>374</v>
      </c>
      <c r="B376" s="366" t="s">
        <v>1393</v>
      </c>
      <c r="C376" s="366"/>
      <c r="D376" s="366"/>
      <c r="E376" s="357" t="str">
        <f>VLOOKUP(B376,Remark!G:H,2,0)</f>
        <v>TEPA</v>
      </c>
      <c r="F376" s="367"/>
      <c r="G376" s="367"/>
      <c r="H376" s="367"/>
      <c r="I376" s="367"/>
      <c r="J376" s="367"/>
      <c r="K376" s="367"/>
      <c r="L376" s="367"/>
      <c r="M376" s="367"/>
      <c r="N376" s="367"/>
      <c r="O376" s="367"/>
      <c r="P376" s="367"/>
      <c r="Q376" s="367"/>
      <c r="R376" s="357"/>
      <c r="S376" s="357"/>
      <c r="T376" s="357"/>
      <c r="U376" s="357"/>
      <c r="V376" s="357"/>
      <c r="W376" s="357"/>
      <c r="X376" s="357"/>
      <c r="Y376" s="357"/>
      <c r="Z376" s="357"/>
      <c r="AA376" s="357"/>
      <c r="AB376" s="357"/>
      <c r="AC376" s="357"/>
      <c r="AD376" s="357"/>
      <c r="AE376" s="357"/>
      <c r="AF376" s="357"/>
      <c r="AG376" s="357"/>
      <c r="AH376" s="357"/>
      <c r="AI376" s="357"/>
      <c r="AJ376" s="357"/>
      <c r="AK376" s="357"/>
      <c r="AL376" s="357"/>
      <c r="AM376" s="357"/>
      <c r="AN376" s="357"/>
      <c r="AO376" s="357"/>
      <c r="AP376" s="362"/>
      <c r="AQ376" s="366"/>
      <c r="AR376" s="357"/>
      <c r="AS376" s="361"/>
      <c r="AT376" s="361"/>
      <c r="AU376" s="362"/>
      <c r="AV376" s="361">
        <v>59</v>
      </c>
      <c r="AW376" s="361">
        <v>3913</v>
      </c>
      <c r="AX376" s="362">
        <f t="shared" si="65"/>
        <v>978.25</v>
      </c>
      <c r="AY376" s="361">
        <v>59</v>
      </c>
      <c r="AZ376" s="361">
        <v>3705</v>
      </c>
      <c r="BA376" s="360">
        <f t="shared" si="60"/>
        <v>926.25</v>
      </c>
      <c r="BB376" s="361">
        <v>74</v>
      </c>
      <c r="BC376" s="361">
        <v>4706</v>
      </c>
      <c r="BD376" s="362">
        <f t="shared" si="61"/>
        <v>1176.5</v>
      </c>
      <c r="BE376" s="359">
        <v>58</v>
      </c>
      <c r="BF376" s="359">
        <v>3650</v>
      </c>
      <c r="BG376" s="362">
        <f t="shared" si="62"/>
        <v>912.5</v>
      </c>
      <c r="BH376" s="362">
        <v>69</v>
      </c>
      <c r="BI376" s="362">
        <v>4647</v>
      </c>
      <c r="BJ376" s="362">
        <f t="shared" si="63"/>
        <v>1161.75</v>
      </c>
      <c r="BK376" s="362">
        <v>85</v>
      </c>
      <c r="BL376" s="362">
        <v>5683</v>
      </c>
      <c r="BM376" s="362">
        <f t="shared" si="64"/>
        <v>1420.75</v>
      </c>
    </row>
    <row r="377" spans="1:65" s="288" customFormat="1" ht="14.65" customHeight="1">
      <c r="A377" s="340">
        <v>375</v>
      </c>
      <c r="B377" s="366" t="s">
        <v>1394</v>
      </c>
      <c r="C377" s="366"/>
      <c r="D377" s="366"/>
      <c r="E377" s="357" t="str">
        <f>VLOOKUP(B377,Remark!G:H,2,0)</f>
        <v>SUKS</v>
      </c>
      <c r="F377" s="367"/>
      <c r="G377" s="367"/>
      <c r="H377" s="367"/>
      <c r="I377" s="367"/>
      <c r="J377" s="367"/>
      <c r="K377" s="367"/>
      <c r="L377" s="367"/>
      <c r="M377" s="367"/>
      <c r="N377" s="367"/>
      <c r="O377" s="367"/>
      <c r="P377" s="367"/>
      <c r="Q377" s="367"/>
      <c r="R377" s="357"/>
      <c r="S377" s="357"/>
      <c r="T377" s="357"/>
      <c r="U377" s="357"/>
      <c r="V377" s="357"/>
      <c r="W377" s="357"/>
      <c r="X377" s="357"/>
      <c r="Y377" s="357"/>
      <c r="Z377" s="357"/>
      <c r="AA377" s="357"/>
      <c r="AB377" s="357"/>
      <c r="AC377" s="357"/>
      <c r="AD377" s="357"/>
      <c r="AE377" s="357"/>
      <c r="AF377" s="357"/>
      <c r="AG377" s="357"/>
      <c r="AH377" s="357"/>
      <c r="AI377" s="357"/>
      <c r="AJ377" s="357"/>
      <c r="AK377" s="357"/>
      <c r="AL377" s="357"/>
      <c r="AM377" s="357"/>
      <c r="AN377" s="357"/>
      <c r="AO377" s="357"/>
      <c r="AP377" s="362"/>
      <c r="AQ377" s="366"/>
      <c r="AR377" s="357"/>
      <c r="AS377" s="361"/>
      <c r="AT377" s="361"/>
      <c r="AU377" s="362"/>
      <c r="AV377" s="361">
        <v>42</v>
      </c>
      <c r="AW377" s="361">
        <v>3106</v>
      </c>
      <c r="AX377" s="362">
        <f t="shared" si="65"/>
        <v>776.5</v>
      </c>
      <c r="AY377" s="361">
        <v>45</v>
      </c>
      <c r="AZ377" s="361">
        <v>3099</v>
      </c>
      <c r="BA377" s="360">
        <f t="shared" si="60"/>
        <v>774.75</v>
      </c>
      <c r="BB377" s="361">
        <v>32</v>
      </c>
      <c r="BC377" s="361">
        <v>2260</v>
      </c>
      <c r="BD377" s="362">
        <f t="shared" si="61"/>
        <v>565</v>
      </c>
      <c r="BE377" s="359">
        <v>49</v>
      </c>
      <c r="BF377" s="359">
        <v>3019</v>
      </c>
      <c r="BG377" s="362">
        <f t="shared" si="62"/>
        <v>754.75</v>
      </c>
      <c r="BH377" s="362">
        <v>30</v>
      </c>
      <c r="BI377" s="362">
        <v>1798</v>
      </c>
      <c r="BJ377" s="362">
        <f t="shared" si="63"/>
        <v>449.5</v>
      </c>
      <c r="BK377" s="362">
        <v>47</v>
      </c>
      <c r="BL377" s="362">
        <v>3345</v>
      </c>
      <c r="BM377" s="362">
        <f t="shared" si="64"/>
        <v>836.25</v>
      </c>
    </row>
    <row r="378" spans="1:65" s="288" customFormat="1" ht="14.65" customHeight="1">
      <c r="A378" s="340">
        <v>376</v>
      </c>
      <c r="B378" s="366" t="s">
        <v>1395</v>
      </c>
      <c r="C378" s="366"/>
      <c r="D378" s="366"/>
      <c r="E378" s="357" t="str">
        <f>VLOOKUP(B378,Remark!G:H,2,0)</f>
        <v>SUKS</v>
      </c>
      <c r="F378" s="367"/>
      <c r="G378" s="367"/>
      <c r="H378" s="367"/>
      <c r="I378" s="367"/>
      <c r="J378" s="367"/>
      <c r="K378" s="367"/>
      <c r="L378" s="367"/>
      <c r="M378" s="367"/>
      <c r="N378" s="367"/>
      <c r="O378" s="367"/>
      <c r="P378" s="367"/>
      <c r="Q378" s="367"/>
      <c r="R378" s="357"/>
      <c r="S378" s="357"/>
      <c r="T378" s="357"/>
      <c r="U378" s="357"/>
      <c r="V378" s="357"/>
      <c r="W378" s="357"/>
      <c r="X378" s="357"/>
      <c r="Y378" s="357"/>
      <c r="Z378" s="357"/>
      <c r="AA378" s="357"/>
      <c r="AB378" s="357"/>
      <c r="AC378" s="357"/>
      <c r="AD378" s="357"/>
      <c r="AE378" s="357"/>
      <c r="AF378" s="357"/>
      <c r="AG378" s="357"/>
      <c r="AH378" s="357"/>
      <c r="AI378" s="357"/>
      <c r="AJ378" s="357"/>
      <c r="AK378" s="357"/>
      <c r="AL378" s="357"/>
      <c r="AM378" s="357"/>
      <c r="AN378" s="357"/>
      <c r="AO378" s="357"/>
      <c r="AP378" s="362"/>
      <c r="AQ378" s="366"/>
      <c r="AR378" s="357"/>
      <c r="AS378" s="361"/>
      <c r="AT378" s="361"/>
      <c r="AU378" s="362"/>
      <c r="AV378" s="361">
        <v>117</v>
      </c>
      <c r="AW378" s="361">
        <v>7879</v>
      </c>
      <c r="AX378" s="362">
        <f t="shared" si="65"/>
        <v>1969.75</v>
      </c>
      <c r="AY378" s="361">
        <v>214</v>
      </c>
      <c r="AZ378" s="361">
        <v>13154</v>
      </c>
      <c r="BA378" s="360">
        <f t="shared" si="60"/>
        <v>3288.5</v>
      </c>
      <c r="BB378" s="361">
        <v>119</v>
      </c>
      <c r="BC378" s="361">
        <v>11221</v>
      </c>
      <c r="BD378" s="362">
        <f t="shared" si="61"/>
        <v>2805.25</v>
      </c>
      <c r="BE378" s="359">
        <v>173</v>
      </c>
      <c r="BF378" s="359">
        <v>10743</v>
      </c>
      <c r="BG378" s="362">
        <f t="shared" si="62"/>
        <v>2685.75</v>
      </c>
      <c r="BH378" s="362">
        <v>160</v>
      </c>
      <c r="BI378" s="362">
        <v>10060</v>
      </c>
      <c r="BJ378" s="362">
        <f t="shared" si="63"/>
        <v>2515</v>
      </c>
      <c r="BK378" s="362">
        <v>155</v>
      </c>
      <c r="BL378" s="362">
        <v>9585</v>
      </c>
      <c r="BM378" s="362">
        <f t="shared" si="64"/>
        <v>2396.25</v>
      </c>
    </row>
    <row r="379" spans="1:65" s="288" customFormat="1" ht="14.65" customHeight="1">
      <c r="A379" s="340">
        <v>377</v>
      </c>
      <c r="B379" s="366" t="s">
        <v>1396</v>
      </c>
      <c r="C379" s="366"/>
      <c r="D379" s="366"/>
      <c r="E379" s="357" t="str">
        <f>VLOOKUP(B379,Remark!G:H,2,0)</f>
        <v>SUKS</v>
      </c>
      <c r="F379" s="367"/>
      <c r="G379" s="367"/>
      <c r="H379" s="367"/>
      <c r="I379" s="367"/>
      <c r="J379" s="367"/>
      <c r="K379" s="367"/>
      <c r="L379" s="367"/>
      <c r="M379" s="367"/>
      <c r="N379" s="367"/>
      <c r="O379" s="367"/>
      <c r="P379" s="367"/>
      <c r="Q379" s="367"/>
      <c r="R379" s="357"/>
      <c r="S379" s="357"/>
      <c r="T379" s="357"/>
      <c r="U379" s="357"/>
      <c r="V379" s="357"/>
      <c r="W379" s="357"/>
      <c r="X379" s="357"/>
      <c r="Y379" s="357"/>
      <c r="Z379" s="357"/>
      <c r="AA379" s="357"/>
      <c r="AB379" s="357"/>
      <c r="AC379" s="357"/>
      <c r="AD379" s="357"/>
      <c r="AE379" s="357"/>
      <c r="AF379" s="357"/>
      <c r="AG379" s="357"/>
      <c r="AH379" s="357"/>
      <c r="AI379" s="357"/>
      <c r="AJ379" s="357"/>
      <c r="AK379" s="357"/>
      <c r="AL379" s="357"/>
      <c r="AM379" s="357"/>
      <c r="AN379" s="357"/>
      <c r="AO379" s="357"/>
      <c r="AP379" s="362"/>
      <c r="AQ379" s="366"/>
      <c r="AR379" s="357"/>
      <c r="AS379" s="361"/>
      <c r="AT379" s="361"/>
      <c r="AU379" s="362"/>
      <c r="AV379" s="361">
        <v>34</v>
      </c>
      <c r="AW379" s="361">
        <v>2418</v>
      </c>
      <c r="AX379" s="362">
        <f t="shared" si="65"/>
        <v>604.5</v>
      </c>
      <c r="AY379" s="361">
        <v>32</v>
      </c>
      <c r="AZ379" s="361">
        <v>2540</v>
      </c>
      <c r="BA379" s="360">
        <f t="shared" si="60"/>
        <v>635</v>
      </c>
      <c r="BB379" s="361">
        <v>46</v>
      </c>
      <c r="BC379" s="361">
        <v>3222</v>
      </c>
      <c r="BD379" s="362">
        <f t="shared" si="61"/>
        <v>805.5</v>
      </c>
      <c r="BE379" s="359">
        <v>31</v>
      </c>
      <c r="BF379" s="359">
        <v>2093</v>
      </c>
      <c r="BG379" s="362">
        <f t="shared" si="62"/>
        <v>523.25</v>
      </c>
      <c r="BH379" s="362">
        <v>29</v>
      </c>
      <c r="BI379" s="362">
        <v>1787</v>
      </c>
      <c r="BJ379" s="362">
        <f t="shared" si="63"/>
        <v>446.75</v>
      </c>
      <c r="BK379" s="362">
        <v>42</v>
      </c>
      <c r="BL379" s="362">
        <v>2834</v>
      </c>
      <c r="BM379" s="362">
        <f t="shared" si="64"/>
        <v>708.5</v>
      </c>
    </row>
    <row r="380" spans="1:65" s="288" customFormat="1" ht="14.65" customHeight="1">
      <c r="A380" s="340">
        <v>378</v>
      </c>
      <c r="B380" s="366" t="s">
        <v>1397</v>
      </c>
      <c r="C380" s="366"/>
      <c r="D380" s="366"/>
      <c r="E380" s="357" t="str">
        <f>VLOOKUP(B380,Remark!G:H,2,0)</f>
        <v>Kerry</v>
      </c>
      <c r="F380" s="367"/>
      <c r="G380" s="367"/>
      <c r="H380" s="367"/>
      <c r="I380" s="367"/>
      <c r="J380" s="367"/>
      <c r="K380" s="367"/>
      <c r="L380" s="367"/>
      <c r="M380" s="367"/>
      <c r="N380" s="367"/>
      <c r="O380" s="367"/>
      <c r="P380" s="367"/>
      <c r="Q380" s="367"/>
      <c r="R380" s="357"/>
      <c r="S380" s="357"/>
      <c r="T380" s="357"/>
      <c r="U380" s="357"/>
      <c r="V380" s="357"/>
      <c r="W380" s="357"/>
      <c r="X380" s="357"/>
      <c r="Y380" s="357"/>
      <c r="Z380" s="357"/>
      <c r="AA380" s="357"/>
      <c r="AB380" s="357"/>
      <c r="AC380" s="357"/>
      <c r="AD380" s="357"/>
      <c r="AE380" s="357"/>
      <c r="AF380" s="357"/>
      <c r="AG380" s="357"/>
      <c r="AH380" s="357"/>
      <c r="AI380" s="357"/>
      <c r="AJ380" s="357"/>
      <c r="AK380" s="357"/>
      <c r="AL380" s="357"/>
      <c r="AM380" s="357"/>
      <c r="AN380" s="357"/>
      <c r="AO380" s="357"/>
      <c r="AP380" s="362"/>
      <c r="AQ380" s="366"/>
      <c r="AR380" s="357"/>
      <c r="AS380" s="361"/>
      <c r="AT380" s="361"/>
      <c r="AU380" s="362"/>
      <c r="AV380" s="361">
        <v>80</v>
      </c>
      <c r="AW380" s="361">
        <v>5780</v>
      </c>
      <c r="AX380" s="362">
        <f t="shared" si="65"/>
        <v>1445</v>
      </c>
      <c r="AY380" s="361">
        <v>81</v>
      </c>
      <c r="AZ380" s="361">
        <v>5619</v>
      </c>
      <c r="BA380" s="360">
        <f t="shared" si="60"/>
        <v>1404.75</v>
      </c>
      <c r="BB380" s="361">
        <v>117</v>
      </c>
      <c r="BC380" s="361">
        <v>7939</v>
      </c>
      <c r="BD380" s="362">
        <f t="shared" si="61"/>
        <v>1984.75</v>
      </c>
      <c r="BE380" s="359">
        <v>123</v>
      </c>
      <c r="BF380" s="359">
        <v>7797</v>
      </c>
      <c r="BG380" s="362">
        <f t="shared" si="62"/>
        <v>1949.25</v>
      </c>
      <c r="BH380" s="362">
        <v>108</v>
      </c>
      <c r="BI380" s="362">
        <v>7432</v>
      </c>
      <c r="BJ380" s="362">
        <f t="shared" si="63"/>
        <v>1858</v>
      </c>
      <c r="BK380" s="362">
        <v>95</v>
      </c>
      <c r="BL380" s="362">
        <v>6013</v>
      </c>
      <c r="BM380" s="362">
        <f t="shared" si="64"/>
        <v>1503.25</v>
      </c>
    </row>
    <row r="381" spans="1:65" s="288" customFormat="1" ht="14.65" customHeight="1">
      <c r="A381" s="340">
        <v>379</v>
      </c>
      <c r="B381" s="366" t="s">
        <v>1398</v>
      </c>
      <c r="C381" s="366"/>
      <c r="D381" s="366"/>
      <c r="E381" s="357" t="str">
        <f>VLOOKUP(B381,Remark!G:H,2,0)</f>
        <v>Kerry</v>
      </c>
      <c r="F381" s="367"/>
      <c r="G381" s="367"/>
      <c r="H381" s="367"/>
      <c r="I381" s="367"/>
      <c r="J381" s="367"/>
      <c r="K381" s="367"/>
      <c r="L381" s="367"/>
      <c r="M381" s="367"/>
      <c r="N381" s="367"/>
      <c r="O381" s="367"/>
      <c r="P381" s="367"/>
      <c r="Q381" s="367"/>
      <c r="R381" s="357"/>
      <c r="S381" s="357"/>
      <c r="T381" s="357"/>
      <c r="U381" s="357"/>
      <c r="V381" s="357"/>
      <c r="W381" s="357"/>
      <c r="X381" s="357"/>
      <c r="Y381" s="357"/>
      <c r="Z381" s="357"/>
      <c r="AA381" s="357"/>
      <c r="AB381" s="357"/>
      <c r="AC381" s="357"/>
      <c r="AD381" s="357"/>
      <c r="AE381" s="357"/>
      <c r="AF381" s="357"/>
      <c r="AG381" s="357"/>
      <c r="AH381" s="357"/>
      <c r="AI381" s="357"/>
      <c r="AJ381" s="357"/>
      <c r="AK381" s="357"/>
      <c r="AL381" s="357"/>
      <c r="AM381" s="357"/>
      <c r="AN381" s="357"/>
      <c r="AO381" s="357"/>
      <c r="AP381" s="362"/>
      <c r="AQ381" s="366"/>
      <c r="AR381" s="357"/>
      <c r="AS381" s="361"/>
      <c r="AT381" s="361"/>
      <c r="AU381" s="362"/>
      <c r="AV381" s="361">
        <v>78</v>
      </c>
      <c r="AW381" s="361">
        <v>5326</v>
      </c>
      <c r="AX381" s="362">
        <f t="shared" si="65"/>
        <v>1331.5</v>
      </c>
      <c r="AY381" s="361">
        <v>128</v>
      </c>
      <c r="AZ381" s="361">
        <v>10076</v>
      </c>
      <c r="BA381" s="360">
        <f t="shared" si="60"/>
        <v>2519</v>
      </c>
      <c r="BB381" s="361">
        <v>137</v>
      </c>
      <c r="BC381" s="361">
        <v>10287</v>
      </c>
      <c r="BD381" s="362">
        <f t="shared" si="61"/>
        <v>2571.75</v>
      </c>
      <c r="BE381" s="359">
        <v>148</v>
      </c>
      <c r="BF381" s="359">
        <v>10544</v>
      </c>
      <c r="BG381" s="362">
        <f t="shared" si="62"/>
        <v>2636</v>
      </c>
      <c r="BH381" s="362">
        <v>151</v>
      </c>
      <c r="BI381" s="362">
        <v>11381</v>
      </c>
      <c r="BJ381" s="362">
        <f t="shared" si="63"/>
        <v>2845.25</v>
      </c>
      <c r="BK381" s="362">
        <v>203</v>
      </c>
      <c r="BL381" s="362">
        <v>15385</v>
      </c>
      <c r="BM381" s="362">
        <f t="shared" si="64"/>
        <v>3846.25</v>
      </c>
    </row>
    <row r="382" spans="1:65" s="288" customFormat="1" ht="14.65" customHeight="1">
      <c r="A382" s="340">
        <v>380</v>
      </c>
      <c r="B382" s="366" t="s">
        <v>1399</v>
      </c>
      <c r="C382" s="366"/>
      <c r="D382" s="366"/>
      <c r="E382" s="357" t="str">
        <f>VLOOKUP(B382,Remark!G:H,2,0)</f>
        <v>TKRU</v>
      </c>
      <c r="F382" s="367"/>
      <c r="G382" s="367"/>
      <c r="H382" s="367"/>
      <c r="I382" s="367"/>
      <c r="J382" s="367"/>
      <c r="K382" s="367"/>
      <c r="L382" s="367"/>
      <c r="M382" s="367"/>
      <c r="N382" s="367"/>
      <c r="O382" s="367"/>
      <c r="P382" s="367"/>
      <c r="Q382" s="367"/>
      <c r="R382" s="357"/>
      <c r="S382" s="357"/>
      <c r="T382" s="357"/>
      <c r="U382" s="357"/>
      <c r="V382" s="357"/>
      <c r="W382" s="357"/>
      <c r="X382" s="357"/>
      <c r="Y382" s="357"/>
      <c r="Z382" s="357"/>
      <c r="AA382" s="357"/>
      <c r="AB382" s="357"/>
      <c r="AC382" s="357"/>
      <c r="AD382" s="357"/>
      <c r="AE382" s="357"/>
      <c r="AF382" s="357"/>
      <c r="AG382" s="357"/>
      <c r="AH382" s="357"/>
      <c r="AI382" s="357"/>
      <c r="AJ382" s="357"/>
      <c r="AK382" s="357"/>
      <c r="AL382" s="357"/>
      <c r="AM382" s="357"/>
      <c r="AN382" s="357"/>
      <c r="AO382" s="357"/>
      <c r="AP382" s="362"/>
      <c r="AQ382" s="366"/>
      <c r="AR382" s="357"/>
      <c r="AS382" s="361"/>
      <c r="AT382" s="361"/>
      <c r="AU382" s="362"/>
      <c r="AV382" s="361">
        <v>61</v>
      </c>
      <c r="AW382" s="361">
        <v>3879</v>
      </c>
      <c r="AX382" s="362">
        <f t="shared" si="65"/>
        <v>969.75</v>
      </c>
      <c r="AY382" s="361">
        <v>47</v>
      </c>
      <c r="AZ382" s="361">
        <v>3181</v>
      </c>
      <c r="BA382" s="360">
        <f t="shared" si="60"/>
        <v>795.25</v>
      </c>
      <c r="BB382" s="361">
        <v>72</v>
      </c>
      <c r="BC382" s="361">
        <v>4952</v>
      </c>
      <c r="BD382" s="362">
        <f t="shared" si="61"/>
        <v>1238</v>
      </c>
      <c r="BE382" s="359">
        <v>81</v>
      </c>
      <c r="BF382" s="359">
        <v>5071</v>
      </c>
      <c r="BG382" s="362">
        <f t="shared" si="62"/>
        <v>1267.75</v>
      </c>
      <c r="BH382" s="362">
        <v>71</v>
      </c>
      <c r="BI382" s="362">
        <v>4621</v>
      </c>
      <c r="BJ382" s="362">
        <f t="shared" si="63"/>
        <v>1155.25</v>
      </c>
      <c r="BK382" s="362">
        <v>91</v>
      </c>
      <c r="BL382" s="362">
        <v>5501</v>
      </c>
      <c r="BM382" s="362">
        <f t="shared" si="64"/>
        <v>1375.25</v>
      </c>
    </row>
    <row r="383" spans="1:65" s="288" customFormat="1" ht="14.65" customHeight="1">
      <c r="A383" s="340">
        <v>381</v>
      </c>
      <c r="B383" s="366" t="s">
        <v>1400</v>
      </c>
      <c r="C383" s="366"/>
      <c r="D383" s="366"/>
      <c r="E383" s="357" t="str">
        <f>VLOOKUP(B383,Remark!G:H,2,0)</f>
        <v>Kerry</v>
      </c>
      <c r="F383" s="367"/>
      <c r="G383" s="367"/>
      <c r="H383" s="367"/>
      <c r="I383" s="367"/>
      <c r="J383" s="367"/>
      <c r="K383" s="367"/>
      <c r="L383" s="367"/>
      <c r="M383" s="367"/>
      <c r="N383" s="367"/>
      <c r="O383" s="367"/>
      <c r="P383" s="367"/>
      <c r="Q383" s="367"/>
      <c r="R383" s="357"/>
      <c r="S383" s="357"/>
      <c r="T383" s="357"/>
      <c r="U383" s="357"/>
      <c r="V383" s="357"/>
      <c r="W383" s="357"/>
      <c r="X383" s="357"/>
      <c r="Y383" s="357"/>
      <c r="Z383" s="357"/>
      <c r="AA383" s="357"/>
      <c r="AB383" s="357"/>
      <c r="AC383" s="357"/>
      <c r="AD383" s="357"/>
      <c r="AE383" s="357"/>
      <c r="AF383" s="357"/>
      <c r="AG383" s="357"/>
      <c r="AH383" s="357"/>
      <c r="AI383" s="357"/>
      <c r="AJ383" s="357"/>
      <c r="AK383" s="357"/>
      <c r="AL383" s="357"/>
      <c r="AM383" s="357"/>
      <c r="AN383" s="357"/>
      <c r="AO383" s="357"/>
      <c r="AP383" s="362"/>
      <c r="AQ383" s="366"/>
      <c r="AR383" s="357"/>
      <c r="AS383" s="361"/>
      <c r="AT383" s="361"/>
      <c r="AU383" s="362"/>
      <c r="AV383" s="361">
        <v>629</v>
      </c>
      <c r="AW383" s="361">
        <v>33959</v>
      </c>
      <c r="AX383" s="362">
        <f t="shared" si="65"/>
        <v>8489.75</v>
      </c>
      <c r="AY383" s="361">
        <v>620</v>
      </c>
      <c r="AZ383" s="361">
        <v>33364</v>
      </c>
      <c r="BA383" s="360">
        <f t="shared" si="60"/>
        <v>8341</v>
      </c>
      <c r="BB383" s="361">
        <v>493</v>
      </c>
      <c r="BC383" s="361">
        <v>27443</v>
      </c>
      <c r="BD383" s="362">
        <f t="shared" si="61"/>
        <v>6860.75</v>
      </c>
      <c r="BE383" s="359">
        <v>334</v>
      </c>
      <c r="BF383" s="359">
        <v>20434</v>
      </c>
      <c r="BG383" s="362">
        <f t="shared" si="62"/>
        <v>5108.5</v>
      </c>
      <c r="BH383" s="362">
        <v>331</v>
      </c>
      <c r="BI383" s="362">
        <v>19633</v>
      </c>
      <c r="BJ383" s="362">
        <f t="shared" si="63"/>
        <v>4908.25</v>
      </c>
      <c r="BK383" s="362">
        <v>316</v>
      </c>
      <c r="BL383" s="362">
        <v>19384</v>
      </c>
      <c r="BM383" s="362">
        <f t="shared" si="64"/>
        <v>4846</v>
      </c>
    </row>
    <row r="384" spans="1:65" s="288" customFormat="1" ht="14.65" customHeight="1">
      <c r="A384" s="340">
        <v>382</v>
      </c>
      <c r="B384" s="366" t="s">
        <v>1401</v>
      </c>
      <c r="C384" s="366"/>
      <c r="D384" s="366"/>
      <c r="E384" s="357" t="str">
        <f>VLOOKUP(B384,Remark!G:H,2,0)</f>
        <v>BPEE</v>
      </c>
      <c r="F384" s="367"/>
      <c r="G384" s="367"/>
      <c r="H384" s="367"/>
      <c r="I384" s="367"/>
      <c r="J384" s="367"/>
      <c r="K384" s="367"/>
      <c r="L384" s="367"/>
      <c r="M384" s="367"/>
      <c r="N384" s="367"/>
      <c r="O384" s="367"/>
      <c r="P384" s="367"/>
      <c r="Q384" s="367"/>
      <c r="R384" s="357"/>
      <c r="S384" s="357"/>
      <c r="T384" s="357"/>
      <c r="U384" s="357"/>
      <c r="V384" s="357"/>
      <c r="W384" s="357"/>
      <c r="X384" s="357"/>
      <c r="Y384" s="357"/>
      <c r="Z384" s="357"/>
      <c r="AA384" s="357"/>
      <c r="AB384" s="357"/>
      <c r="AC384" s="357"/>
      <c r="AD384" s="357"/>
      <c r="AE384" s="357"/>
      <c r="AF384" s="357"/>
      <c r="AG384" s="357"/>
      <c r="AH384" s="357"/>
      <c r="AI384" s="357"/>
      <c r="AJ384" s="357"/>
      <c r="AK384" s="357"/>
      <c r="AL384" s="357"/>
      <c r="AM384" s="357"/>
      <c r="AN384" s="357"/>
      <c r="AO384" s="357"/>
      <c r="AP384" s="362"/>
      <c r="AQ384" s="366"/>
      <c r="AR384" s="357"/>
      <c r="AS384" s="361"/>
      <c r="AT384" s="361"/>
      <c r="AU384" s="362"/>
      <c r="AV384" s="361">
        <v>182</v>
      </c>
      <c r="AW384" s="361">
        <v>11958</v>
      </c>
      <c r="AX384" s="362">
        <f t="shared" si="65"/>
        <v>2989.5</v>
      </c>
      <c r="AY384" s="361">
        <v>189</v>
      </c>
      <c r="AZ384" s="361">
        <v>13491</v>
      </c>
      <c r="BA384" s="360">
        <f t="shared" si="60"/>
        <v>3372.75</v>
      </c>
      <c r="BB384" s="361">
        <v>190</v>
      </c>
      <c r="BC384" s="361">
        <v>13686</v>
      </c>
      <c r="BD384" s="362">
        <f t="shared" si="61"/>
        <v>3421.5</v>
      </c>
      <c r="BE384" s="359">
        <v>254</v>
      </c>
      <c r="BF384" s="359">
        <v>18190</v>
      </c>
      <c r="BG384" s="362">
        <f t="shared" si="62"/>
        <v>4547.5</v>
      </c>
      <c r="BH384" s="362">
        <v>245</v>
      </c>
      <c r="BI384" s="362">
        <v>17835</v>
      </c>
      <c r="BJ384" s="362">
        <f t="shared" si="63"/>
        <v>4458.75</v>
      </c>
      <c r="BK384" s="362">
        <v>283</v>
      </c>
      <c r="BL384" s="362">
        <v>21697</v>
      </c>
      <c r="BM384" s="362">
        <f t="shared" si="64"/>
        <v>5424.25</v>
      </c>
    </row>
    <row r="385" spans="1:65" s="288" customFormat="1" ht="14.65" customHeight="1">
      <c r="A385" s="340">
        <v>383</v>
      </c>
      <c r="B385" s="366" t="s">
        <v>1402</v>
      </c>
      <c r="C385" s="366"/>
      <c r="D385" s="366"/>
      <c r="E385" s="357" t="str">
        <f>VLOOKUP(B385,Remark!G:H,2,0)</f>
        <v>BPEE</v>
      </c>
      <c r="F385" s="367"/>
      <c r="G385" s="367"/>
      <c r="H385" s="367"/>
      <c r="I385" s="367"/>
      <c r="J385" s="367"/>
      <c r="K385" s="367"/>
      <c r="L385" s="367"/>
      <c r="M385" s="367"/>
      <c r="N385" s="367"/>
      <c r="O385" s="367"/>
      <c r="P385" s="367"/>
      <c r="Q385" s="367"/>
      <c r="R385" s="357"/>
      <c r="S385" s="357"/>
      <c r="T385" s="357"/>
      <c r="U385" s="357"/>
      <c r="V385" s="357"/>
      <c r="W385" s="357"/>
      <c r="X385" s="357"/>
      <c r="Y385" s="357"/>
      <c r="Z385" s="357"/>
      <c r="AA385" s="357"/>
      <c r="AB385" s="357"/>
      <c r="AC385" s="357"/>
      <c r="AD385" s="357"/>
      <c r="AE385" s="357"/>
      <c r="AF385" s="357"/>
      <c r="AG385" s="357"/>
      <c r="AH385" s="357"/>
      <c r="AI385" s="357"/>
      <c r="AJ385" s="357"/>
      <c r="AK385" s="357"/>
      <c r="AL385" s="357"/>
      <c r="AM385" s="357"/>
      <c r="AN385" s="357"/>
      <c r="AO385" s="357"/>
      <c r="AP385" s="362"/>
      <c r="AQ385" s="366"/>
      <c r="AR385" s="357"/>
      <c r="AS385" s="361"/>
      <c r="AT385" s="361"/>
      <c r="AU385" s="362"/>
      <c r="AV385" s="361">
        <v>363</v>
      </c>
      <c r="AW385" s="361">
        <v>25005</v>
      </c>
      <c r="AX385" s="362">
        <f t="shared" si="65"/>
        <v>6251.25</v>
      </c>
      <c r="AY385" s="361">
        <v>397</v>
      </c>
      <c r="AZ385" s="361">
        <v>28331</v>
      </c>
      <c r="BA385" s="360">
        <f t="shared" si="60"/>
        <v>7082.75</v>
      </c>
      <c r="BB385" s="361">
        <v>537</v>
      </c>
      <c r="BC385" s="361">
        <v>35015</v>
      </c>
      <c r="BD385" s="362">
        <f t="shared" si="61"/>
        <v>8753.75</v>
      </c>
      <c r="BE385" s="359">
        <v>564</v>
      </c>
      <c r="BF385" s="359">
        <v>38172</v>
      </c>
      <c r="BG385" s="362">
        <f t="shared" si="62"/>
        <v>9543</v>
      </c>
      <c r="BH385" s="362">
        <v>456</v>
      </c>
      <c r="BI385" s="362">
        <v>30264</v>
      </c>
      <c r="BJ385" s="362">
        <f t="shared" si="63"/>
        <v>7566</v>
      </c>
      <c r="BK385" s="362">
        <v>565</v>
      </c>
      <c r="BL385" s="362">
        <v>33619</v>
      </c>
      <c r="BM385" s="362">
        <f t="shared" si="64"/>
        <v>8404.75</v>
      </c>
    </row>
    <row r="386" spans="1:65" s="288" customFormat="1" ht="14.65" customHeight="1">
      <c r="A386" s="340">
        <v>384</v>
      </c>
      <c r="B386" s="366" t="s">
        <v>1403</v>
      </c>
      <c r="C386" s="366"/>
      <c r="D386" s="366"/>
      <c r="E386" s="357" t="str">
        <f>VLOOKUP(B386,Remark!G:H,2,0)</f>
        <v>Kerry</v>
      </c>
      <c r="F386" s="367"/>
      <c r="G386" s="367"/>
      <c r="H386" s="367"/>
      <c r="I386" s="367"/>
      <c r="J386" s="367"/>
      <c r="K386" s="367"/>
      <c r="L386" s="367"/>
      <c r="M386" s="367"/>
      <c r="N386" s="367"/>
      <c r="O386" s="367"/>
      <c r="P386" s="367"/>
      <c r="Q386" s="367"/>
      <c r="R386" s="357"/>
      <c r="S386" s="357"/>
      <c r="T386" s="357"/>
      <c r="U386" s="357"/>
      <c r="V386" s="357"/>
      <c r="W386" s="357"/>
      <c r="X386" s="357"/>
      <c r="Y386" s="357"/>
      <c r="Z386" s="357"/>
      <c r="AA386" s="357"/>
      <c r="AB386" s="357"/>
      <c r="AC386" s="357"/>
      <c r="AD386" s="357"/>
      <c r="AE386" s="357"/>
      <c r="AF386" s="357"/>
      <c r="AG386" s="357"/>
      <c r="AH386" s="357"/>
      <c r="AI386" s="357"/>
      <c r="AJ386" s="357"/>
      <c r="AK386" s="357"/>
      <c r="AL386" s="357"/>
      <c r="AM386" s="357"/>
      <c r="AN386" s="357"/>
      <c r="AO386" s="357"/>
      <c r="AP386" s="362"/>
      <c r="AQ386" s="366"/>
      <c r="AR386" s="357"/>
      <c r="AS386" s="361"/>
      <c r="AT386" s="361"/>
      <c r="AU386" s="362"/>
      <c r="AV386" s="361">
        <v>101</v>
      </c>
      <c r="AW386" s="361">
        <v>7767</v>
      </c>
      <c r="AX386" s="362">
        <f t="shared" si="65"/>
        <v>1941.75</v>
      </c>
      <c r="AY386" s="361">
        <v>139</v>
      </c>
      <c r="AZ386" s="361">
        <v>10021</v>
      </c>
      <c r="BA386" s="360">
        <f t="shared" si="60"/>
        <v>2505.25</v>
      </c>
      <c r="BB386" s="361">
        <v>111</v>
      </c>
      <c r="BC386" s="361">
        <v>8061</v>
      </c>
      <c r="BD386" s="362">
        <f t="shared" si="61"/>
        <v>2015.25</v>
      </c>
      <c r="BE386" s="359">
        <v>107</v>
      </c>
      <c r="BF386" s="359">
        <v>7653</v>
      </c>
      <c r="BG386" s="362">
        <f t="shared" si="62"/>
        <v>1913.25</v>
      </c>
      <c r="BH386" s="362">
        <v>93</v>
      </c>
      <c r="BI386" s="362">
        <v>5951</v>
      </c>
      <c r="BJ386" s="362">
        <f t="shared" si="63"/>
        <v>1487.75</v>
      </c>
      <c r="BK386" s="362">
        <v>143</v>
      </c>
      <c r="BL386" s="362">
        <v>9289</v>
      </c>
      <c r="BM386" s="362">
        <f t="shared" si="64"/>
        <v>2322.25</v>
      </c>
    </row>
    <row r="387" spans="1:65" s="288" customFormat="1" ht="14.65" customHeight="1">
      <c r="A387" s="340">
        <v>385</v>
      </c>
      <c r="B387" s="366" t="s">
        <v>1404</v>
      </c>
      <c r="C387" s="366"/>
      <c r="D387" s="366"/>
      <c r="E387" s="357" t="str">
        <f>VLOOKUP(B387,Remark!G:H,2,0)</f>
        <v>BSTO</v>
      </c>
      <c r="F387" s="367"/>
      <c r="G387" s="367"/>
      <c r="H387" s="367"/>
      <c r="I387" s="367"/>
      <c r="J387" s="367"/>
      <c r="K387" s="367"/>
      <c r="L387" s="367"/>
      <c r="M387" s="367"/>
      <c r="N387" s="367"/>
      <c r="O387" s="367"/>
      <c r="P387" s="367"/>
      <c r="Q387" s="367"/>
      <c r="R387" s="357"/>
      <c r="S387" s="357"/>
      <c r="T387" s="357"/>
      <c r="U387" s="357"/>
      <c r="V387" s="357"/>
      <c r="W387" s="357"/>
      <c r="X387" s="357"/>
      <c r="Y387" s="357"/>
      <c r="Z387" s="357"/>
      <c r="AA387" s="357"/>
      <c r="AB387" s="357"/>
      <c r="AC387" s="357"/>
      <c r="AD387" s="357"/>
      <c r="AE387" s="357"/>
      <c r="AF387" s="357"/>
      <c r="AG387" s="357"/>
      <c r="AH387" s="357"/>
      <c r="AI387" s="357"/>
      <c r="AJ387" s="357"/>
      <c r="AK387" s="357"/>
      <c r="AL387" s="357"/>
      <c r="AM387" s="357"/>
      <c r="AN387" s="357"/>
      <c r="AO387" s="357"/>
      <c r="AP387" s="362"/>
      <c r="AQ387" s="366"/>
      <c r="AR387" s="357"/>
      <c r="AS387" s="361"/>
      <c r="AT387" s="361"/>
      <c r="AU387" s="362"/>
      <c r="AV387" s="361">
        <v>109</v>
      </c>
      <c r="AW387" s="361">
        <v>7623</v>
      </c>
      <c r="AX387" s="362">
        <f t="shared" si="65"/>
        <v>1905.75</v>
      </c>
      <c r="AY387" s="361">
        <v>119</v>
      </c>
      <c r="AZ387" s="361">
        <v>8581</v>
      </c>
      <c r="BA387" s="360">
        <f t="shared" ref="BA387:BA450" si="66">AZ387*25%</f>
        <v>2145.25</v>
      </c>
      <c r="BB387" s="361">
        <v>115</v>
      </c>
      <c r="BC387" s="361">
        <v>8261</v>
      </c>
      <c r="BD387" s="362">
        <f t="shared" ref="BD387:BD450" si="67">BC387*25%</f>
        <v>2065.25</v>
      </c>
      <c r="BE387" s="359">
        <v>147</v>
      </c>
      <c r="BF387" s="359">
        <v>10501</v>
      </c>
      <c r="BG387" s="362">
        <f t="shared" ref="BG387:BG450" si="68">BF387*25%</f>
        <v>2625.25</v>
      </c>
      <c r="BH387" s="362">
        <v>222</v>
      </c>
      <c r="BI387" s="362">
        <v>14810</v>
      </c>
      <c r="BJ387" s="362">
        <f t="shared" si="63"/>
        <v>3702.5</v>
      </c>
      <c r="BK387" s="362">
        <v>210</v>
      </c>
      <c r="BL387" s="362">
        <v>13866</v>
      </c>
      <c r="BM387" s="362">
        <f t="shared" si="64"/>
        <v>3466.5</v>
      </c>
    </row>
    <row r="388" spans="1:65" s="288" customFormat="1" ht="14.65" customHeight="1">
      <c r="A388" s="340">
        <v>386</v>
      </c>
      <c r="B388" s="366" t="s">
        <v>1405</v>
      </c>
      <c r="C388" s="366"/>
      <c r="D388" s="366"/>
      <c r="E388" s="357" t="str">
        <f>VLOOKUP(B388,Remark!G:H,2,0)</f>
        <v>BSTO</v>
      </c>
      <c r="F388" s="367"/>
      <c r="G388" s="367"/>
      <c r="H388" s="367"/>
      <c r="I388" s="367"/>
      <c r="J388" s="367"/>
      <c r="K388" s="367"/>
      <c r="L388" s="367"/>
      <c r="M388" s="367"/>
      <c r="N388" s="367"/>
      <c r="O388" s="367"/>
      <c r="P388" s="367"/>
      <c r="Q388" s="367"/>
      <c r="R388" s="357"/>
      <c r="S388" s="357"/>
      <c r="T388" s="357"/>
      <c r="U388" s="357"/>
      <c r="V388" s="357"/>
      <c r="W388" s="357"/>
      <c r="X388" s="357"/>
      <c r="Y388" s="357"/>
      <c r="Z388" s="357"/>
      <c r="AA388" s="357"/>
      <c r="AB388" s="357"/>
      <c r="AC388" s="357"/>
      <c r="AD388" s="357"/>
      <c r="AE388" s="357"/>
      <c r="AF388" s="357"/>
      <c r="AG388" s="357"/>
      <c r="AH388" s="357"/>
      <c r="AI388" s="357"/>
      <c r="AJ388" s="357"/>
      <c r="AK388" s="357"/>
      <c r="AL388" s="357"/>
      <c r="AM388" s="357"/>
      <c r="AN388" s="357"/>
      <c r="AO388" s="357"/>
      <c r="AP388" s="362"/>
      <c r="AQ388" s="366"/>
      <c r="AR388" s="357"/>
      <c r="AS388" s="361"/>
      <c r="AT388" s="361"/>
      <c r="AU388" s="362"/>
      <c r="AV388" s="361">
        <v>90</v>
      </c>
      <c r="AW388" s="361">
        <v>5990</v>
      </c>
      <c r="AX388" s="362">
        <f t="shared" si="65"/>
        <v>1497.5</v>
      </c>
      <c r="AY388" s="361">
        <v>94</v>
      </c>
      <c r="AZ388" s="361">
        <v>6590</v>
      </c>
      <c r="BA388" s="360">
        <f t="shared" si="66"/>
        <v>1647.5</v>
      </c>
      <c r="BB388" s="361">
        <v>122</v>
      </c>
      <c r="BC388" s="361">
        <v>8086</v>
      </c>
      <c r="BD388" s="362">
        <f t="shared" si="67"/>
        <v>2021.5</v>
      </c>
      <c r="BE388" s="359">
        <v>155</v>
      </c>
      <c r="BF388" s="359">
        <v>11649</v>
      </c>
      <c r="BG388" s="362">
        <f t="shared" si="68"/>
        <v>2912.25</v>
      </c>
      <c r="BH388" s="362">
        <v>163</v>
      </c>
      <c r="BI388" s="362">
        <v>10917</v>
      </c>
      <c r="BJ388" s="362">
        <f t="shared" ref="BJ388:BJ451" si="69">BI388*25%</f>
        <v>2729.25</v>
      </c>
      <c r="BK388" s="362">
        <v>130</v>
      </c>
      <c r="BL388" s="362">
        <v>8766</v>
      </c>
      <c r="BM388" s="362">
        <f t="shared" ref="BM388:BM451" si="70">BL388*25%</f>
        <v>2191.5</v>
      </c>
    </row>
    <row r="389" spans="1:65" s="288" customFormat="1" ht="14.65" customHeight="1">
      <c r="A389" s="340">
        <v>387</v>
      </c>
      <c r="B389" s="366" t="s">
        <v>1406</v>
      </c>
      <c r="C389" s="366"/>
      <c r="D389" s="366"/>
      <c r="E389" s="357" t="str">
        <f>VLOOKUP(B389,Remark!G:H,2,0)</f>
        <v>Kerry</v>
      </c>
      <c r="F389" s="367"/>
      <c r="G389" s="367"/>
      <c r="H389" s="367"/>
      <c r="I389" s="367"/>
      <c r="J389" s="367"/>
      <c r="K389" s="367"/>
      <c r="L389" s="367"/>
      <c r="M389" s="367"/>
      <c r="N389" s="367"/>
      <c r="O389" s="367"/>
      <c r="P389" s="367"/>
      <c r="Q389" s="367"/>
      <c r="R389" s="357"/>
      <c r="S389" s="357"/>
      <c r="T389" s="357"/>
      <c r="U389" s="357"/>
      <c r="V389" s="357"/>
      <c r="W389" s="357"/>
      <c r="X389" s="357"/>
      <c r="Y389" s="357"/>
      <c r="Z389" s="357"/>
      <c r="AA389" s="357"/>
      <c r="AB389" s="357"/>
      <c r="AC389" s="357"/>
      <c r="AD389" s="357"/>
      <c r="AE389" s="357"/>
      <c r="AF389" s="357"/>
      <c r="AG389" s="357"/>
      <c r="AH389" s="357"/>
      <c r="AI389" s="357"/>
      <c r="AJ389" s="357"/>
      <c r="AK389" s="357"/>
      <c r="AL389" s="357"/>
      <c r="AM389" s="357"/>
      <c r="AN389" s="357"/>
      <c r="AO389" s="357"/>
      <c r="AP389" s="362"/>
      <c r="AQ389" s="366"/>
      <c r="AR389" s="357"/>
      <c r="AS389" s="361"/>
      <c r="AT389" s="361"/>
      <c r="AU389" s="362"/>
      <c r="AV389" s="361">
        <v>214</v>
      </c>
      <c r="AW389" s="361">
        <v>13754</v>
      </c>
      <c r="AX389" s="362">
        <f t="shared" si="65"/>
        <v>3438.5</v>
      </c>
      <c r="AY389" s="361">
        <v>330</v>
      </c>
      <c r="AZ389" s="361">
        <v>19658</v>
      </c>
      <c r="BA389" s="360">
        <f t="shared" si="66"/>
        <v>4914.5</v>
      </c>
      <c r="BB389" s="361">
        <v>298</v>
      </c>
      <c r="BC389" s="361">
        <v>18358</v>
      </c>
      <c r="BD389" s="362">
        <f t="shared" si="67"/>
        <v>4589.5</v>
      </c>
      <c r="BE389" s="359">
        <v>373</v>
      </c>
      <c r="BF389" s="359">
        <v>22923</v>
      </c>
      <c r="BG389" s="362">
        <f t="shared" si="68"/>
        <v>5730.75</v>
      </c>
      <c r="BH389" s="362">
        <v>352</v>
      </c>
      <c r="BI389" s="362">
        <v>22056</v>
      </c>
      <c r="BJ389" s="362">
        <f t="shared" si="69"/>
        <v>5514</v>
      </c>
      <c r="BK389" s="362">
        <v>356</v>
      </c>
      <c r="BL389" s="362">
        <v>22136</v>
      </c>
      <c r="BM389" s="362">
        <f t="shared" si="70"/>
        <v>5534</v>
      </c>
    </row>
    <row r="390" spans="1:65" s="288" customFormat="1" ht="14.65" customHeight="1">
      <c r="A390" s="340">
        <v>388</v>
      </c>
      <c r="B390" s="366" t="s">
        <v>1407</v>
      </c>
      <c r="C390" s="366"/>
      <c r="D390" s="366"/>
      <c r="E390" s="357" t="str">
        <f>VLOOKUP(B390,Remark!G:H,2,0)</f>
        <v>BANA</v>
      </c>
      <c r="F390" s="367"/>
      <c r="G390" s="367"/>
      <c r="H390" s="367"/>
      <c r="I390" s="367"/>
      <c r="J390" s="367"/>
      <c r="K390" s="367"/>
      <c r="L390" s="367"/>
      <c r="M390" s="367"/>
      <c r="N390" s="367"/>
      <c r="O390" s="367"/>
      <c r="P390" s="367"/>
      <c r="Q390" s="367"/>
      <c r="R390" s="357"/>
      <c r="S390" s="357"/>
      <c r="T390" s="357"/>
      <c r="U390" s="357"/>
      <c r="V390" s="357"/>
      <c r="W390" s="357"/>
      <c r="X390" s="357"/>
      <c r="Y390" s="357"/>
      <c r="Z390" s="357"/>
      <c r="AA390" s="357"/>
      <c r="AB390" s="357"/>
      <c r="AC390" s="357"/>
      <c r="AD390" s="357"/>
      <c r="AE390" s="357"/>
      <c r="AF390" s="357"/>
      <c r="AG390" s="357"/>
      <c r="AH390" s="357"/>
      <c r="AI390" s="357"/>
      <c r="AJ390" s="357"/>
      <c r="AK390" s="357"/>
      <c r="AL390" s="357"/>
      <c r="AM390" s="357"/>
      <c r="AN390" s="357"/>
      <c r="AO390" s="357"/>
      <c r="AP390" s="362"/>
      <c r="AQ390" s="366"/>
      <c r="AR390" s="357"/>
      <c r="AS390" s="361"/>
      <c r="AT390" s="361"/>
      <c r="AU390" s="362"/>
      <c r="AV390" s="361">
        <v>231</v>
      </c>
      <c r="AW390" s="361">
        <v>16301</v>
      </c>
      <c r="AX390" s="362">
        <f t="shared" si="65"/>
        <v>4075.25</v>
      </c>
      <c r="AY390" s="361">
        <v>273</v>
      </c>
      <c r="AZ390" s="361">
        <v>18619</v>
      </c>
      <c r="BA390" s="360">
        <f t="shared" si="66"/>
        <v>4654.75</v>
      </c>
      <c r="BB390" s="361">
        <v>294</v>
      </c>
      <c r="BC390" s="361">
        <v>20058</v>
      </c>
      <c r="BD390" s="362">
        <f t="shared" si="67"/>
        <v>5014.5</v>
      </c>
      <c r="BE390" s="359">
        <v>304</v>
      </c>
      <c r="BF390" s="359">
        <v>21088</v>
      </c>
      <c r="BG390" s="362">
        <f t="shared" si="68"/>
        <v>5272</v>
      </c>
      <c r="BH390" s="362">
        <v>417</v>
      </c>
      <c r="BI390" s="362">
        <v>27531</v>
      </c>
      <c r="BJ390" s="362">
        <f t="shared" si="69"/>
        <v>6882.75</v>
      </c>
      <c r="BK390" s="362">
        <v>223</v>
      </c>
      <c r="BL390" s="362">
        <v>14545</v>
      </c>
      <c r="BM390" s="362">
        <f t="shared" si="70"/>
        <v>3636.25</v>
      </c>
    </row>
    <row r="391" spans="1:65" s="288" customFormat="1" ht="14.65" customHeight="1">
      <c r="A391" s="340">
        <v>389</v>
      </c>
      <c r="B391" s="366" t="s">
        <v>1408</v>
      </c>
      <c r="C391" s="366"/>
      <c r="D391" s="366"/>
      <c r="E391" s="357" t="str">
        <f>VLOOKUP(B391,Remark!G:H,2,0)</f>
        <v>BPEE</v>
      </c>
      <c r="F391" s="367"/>
      <c r="G391" s="367"/>
      <c r="H391" s="367"/>
      <c r="I391" s="367"/>
      <c r="J391" s="367"/>
      <c r="K391" s="367"/>
      <c r="L391" s="367"/>
      <c r="M391" s="367"/>
      <c r="N391" s="367"/>
      <c r="O391" s="367"/>
      <c r="P391" s="367"/>
      <c r="Q391" s="367"/>
      <c r="R391" s="357"/>
      <c r="S391" s="357"/>
      <c r="T391" s="357"/>
      <c r="U391" s="357"/>
      <c r="V391" s="357"/>
      <c r="W391" s="357"/>
      <c r="X391" s="357"/>
      <c r="Y391" s="357"/>
      <c r="Z391" s="357"/>
      <c r="AA391" s="357"/>
      <c r="AB391" s="357"/>
      <c r="AC391" s="357"/>
      <c r="AD391" s="357"/>
      <c r="AE391" s="357"/>
      <c r="AF391" s="357"/>
      <c r="AG391" s="357"/>
      <c r="AH391" s="357"/>
      <c r="AI391" s="357"/>
      <c r="AJ391" s="357"/>
      <c r="AK391" s="357"/>
      <c r="AL391" s="357"/>
      <c r="AM391" s="357"/>
      <c r="AN391" s="357"/>
      <c r="AO391" s="357"/>
      <c r="AP391" s="362"/>
      <c r="AQ391" s="366"/>
      <c r="AR391" s="357"/>
      <c r="AS391" s="361"/>
      <c r="AT391" s="361"/>
      <c r="AU391" s="362"/>
      <c r="AV391" s="361">
        <v>150</v>
      </c>
      <c r="AW391" s="361">
        <v>10730</v>
      </c>
      <c r="AX391" s="362">
        <f t="shared" si="65"/>
        <v>2682.5</v>
      </c>
      <c r="AY391" s="361">
        <v>116</v>
      </c>
      <c r="AZ391" s="361">
        <v>7792</v>
      </c>
      <c r="BA391" s="360">
        <f t="shared" si="66"/>
        <v>1948</v>
      </c>
      <c r="BB391" s="361">
        <v>165</v>
      </c>
      <c r="BC391" s="361">
        <v>10603</v>
      </c>
      <c r="BD391" s="362">
        <f t="shared" si="67"/>
        <v>2650.75</v>
      </c>
      <c r="BE391" s="359">
        <v>196</v>
      </c>
      <c r="BF391" s="359">
        <v>12632</v>
      </c>
      <c r="BG391" s="362">
        <f t="shared" si="68"/>
        <v>3158</v>
      </c>
      <c r="BH391" s="362">
        <v>189</v>
      </c>
      <c r="BI391" s="362">
        <v>13447</v>
      </c>
      <c r="BJ391" s="362">
        <f t="shared" si="69"/>
        <v>3361.75</v>
      </c>
      <c r="BK391" s="362">
        <v>188</v>
      </c>
      <c r="BL391" s="362">
        <v>13240</v>
      </c>
      <c r="BM391" s="362">
        <f t="shared" si="70"/>
        <v>3310</v>
      </c>
    </row>
    <row r="392" spans="1:65" s="288" customFormat="1" ht="14.65" customHeight="1">
      <c r="A392" s="340">
        <v>390</v>
      </c>
      <c r="B392" s="366" t="s">
        <v>1409</v>
      </c>
      <c r="C392" s="366"/>
      <c r="D392" s="366"/>
      <c r="E392" s="357" t="str">
        <f>VLOOKUP(B392,Remark!G:H,2,0)</f>
        <v>TEPA</v>
      </c>
      <c r="F392" s="367"/>
      <c r="G392" s="367"/>
      <c r="H392" s="367"/>
      <c r="I392" s="367"/>
      <c r="J392" s="367"/>
      <c r="K392" s="367"/>
      <c r="L392" s="367"/>
      <c r="M392" s="367"/>
      <c r="N392" s="367"/>
      <c r="O392" s="367"/>
      <c r="P392" s="367"/>
      <c r="Q392" s="367"/>
      <c r="R392" s="357"/>
      <c r="S392" s="357"/>
      <c r="T392" s="357"/>
      <c r="U392" s="357"/>
      <c r="V392" s="357"/>
      <c r="W392" s="357"/>
      <c r="X392" s="357"/>
      <c r="Y392" s="357"/>
      <c r="Z392" s="357"/>
      <c r="AA392" s="357"/>
      <c r="AB392" s="357"/>
      <c r="AC392" s="357"/>
      <c r="AD392" s="357"/>
      <c r="AE392" s="357"/>
      <c r="AF392" s="357"/>
      <c r="AG392" s="357"/>
      <c r="AH392" s="357"/>
      <c r="AI392" s="357"/>
      <c r="AJ392" s="357"/>
      <c r="AK392" s="357"/>
      <c r="AL392" s="357"/>
      <c r="AM392" s="357"/>
      <c r="AN392" s="357"/>
      <c r="AO392" s="357"/>
      <c r="AP392" s="362"/>
      <c r="AQ392" s="366"/>
      <c r="AR392" s="357"/>
      <c r="AS392" s="361"/>
      <c r="AT392" s="361"/>
      <c r="AU392" s="362"/>
      <c r="AV392" s="361">
        <v>113</v>
      </c>
      <c r="AW392" s="361">
        <v>7023</v>
      </c>
      <c r="AX392" s="362">
        <f t="shared" si="65"/>
        <v>1755.75</v>
      </c>
      <c r="AY392" s="361">
        <v>151</v>
      </c>
      <c r="AZ392" s="361">
        <v>8473</v>
      </c>
      <c r="BA392" s="360">
        <f t="shared" si="66"/>
        <v>2118.25</v>
      </c>
      <c r="BB392" s="361">
        <v>144</v>
      </c>
      <c r="BC392" s="361">
        <v>9024</v>
      </c>
      <c r="BD392" s="362">
        <f t="shared" si="67"/>
        <v>2256</v>
      </c>
      <c r="BE392" s="359">
        <v>125</v>
      </c>
      <c r="BF392" s="359">
        <v>8647</v>
      </c>
      <c r="BG392" s="362">
        <f t="shared" si="68"/>
        <v>2161.75</v>
      </c>
      <c r="BH392" s="362">
        <v>138</v>
      </c>
      <c r="BI392" s="362">
        <v>8434</v>
      </c>
      <c r="BJ392" s="362">
        <f t="shared" si="69"/>
        <v>2108.5</v>
      </c>
      <c r="BK392" s="362">
        <v>157</v>
      </c>
      <c r="BL392" s="362">
        <v>9343</v>
      </c>
      <c r="BM392" s="362">
        <f t="shared" si="70"/>
        <v>2335.75</v>
      </c>
    </row>
    <row r="393" spans="1:65" s="288" customFormat="1" ht="14.65" customHeight="1">
      <c r="A393" s="340">
        <v>391</v>
      </c>
      <c r="B393" s="366" t="s">
        <v>1410</v>
      </c>
      <c r="C393" s="366"/>
      <c r="D393" s="366"/>
      <c r="E393" s="357" t="str">
        <f>VLOOKUP(B393,Remark!G:H,2,0)</f>
        <v>TEPA</v>
      </c>
      <c r="F393" s="367"/>
      <c r="G393" s="367"/>
      <c r="H393" s="367"/>
      <c r="I393" s="367"/>
      <c r="J393" s="367"/>
      <c r="K393" s="367"/>
      <c r="L393" s="367"/>
      <c r="M393" s="367"/>
      <c r="N393" s="367"/>
      <c r="O393" s="367"/>
      <c r="P393" s="367"/>
      <c r="Q393" s="367"/>
      <c r="R393" s="357"/>
      <c r="S393" s="357"/>
      <c r="T393" s="357"/>
      <c r="U393" s="357"/>
      <c r="V393" s="357"/>
      <c r="W393" s="357"/>
      <c r="X393" s="357"/>
      <c r="Y393" s="357"/>
      <c r="Z393" s="357"/>
      <c r="AA393" s="357"/>
      <c r="AB393" s="357"/>
      <c r="AC393" s="357"/>
      <c r="AD393" s="357"/>
      <c r="AE393" s="357"/>
      <c r="AF393" s="357"/>
      <c r="AG393" s="357"/>
      <c r="AH393" s="357"/>
      <c r="AI393" s="357"/>
      <c r="AJ393" s="357"/>
      <c r="AK393" s="357"/>
      <c r="AL393" s="357"/>
      <c r="AM393" s="357"/>
      <c r="AN393" s="357"/>
      <c r="AO393" s="357"/>
      <c r="AP393" s="362"/>
      <c r="AQ393" s="366"/>
      <c r="AR393" s="357"/>
      <c r="AS393" s="361"/>
      <c r="AT393" s="361"/>
      <c r="AU393" s="362"/>
      <c r="AV393" s="361">
        <v>127</v>
      </c>
      <c r="AW393" s="361">
        <v>7761</v>
      </c>
      <c r="AX393" s="362">
        <f t="shared" si="65"/>
        <v>1940.25</v>
      </c>
      <c r="AY393" s="361">
        <v>124</v>
      </c>
      <c r="AZ393" s="361">
        <v>7796</v>
      </c>
      <c r="BA393" s="360">
        <f t="shared" si="66"/>
        <v>1949</v>
      </c>
      <c r="BB393" s="361">
        <v>137</v>
      </c>
      <c r="BC393" s="361">
        <v>8883</v>
      </c>
      <c r="BD393" s="362">
        <f t="shared" si="67"/>
        <v>2220.75</v>
      </c>
      <c r="BE393" s="359">
        <v>158</v>
      </c>
      <c r="BF393" s="359">
        <v>9302</v>
      </c>
      <c r="BG393" s="362">
        <f t="shared" si="68"/>
        <v>2325.5</v>
      </c>
      <c r="BH393" s="362">
        <v>148</v>
      </c>
      <c r="BI393" s="362">
        <v>9744</v>
      </c>
      <c r="BJ393" s="362">
        <f t="shared" si="69"/>
        <v>2436</v>
      </c>
      <c r="BK393" s="362">
        <v>159</v>
      </c>
      <c r="BL393" s="362">
        <v>10505</v>
      </c>
      <c r="BM393" s="362">
        <f t="shared" si="70"/>
        <v>2626.25</v>
      </c>
    </row>
    <row r="394" spans="1:65" s="288" customFormat="1" ht="14.65" customHeight="1">
      <c r="A394" s="340">
        <v>392</v>
      </c>
      <c r="B394" s="366" t="s">
        <v>1411</v>
      </c>
      <c r="C394" s="366"/>
      <c r="D394" s="366"/>
      <c r="E394" s="357" t="str">
        <f>VLOOKUP(B394,Remark!G:H,2,0)</f>
        <v>TEPA</v>
      </c>
      <c r="F394" s="367"/>
      <c r="G394" s="367"/>
      <c r="H394" s="367"/>
      <c r="I394" s="367"/>
      <c r="J394" s="367"/>
      <c r="K394" s="367"/>
      <c r="L394" s="367"/>
      <c r="M394" s="367"/>
      <c r="N394" s="367"/>
      <c r="O394" s="367"/>
      <c r="P394" s="367"/>
      <c r="Q394" s="367"/>
      <c r="R394" s="357"/>
      <c r="S394" s="357"/>
      <c r="T394" s="357"/>
      <c r="U394" s="357"/>
      <c r="V394" s="357"/>
      <c r="W394" s="357"/>
      <c r="X394" s="357"/>
      <c r="Y394" s="357"/>
      <c r="Z394" s="357"/>
      <c r="AA394" s="357"/>
      <c r="AB394" s="357"/>
      <c r="AC394" s="357"/>
      <c r="AD394" s="357"/>
      <c r="AE394" s="357"/>
      <c r="AF394" s="357"/>
      <c r="AG394" s="357"/>
      <c r="AH394" s="357"/>
      <c r="AI394" s="357"/>
      <c r="AJ394" s="357"/>
      <c r="AK394" s="357"/>
      <c r="AL394" s="357"/>
      <c r="AM394" s="357"/>
      <c r="AN394" s="357"/>
      <c r="AO394" s="357"/>
      <c r="AP394" s="362"/>
      <c r="AQ394" s="366"/>
      <c r="AR394" s="357"/>
      <c r="AS394" s="361"/>
      <c r="AT394" s="361"/>
      <c r="AU394" s="362"/>
      <c r="AV394" s="361">
        <v>138</v>
      </c>
      <c r="AW394" s="361">
        <v>8834</v>
      </c>
      <c r="AX394" s="362">
        <f t="shared" si="65"/>
        <v>2208.5</v>
      </c>
      <c r="AY394" s="361">
        <v>239</v>
      </c>
      <c r="AZ394" s="361">
        <v>13869</v>
      </c>
      <c r="BA394" s="360">
        <f t="shared" si="66"/>
        <v>3467.25</v>
      </c>
      <c r="BB394" s="361">
        <v>254</v>
      </c>
      <c r="BC394" s="361">
        <v>15462</v>
      </c>
      <c r="BD394" s="362">
        <f t="shared" si="67"/>
        <v>3865.5</v>
      </c>
      <c r="BE394" s="359">
        <v>214</v>
      </c>
      <c r="BF394" s="359">
        <v>12630</v>
      </c>
      <c r="BG394" s="362">
        <f t="shared" si="68"/>
        <v>3157.5</v>
      </c>
      <c r="BH394" s="362">
        <v>258</v>
      </c>
      <c r="BI394" s="362">
        <v>15878</v>
      </c>
      <c r="BJ394" s="362">
        <f t="shared" si="69"/>
        <v>3969.5</v>
      </c>
      <c r="BK394" s="362">
        <v>284</v>
      </c>
      <c r="BL394" s="362">
        <v>16776</v>
      </c>
      <c r="BM394" s="362">
        <f t="shared" si="70"/>
        <v>4194</v>
      </c>
    </row>
    <row r="395" spans="1:65" s="288" customFormat="1" ht="14.65" customHeight="1">
      <c r="A395" s="340">
        <v>393</v>
      </c>
      <c r="B395" s="366" t="s">
        <v>1412</v>
      </c>
      <c r="C395" s="366"/>
      <c r="D395" s="366"/>
      <c r="E395" s="357" t="str">
        <f>VLOOKUP(B395,Remark!G:H,2,0)</f>
        <v>SMUT</v>
      </c>
      <c r="F395" s="367"/>
      <c r="G395" s="367"/>
      <c r="H395" s="367"/>
      <c r="I395" s="367"/>
      <c r="J395" s="367"/>
      <c r="K395" s="367"/>
      <c r="L395" s="367"/>
      <c r="M395" s="367"/>
      <c r="N395" s="367"/>
      <c r="O395" s="367"/>
      <c r="P395" s="367"/>
      <c r="Q395" s="367"/>
      <c r="R395" s="357"/>
      <c r="S395" s="357"/>
      <c r="T395" s="357"/>
      <c r="U395" s="357"/>
      <c r="V395" s="357"/>
      <c r="W395" s="357"/>
      <c r="X395" s="357"/>
      <c r="Y395" s="357"/>
      <c r="Z395" s="357"/>
      <c r="AA395" s="357"/>
      <c r="AB395" s="357"/>
      <c r="AC395" s="357"/>
      <c r="AD395" s="357"/>
      <c r="AE395" s="357"/>
      <c r="AF395" s="357"/>
      <c r="AG395" s="357"/>
      <c r="AH395" s="357"/>
      <c r="AI395" s="357"/>
      <c r="AJ395" s="357"/>
      <c r="AK395" s="357"/>
      <c r="AL395" s="357"/>
      <c r="AM395" s="357"/>
      <c r="AN395" s="357"/>
      <c r="AO395" s="357"/>
      <c r="AP395" s="362"/>
      <c r="AQ395" s="366"/>
      <c r="AR395" s="357"/>
      <c r="AS395" s="361"/>
      <c r="AT395" s="361"/>
      <c r="AU395" s="362"/>
      <c r="AV395" s="361">
        <v>35</v>
      </c>
      <c r="AW395" s="361">
        <v>2497</v>
      </c>
      <c r="AX395" s="362">
        <f t="shared" si="65"/>
        <v>624.25</v>
      </c>
      <c r="AY395" s="361">
        <v>28</v>
      </c>
      <c r="AZ395" s="361">
        <v>1996</v>
      </c>
      <c r="BA395" s="360">
        <f t="shared" si="66"/>
        <v>499</v>
      </c>
      <c r="BB395" s="361">
        <v>58</v>
      </c>
      <c r="BC395" s="361">
        <v>3610</v>
      </c>
      <c r="BD395" s="362">
        <f t="shared" si="67"/>
        <v>902.5</v>
      </c>
      <c r="BE395" s="359">
        <v>0</v>
      </c>
      <c r="BF395" s="359">
        <v>0</v>
      </c>
      <c r="BG395" s="362">
        <f t="shared" si="68"/>
        <v>0</v>
      </c>
      <c r="BH395" s="362">
        <v>0</v>
      </c>
      <c r="BI395" s="362">
        <v>0</v>
      </c>
      <c r="BJ395" s="362">
        <f t="shared" si="69"/>
        <v>0</v>
      </c>
      <c r="BK395" s="362">
        <v>0</v>
      </c>
      <c r="BL395" s="362">
        <v>0</v>
      </c>
      <c r="BM395" s="362">
        <f t="shared" si="70"/>
        <v>0</v>
      </c>
    </row>
    <row r="396" spans="1:65" s="288" customFormat="1" ht="14.65" customHeight="1">
      <c r="A396" s="340">
        <v>394</v>
      </c>
      <c r="B396" s="366" t="s">
        <v>1413</v>
      </c>
      <c r="C396" s="366"/>
      <c r="D396" s="366"/>
      <c r="E396" s="357" t="str">
        <f>VLOOKUP(B396,Remark!G:H,2,0)</f>
        <v>TEPA</v>
      </c>
      <c r="F396" s="367"/>
      <c r="G396" s="367"/>
      <c r="H396" s="367"/>
      <c r="I396" s="367"/>
      <c r="J396" s="367"/>
      <c r="K396" s="367"/>
      <c r="L396" s="367"/>
      <c r="M396" s="367"/>
      <c r="N396" s="367"/>
      <c r="O396" s="367"/>
      <c r="P396" s="367"/>
      <c r="Q396" s="367"/>
      <c r="R396" s="357"/>
      <c r="S396" s="357"/>
      <c r="T396" s="357"/>
      <c r="U396" s="357"/>
      <c r="V396" s="357"/>
      <c r="W396" s="357"/>
      <c r="X396" s="357"/>
      <c r="Y396" s="357"/>
      <c r="Z396" s="357"/>
      <c r="AA396" s="357"/>
      <c r="AB396" s="357"/>
      <c r="AC396" s="357"/>
      <c r="AD396" s="357"/>
      <c r="AE396" s="357"/>
      <c r="AF396" s="357"/>
      <c r="AG396" s="357"/>
      <c r="AH396" s="357"/>
      <c r="AI396" s="357"/>
      <c r="AJ396" s="357"/>
      <c r="AK396" s="357"/>
      <c r="AL396" s="357"/>
      <c r="AM396" s="357"/>
      <c r="AN396" s="357"/>
      <c r="AO396" s="357"/>
      <c r="AP396" s="362"/>
      <c r="AQ396" s="366"/>
      <c r="AR396" s="357"/>
      <c r="AS396" s="361"/>
      <c r="AT396" s="361"/>
      <c r="AU396" s="362"/>
      <c r="AV396" s="361">
        <v>70</v>
      </c>
      <c r="AW396" s="361">
        <v>4926</v>
      </c>
      <c r="AX396" s="362">
        <f t="shared" si="65"/>
        <v>1231.5</v>
      </c>
      <c r="AY396" s="361">
        <v>40</v>
      </c>
      <c r="AZ396" s="361">
        <v>2784</v>
      </c>
      <c r="BA396" s="360">
        <f t="shared" si="66"/>
        <v>696</v>
      </c>
      <c r="BB396" s="361">
        <v>46</v>
      </c>
      <c r="BC396" s="361">
        <v>3398</v>
      </c>
      <c r="BD396" s="362">
        <f t="shared" si="67"/>
        <v>849.5</v>
      </c>
      <c r="BE396" s="359">
        <v>47</v>
      </c>
      <c r="BF396" s="359">
        <v>2889</v>
      </c>
      <c r="BG396" s="362">
        <f t="shared" si="68"/>
        <v>722.25</v>
      </c>
      <c r="BH396" s="362">
        <v>50</v>
      </c>
      <c r="BI396" s="362">
        <v>3394</v>
      </c>
      <c r="BJ396" s="362">
        <f t="shared" si="69"/>
        <v>848.5</v>
      </c>
      <c r="BK396" s="362">
        <v>71</v>
      </c>
      <c r="BL396" s="362">
        <v>4513</v>
      </c>
      <c r="BM396" s="362">
        <f t="shared" si="70"/>
        <v>1128.25</v>
      </c>
    </row>
    <row r="397" spans="1:65" s="288" customFormat="1" ht="14.65" customHeight="1">
      <c r="A397" s="340">
        <v>395</v>
      </c>
      <c r="B397" s="366" t="s">
        <v>1414</v>
      </c>
      <c r="C397" s="366"/>
      <c r="D397" s="366"/>
      <c r="E397" s="357" t="str">
        <f>VLOOKUP(B397,Remark!G:H,2,0)</f>
        <v>BAPU</v>
      </c>
      <c r="F397" s="367"/>
      <c r="G397" s="367"/>
      <c r="H397" s="367"/>
      <c r="I397" s="367"/>
      <c r="J397" s="367"/>
      <c r="K397" s="367"/>
      <c r="L397" s="367"/>
      <c r="M397" s="367"/>
      <c r="N397" s="367"/>
      <c r="O397" s="367"/>
      <c r="P397" s="367"/>
      <c r="Q397" s="367"/>
      <c r="R397" s="357"/>
      <c r="S397" s="357"/>
      <c r="T397" s="357"/>
      <c r="U397" s="357"/>
      <c r="V397" s="357"/>
      <c r="W397" s="357"/>
      <c r="X397" s="357"/>
      <c r="Y397" s="357"/>
      <c r="Z397" s="357"/>
      <c r="AA397" s="357"/>
      <c r="AB397" s="357"/>
      <c r="AC397" s="357"/>
      <c r="AD397" s="357"/>
      <c r="AE397" s="357"/>
      <c r="AF397" s="357"/>
      <c r="AG397" s="357"/>
      <c r="AH397" s="357"/>
      <c r="AI397" s="357"/>
      <c r="AJ397" s="357"/>
      <c r="AK397" s="357"/>
      <c r="AL397" s="357"/>
      <c r="AM397" s="357"/>
      <c r="AN397" s="357"/>
      <c r="AO397" s="357"/>
      <c r="AP397" s="362"/>
      <c r="AQ397" s="366"/>
      <c r="AR397" s="357"/>
      <c r="AS397" s="361"/>
      <c r="AT397" s="361"/>
      <c r="AU397" s="362"/>
      <c r="AV397" s="361">
        <v>39</v>
      </c>
      <c r="AW397" s="361">
        <v>2509</v>
      </c>
      <c r="AX397" s="362">
        <f t="shared" si="65"/>
        <v>627.25</v>
      </c>
      <c r="AY397" s="361">
        <v>30</v>
      </c>
      <c r="AZ397" s="361">
        <v>2442</v>
      </c>
      <c r="BA397" s="360">
        <f t="shared" si="66"/>
        <v>610.5</v>
      </c>
      <c r="BB397" s="361">
        <v>42</v>
      </c>
      <c r="BC397" s="361">
        <v>2858</v>
      </c>
      <c r="BD397" s="362">
        <f t="shared" si="67"/>
        <v>714.5</v>
      </c>
      <c r="BE397" s="359">
        <v>64</v>
      </c>
      <c r="BF397" s="359">
        <v>5092</v>
      </c>
      <c r="BG397" s="362">
        <f t="shared" si="68"/>
        <v>1273</v>
      </c>
      <c r="BH397" s="362">
        <v>30</v>
      </c>
      <c r="BI397" s="362">
        <v>2202</v>
      </c>
      <c r="BJ397" s="362">
        <f t="shared" si="69"/>
        <v>550.5</v>
      </c>
      <c r="BK397" s="362">
        <v>66</v>
      </c>
      <c r="BL397" s="362">
        <v>5134</v>
      </c>
      <c r="BM397" s="362">
        <f t="shared" si="70"/>
        <v>1283.5</v>
      </c>
    </row>
    <row r="398" spans="1:65" s="288" customFormat="1" ht="14.65" customHeight="1">
      <c r="A398" s="340">
        <v>396</v>
      </c>
      <c r="B398" s="366" t="s">
        <v>1415</v>
      </c>
      <c r="C398" s="366"/>
      <c r="D398" s="366"/>
      <c r="E398" s="357" t="str">
        <f>VLOOKUP(B398,Remark!G:H,2,0)</f>
        <v>BAPU</v>
      </c>
      <c r="F398" s="367"/>
      <c r="G398" s="367"/>
      <c r="H398" s="367"/>
      <c r="I398" s="367"/>
      <c r="J398" s="367"/>
      <c r="K398" s="367"/>
      <c r="L398" s="367"/>
      <c r="M398" s="367"/>
      <c r="N398" s="367"/>
      <c r="O398" s="367"/>
      <c r="P398" s="367"/>
      <c r="Q398" s="367"/>
      <c r="R398" s="357"/>
      <c r="S398" s="357"/>
      <c r="T398" s="357"/>
      <c r="U398" s="357"/>
      <c r="V398" s="357"/>
      <c r="W398" s="357"/>
      <c r="X398" s="357"/>
      <c r="Y398" s="357"/>
      <c r="Z398" s="357"/>
      <c r="AA398" s="357"/>
      <c r="AB398" s="357"/>
      <c r="AC398" s="357"/>
      <c r="AD398" s="357"/>
      <c r="AE398" s="357"/>
      <c r="AF398" s="357"/>
      <c r="AG398" s="357"/>
      <c r="AH398" s="357"/>
      <c r="AI398" s="357"/>
      <c r="AJ398" s="357"/>
      <c r="AK398" s="357"/>
      <c r="AL398" s="357"/>
      <c r="AM398" s="357"/>
      <c r="AN398" s="357"/>
      <c r="AO398" s="357"/>
      <c r="AP398" s="362"/>
      <c r="AQ398" s="366"/>
      <c r="AR398" s="357"/>
      <c r="AS398" s="361"/>
      <c r="AT398" s="361"/>
      <c r="AU398" s="362"/>
      <c r="AV398" s="361">
        <v>166</v>
      </c>
      <c r="AW398" s="361">
        <v>9726</v>
      </c>
      <c r="AX398" s="362">
        <f t="shared" si="65"/>
        <v>2431.5</v>
      </c>
      <c r="AY398" s="361">
        <v>158</v>
      </c>
      <c r="AZ398" s="361">
        <v>9398</v>
      </c>
      <c r="BA398" s="360">
        <f t="shared" si="66"/>
        <v>2349.5</v>
      </c>
      <c r="BB398" s="361">
        <v>105</v>
      </c>
      <c r="BC398" s="361">
        <v>7595</v>
      </c>
      <c r="BD398" s="362">
        <f t="shared" si="67"/>
        <v>1898.75</v>
      </c>
      <c r="BE398" s="359">
        <v>106</v>
      </c>
      <c r="BF398" s="359">
        <v>7030</v>
      </c>
      <c r="BG398" s="362">
        <f t="shared" si="68"/>
        <v>1757.5</v>
      </c>
      <c r="BH398" s="362">
        <v>109</v>
      </c>
      <c r="BI398" s="362">
        <v>7247</v>
      </c>
      <c r="BJ398" s="362">
        <f t="shared" si="69"/>
        <v>1811.75</v>
      </c>
      <c r="BK398" s="362">
        <v>144</v>
      </c>
      <c r="BL398" s="362">
        <v>8684</v>
      </c>
      <c r="BM398" s="362">
        <f t="shared" si="70"/>
        <v>2171</v>
      </c>
    </row>
    <row r="399" spans="1:65" s="288" customFormat="1" ht="14.65" customHeight="1">
      <c r="A399" s="340">
        <v>397</v>
      </c>
      <c r="B399" s="366" t="s">
        <v>1416</v>
      </c>
      <c r="C399" s="366"/>
      <c r="D399" s="366"/>
      <c r="E399" s="357" t="str">
        <f>VLOOKUP(B399,Remark!G:H,2,0)</f>
        <v>BAPU</v>
      </c>
      <c r="F399" s="367"/>
      <c r="G399" s="367"/>
      <c r="H399" s="367"/>
      <c r="I399" s="367"/>
      <c r="J399" s="367"/>
      <c r="K399" s="367"/>
      <c r="L399" s="367"/>
      <c r="M399" s="367"/>
      <c r="N399" s="367"/>
      <c r="O399" s="367"/>
      <c r="P399" s="367"/>
      <c r="Q399" s="367"/>
      <c r="R399" s="357"/>
      <c r="S399" s="357"/>
      <c r="T399" s="357"/>
      <c r="U399" s="357"/>
      <c r="V399" s="357"/>
      <c r="W399" s="357"/>
      <c r="X399" s="357"/>
      <c r="Y399" s="357"/>
      <c r="Z399" s="357"/>
      <c r="AA399" s="357"/>
      <c r="AB399" s="357"/>
      <c r="AC399" s="357"/>
      <c r="AD399" s="357"/>
      <c r="AE399" s="357"/>
      <c r="AF399" s="357"/>
      <c r="AG399" s="357"/>
      <c r="AH399" s="357"/>
      <c r="AI399" s="357"/>
      <c r="AJ399" s="357"/>
      <c r="AK399" s="357"/>
      <c r="AL399" s="357"/>
      <c r="AM399" s="357"/>
      <c r="AN399" s="357"/>
      <c r="AO399" s="357"/>
      <c r="AP399" s="362"/>
      <c r="AQ399" s="366"/>
      <c r="AR399" s="357"/>
      <c r="AS399" s="361"/>
      <c r="AT399" s="361"/>
      <c r="AU399" s="362"/>
      <c r="AV399" s="361">
        <v>97</v>
      </c>
      <c r="AW399" s="361">
        <v>6127</v>
      </c>
      <c r="AX399" s="362">
        <f t="shared" si="65"/>
        <v>1531.75</v>
      </c>
      <c r="AY399" s="361">
        <v>88</v>
      </c>
      <c r="AZ399" s="361">
        <v>5984</v>
      </c>
      <c r="BA399" s="360">
        <f t="shared" si="66"/>
        <v>1496</v>
      </c>
      <c r="BB399" s="361">
        <v>126</v>
      </c>
      <c r="BC399" s="361">
        <v>8354</v>
      </c>
      <c r="BD399" s="362">
        <f t="shared" si="67"/>
        <v>2088.5</v>
      </c>
      <c r="BE399" s="359">
        <v>152</v>
      </c>
      <c r="BF399" s="359">
        <v>10224</v>
      </c>
      <c r="BG399" s="362">
        <f t="shared" si="68"/>
        <v>2556</v>
      </c>
      <c r="BH399" s="362">
        <v>105</v>
      </c>
      <c r="BI399" s="362">
        <v>7083</v>
      </c>
      <c r="BJ399" s="362">
        <f t="shared" si="69"/>
        <v>1770.75</v>
      </c>
      <c r="BK399" s="362">
        <v>122</v>
      </c>
      <c r="BL399" s="362">
        <v>8366</v>
      </c>
      <c r="BM399" s="362">
        <f t="shared" si="70"/>
        <v>2091.5</v>
      </c>
    </row>
    <row r="400" spans="1:65" s="288" customFormat="1" ht="14.65" customHeight="1">
      <c r="A400" s="340">
        <v>398</v>
      </c>
      <c r="B400" s="366" t="s">
        <v>1365</v>
      </c>
      <c r="C400" s="366"/>
      <c r="D400" s="366"/>
      <c r="E400" s="357" t="str">
        <f>VLOOKUP(B400,Remark!G:H,2,0)</f>
        <v>Kerry</v>
      </c>
      <c r="F400" s="367"/>
      <c r="G400" s="367"/>
      <c r="H400" s="367"/>
      <c r="I400" s="367"/>
      <c r="J400" s="367"/>
      <c r="K400" s="367"/>
      <c r="L400" s="367"/>
      <c r="M400" s="367"/>
      <c r="N400" s="367"/>
      <c r="O400" s="367"/>
      <c r="P400" s="367"/>
      <c r="Q400" s="367"/>
      <c r="R400" s="357"/>
      <c r="S400" s="357"/>
      <c r="T400" s="357"/>
      <c r="U400" s="357"/>
      <c r="V400" s="357"/>
      <c r="W400" s="357"/>
      <c r="X400" s="357"/>
      <c r="Y400" s="357"/>
      <c r="Z400" s="357"/>
      <c r="AA400" s="357"/>
      <c r="AB400" s="357"/>
      <c r="AC400" s="357"/>
      <c r="AD400" s="357"/>
      <c r="AE400" s="357"/>
      <c r="AF400" s="357"/>
      <c r="AG400" s="357"/>
      <c r="AH400" s="357"/>
      <c r="AI400" s="357"/>
      <c r="AJ400" s="357"/>
      <c r="AK400" s="357"/>
      <c r="AL400" s="357"/>
      <c r="AM400" s="357"/>
      <c r="AN400" s="357"/>
      <c r="AO400" s="357"/>
      <c r="AP400" s="362"/>
      <c r="AQ400" s="366"/>
      <c r="AR400" s="357"/>
      <c r="AS400" s="361"/>
      <c r="AT400" s="361"/>
      <c r="AU400" s="362"/>
      <c r="AV400" s="361">
        <v>199</v>
      </c>
      <c r="AW400" s="361">
        <v>12613</v>
      </c>
      <c r="AX400" s="362">
        <f t="shared" si="65"/>
        <v>3153.25</v>
      </c>
      <c r="AY400" s="362">
        <v>226</v>
      </c>
      <c r="AZ400" s="362">
        <v>15290</v>
      </c>
      <c r="BA400" s="360">
        <f t="shared" si="66"/>
        <v>3822.5</v>
      </c>
      <c r="BB400" s="361">
        <v>239</v>
      </c>
      <c r="BC400" s="361">
        <v>15341</v>
      </c>
      <c r="BD400" s="362">
        <f t="shared" si="67"/>
        <v>3835.25</v>
      </c>
      <c r="BE400" s="359">
        <v>253</v>
      </c>
      <c r="BF400" s="359">
        <v>16131</v>
      </c>
      <c r="BG400" s="362">
        <f t="shared" si="68"/>
        <v>4032.75</v>
      </c>
      <c r="BH400" s="362">
        <v>240</v>
      </c>
      <c r="BI400" s="362">
        <v>15080</v>
      </c>
      <c r="BJ400" s="362">
        <f t="shared" si="69"/>
        <v>3770</v>
      </c>
      <c r="BK400" s="362">
        <v>273</v>
      </c>
      <c r="BL400" s="362">
        <v>16995</v>
      </c>
      <c r="BM400" s="362">
        <f t="shared" si="70"/>
        <v>4248.75</v>
      </c>
    </row>
    <row r="401" spans="1:65" s="288" customFormat="1" ht="14.65" customHeight="1">
      <c r="A401" s="340">
        <v>399</v>
      </c>
      <c r="B401" s="366" t="s">
        <v>1560</v>
      </c>
      <c r="C401" s="366"/>
      <c r="D401" s="366"/>
      <c r="E401" s="357" t="str">
        <f>VLOOKUP(B401,Remark!G:H,2,0)</f>
        <v>HPPY</v>
      </c>
      <c r="F401" s="367"/>
      <c r="G401" s="367"/>
      <c r="H401" s="367"/>
      <c r="I401" s="367"/>
      <c r="J401" s="367"/>
      <c r="K401" s="367"/>
      <c r="L401" s="367"/>
      <c r="M401" s="367"/>
      <c r="N401" s="367"/>
      <c r="O401" s="367"/>
      <c r="P401" s="367"/>
      <c r="Q401" s="367"/>
      <c r="R401" s="357"/>
      <c r="S401" s="357"/>
      <c r="T401" s="357"/>
      <c r="U401" s="357"/>
      <c r="V401" s="357"/>
      <c r="W401" s="357"/>
      <c r="X401" s="357"/>
      <c r="Y401" s="357"/>
      <c r="Z401" s="357"/>
      <c r="AA401" s="357"/>
      <c r="AB401" s="357"/>
      <c r="AC401" s="357"/>
      <c r="AD401" s="357"/>
      <c r="AE401" s="357"/>
      <c r="AF401" s="357"/>
      <c r="AG401" s="357"/>
      <c r="AH401" s="357"/>
      <c r="AI401" s="357"/>
      <c r="AJ401" s="357"/>
      <c r="AK401" s="357"/>
      <c r="AL401" s="357"/>
      <c r="AM401" s="357"/>
      <c r="AN401" s="357"/>
      <c r="AO401" s="357"/>
      <c r="AP401" s="362"/>
      <c r="AQ401" s="366"/>
      <c r="AR401" s="357"/>
      <c r="AS401" s="361"/>
      <c r="AT401" s="361"/>
      <c r="AU401" s="362"/>
      <c r="AV401" s="361">
        <v>0</v>
      </c>
      <c r="AW401" s="361">
        <v>0</v>
      </c>
      <c r="AX401" s="362">
        <f t="shared" si="65"/>
        <v>0</v>
      </c>
      <c r="AY401" s="366">
        <v>0</v>
      </c>
      <c r="AZ401" s="366">
        <v>0</v>
      </c>
      <c r="BA401" s="360">
        <f t="shared" si="66"/>
        <v>0</v>
      </c>
      <c r="BB401" s="366">
        <v>0</v>
      </c>
      <c r="BC401" s="366">
        <v>0</v>
      </c>
      <c r="BD401" s="362">
        <f t="shared" si="67"/>
        <v>0</v>
      </c>
      <c r="BE401" s="359">
        <v>99</v>
      </c>
      <c r="BF401" s="359">
        <v>6557</v>
      </c>
      <c r="BG401" s="362">
        <f t="shared" si="68"/>
        <v>1639.25</v>
      </c>
      <c r="BH401" s="359">
        <v>0</v>
      </c>
      <c r="BI401" s="359">
        <v>0</v>
      </c>
      <c r="BJ401" s="362">
        <f t="shared" si="69"/>
        <v>0</v>
      </c>
      <c r="BK401" s="361">
        <v>0</v>
      </c>
      <c r="BL401" s="361">
        <v>0</v>
      </c>
      <c r="BM401" s="362">
        <f t="shared" si="70"/>
        <v>0</v>
      </c>
    </row>
    <row r="402" spans="1:65" s="288" customFormat="1" ht="14.65" customHeight="1">
      <c r="A402" s="340">
        <v>400</v>
      </c>
      <c r="B402" s="366" t="s">
        <v>1756</v>
      </c>
      <c r="C402" s="366"/>
      <c r="D402" s="366"/>
      <c r="E402" s="357" t="str">
        <f>VLOOKUP(B402,Remark!G:H,2,0)</f>
        <v>Kerry</v>
      </c>
      <c r="F402" s="367"/>
      <c r="G402" s="367"/>
      <c r="H402" s="367"/>
      <c r="I402" s="367"/>
      <c r="J402" s="367"/>
      <c r="K402" s="367"/>
      <c r="L402" s="367"/>
      <c r="M402" s="367"/>
      <c r="N402" s="367"/>
      <c r="O402" s="367"/>
      <c r="P402" s="367"/>
      <c r="Q402" s="367"/>
      <c r="R402" s="357"/>
      <c r="S402" s="357"/>
      <c r="T402" s="357"/>
      <c r="U402" s="357"/>
      <c r="V402" s="357"/>
      <c r="W402" s="357"/>
      <c r="X402" s="357"/>
      <c r="Y402" s="357"/>
      <c r="Z402" s="357"/>
      <c r="AA402" s="357"/>
      <c r="AB402" s="357"/>
      <c r="AC402" s="357"/>
      <c r="AD402" s="357"/>
      <c r="AE402" s="357"/>
      <c r="AF402" s="357"/>
      <c r="AG402" s="357"/>
      <c r="AH402" s="357"/>
      <c r="AI402" s="357"/>
      <c r="AJ402" s="357"/>
      <c r="AK402" s="357"/>
      <c r="AL402" s="357"/>
      <c r="AM402" s="357"/>
      <c r="AN402" s="357"/>
      <c r="AO402" s="357"/>
      <c r="AP402" s="362"/>
      <c r="AQ402" s="366"/>
      <c r="AR402" s="357"/>
      <c r="AS402" s="361"/>
      <c r="AT402" s="361"/>
      <c r="AU402" s="362"/>
      <c r="AV402" s="361">
        <v>268</v>
      </c>
      <c r="AW402" s="361">
        <v>16884</v>
      </c>
      <c r="AX402" s="362">
        <f t="shared" si="65"/>
        <v>4221</v>
      </c>
      <c r="AY402" s="361">
        <v>244</v>
      </c>
      <c r="AZ402" s="361">
        <v>15108</v>
      </c>
      <c r="BA402" s="360">
        <f t="shared" si="66"/>
        <v>3777</v>
      </c>
      <c r="BB402" s="361">
        <v>323</v>
      </c>
      <c r="BC402" s="361">
        <v>19337</v>
      </c>
      <c r="BD402" s="362">
        <f t="shared" si="67"/>
        <v>4834.25</v>
      </c>
      <c r="BE402" s="359">
        <v>398</v>
      </c>
      <c r="BF402" s="359">
        <v>31850</v>
      </c>
      <c r="BG402" s="362">
        <f t="shared" si="68"/>
        <v>7962.5</v>
      </c>
      <c r="BH402" s="362">
        <v>340</v>
      </c>
      <c r="BI402" s="362">
        <v>25124</v>
      </c>
      <c r="BJ402" s="362">
        <f t="shared" si="69"/>
        <v>6281</v>
      </c>
      <c r="BK402" s="362">
        <v>397</v>
      </c>
      <c r="BL402" s="362">
        <v>25635</v>
      </c>
      <c r="BM402" s="362">
        <f t="shared" si="70"/>
        <v>6408.75</v>
      </c>
    </row>
    <row r="403" spans="1:65" s="288" customFormat="1" ht="14.65" customHeight="1">
      <c r="A403" s="340">
        <v>401</v>
      </c>
      <c r="B403" s="366" t="s">
        <v>1757</v>
      </c>
      <c r="C403" s="366"/>
      <c r="D403" s="366"/>
      <c r="E403" s="357" t="str">
        <f>VLOOKUP(B403,Remark!G:H,2,0)</f>
        <v>Kerry</v>
      </c>
      <c r="F403" s="367"/>
      <c r="G403" s="367"/>
      <c r="H403" s="367"/>
      <c r="I403" s="367"/>
      <c r="J403" s="367"/>
      <c r="K403" s="367"/>
      <c r="L403" s="367"/>
      <c r="M403" s="367"/>
      <c r="N403" s="367"/>
      <c r="O403" s="367"/>
      <c r="P403" s="367"/>
      <c r="Q403" s="367"/>
      <c r="R403" s="357"/>
      <c r="S403" s="357"/>
      <c r="T403" s="357"/>
      <c r="U403" s="357"/>
      <c r="V403" s="357"/>
      <c r="W403" s="357"/>
      <c r="X403" s="357"/>
      <c r="Y403" s="357"/>
      <c r="Z403" s="357"/>
      <c r="AA403" s="357"/>
      <c r="AB403" s="357"/>
      <c r="AC403" s="357"/>
      <c r="AD403" s="357"/>
      <c r="AE403" s="357"/>
      <c r="AF403" s="357"/>
      <c r="AG403" s="357"/>
      <c r="AH403" s="357"/>
      <c r="AI403" s="357"/>
      <c r="AJ403" s="357"/>
      <c r="AK403" s="357"/>
      <c r="AL403" s="357"/>
      <c r="AM403" s="357"/>
      <c r="AN403" s="357"/>
      <c r="AO403" s="357"/>
      <c r="AP403" s="362"/>
      <c r="AQ403" s="366"/>
      <c r="AR403" s="357"/>
      <c r="AS403" s="361"/>
      <c r="AT403" s="361"/>
      <c r="AU403" s="362"/>
      <c r="AV403" s="361">
        <v>256</v>
      </c>
      <c r="AW403" s="361">
        <v>18556</v>
      </c>
      <c r="AX403" s="362">
        <f t="shared" si="65"/>
        <v>4639</v>
      </c>
      <c r="AY403" s="361">
        <v>345</v>
      </c>
      <c r="AZ403" s="361">
        <v>23859</v>
      </c>
      <c r="BA403" s="360">
        <f t="shared" si="66"/>
        <v>5964.75</v>
      </c>
      <c r="BB403" s="361">
        <v>373</v>
      </c>
      <c r="BC403" s="361">
        <v>28111</v>
      </c>
      <c r="BD403" s="362">
        <f t="shared" si="67"/>
        <v>7027.75</v>
      </c>
      <c r="BE403" s="359">
        <v>416</v>
      </c>
      <c r="BF403" s="359">
        <v>31408</v>
      </c>
      <c r="BG403" s="362">
        <f t="shared" si="68"/>
        <v>7852</v>
      </c>
      <c r="BH403" s="362">
        <v>391</v>
      </c>
      <c r="BI403" s="362">
        <v>29753</v>
      </c>
      <c r="BJ403" s="362">
        <f t="shared" si="69"/>
        <v>7438.25</v>
      </c>
      <c r="BK403" s="362">
        <v>658</v>
      </c>
      <c r="BL403" s="362">
        <v>45298</v>
      </c>
      <c r="BM403" s="362">
        <f t="shared" si="70"/>
        <v>11324.5</v>
      </c>
    </row>
    <row r="404" spans="1:65" s="288" customFormat="1" ht="14.65" customHeight="1">
      <c r="A404" s="340">
        <v>402</v>
      </c>
      <c r="B404" s="368" t="s">
        <v>1933</v>
      </c>
      <c r="C404" s="368"/>
      <c r="D404" s="368"/>
      <c r="E404" s="357" t="s">
        <v>34</v>
      </c>
      <c r="F404" s="367"/>
      <c r="G404" s="367"/>
      <c r="H404" s="367"/>
      <c r="I404" s="367"/>
      <c r="J404" s="367"/>
      <c r="K404" s="367"/>
      <c r="L404" s="367"/>
      <c r="M404" s="367"/>
      <c r="N404" s="367"/>
      <c r="O404" s="367"/>
      <c r="P404" s="367"/>
      <c r="Q404" s="367"/>
      <c r="R404" s="357"/>
      <c r="S404" s="357"/>
      <c r="T404" s="357"/>
      <c r="U404" s="357"/>
      <c r="V404" s="357"/>
      <c r="W404" s="357"/>
      <c r="X404" s="357"/>
      <c r="Y404" s="357"/>
      <c r="Z404" s="357"/>
      <c r="AA404" s="357"/>
      <c r="AB404" s="357"/>
      <c r="AC404" s="357"/>
      <c r="AD404" s="357"/>
      <c r="AE404" s="357"/>
      <c r="AF404" s="357"/>
      <c r="AG404" s="357"/>
      <c r="AH404" s="357"/>
      <c r="AI404" s="357"/>
      <c r="AJ404" s="357"/>
      <c r="AK404" s="357"/>
      <c r="AL404" s="357"/>
      <c r="AM404" s="357"/>
      <c r="AN404" s="357"/>
      <c r="AO404" s="357"/>
      <c r="AP404" s="362"/>
      <c r="AQ404" s="366"/>
      <c r="AR404" s="357"/>
      <c r="AS404" s="361"/>
      <c r="AT404" s="361"/>
      <c r="AU404" s="362"/>
      <c r="AV404" s="361">
        <v>59</v>
      </c>
      <c r="AW404" s="361">
        <v>3505</v>
      </c>
      <c r="AX404" s="362">
        <f t="shared" si="65"/>
        <v>876.25</v>
      </c>
      <c r="AY404" s="361">
        <v>64</v>
      </c>
      <c r="AZ404" s="361">
        <v>3896</v>
      </c>
      <c r="BA404" s="360">
        <f t="shared" si="66"/>
        <v>974</v>
      </c>
      <c r="BB404" s="361">
        <v>86</v>
      </c>
      <c r="BC404" s="361">
        <v>5082</v>
      </c>
      <c r="BD404" s="362">
        <f t="shared" si="67"/>
        <v>1270.5</v>
      </c>
      <c r="BE404" s="359">
        <v>98</v>
      </c>
      <c r="BF404" s="359">
        <v>6202</v>
      </c>
      <c r="BG404" s="362">
        <f t="shared" si="68"/>
        <v>1550.5</v>
      </c>
      <c r="BH404" s="362">
        <v>90</v>
      </c>
      <c r="BI404" s="362">
        <v>5514</v>
      </c>
      <c r="BJ404" s="362">
        <f t="shared" si="69"/>
        <v>1378.5</v>
      </c>
      <c r="BK404" s="362">
        <v>105</v>
      </c>
      <c r="BL404" s="362">
        <v>6327</v>
      </c>
      <c r="BM404" s="362">
        <f t="shared" si="70"/>
        <v>1581.75</v>
      </c>
    </row>
    <row r="405" spans="1:65" s="288" customFormat="1" ht="14.65" customHeight="1">
      <c r="A405" s="340">
        <v>403</v>
      </c>
      <c r="B405" s="368" t="s">
        <v>1934</v>
      </c>
      <c r="C405" s="368"/>
      <c r="D405" s="368"/>
      <c r="E405" s="357" t="s">
        <v>310</v>
      </c>
      <c r="F405" s="367"/>
      <c r="G405" s="367"/>
      <c r="H405" s="367"/>
      <c r="I405" s="367"/>
      <c r="J405" s="367"/>
      <c r="K405" s="367"/>
      <c r="L405" s="367"/>
      <c r="M405" s="367"/>
      <c r="N405" s="367"/>
      <c r="O405" s="367"/>
      <c r="P405" s="367"/>
      <c r="Q405" s="367"/>
      <c r="R405" s="357"/>
      <c r="S405" s="357"/>
      <c r="T405" s="357"/>
      <c r="U405" s="357"/>
      <c r="V405" s="357"/>
      <c r="W405" s="357"/>
      <c r="X405" s="357"/>
      <c r="Y405" s="357"/>
      <c r="Z405" s="357"/>
      <c r="AA405" s="357"/>
      <c r="AB405" s="357"/>
      <c r="AC405" s="357"/>
      <c r="AD405" s="357"/>
      <c r="AE405" s="357"/>
      <c r="AF405" s="357"/>
      <c r="AG405" s="357"/>
      <c r="AH405" s="357"/>
      <c r="AI405" s="357"/>
      <c r="AJ405" s="357"/>
      <c r="AK405" s="357"/>
      <c r="AL405" s="357"/>
      <c r="AM405" s="357"/>
      <c r="AN405" s="357"/>
      <c r="AO405" s="357"/>
      <c r="AP405" s="362"/>
      <c r="AQ405" s="366"/>
      <c r="AR405" s="357"/>
      <c r="AS405" s="361"/>
      <c r="AT405" s="361"/>
      <c r="AU405" s="362"/>
      <c r="AV405" s="361">
        <v>179</v>
      </c>
      <c r="AW405" s="361">
        <v>11653</v>
      </c>
      <c r="AX405" s="362">
        <f t="shared" si="65"/>
        <v>2913.25</v>
      </c>
      <c r="AY405" s="361">
        <v>189</v>
      </c>
      <c r="AZ405" s="361">
        <v>12239</v>
      </c>
      <c r="BA405" s="360">
        <f t="shared" si="66"/>
        <v>3059.75</v>
      </c>
      <c r="BB405" s="361">
        <v>216</v>
      </c>
      <c r="BC405" s="361">
        <v>13520</v>
      </c>
      <c r="BD405" s="362">
        <f t="shared" si="67"/>
        <v>3380</v>
      </c>
      <c r="BE405" s="359">
        <v>205</v>
      </c>
      <c r="BF405" s="359">
        <v>13155</v>
      </c>
      <c r="BG405" s="362">
        <f t="shared" si="68"/>
        <v>3288.75</v>
      </c>
      <c r="BH405" s="362">
        <v>367</v>
      </c>
      <c r="BI405" s="362">
        <v>23685</v>
      </c>
      <c r="BJ405" s="362">
        <f t="shared" si="69"/>
        <v>5921.25</v>
      </c>
      <c r="BK405" s="362">
        <v>398</v>
      </c>
      <c r="BL405" s="362">
        <v>25446</v>
      </c>
      <c r="BM405" s="362">
        <f t="shared" si="70"/>
        <v>6361.5</v>
      </c>
    </row>
    <row r="406" spans="1:65" s="288" customFormat="1" ht="14.65" customHeight="1">
      <c r="A406" s="340">
        <v>404</v>
      </c>
      <c r="B406" s="368" t="s">
        <v>2207</v>
      </c>
      <c r="C406" s="368"/>
      <c r="D406" s="368"/>
      <c r="E406" s="357" t="s">
        <v>23</v>
      </c>
      <c r="F406" s="367"/>
      <c r="G406" s="367"/>
      <c r="H406" s="367"/>
      <c r="I406" s="367"/>
      <c r="J406" s="367"/>
      <c r="K406" s="367"/>
      <c r="L406" s="367"/>
      <c r="M406" s="367"/>
      <c r="N406" s="367"/>
      <c r="O406" s="367"/>
      <c r="P406" s="367"/>
      <c r="Q406" s="367"/>
      <c r="R406" s="357"/>
      <c r="S406" s="357"/>
      <c r="T406" s="357"/>
      <c r="U406" s="357"/>
      <c r="V406" s="357"/>
      <c r="W406" s="357"/>
      <c r="X406" s="357"/>
      <c r="Y406" s="357"/>
      <c r="Z406" s="357"/>
      <c r="AA406" s="357"/>
      <c r="AB406" s="357"/>
      <c r="AC406" s="357"/>
      <c r="AD406" s="357"/>
      <c r="AE406" s="357"/>
      <c r="AF406" s="357"/>
      <c r="AG406" s="357"/>
      <c r="AH406" s="357"/>
      <c r="AI406" s="357"/>
      <c r="AJ406" s="357"/>
      <c r="AK406" s="357"/>
      <c r="AL406" s="357"/>
      <c r="AM406" s="357"/>
      <c r="AN406" s="357"/>
      <c r="AO406" s="357"/>
      <c r="AP406" s="362"/>
      <c r="AQ406" s="366"/>
      <c r="AR406" s="357"/>
      <c r="AS406" s="361"/>
      <c r="AT406" s="361"/>
      <c r="AU406" s="362"/>
      <c r="AV406" s="361">
        <v>34</v>
      </c>
      <c r="AW406" s="361">
        <v>2090</v>
      </c>
      <c r="AX406" s="362"/>
      <c r="AY406" s="361">
        <v>193</v>
      </c>
      <c r="AZ406" s="361">
        <v>12195</v>
      </c>
      <c r="BA406" s="360">
        <f t="shared" si="66"/>
        <v>3048.75</v>
      </c>
      <c r="BB406" s="361">
        <v>248</v>
      </c>
      <c r="BC406" s="361">
        <v>17992</v>
      </c>
      <c r="BD406" s="362">
        <f t="shared" si="67"/>
        <v>4498</v>
      </c>
      <c r="BE406" s="359">
        <v>275</v>
      </c>
      <c r="BF406" s="359">
        <v>19033</v>
      </c>
      <c r="BG406" s="362">
        <f t="shared" si="68"/>
        <v>4758.25</v>
      </c>
      <c r="BH406" s="362">
        <v>285</v>
      </c>
      <c r="BI406" s="362">
        <v>18603</v>
      </c>
      <c r="BJ406" s="362">
        <f t="shared" si="69"/>
        <v>4650.75</v>
      </c>
      <c r="BK406" s="362">
        <v>337</v>
      </c>
      <c r="BL406" s="362">
        <v>22671</v>
      </c>
      <c r="BM406" s="362">
        <f t="shared" si="70"/>
        <v>5667.75</v>
      </c>
    </row>
    <row r="407" spans="1:65" s="288" customFormat="1" ht="14.65" customHeight="1">
      <c r="A407" s="340">
        <v>405</v>
      </c>
      <c r="B407" s="368" t="s">
        <v>2208</v>
      </c>
      <c r="C407" s="368"/>
      <c r="D407" s="368"/>
      <c r="E407" s="357" t="s">
        <v>501</v>
      </c>
      <c r="F407" s="367"/>
      <c r="G407" s="367"/>
      <c r="H407" s="367"/>
      <c r="I407" s="367"/>
      <c r="J407" s="367"/>
      <c r="K407" s="367"/>
      <c r="L407" s="367"/>
      <c r="M407" s="367"/>
      <c r="N407" s="367"/>
      <c r="O407" s="367"/>
      <c r="P407" s="367"/>
      <c r="Q407" s="367"/>
      <c r="R407" s="357"/>
      <c r="S407" s="357"/>
      <c r="T407" s="357"/>
      <c r="U407" s="357"/>
      <c r="V407" s="357"/>
      <c r="W407" s="357"/>
      <c r="X407" s="357"/>
      <c r="Y407" s="357"/>
      <c r="Z407" s="357"/>
      <c r="AA407" s="357"/>
      <c r="AB407" s="357"/>
      <c r="AC407" s="357"/>
      <c r="AD407" s="357"/>
      <c r="AE407" s="357"/>
      <c r="AF407" s="357"/>
      <c r="AG407" s="357"/>
      <c r="AH407" s="357"/>
      <c r="AI407" s="357"/>
      <c r="AJ407" s="357"/>
      <c r="AK407" s="357"/>
      <c r="AL407" s="357"/>
      <c r="AM407" s="357"/>
      <c r="AN407" s="357"/>
      <c r="AO407" s="357"/>
      <c r="AP407" s="362"/>
      <c r="AQ407" s="366"/>
      <c r="AR407" s="357"/>
      <c r="AS407" s="361"/>
      <c r="AT407" s="361"/>
      <c r="AU407" s="362"/>
      <c r="AV407" s="361">
        <v>48</v>
      </c>
      <c r="AW407" s="361">
        <v>2392</v>
      </c>
      <c r="AX407" s="362">
        <f t="shared" si="65"/>
        <v>598</v>
      </c>
      <c r="AY407" s="361">
        <v>193</v>
      </c>
      <c r="AZ407" s="361">
        <v>11071</v>
      </c>
      <c r="BA407" s="360">
        <f t="shared" si="66"/>
        <v>2767.75</v>
      </c>
      <c r="BB407" s="361">
        <v>277</v>
      </c>
      <c r="BC407" s="361">
        <v>15991</v>
      </c>
      <c r="BD407" s="362">
        <f t="shared" si="67"/>
        <v>3997.75</v>
      </c>
      <c r="BE407" s="359">
        <v>338</v>
      </c>
      <c r="BF407" s="359">
        <v>16710</v>
      </c>
      <c r="BG407" s="362">
        <f t="shared" si="68"/>
        <v>4177.5</v>
      </c>
      <c r="BH407" s="362">
        <v>276</v>
      </c>
      <c r="BI407" s="362">
        <v>14692</v>
      </c>
      <c r="BJ407" s="362">
        <f t="shared" si="69"/>
        <v>3673</v>
      </c>
      <c r="BK407" s="362">
        <v>271</v>
      </c>
      <c r="BL407" s="362">
        <v>14089</v>
      </c>
      <c r="BM407" s="362">
        <f t="shared" si="70"/>
        <v>3522.25</v>
      </c>
    </row>
    <row r="408" spans="1:65" s="288" customFormat="1" ht="14.65" customHeight="1">
      <c r="A408" s="340">
        <v>406</v>
      </c>
      <c r="B408" s="368" t="s">
        <v>2209</v>
      </c>
      <c r="C408" s="368"/>
      <c r="D408" s="368"/>
      <c r="E408" s="357" t="s">
        <v>5</v>
      </c>
      <c r="F408" s="367"/>
      <c r="G408" s="367"/>
      <c r="H408" s="367"/>
      <c r="I408" s="367"/>
      <c r="J408" s="367"/>
      <c r="K408" s="367"/>
      <c r="L408" s="367"/>
      <c r="M408" s="367"/>
      <c r="N408" s="367"/>
      <c r="O408" s="367"/>
      <c r="P408" s="367"/>
      <c r="Q408" s="367"/>
      <c r="R408" s="357"/>
      <c r="S408" s="357"/>
      <c r="T408" s="357"/>
      <c r="U408" s="357"/>
      <c r="V408" s="357"/>
      <c r="W408" s="357"/>
      <c r="X408" s="357"/>
      <c r="Y408" s="357"/>
      <c r="Z408" s="357"/>
      <c r="AA408" s="357"/>
      <c r="AB408" s="357"/>
      <c r="AC408" s="357"/>
      <c r="AD408" s="357"/>
      <c r="AE408" s="357"/>
      <c r="AF408" s="357"/>
      <c r="AG408" s="357"/>
      <c r="AH408" s="357"/>
      <c r="AI408" s="357"/>
      <c r="AJ408" s="357"/>
      <c r="AK408" s="357"/>
      <c r="AL408" s="357"/>
      <c r="AM408" s="357"/>
      <c r="AN408" s="357"/>
      <c r="AO408" s="357"/>
      <c r="AP408" s="362"/>
      <c r="AQ408" s="366"/>
      <c r="AR408" s="357"/>
      <c r="AS408" s="361"/>
      <c r="AT408" s="361"/>
      <c r="AU408" s="362"/>
      <c r="AV408" s="361">
        <v>5</v>
      </c>
      <c r="AW408" s="361">
        <v>455</v>
      </c>
      <c r="AX408" s="362">
        <f t="shared" si="65"/>
        <v>113.75</v>
      </c>
      <c r="AY408" s="361">
        <v>99</v>
      </c>
      <c r="AZ408" s="361">
        <v>6589</v>
      </c>
      <c r="BA408" s="360">
        <f t="shared" si="66"/>
        <v>1647.25</v>
      </c>
      <c r="BB408" s="361">
        <v>146</v>
      </c>
      <c r="BC408" s="361">
        <v>8990</v>
      </c>
      <c r="BD408" s="362">
        <f t="shared" si="67"/>
        <v>2247.5</v>
      </c>
      <c r="BE408" s="359">
        <v>159</v>
      </c>
      <c r="BF408" s="359">
        <v>11721</v>
      </c>
      <c r="BG408" s="362">
        <f t="shared" si="68"/>
        <v>2930.25</v>
      </c>
      <c r="BH408" s="362">
        <v>145</v>
      </c>
      <c r="BI408" s="362">
        <v>9279</v>
      </c>
      <c r="BJ408" s="362">
        <f t="shared" si="69"/>
        <v>2319.75</v>
      </c>
      <c r="BK408" s="362">
        <v>143</v>
      </c>
      <c r="BL408" s="362">
        <v>9533</v>
      </c>
      <c r="BM408" s="362">
        <f t="shared" si="70"/>
        <v>2383.25</v>
      </c>
    </row>
    <row r="409" spans="1:65" s="288" customFormat="1" ht="14.65" customHeight="1">
      <c r="A409" s="340">
        <v>407</v>
      </c>
      <c r="B409" s="368" t="s">
        <v>2210</v>
      </c>
      <c r="C409" s="368"/>
      <c r="D409" s="368"/>
      <c r="E409" s="357" t="s">
        <v>5</v>
      </c>
      <c r="F409" s="367"/>
      <c r="G409" s="367"/>
      <c r="H409" s="367"/>
      <c r="I409" s="367"/>
      <c r="J409" s="367"/>
      <c r="K409" s="367"/>
      <c r="L409" s="367"/>
      <c r="M409" s="367"/>
      <c r="N409" s="367"/>
      <c r="O409" s="367"/>
      <c r="P409" s="367"/>
      <c r="Q409" s="367"/>
      <c r="R409" s="357"/>
      <c r="S409" s="357"/>
      <c r="T409" s="357"/>
      <c r="U409" s="357"/>
      <c r="V409" s="357"/>
      <c r="W409" s="357"/>
      <c r="X409" s="357"/>
      <c r="Y409" s="357"/>
      <c r="Z409" s="357"/>
      <c r="AA409" s="357"/>
      <c r="AB409" s="357"/>
      <c r="AC409" s="357"/>
      <c r="AD409" s="357"/>
      <c r="AE409" s="357"/>
      <c r="AF409" s="357"/>
      <c r="AG409" s="357"/>
      <c r="AH409" s="357"/>
      <c r="AI409" s="357"/>
      <c r="AJ409" s="357"/>
      <c r="AK409" s="357"/>
      <c r="AL409" s="357"/>
      <c r="AM409" s="357"/>
      <c r="AN409" s="357"/>
      <c r="AO409" s="357"/>
      <c r="AP409" s="362"/>
      <c r="AQ409" s="366"/>
      <c r="AR409" s="357"/>
      <c r="AS409" s="361"/>
      <c r="AT409" s="361"/>
      <c r="AU409" s="362"/>
      <c r="AV409" s="361">
        <v>0</v>
      </c>
      <c r="AW409" s="361">
        <v>0</v>
      </c>
      <c r="AX409" s="362">
        <f t="shared" si="65"/>
        <v>0</v>
      </c>
      <c r="AY409" s="361">
        <v>39</v>
      </c>
      <c r="AZ409" s="361">
        <v>2133</v>
      </c>
      <c r="BA409" s="360">
        <f t="shared" si="66"/>
        <v>533.25</v>
      </c>
      <c r="BB409" s="361">
        <v>93</v>
      </c>
      <c r="BC409" s="361">
        <v>5543</v>
      </c>
      <c r="BD409" s="362">
        <f t="shared" si="67"/>
        <v>1385.75</v>
      </c>
      <c r="BE409" s="359">
        <v>72</v>
      </c>
      <c r="BF409" s="359">
        <v>6952</v>
      </c>
      <c r="BG409" s="362">
        <f t="shared" si="68"/>
        <v>1738</v>
      </c>
      <c r="BH409" s="362">
        <v>53</v>
      </c>
      <c r="BI409" s="362">
        <v>4515</v>
      </c>
      <c r="BJ409" s="362">
        <f t="shared" si="69"/>
        <v>1128.75</v>
      </c>
      <c r="BK409" s="362">
        <v>92</v>
      </c>
      <c r="BL409" s="362">
        <v>9004</v>
      </c>
      <c r="BM409" s="362">
        <f t="shared" si="70"/>
        <v>2251</v>
      </c>
    </row>
    <row r="410" spans="1:65" s="288" customFormat="1" ht="14.65" customHeight="1">
      <c r="A410" s="340">
        <v>408</v>
      </c>
      <c r="B410" s="368" t="s">
        <v>2211</v>
      </c>
      <c r="C410" s="368"/>
      <c r="D410" s="368"/>
      <c r="E410" s="357" t="s">
        <v>34</v>
      </c>
      <c r="F410" s="367"/>
      <c r="G410" s="367"/>
      <c r="H410" s="367"/>
      <c r="I410" s="367"/>
      <c r="J410" s="367"/>
      <c r="K410" s="367"/>
      <c r="L410" s="367"/>
      <c r="M410" s="367"/>
      <c r="N410" s="367"/>
      <c r="O410" s="367"/>
      <c r="P410" s="367"/>
      <c r="Q410" s="367"/>
      <c r="R410" s="357"/>
      <c r="S410" s="357"/>
      <c r="T410" s="357"/>
      <c r="U410" s="357"/>
      <c r="V410" s="357"/>
      <c r="W410" s="357"/>
      <c r="X410" s="357"/>
      <c r="Y410" s="357"/>
      <c r="Z410" s="357"/>
      <c r="AA410" s="357"/>
      <c r="AB410" s="357"/>
      <c r="AC410" s="357"/>
      <c r="AD410" s="357"/>
      <c r="AE410" s="357"/>
      <c r="AF410" s="357"/>
      <c r="AG410" s="357"/>
      <c r="AH410" s="357"/>
      <c r="AI410" s="357"/>
      <c r="AJ410" s="357"/>
      <c r="AK410" s="357"/>
      <c r="AL410" s="357"/>
      <c r="AM410" s="357"/>
      <c r="AN410" s="357"/>
      <c r="AO410" s="357"/>
      <c r="AP410" s="362"/>
      <c r="AQ410" s="366"/>
      <c r="AR410" s="357"/>
      <c r="AS410" s="361"/>
      <c r="AT410" s="361"/>
      <c r="AU410" s="362"/>
      <c r="AV410" s="361">
        <v>0</v>
      </c>
      <c r="AW410" s="361">
        <v>0</v>
      </c>
      <c r="AX410" s="362">
        <f t="shared" si="65"/>
        <v>0</v>
      </c>
      <c r="AY410" s="361">
        <v>77</v>
      </c>
      <c r="AZ410" s="361">
        <v>4675</v>
      </c>
      <c r="BA410" s="360">
        <f t="shared" si="66"/>
        <v>1168.75</v>
      </c>
      <c r="BB410" s="361">
        <v>97</v>
      </c>
      <c r="BC410" s="361">
        <v>5643</v>
      </c>
      <c r="BD410" s="362">
        <f t="shared" si="67"/>
        <v>1410.75</v>
      </c>
      <c r="BE410" s="359">
        <v>94</v>
      </c>
      <c r="BF410" s="359">
        <v>5086</v>
      </c>
      <c r="BG410" s="362">
        <f t="shared" si="68"/>
        <v>1271.5</v>
      </c>
      <c r="BH410" s="362">
        <v>74</v>
      </c>
      <c r="BI410" s="362">
        <v>4826</v>
      </c>
      <c r="BJ410" s="362">
        <f t="shared" si="69"/>
        <v>1206.5</v>
      </c>
      <c r="BK410" s="362">
        <v>149</v>
      </c>
      <c r="BL410" s="362">
        <v>8515</v>
      </c>
      <c r="BM410" s="362">
        <f t="shared" si="70"/>
        <v>2128.75</v>
      </c>
    </row>
    <row r="411" spans="1:65" s="288" customFormat="1" ht="14.65" customHeight="1">
      <c r="A411" s="340">
        <v>409</v>
      </c>
      <c r="B411" s="368" t="s">
        <v>2212</v>
      </c>
      <c r="C411" s="368"/>
      <c r="D411" s="368"/>
      <c r="E411" s="357" t="s">
        <v>5</v>
      </c>
      <c r="F411" s="367"/>
      <c r="G411" s="367"/>
      <c r="H411" s="367"/>
      <c r="I411" s="367"/>
      <c r="J411" s="367"/>
      <c r="K411" s="367"/>
      <c r="L411" s="367"/>
      <c r="M411" s="367"/>
      <c r="N411" s="367"/>
      <c r="O411" s="367"/>
      <c r="P411" s="367"/>
      <c r="Q411" s="367"/>
      <c r="R411" s="357"/>
      <c r="S411" s="357"/>
      <c r="T411" s="357"/>
      <c r="U411" s="357"/>
      <c r="V411" s="357"/>
      <c r="W411" s="357"/>
      <c r="X411" s="357"/>
      <c r="Y411" s="357"/>
      <c r="Z411" s="357"/>
      <c r="AA411" s="357"/>
      <c r="AB411" s="357"/>
      <c r="AC411" s="357"/>
      <c r="AD411" s="357"/>
      <c r="AE411" s="357"/>
      <c r="AF411" s="357"/>
      <c r="AG411" s="357"/>
      <c r="AH411" s="357"/>
      <c r="AI411" s="357"/>
      <c r="AJ411" s="357"/>
      <c r="AK411" s="357"/>
      <c r="AL411" s="357"/>
      <c r="AM411" s="357"/>
      <c r="AN411" s="357"/>
      <c r="AO411" s="357"/>
      <c r="AP411" s="362"/>
      <c r="AQ411" s="366"/>
      <c r="AR411" s="357"/>
      <c r="AS411" s="361"/>
      <c r="AT411" s="361"/>
      <c r="AU411" s="362"/>
      <c r="AV411" s="361">
        <v>1</v>
      </c>
      <c r="AW411" s="361">
        <v>99</v>
      </c>
      <c r="AX411" s="362">
        <f t="shared" si="65"/>
        <v>24.75</v>
      </c>
      <c r="AY411" s="361">
        <v>42</v>
      </c>
      <c r="AZ411" s="361">
        <v>2510</v>
      </c>
      <c r="BA411" s="360">
        <f t="shared" si="66"/>
        <v>627.5</v>
      </c>
      <c r="BB411" s="361">
        <v>51</v>
      </c>
      <c r="BC411" s="361">
        <v>3277</v>
      </c>
      <c r="BD411" s="362">
        <f t="shared" si="67"/>
        <v>819.25</v>
      </c>
      <c r="BE411" s="359">
        <v>85</v>
      </c>
      <c r="BF411" s="359">
        <v>6039</v>
      </c>
      <c r="BG411" s="362">
        <f t="shared" si="68"/>
        <v>1509.75</v>
      </c>
      <c r="BH411" s="362">
        <v>58</v>
      </c>
      <c r="BI411" s="362">
        <v>3394</v>
      </c>
      <c r="BJ411" s="362">
        <f t="shared" si="69"/>
        <v>848.5</v>
      </c>
      <c r="BK411" s="362">
        <v>75</v>
      </c>
      <c r="BL411" s="362">
        <v>4365</v>
      </c>
      <c r="BM411" s="362">
        <f t="shared" si="70"/>
        <v>1091.25</v>
      </c>
    </row>
    <row r="412" spans="1:65" s="288" customFormat="1" ht="14.65" customHeight="1">
      <c r="A412" s="340">
        <v>410</v>
      </c>
      <c r="B412" s="368" t="s">
        <v>2213</v>
      </c>
      <c r="C412" s="368"/>
      <c r="D412" s="368"/>
      <c r="E412" s="357" t="s">
        <v>552</v>
      </c>
      <c r="F412" s="367"/>
      <c r="G412" s="367"/>
      <c r="H412" s="367"/>
      <c r="I412" s="367"/>
      <c r="J412" s="367"/>
      <c r="K412" s="367"/>
      <c r="L412" s="367"/>
      <c r="M412" s="367"/>
      <c r="N412" s="367"/>
      <c r="O412" s="367"/>
      <c r="P412" s="367"/>
      <c r="Q412" s="367"/>
      <c r="R412" s="357"/>
      <c r="S412" s="357"/>
      <c r="T412" s="357"/>
      <c r="U412" s="357"/>
      <c r="V412" s="357"/>
      <c r="W412" s="357"/>
      <c r="X412" s="357"/>
      <c r="Y412" s="357"/>
      <c r="Z412" s="357"/>
      <c r="AA412" s="357"/>
      <c r="AB412" s="357"/>
      <c r="AC412" s="357"/>
      <c r="AD412" s="357"/>
      <c r="AE412" s="357"/>
      <c r="AF412" s="357"/>
      <c r="AG412" s="357"/>
      <c r="AH412" s="357"/>
      <c r="AI412" s="357"/>
      <c r="AJ412" s="357"/>
      <c r="AK412" s="357"/>
      <c r="AL412" s="357"/>
      <c r="AM412" s="357"/>
      <c r="AN412" s="357"/>
      <c r="AO412" s="357"/>
      <c r="AP412" s="362"/>
      <c r="AQ412" s="366"/>
      <c r="AR412" s="357"/>
      <c r="AS412" s="361"/>
      <c r="AT412" s="361"/>
      <c r="AU412" s="362"/>
      <c r="AV412" s="361">
        <v>9</v>
      </c>
      <c r="AW412" s="361">
        <v>579</v>
      </c>
      <c r="AX412" s="362">
        <f t="shared" si="65"/>
        <v>144.75</v>
      </c>
      <c r="AY412" s="361">
        <v>66</v>
      </c>
      <c r="AZ412" s="361">
        <v>4398</v>
      </c>
      <c r="BA412" s="360">
        <f t="shared" si="66"/>
        <v>1099.5</v>
      </c>
      <c r="BB412" s="361">
        <v>87</v>
      </c>
      <c r="BC412" s="361">
        <v>5629</v>
      </c>
      <c r="BD412" s="362">
        <f t="shared" si="67"/>
        <v>1407.25</v>
      </c>
      <c r="BE412" s="359">
        <v>89</v>
      </c>
      <c r="BF412" s="359">
        <v>5051</v>
      </c>
      <c r="BG412" s="362">
        <f t="shared" si="68"/>
        <v>1262.75</v>
      </c>
      <c r="BH412" s="362">
        <v>0</v>
      </c>
      <c r="BI412" s="362">
        <v>0</v>
      </c>
      <c r="BJ412" s="362">
        <f t="shared" si="69"/>
        <v>0</v>
      </c>
      <c r="BK412" s="362">
        <v>0</v>
      </c>
      <c r="BL412" s="362">
        <v>0</v>
      </c>
      <c r="BM412" s="362">
        <f t="shared" si="70"/>
        <v>0</v>
      </c>
    </row>
    <row r="413" spans="1:65" s="288" customFormat="1" ht="14.65" customHeight="1">
      <c r="A413" s="340">
        <v>411</v>
      </c>
      <c r="B413" s="368" t="s">
        <v>2214</v>
      </c>
      <c r="C413" s="368"/>
      <c r="D413" s="368"/>
      <c r="E413" s="357" t="s">
        <v>5</v>
      </c>
      <c r="F413" s="367"/>
      <c r="G413" s="367"/>
      <c r="H413" s="367"/>
      <c r="I413" s="367"/>
      <c r="J413" s="367"/>
      <c r="K413" s="367"/>
      <c r="L413" s="367"/>
      <c r="M413" s="367"/>
      <c r="N413" s="367"/>
      <c r="O413" s="367"/>
      <c r="P413" s="367"/>
      <c r="Q413" s="367"/>
      <c r="R413" s="357"/>
      <c r="S413" s="357"/>
      <c r="T413" s="357"/>
      <c r="U413" s="357"/>
      <c r="V413" s="357"/>
      <c r="W413" s="357"/>
      <c r="X413" s="357"/>
      <c r="Y413" s="357"/>
      <c r="Z413" s="357"/>
      <c r="AA413" s="357"/>
      <c r="AB413" s="357"/>
      <c r="AC413" s="357"/>
      <c r="AD413" s="357"/>
      <c r="AE413" s="357"/>
      <c r="AF413" s="357"/>
      <c r="AG413" s="357"/>
      <c r="AH413" s="357"/>
      <c r="AI413" s="357"/>
      <c r="AJ413" s="357"/>
      <c r="AK413" s="357"/>
      <c r="AL413" s="357"/>
      <c r="AM413" s="357"/>
      <c r="AN413" s="357"/>
      <c r="AO413" s="357"/>
      <c r="AP413" s="362"/>
      <c r="AQ413" s="366"/>
      <c r="AR413" s="357"/>
      <c r="AS413" s="361"/>
      <c r="AT413" s="361"/>
      <c r="AU413" s="362"/>
      <c r="AV413" s="361">
        <v>0</v>
      </c>
      <c r="AW413" s="361">
        <v>0</v>
      </c>
      <c r="AX413" s="362">
        <f t="shared" si="65"/>
        <v>0</v>
      </c>
      <c r="AY413" s="361">
        <v>16</v>
      </c>
      <c r="AZ413" s="361">
        <v>1148</v>
      </c>
      <c r="BA413" s="360">
        <f t="shared" si="66"/>
        <v>287</v>
      </c>
      <c r="BB413" s="361">
        <v>71</v>
      </c>
      <c r="BC413" s="361">
        <v>5325</v>
      </c>
      <c r="BD413" s="362">
        <f t="shared" si="67"/>
        <v>1331.25</v>
      </c>
      <c r="BE413" s="359">
        <v>125</v>
      </c>
      <c r="BF413" s="359">
        <v>8047</v>
      </c>
      <c r="BG413" s="362">
        <f t="shared" si="68"/>
        <v>2011.75</v>
      </c>
      <c r="BH413" s="362">
        <v>86</v>
      </c>
      <c r="BI413" s="362">
        <v>5874</v>
      </c>
      <c r="BJ413" s="362">
        <f t="shared" si="69"/>
        <v>1468.5</v>
      </c>
      <c r="BK413" s="362">
        <v>64</v>
      </c>
      <c r="BL413" s="362">
        <v>4436</v>
      </c>
      <c r="BM413" s="362">
        <f t="shared" si="70"/>
        <v>1109</v>
      </c>
    </row>
    <row r="414" spans="1:65" s="288" customFormat="1" ht="14.65" customHeight="1">
      <c r="A414" s="340">
        <v>412</v>
      </c>
      <c r="B414" s="368" t="s">
        <v>2215</v>
      </c>
      <c r="C414" s="368"/>
      <c r="D414" s="368"/>
      <c r="E414" s="357" t="s">
        <v>207</v>
      </c>
      <c r="F414" s="367"/>
      <c r="G414" s="367"/>
      <c r="H414" s="367"/>
      <c r="I414" s="367"/>
      <c r="J414" s="367"/>
      <c r="K414" s="367"/>
      <c r="L414" s="367"/>
      <c r="M414" s="367"/>
      <c r="N414" s="367"/>
      <c r="O414" s="367"/>
      <c r="P414" s="367"/>
      <c r="Q414" s="367"/>
      <c r="R414" s="357"/>
      <c r="S414" s="357"/>
      <c r="T414" s="357"/>
      <c r="U414" s="357"/>
      <c r="V414" s="357"/>
      <c r="W414" s="357"/>
      <c r="X414" s="357"/>
      <c r="Y414" s="357"/>
      <c r="Z414" s="357"/>
      <c r="AA414" s="357"/>
      <c r="AB414" s="357"/>
      <c r="AC414" s="357"/>
      <c r="AD414" s="357"/>
      <c r="AE414" s="357"/>
      <c r="AF414" s="357"/>
      <c r="AG414" s="357"/>
      <c r="AH414" s="357"/>
      <c r="AI414" s="357"/>
      <c r="AJ414" s="357"/>
      <c r="AK414" s="357"/>
      <c r="AL414" s="357"/>
      <c r="AM414" s="357"/>
      <c r="AN414" s="357"/>
      <c r="AO414" s="357"/>
      <c r="AP414" s="362"/>
      <c r="AQ414" s="366"/>
      <c r="AR414" s="357"/>
      <c r="AS414" s="361"/>
      <c r="AT414" s="361"/>
      <c r="AU414" s="362"/>
      <c r="AV414" s="361">
        <v>59</v>
      </c>
      <c r="AW414" s="361">
        <v>3537</v>
      </c>
      <c r="AX414" s="362">
        <f t="shared" si="65"/>
        <v>884.25</v>
      </c>
      <c r="AY414" s="361">
        <v>254</v>
      </c>
      <c r="AZ414" s="361">
        <v>17494</v>
      </c>
      <c r="BA414" s="360">
        <f t="shared" si="66"/>
        <v>4373.5</v>
      </c>
      <c r="BB414" s="361">
        <v>383</v>
      </c>
      <c r="BC414" s="361">
        <v>23949</v>
      </c>
      <c r="BD414" s="362">
        <f t="shared" si="67"/>
        <v>5987.25</v>
      </c>
      <c r="BE414" s="359">
        <v>406</v>
      </c>
      <c r="BF414" s="359">
        <v>25298</v>
      </c>
      <c r="BG414" s="362">
        <f t="shared" si="68"/>
        <v>6324.5</v>
      </c>
      <c r="BH414" s="362">
        <v>486</v>
      </c>
      <c r="BI414" s="362">
        <v>28982</v>
      </c>
      <c r="BJ414" s="362">
        <f t="shared" si="69"/>
        <v>7245.5</v>
      </c>
      <c r="BK414" s="362">
        <v>481</v>
      </c>
      <c r="BL414" s="362">
        <v>29575</v>
      </c>
      <c r="BM414" s="362">
        <f t="shared" si="70"/>
        <v>7393.75</v>
      </c>
    </row>
    <row r="415" spans="1:65" s="288" customFormat="1" ht="14.65" customHeight="1">
      <c r="A415" s="340">
        <v>413</v>
      </c>
      <c r="B415" s="368" t="s">
        <v>2216</v>
      </c>
      <c r="C415" s="368"/>
      <c r="D415" s="368"/>
      <c r="E415" s="357" t="s">
        <v>84</v>
      </c>
      <c r="F415" s="367"/>
      <c r="G415" s="367"/>
      <c r="H415" s="367"/>
      <c r="I415" s="367"/>
      <c r="J415" s="367"/>
      <c r="K415" s="367"/>
      <c r="L415" s="367"/>
      <c r="M415" s="367"/>
      <c r="N415" s="367"/>
      <c r="O415" s="367"/>
      <c r="P415" s="367"/>
      <c r="Q415" s="367"/>
      <c r="R415" s="357"/>
      <c r="S415" s="357"/>
      <c r="T415" s="357"/>
      <c r="U415" s="357"/>
      <c r="V415" s="357"/>
      <c r="W415" s="357"/>
      <c r="X415" s="357"/>
      <c r="Y415" s="357"/>
      <c r="Z415" s="357"/>
      <c r="AA415" s="357"/>
      <c r="AB415" s="357"/>
      <c r="AC415" s="357"/>
      <c r="AD415" s="357"/>
      <c r="AE415" s="357"/>
      <c r="AF415" s="357"/>
      <c r="AG415" s="357"/>
      <c r="AH415" s="357"/>
      <c r="AI415" s="357"/>
      <c r="AJ415" s="357"/>
      <c r="AK415" s="357"/>
      <c r="AL415" s="357"/>
      <c r="AM415" s="357"/>
      <c r="AN415" s="357"/>
      <c r="AO415" s="357"/>
      <c r="AP415" s="362"/>
      <c r="AQ415" s="366"/>
      <c r="AR415" s="357"/>
      <c r="AS415" s="361"/>
      <c r="AT415" s="361"/>
      <c r="AU415" s="362"/>
      <c r="AV415" s="361">
        <v>14</v>
      </c>
      <c r="AW415" s="361">
        <v>1050</v>
      </c>
      <c r="AX415" s="362">
        <f t="shared" si="65"/>
        <v>262.5</v>
      </c>
      <c r="AY415" s="361">
        <v>188</v>
      </c>
      <c r="AZ415" s="361">
        <v>11952</v>
      </c>
      <c r="BA415" s="360">
        <f t="shared" si="66"/>
        <v>2988</v>
      </c>
      <c r="BB415" s="361">
        <v>165</v>
      </c>
      <c r="BC415" s="361">
        <v>12283</v>
      </c>
      <c r="BD415" s="362">
        <f t="shared" si="67"/>
        <v>3070.75</v>
      </c>
      <c r="BE415" s="359">
        <v>226</v>
      </c>
      <c r="BF415" s="359">
        <v>16266</v>
      </c>
      <c r="BG415" s="362">
        <f t="shared" si="68"/>
        <v>4066.5</v>
      </c>
      <c r="BH415" s="362">
        <v>258</v>
      </c>
      <c r="BI415" s="362">
        <v>17654</v>
      </c>
      <c r="BJ415" s="362">
        <f t="shared" si="69"/>
        <v>4413.5</v>
      </c>
      <c r="BK415" s="362">
        <v>287</v>
      </c>
      <c r="BL415" s="362">
        <v>19605</v>
      </c>
      <c r="BM415" s="362">
        <f t="shared" si="70"/>
        <v>4901.25</v>
      </c>
    </row>
    <row r="416" spans="1:65" s="288" customFormat="1" ht="14.65" customHeight="1">
      <c r="A416" s="340">
        <v>414</v>
      </c>
      <c r="B416" s="368" t="s">
        <v>2217</v>
      </c>
      <c r="C416" s="368"/>
      <c r="D416" s="368"/>
      <c r="E416" s="357" t="s">
        <v>552</v>
      </c>
      <c r="F416" s="367"/>
      <c r="G416" s="367"/>
      <c r="H416" s="367"/>
      <c r="I416" s="367"/>
      <c r="J416" s="367"/>
      <c r="K416" s="367"/>
      <c r="L416" s="367"/>
      <c r="M416" s="367"/>
      <c r="N416" s="367"/>
      <c r="O416" s="367"/>
      <c r="P416" s="367"/>
      <c r="Q416" s="367"/>
      <c r="R416" s="357"/>
      <c r="S416" s="357"/>
      <c r="T416" s="357"/>
      <c r="U416" s="357"/>
      <c r="V416" s="357"/>
      <c r="W416" s="357"/>
      <c r="X416" s="357"/>
      <c r="Y416" s="357"/>
      <c r="Z416" s="357"/>
      <c r="AA416" s="357"/>
      <c r="AB416" s="357"/>
      <c r="AC416" s="357"/>
      <c r="AD416" s="357"/>
      <c r="AE416" s="357"/>
      <c r="AF416" s="357"/>
      <c r="AG416" s="357"/>
      <c r="AH416" s="357"/>
      <c r="AI416" s="357"/>
      <c r="AJ416" s="357"/>
      <c r="AK416" s="357"/>
      <c r="AL416" s="357"/>
      <c r="AM416" s="357"/>
      <c r="AN416" s="357"/>
      <c r="AO416" s="357"/>
      <c r="AP416" s="362"/>
      <c r="AQ416" s="366"/>
      <c r="AR416" s="357"/>
      <c r="AS416" s="361"/>
      <c r="AT416" s="361"/>
      <c r="AU416" s="362"/>
      <c r="AV416" s="361">
        <v>10</v>
      </c>
      <c r="AW416" s="361">
        <v>582</v>
      </c>
      <c r="AX416" s="362">
        <f t="shared" si="65"/>
        <v>145.5</v>
      </c>
      <c r="AY416" s="361">
        <v>135</v>
      </c>
      <c r="AZ416" s="361">
        <v>9773</v>
      </c>
      <c r="BA416" s="360">
        <f t="shared" si="66"/>
        <v>2443.25</v>
      </c>
      <c r="BB416" s="361">
        <v>173</v>
      </c>
      <c r="BC416" s="361">
        <v>13411</v>
      </c>
      <c r="BD416" s="362">
        <f t="shared" si="67"/>
        <v>3352.75</v>
      </c>
      <c r="BE416" s="359">
        <v>242</v>
      </c>
      <c r="BF416" s="359">
        <v>18806</v>
      </c>
      <c r="BG416" s="362">
        <f t="shared" si="68"/>
        <v>4701.5</v>
      </c>
      <c r="BH416" s="362">
        <v>267</v>
      </c>
      <c r="BI416" s="362">
        <v>17841</v>
      </c>
      <c r="BJ416" s="362">
        <f t="shared" si="69"/>
        <v>4460.25</v>
      </c>
      <c r="BK416" s="362">
        <v>318</v>
      </c>
      <c r="BL416" s="362">
        <v>22194</v>
      </c>
      <c r="BM416" s="362">
        <f t="shared" si="70"/>
        <v>5548.5</v>
      </c>
    </row>
    <row r="417" spans="1:65" s="288" customFormat="1" ht="14.65" customHeight="1">
      <c r="A417" s="340">
        <v>415</v>
      </c>
      <c r="B417" s="368" t="s">
        <v>2218</v>
      </c>
      <c r="C417" s="368"/>
      <c r="D417" s="368"/>
      <c r="E417" s="357" t="s">
        <v>23</v>
      </c>
      <c r="F417" s="367"/>
      <c r="G417" s="367"/>
      <c r="H417" s="367"/>
      <c r="I417" s="367"/>
      <c r="J417" s="367"/>
      <c r="K417" s="367"/>
      <c r="L417" s="367"/>
      <c r="M417" s="367"/>
      <c r="N417" s="367"/>
      <c r="O417" s="367"/>
      <c r="P417" s="367"/>
      <c r="Q417" s="367"/>
      <c r="R417" s="357"/>
      <c r="S417" s="357"/>
      <c r="T417" s="357"/>
      <c r="U417" s="357"/>
      <c r="V417" s="357"/>
      <c r="W417" s="357"/>
      <c r="X417" s="357"/>
      <c r="Y417" s="357"/>
      <c r="Z417" s="357"/>
      <c r="AA417" s="357"/>
      <c r="AB417" s="357"/>
      <c r="AC417" s="357"/>
      <c r="AD417" s="357"/>
      <c r="AE417" s="357"/>
      <c r="AF417" s="357"/>
      <c r="AG417" s="357"/>
      <c r="AH417" s="357"/>
      <c r="AI417" s="357"/>
      <c r="AJ417" s="357"/>
      <c r="AK417" s="357"/>
      <c r="AL417" s="357"/>
      <c r="AM417" s="357"/>
      <c r="AN417" s="357"/>
      <c r="AO417" s="357"/>
      <c r="AP417" s="362"/>
      <c r="AQ417" s="366"/>
      <c r="AR417" s="357"/>
      <c r="AS417" s="361"/>
      <c r="AT417" s="361"/>
      <c r="AU417" s="362"/>
      <c r="AV417" s="361">
        <v>11</v>
      </c>
      <c r="AW417" s="361">
        <v>937</v>
      </c>
      <c r="AX417" s="362">
        <f t="shared" si="65"/>
        <v>234.25</v>
      </c>
      <c r="AY417" s="361">
        <v>61</v>
      </c>
      <c r="AZ417" s="361">
        <v>4651</v>
      </c>
      <c r="BA417" s="360">
        <f t="shared" si="66"/>
        <v>1162.75</v>
      </c>
      <c r="BB417" s="361">
        <v>64</v>
      </c>
      <c r="BC417" s="361">
        <v>4556</v>
      </c>
      <c r="BD417" s="362">
        <f t="shared" si="67"/>
        <v>1139</v>
      </c>
      <c r="BE417" s="359">
        <v>81</v>
      </c>
      <c r="BF417" s="359">
        <v>5507</v>
      </c>
      <c r="BG417" s="362">
        <f t="shared" si="68"/>
        <v>1376.75</v>
      </c>
      <c r="BH417" s="362">
        <v>107</v>
      </c>
      <c r="BI417" s="362">
        <v>7213</v>
      </c>
      <c r="BJ417" s="362">
        <f t="shared" si="69"/>
        <v>1803.25</v>
      </c>
      <c r="BK417" s="362">
        <v>91</v>
      </c>
      <c r="BL417" s="362">
        <v>6121</v>
      </c>
      <c r="BM417" s="362">
        <f t="shared" si="70"/>
        <v>1530.25</v>
      </c>
    </row>
    <row r="418" spans="1:65" s="288" customFormat="1" ht="14.65" customHeight="1">
      <c r="A418" s="340">
        <v>416</v>
      </c>
      <c r="B418" s="368" t="s">
        <v>2219</v>
      </c>
      <c r="C418" s="368"/>
      <c r="D418" s="368"/>
      <c r="E418" s="357" t="s">
        <v>5</v>
      </c>
      <c r="F418" s="367"/>
      <c r="G418" s="367"/>
      <c r="H418" s="367"/>
      <c r="I418" s="367"/>
      <c r="J418" s="367"/>
      <c r="K418" s="367"/>
      <c r="L418" s="367"/>
      <c r="M418" s="367"/>
      <c r="N418" s="367"/>
      <c r="O418" s="367"/>
      <c r="P418" s="367"/>
      <c r="Q418" s="367"/>
      <c r="R418" s="357"/>
      <c r="S418" s="357"/>
      <c r="T418" s="357"/>
      <c r="U418" s="357"/>
      <c r="V418" s="357"/>
      <c r="W418" s="357"/>
      <c r="X418" s="357"/>
      <c r="Y418" s="357"/>
      <c r="Z418" s="357"/>
      <c r="AA418" s="357"/>
      <c r="AB418" s="357"/>
      <c r="AC418" s="357"/>
      <c r="AD418" s="357"/>
      <c r="AE418" s="357"/>
      <c r="AF418" s="357"/>
      <c r="AG418" s="357"/>
      <c r="AH418" s="357"/>
      <c r="AI418" s="357"/>
      <c r="AJ418" s="357"/>
      <c r="AK418" s="357"/>
      <c r="AL418" s="357"/>
      <c r="AM418" s="357"/>
      <c r="AN418" s="357"/>
      <c r="AO418" s="357"/>
      <c r="AP418" s="362"/>
      <c r="AQ418" s="366"/>
      <c r="AR418" s="357"/>
      <c r="AS418" s="361"/>
      <c r="AT418" s="361"/>
      <c r="AU418" s="362"/>
      <c r="AV418" s="361">
        <v>0</v>
      </c>
      <c r="AW418" s="361">
        <v>0</v>
      </c>
      <c r="AX418" s="362">
        <f t="shared" si="65"/>
        <v>0</v>
      </c>
      <c r="AY418" s="361">
        <v>67</v>
      </c>
      <c r="AZ418" s="361">
        <v>4861</v>
      </c>
      <c r="BA418" s="360">
        <f t="shared" si="66"/>
        <v>1215.25</v>
      </c>
      <c r="BB418" s="361">
        <v>86</v>
      </c>
      <c r="BC418" s="361">
        <v>6390</v>
      </c>
      <c r="BD418" s="362">
        <f t="shared" si="67"/>
        <v>1597.5</v>
      </c>
      <c r="BE418" s="359">
        <v>93</v>
      </c>
      <c r="BF418" s="359">
        <v>6963</v>
      </c>
      <c r="BG418" s="362">
        <f t="shared" si="68"/>
        <v>1740.75</v>
      </c>
      <c r="BH418" s="362">
        <v>32</v>
      </c>
      <c r="BI418" s="362">
        <v>2164</v>
      </c>
      <c r="BJ418" s="362">
        <f t="shared" si="69"/>
        <v>541</v>
      </c>
      <c r="BK418" s="362">
        <v>65</v>
      </c>
      <c r="BL418" s="362">
        <v>4883</v>
      </c>
      <c r="BM418" s="362">
        <f t="shared" si="70"/>
        <v>1220.75</v>
      </c>
    </row>
    <row r="419" spans="1:65" s="288" customFormat="1" ht="14.65" customHeight="1">
      <c r="A419" s="340">
        <v>417</v>
      </c>
      <c r="B419" s="368" t="s">
        <v>2220</v>
      </c>
      <c r="C419" s="368"/>
      <c r="D419" s="368"/>
      <c r="E419" s="357" t="s">
        <v>38</v>
      </c>
      <c r="F419" s="367"/>
      <c r="G419" s="367"/>
      <c r="H419" s="367"/>
      <c r="I419" s="367"/>
      <c r="J419" s="367"/>
      <c r="K419" s="367"/>
      <c r="L419" s="367"/>
      <c r="M419" s="367"/>
      <c r="N419" s="367"/>
      <c r="O419" s="367"/>
      <c r="P419" s="367"/>
      <c r="Q419" s="367"/>
      <c r="R419" s="357"/>
      <c r="S419" s="357"/>
      <c r="T419" s="357"/>
      <c r="U419" s="357"/>
      <c r="V419" s="357"/>
      <c r="W419" s="357"/>
      <c r="X419" s="357"/>
      <c r="Y419" s="357"/>
      <c r="Z419" s="357"/>
      <c r="AA419" s="357"/>
      <c r="AB419" s="357"/>
      <c r="AC419" s="357"/>
      <c r="AD419" s="357"/>
      <c r="AE419" s="357"/>
      <c r="AF419" s="357"/>
      <c r="AG419" s="357"/>
      <c r="AH419" s="357"/>
      <c r="AI419" s="357"/>
      <c r="AJ419" s="357"/>
      <c r="AK419" s="357"/>
      <c r="AL419" s="357"/>
      <c r="AM419" s="357"/>
      <c r="AN419" s="357"/>
      <c r="AO419" s="357"/>
      <c r="AP419" s="362"/>
      <c r="AQ419" s="366"/>
      <c r="AR419" s="357"/>
      <c r="AS419" s="361"/>
      <c r="AT419" s="361"/>
      <c r="AU419" s="362"/>
      <c r="AV419" s="361">
        <v>4</v>
      </c>
      <c r="AW419" s="361">
        <v>352</v>
      </c>
      <c r="AX419" s="362">
        <f t="shared" si="65"/>
        <v>88</v>
      </c>
      <c r="AY419" s="361">
        <v>127</v>
      </c>
      <c r="AZ419" s="361">
        <v>8749</v>
      </c>
      <c r="BA419" s="360">
        <f t="shared" si="66"/>
        <v>2187.25</v>
      </c>
      <c r="BB419" s="361">
        <v>175</v>
      </c>
      <c r="BC419" s="361">
        <v>10605</v>
      </c>
      <c r="BD419" s="362">
        <f t="shared" si="67"/>
        <v>2651.25</v>
      </c>
      <c r="BE419" s="359">
        <v>176</v>
      </c>
      <c r="BF419" s="359">
        <v>12664</v>
      </c>
      <c r="BG419" s="362">
        <f t="shared" si="68"/>
        <v>3166</v>
      </c>
      <c r="BH419" s="362">
        <v>223</v>
      </c>
      <c r="BI419" s="362">
        <v>15913</v>
      </c>
      <c r="BJ419" s="362">
        <f t="shared" si="69"/>
        <v>3978.25</v>
      </c>
      <c r="BK419" s="362">
        <v>202</v>
      </c>
      <c r="BL419" s="362">
        <v>13654</v>
      </c>
      <c r="BM419" s="362">
        <f t="shared" si="70"/>
        <v>3413.5</v>
      </c>
    </row>
    <row r="420" spans="1:65" s="288" customFormat="1" ht="14.65" customHeight="1">
      <c r="A420" s="340">
        <v>418</v>
      </c>
      <c r="B420" s="368" t="s">
        <v>2221</v>
      </c>
      <c r="C420" s="368"/>
      <c r="D420" s="368"/>
      <c r="E420" s="357" t="s">
        <v>23</v>
      </c>
      <c r="F420" s="367"/>
      <c r="G420" s="367"/>
      <c r="H420" s="367"/>
      <c r="I420" s="367"/>
      <c r="J420" s="367"/>
      <c r="K420" s="367"/>
      <c r="L420" s="367"/>
      <c r="M420" s="367"/>
      <c r="N420" s="367"/>
      <c r="O420" s="367"/>
      <c r="P420" s="367"/>
      <c r="Q420" s="367"/>
      <c r="R420" s="357"/>
      <c r="S420" s="357"/>
      <c r="T420" s="357"/>
      <c r="U420" s="357"/>
      <c r="V420" s="357"/>
      <c r="W420" s="357"/>
      <c r="X420" s="357"/>
      <c r="Y420" s="357"/>
      <c r="Z420" s="357"/>
      <c r="AA420" s="357"/>
      <c r="AB420" s="357"/>
      <c r="AC420" s="357"/>
      <c r="AD420" s="357"/>
      <c r="AE420" s="357"/>
      <c r="AF420" s="357"/>
      <c r="AG420" s="357"/>
      <c r="AH420" s="357"/>
      <c r="AI420" s="357"/>
      <c r="AJ420" s="357"/>
      <c r="AK420" s="357"/>
      <c r="AL420" s="357"/>
      <c r="AM420" s="357"/>
      <c r="AN420" s="357"/>
      <c r="AO420" s="357"/>
      <c r="AP420" s="362"/>
      <c r="AQ420" s="366"/>
      <c r="AR420" s="357"/>
      <c r="AS420" s="361"/>
      <c r="AT420" s="361"/>
      <c r="AU420" s="362"/>
      <c r="AV420" s="361">
        <v>23</v>
      </c>
      <c r="AW420" s="361">
        <v>1517</v>
      </c>
      <c r="AX420" s="362">
        <f t="shared" si="65"/>
        <v>379.25</v>
      </c>
      <c r="AY420" s="361">
        <v>242</v>
      </c>
      <c r="AZ420" s="361">
        <v>16926</v>
      </c>
      <c r="BA420" s="360">
        <f t="shared" si="66"/>
        <v>4231.5</v>
      </c>
      <c r="BB420" s="361">
        <v>374</v>
      </c>
      <c r="BC420" s="361">
        <v>26470</v>
      </c>
      <c r="BD420" s="362">
        <f t="shared" si="67"/>
        <v>6617.5</v>
      </c>
      <c r="BE420" s="359">
        <v>418</v>
      </c>
      <c r="BF420" s="359">
        <v>29330</v>
      </c>
      <c r="BG420" s="362">
        <f t="shared" si="68"/>
        <v>7332.5</v>
      </c>
      <c r="BH420" s="362">
        <v>383</v>
      </c>
      <c r="BI420" s="362">
        <v>26305</v>
      </c>
      <c r="BJ420" s="362">
        <f t="shared" si="69"/>
        <v>6576.25</v>
      </c>
      <c r="BK420" s="362">
        <v>462</v>
      </c>
      <c r="BL420" s="362">
        <v>32446</v>
      </c>
      <c r="BM420" s="362">
        <f t="shared" si="70"/>
        <v>8111.5</v>
      </c>
    </row>
    <row r="421" spans="1:65" s="288" customFormat="1" ht="14.65" customHeight="1">
      <c r="A421" s="340">
        <v>419</v>
      </c>
      <c r="B421" s="368" t="s">
        <v>2222</v>
      </c>
      <c r="C421" s="368"/>
      <c r="D421" s="368"/>
      <c r="E421" s="357" t="s">
        <v>552</v>
      </c>
      <c r="F421" s="367"/>
      <c r="G421" s="367"/>
      <c r="H421" s="367"/>
      <c r="I421" s="367"/>
      <c r="J421" s="367"/>
      <c r="K421" s="367"/>
      <c r="L421" s="367"/>
      <c r="M421" s="367"/>
      <c r="N421" s="367"/>
      <c r="O421" s="367"/>
      <c r="P421" s="367"/>
      <c r="Q421" s="367"/>
      <c r="R421" s="357"/>
      <c r="S421" s="357"/>
      <c r="T421" s="357"/>
      <c r="U421" s="357"/>
      <c r="V421" s="357"/>
      <c r="W421" s="357"/>
      <c r="X421" s="357"/>
      <c r="Y421" s="357"/>
      <c r="Z421" s="357"/>
      <c r="AA421" s="357"/>
      <c r="AB421" s="357"/>
      <c r="AC421" s="357"/>
      <c r="AD421" s="357"/>
      <c r="AE421" s="357"/>
      <c r="AF421" s="357"/>
      <c r="AG421" s="357"/>
      <c r="AH421" s="357"/>
      <c r="AI421" s="357"/>
      <c r="AJ421" s="357"/>
      <c r="AK421" s="357"/>
      <c r="AL421" s="357"/>
      <c r="AM421" s="357"/>
      <c r="AN421" s="357"/>
      <c r="AO421" s="357"/>
      <c r="AP421" s="362"/>
      <c r="AQ421" s="366"/>
      <c r="AR421" s="357"/>
      <c r="AS421" s="361"/>
      <c r="AT421" s="361"/>
      <c r="AU421" s="362"/>
      <c r="AV421" s="361">
        <v>13</v>
      </c>
      <c r="AW421" s="361">
        <v>787</v>
      </c>
      <c r="AX421" s="362">
        <f t="shared" si="65"/>
        <v>196.75</v>
      </c>
      <c r="AY421" s="361">
        <v>88</v>
      </c>
      <c r="AZ421" s="361">
        <v>5200</v>
      </c>
      <c r="BA421" s="360">
        <f t="shared" si="66"/>
        <v>1300</v>
      </c>
      <c r="BB421" s="361">
        <v>70</v>
      </c>
      <c r="BC421" s="361">
        <v>4394</v>
      </c>
      <c r="BD421" s="362">
        <f t="shared" si="67"/>
        <v>1098.5</v>
      </c>
      <c r="BE421" s="359">
        <v>96</v>
      </c>
      <c r="BF421" s="359">
        <v>6688</v>
      </c>
      <c r="BG421" s="362">
        <f t="shared" si="68"/>
        <v>1672</v>
      </c>
      <c r="BH421" s="362">
        <v>120</v>
      </c>
      <c r="BI421" s="362">
        <v>8404</v>
      </c>
      <c r="BJ421" s="362">
        <f t="shared" si="69"/>
        <v>2101</v>
      </c>
      <c r="BK421" s="362">
        <v>87</v>
      </c>
      <c r="BL421" s="362">
        <v>5985</v>
      </c>
      <c r="BM421" s="362">
        <f t="shared" si="70"/>
        <v>1496.25</v>
      </c>
    </row>
    <row r="422" spans="1:65" s="288" customFormat="1" ht="14.65" customHeight="1">
      <c r="A422" s="340">
        <v>420</v>
      </c>
      <c r="B422" s="368" t="s">
        <v>2223</v>
      </c>
      <c r="C422" s="368"/>
      <c r="D422" s="368"/>
      <c r="E422" s="357" t="s">
        <v>5</v>
      </c>
      <c r="F422" s="367"/>
      <c r="G422" s="367"/>
      <c r="H422" s="367"/>
      <c r="I422" s="367"/>
      <c r="J422" s="367"/>
      <c r="K422" s="367"/>
      <c r="L422" s="367"/>
      <c r="M422" s="367"/>
      <c r="N422" s="367"/>
      <c r="O422" s="367"/>
      <c r="P422" s="367"/>
      <c r="Q422" s="367"/>
      <c r="R422" s="357"/>
      <c r="S422" s="357"/>
      <c r="T422" s="357"/>
      <c r="U422" s="357"/>
      <c r="V422" s="357"/>
      <c r="W422" s="357"/>
      <c r="X422" s="357"/>
      <c r="Y422" s="357"/>
      <c r="Z422" s="357"/>
      <c r="AA422" s="357"/>
      <c r="AB422" s="357"/>
      <c r="AC422" s="357"/>
      <c r="AD422" s="357"/>
      <c r="AE422" s="357"/>
      <c r="AF422" s="357"/>
      <c r="AG422" s="357"/>
      <c r="AH422" s="357"/>
      <c r="AI422" s="357"/>
      <c r="AJ422" s="357"/>
      <c r="AK422" s="357"/>
      <c r="AL422" s="357"/>
      <c r="AM422" s="357"/>
      <c r="AN422" s="357"/>
      <c r="AO422" s="357"/>
      <c r="AP422" s="362"/>
      <c r="AQ422" s="366"/>
      <c r="AR422" s="357"/>
      <c r="AS422" s="361"/>
      <c r="AT422" s="361"/>
      <c r="AU422" s="362"/>
      <c r="AV422" s="361">
        <v>1</v>
      </c>
      <c r="AW422" s="361">
        <v>79</v>
      </c>
      <c r="AX422" s="362">
        <f t="shared" si="65"/>
        <v>19.75</v>
      </c>
      <c r="AY422" s="361">
        <v>220</v>
      </c>
      <c r="AZ422" s="361">
        <v>14584</v>
      </c>
      <c r="BA422" s="360">
        <f t="shared" si="66"/>
        <v>3646</v>
      </c>
      <c r="BB422" s="361">
        <v>246</v>
      </c>
      <c r="BC422" s="361">
        <v>16358</v>
      </c>
      <c r="BD422" s="362">
        <f t="shared" si="67"/>
        <v>4089.5</v>
      </c>
      <c r="BE422" s="359">
        <v>319</v>
      </c>
      <c r="BF422" s="359">
        <v>20817</v>
      </c>
      <c r="BG422" s="362">
        <f t="shared" si="68"/>
        <v>5204.25</v>
      </c>
      <c r="BH422" s="362">
        <v>323</v>
      </c>
      <c r="BI422" s="362">
        <v>20409</v>
      </c>
      <c r="BJ422" s="362">
        <f t="shared" si="69"/>
        <v>5102.25</v>
      </c>
      <c r="BK422" s="362">
        <v>428</v>
      </c>
      <c r="BL422" s="362">
        <v>27960</v>
      </c>
      <c r="BM422" s="362">
        <f t="shared" si="70"/>
        <v>6990</v>
      </c>
    </row>
    <row r="423" spans="1:65" s="288" customFormat="1" ht="14.65" customHeight="1">
      <c r="A423" s="340">
        <v>421</v>
      </c>
      <c r="B423" s="368" t="s">
        <v>2224</v>
      </c>
      <c r="C423" s="368"/>
      <c r="D423" s="368"/>
      <c r="E423" s="357" t="s">
        <v>23</v>
      </c>
      <c r="F423" s="367"/>
      <c r="G423" s="367"/>
      <c r="H423" s="367"/>
      <c r="I423" s="367"/>
      <c r="J423" s="367"/>
      <c r="K423" s="367"/>
      <c r="L423" s="367"/>
      <c r="M423" s="367"/>
      <c r="N423" s="367"/>
      <c r="O423" s="367"/>
      <c r="P423" s="367"/>
      <c r="Q423" s="367"/>
      <c r="R423" s="357"/>
      <c r="S423" s="357"/>
      <c r="T423" s="357"/>
      <c r="U423" s="357"/>
      <c r="V423" s="357"/>
      <c r="W423" s="357"/>
      <c r="X423" s="357"/>
      <c r="Y423" s="357"/>
      <c r="Z423" s="357"/>
      <c r="AA423" s="357"/>
      <c r="AB423" s="357"/>
      <c r="AC423" s="357"/>
      <c r="AD423" s="357"/>
      <c r="AE423" s="357"/>
      <c r="AF423" s="357"/>
      <c r="AG423" s="357"/>
      <c r="AH423" s="357"/>
      <c r="AI423" s="357"/>
      <c r="AJ423" s="357"/>
      <c r="AK423" s="357"/>
      <c r="AL423" s="357"/>
      <c r="AM423" s="357"/>
      <c r="AN423" s="357"/>
      <c r="AO423" s="357"/>
      <c r="AP423" s="362"/>
      <c r="AQ423" s="366"/>
      <c r="AR423" s="357"/>
      <c r="AS423" s="361"/>
      <c r="AT423" s="361"/>
      <c r="AU423" s="362"/>
      <c r="AV423" s="361">
        <v>26</v>
      </c>
      <c r="AW423" s="361">
        <v>1514</v>
      </c>
      <c r="AX423" s="362">
        <f t="shared" si="65"/>
        <v>378.5</v>
      </c>
      <c r="AY423" s="361">
        <v>155</v>
      </c>
      <c r="AZ423" s="361">
        <v>8961</v>
      </c>
      <c r="BA423" s="360">
        <f t="shared" si="66"/>
        <v>2240.25</v>
      </c>
      <c r="BB423" s="361">
        <v>241</v>
      </c>
      <c r="BC423" s="361">
        <v>14555</v>
      </c>
      <c r="BD423" s="362">
        <f t="shared" si="67"/>
        <v>3638.75</v>
      </c>
      <c r="BE423" s="359">
        <v>92</v>
      </c>
      <c r="BF423" s="359">
        <v>7432</v>
      </c>
      <c r="BG423" s="362">
        <f t="shared" si="68"/>
        <v>1858</v>
      </c>
      <c r="BH423" s="362">
        <v>101</v>
      </c>
      <c r="BI423" s="362">
        <v>8039</v>
      </c>
      <c r="BJ423" s="362">
        <f t="shared" si="69"/>
        <v>2009.75</v>
      </c>
      <c r="BK423" s="362">
        <v>118</v>
      </c>
      <c r="BL423" s="362">
        <v>8610</v>
      </c>
      <c r="BM423" s="362">
        <f t="shared" si="70"/>
        <v>2152.5</v>
      </c>
    </row>
    <row r="424" spans="1:65" s="288" customFormat="1" ht="14.65" customHeight="1">
      <c r="A424" s="340">
        <v>422</v>
      </c>
      <c r="B424" s="368" t="s">
        <v>2225</v>
      </c>
      <c r="C424" s="368"/>
      <c r="D424" s="368"/>
      <c r="E424" s="357" t="s">
        <v>5</v>
      </c>
      <c r="F424" s="367"/>
      <c r="G424" s="367"/>
      <c r="H424" s="367"/>
      <c r="I424" s="367"/>
      <c r="J424" s="367"/>
      <c r="K424" s="367"/>
      <c r="L424" s="367"/>
      <c r="M424" s="367"/>
      <c r="N424" s="367"/>
      <c r="O424" s="367"/>
      <c r="P424" s="367"/>
      <c r="Q424" s="367"/>
      <c r="R424" s="357"/>
      <c r="S424" s="357"/>
      <c r="T424" s="357"/>
      <c r="U424" s="357"/>
      <c r="V424" s="357"/>
      <c r="W424" s="357"/>
      <c r="X424" s="357"/>
      <c r="Y424" s="357"/>
      <c r="Z424" s="357"/>
      <c r="AA424" s="357"/>
      <c r="AB424" s="357"/>
      <c r="AC424" s="357"/>
      <c r="AD424" s="357"/>
      <c r="AE424" s="357"/>
      <c r="AF424" s="357"/>
      <c r="AG424" s="357"/>
      <c r="AH424" s="357"/>
      <c r="AI424" s="357"/>
      <c r="AJ424" s="357"/>
      <c r="AK424" s="357"/>
      <c r="AL424" s="357"/>
      <c r="AM424" s="357"/>
      <c r="AN424" s="357"/>
      <c r="AO424" s="357"/>
      <c r="AP424" s="362"/>
      <c r="AQ424" s="366"/>
      <c r="AR424" s="357"/>
      <c r="AS424" s="361"/>
      <c r="AT424" s="361"/>
      <c r="AU424" s="362"/>
      <c r="AV424" s="361">
        <v>3</v>
      </c>
      <c r="AW424" s="361">
        <v>217</v>
      </c>
      <c r="AX424" s="362">
        <f t="shared" si="65"/>
        <v>54.25</v>
      </c>
      <c r="AY424" s="361">
        <v>108</v>
      </c>
      <c r="AZ424" s="361">
        <v>7424</v>
      </c>
      <c r="BA424" s="360">
        <f t="shared" si="66"/>
        <v>1856</v>
      </c>
      <c r="BB424" s="361">
        <v>200</v>
      </c>
      <c r="BC424" s="361">
        <v>14544</v>
      </c>
      <c r="BD424" s="362">
        <f t="shared" si="67"/>
        <v>3636</v>
      </c>
      <c r="BE424" s="359">
        <v>225</v>
      </c>
      <c r="BF424" s="359">
        <v>15299</v>
      </c>
      <c r="BG424" s="362">
        <f t="shared" si="68"/>
        <v>3824.75</v>
      </c>
      <c r="BH424" s="362">
        <v>192</v>
      </c>
      <c r="BI424" s="362">
        <v>12156</v>
      </c>
      <c r="BJ424" s="362">
        <f t="shared" si="69"/>
        <v>3039</v>
      </c>
      <c r="BK424" s="362">
        <v>190</v>
      </c>
      <c r="BL424" s="362">
        <v>13666</v>
      </c>
      <c r="BM424" s="362">
        <f t="shared" si="70"/>
        <v>3416.5</v>
      </c>
    </row>
    <row r="425" spans="1:65" s="288" customFormat="1" ht="14.65" customHeight="1">
      <c r="A425" s="340">
        <v>423</v>
      </c>
      <c r="B425" s="368" t="s">
        <v>2226</v>
      </c>
      <c r="C425" s="368"/>
      <c r="D425" s="368"/>
      <c r="E425" s="357" t="s">
        <v>148</v>
      </c>
      <c r="F425" s="367"/>
      <c r="G425" s="367"/>
      <c r="H425" s="367"/>
      <c r="I425" s="367"/>
      <c r="J425" s="367"/>
      <c r="K425" s="367"/>
      <c r="L425" s="367"/>
      <c r="M425" s="367"/>
      <c r="N425" s="367"/>
      <c r="O425" s="367"/>
      <c r="P425" s="367"/>
      <c r="Q425" s="367"/>
      <c r="R425" s="357"/>
      <c r="S425" s="357"/>
      <c r="T425" s="357"/>
      <c r="U425" s="357"/>
      <c r="V425" s="357"/>
      <c r="W425" s="357"/>
      <c r="X425" s="357"/>
      <c r="Y425" s="357"/>
      <c r="Z425" s="357"/>
      <c r="AA425" s="357"/>
      <c r="AB425" s="357"/>
      <c r="AC425" s="357"/>
      <c r="AD425" s="357"/>
      <c r="AE425" s="357"/>
      <c r="AF425" s="357"/>
      <c r="AG425" s="357"/>
      <c r="AH425" s="357"/>
      <c r="AI425" s="357"/>
      <c r="AJ425" s="357"/>
      <c r="AK425" s="357"/>
      <c r="AL425" s="357"/>
      <c r="AM425" s="357"/>
      <c r="AN425" s="357"/>
      <c r="AO425" s="357"/>
      <c r="AP425" s="362"/>
      <c r="AQ425" s="366"/>
      <c r="AR425" s="357"/>
      <c r="AS425" s="361"/>
      <c r="AT425" s="361"/>
      <c r="AU425" s="362"/>
      <c r="AV425" s="361">
        <v>7</v>
      </c>
      <c r="AW425" s="361">
        <v>529</v>
      </c>
      <c r="AX425" s="362">
        <f t="shared" si="65"/>
        <v>132.25</v>
      </c>
      <c r="AY425" s="361">
        <v>137</v>
      </c>
      <c r="AZ425" s="361">
        <v>8907</v>
      </c>
      <c r="BA425" s="360">
        <f t="shared" si="66"/>
        <v>2226.75</v>
      </c>
      <c r="BB425" s="361">
        <v>131</v>
      </c>
      <c r="BC425" s="361">
        <v>8965</v>
      </c>
      <c r="BD425" s="362">
        <f t="shared" si="67"/>
        <v>2241.25</v>
      </c>
      <c r="BE425" s="359">
        <v>185</v>
      </c>
      <c r="BF425" s="359">
        <v>13471</v>
      </c>
      <c r="BG425" s="362">
        <f t="shared" si="68"/>
        <v>3367.75</v>
      </c>
      <c r="BH425" s="362">
        <v>182</v>
      </c>
      <c r="BI425" s="362">
        <v>12530</v>
      </c>
      <c r="BJ425" s="362">
        <f t="shared" si="69"/>
        <v>3132.5</v>
      </c>
      <c r="BK425" s="362">
        <v>203</v>
      </c>
      <c r="BL425" s="362">
        <v>13293</v>
      </c>
      <c r="BM425" s="362">
        <f t="shared" si="70"/>
        <v>3323.25</v>
      </c>
    </row>
    <row r="426" spans="1:65" s="288" customFormat="1" ht="14.65" customHeight="1">
      <c r="A426" s="340">
        <v>424</v>
      </c>
      <c r="B426" s="368" t="s">
        <v>2227</v>
      </c>
      <c r="C426" s="368"/>
      <c r="D426" s="368"/>
      <c r="E426" s="357" t="s">
        <v>36</v>
      </c>
      <c r="F426" s="367"/>
      <c r="G426" s="367"/>
      <c r="H426" s="367"/>
      <c r="I426" s="367"/>
      <c r="J426" s="367"/>
      <c r="K426" s="367"/>
      <c r="L426" s="367"/>
      <c r="M426" s="367"/>
      <c r="N426" s="367"/>
      <c r="O426" s="367"/>
      <c r="P426" s="367"/>
      <c r="Q426" s="367"/>
      <c r="R426" s="357"/>
      <c r="S426" s="357"/>
      <c r="T426" s="357"/>
      <c r="U426" s="357"/>
      <c r="V426" s="357"/>
      <c r="W426" s="357"/>
      <c r="X426" s="357"/>
      <c r="Y426" s="357"/>
      <c r="Z426" s="357"/>
      <c r="AA426" s="357"/>
      <c r="AB426" s="357"/>
      <c r="AC426" s="357"/>
      <c r="AD426" s="357"/>
      <c r="AE426" s="357"/>
      <c r="AF426" s="357"/>
      <c r="AG426" s="357"/>
      <c r="AH426" s="357"/>
      <c r="AI426" s="357"/>
      <c r="AJ426" s="357"/>
      <c r="AK426" s="357"/>
      <c r="AL426" s="357"/>
      <c r="AM426" s="357"/>
      <c r="AN426" s="357"/>
      <c r="AO426" s="357"/>
      <c r="AP426" s="362"/>
      <c r="AQ426" s="366"/>
      <c r="AR426" s="357"/>
      <c r="AS426" s="361"/>
      <c r="AT426" s="361"/>
      <c r="AU426" s="362"/>
      <c r="AV426" s="361">
        <v>0</v>
      </c>
      <c r="AW426" s="361">
        <v>0</v>
      </c>
      <c r="AX426" s="362">
        <f t="shared" ref="AX426:AX478" si="71">AW426*25%</f>
        <v>0</v>
      </c>
      <c r="AY426" s="361">
        <v>1</v>
      </c>
      <c r="AZ426" s="361">
        <v>99</v>
      </c>
      <c r="BA426" s="360">
        <f t="shared" si="66"/>
        <v>24.75</v>
      </c>
      <c r="BB426" s="361">
        <v>12</v>
      </c>
      <c r="BC426" s="361">
        <v>800</v>
      </c>
      <c r="BD426" s="362">
        <f t="shared" si="67"/>
        <v>200</v>
      </c>
      <c r="BE426" s="359">
        <v>9</v>
      </c>
      <c r="BF426" s="359">
        <v>851</v>
      </c>
      <c r="BG426" s="362">
        <f t="shared" si="68"/>
        <v>212.75</v>
      </c>
      <c r="BH426" s="362">
        <v>22</v>
      </c>
      <c r="BI426" s="362">
        <v>1538</v>
      </c>
      <c r="BJ426" s="362">
        <f t="shared" si="69"/>
        <v>384.5</v>
      </c>
      <c r="BK426" s="362">
        <v>24</v>
      </c>
      <c r="BL426" s="362">
        <v>1188</v>
      </c>
      <c r="BM426" s="362">
        <f t="shared" si="70"/>
        <v>297</v>
      </c>
    </row>
    <row r="427" spans="1:65" s="288" customFormat="1" ht="14.65" customHeight="1">
      <c r="A427" s="340">
        <v>425</v>
      </c>
      <c r="B427" s="368" t="s">
        <v>2228</v>
      </c>
      <c r="C427" s="368"/>
      <c r="D427" s="368"/>
      <c r="E427" s="357" t="s">
        <v>58</v>
      </c>
      <c r="F427" s="367"/>
      <c r="G427" s="367"/>
      <c r="H427" s="367"/>
      <c r="I427" s="367"/>
      <c r="J427" s="367"/>
      <c r="K427" s="367"/>
      <c r="L427" s="367"/>
      <c r="M427" s="367"/>
      <c r="N427" s="367"/>
      <c r="O427" s="367"/>
      <c r="P427" s="367"/>
      <c r="Q427" s="367"/>
      <c r="R427" s="357"/>
      <c r="S427" s="357"/>
      <c r="T427" s="357"/>
      <c r="U427" s="357"/>
      <c r="V427" s="357"/>
      <c r="W427" s="357"/>
      <c r="X427" s="357"/>
      <c r="Y427" s="357"/>
      <c r="Z427" s="357"/>
      <c r="AA427" s="357"/>
      <c r="AB427" s="357"/>
      <c r="AC427" s="357"/>
      <c r="AD427" s="357"/>
      <c r="AE427" s="357"/>
      <c r="AF427" s="357"/>
      <c r="AG427" s="357"/>
      <c r="AH427" s="357"/>
      <c r="AI427" s="357"/>
      <c r="AJ427" s="357"/>
      <c r="AK427" s="357"/>
      <c r="AL427" s="357"/>
      <c r="AM427" s="357"/>
      <c r="AN427" s="357"/>
      <c r="AO427" s="357"/>
      <c r="AP427" s="362"/>
      <c r="AQ427" s="366"/>
      <c r="AR427" s="357"/>
      <c r="AS427" s="361"/>
      <c r="AT427" s="361"/>
      <c r="AU427" s="362"/>
      <c r="AV427" s="361">
        <v>3</v>
      </c>
      <c r="AW427" s="361">
        <v>237</v>
      </c>
      <c r="AX427" s="362">
        <f t="shared" si="71"/>
        <v>59.25</v>
      </c>
      <c r="AY427" s="361">
        <v>65</v>
      </c>
      <c r="AZ427" s="361">
        <v>4135</v>
      </c>
      <c r="BA427" s="360">
        <f t="shared" si="66"/>
        <v>1033.75</v>
      </c>
      <c r="BB427" s="361">
        <v>94</v>
      </c>
      <c r="BC427" s="361">
        <v>6178</v>
      </c>
      <c r="BD427" s="362">
        <f t="shared" si="67"/>
        <v>1544.5</v>
      </c>
      <c r="BE427" s="359">
        <v>162</v>
      </c>
      <c r="BF427" s="359">
        <v>10750</v>
      </c>
      <c r="BG427" s="362">
        <f t="shared" si="68"/>
        <v>2687.5</v>
      </c>
      <c r="BH427" s="362">
        <v>117</v>
      </c>
      <c r="BI427" s="362">
        <v>7907</v>
      </c>
      <c r="BJ427" s="362">
        <f t="shared" si="69"/>
        <v>1976.75</v>
      </c>
      <c r="BK427" s="362">
        <v>193</v>
      </c>
      <c r="BL427" s="362">
        <v>12847</v>
      </c>
      <c r="BM427" s="362">
        <f t="shared" si="70"/>
        <v>3211.75</v>
      </c>
    </row>
    <row r="428" spans="1:65" s="288" customFormat="1" ht="14.65" customHeight="1">
      <c r="A428" s="340">
        <v>426</v>
      </c>
      <c r="B428" s="368" t="s">
        <v>2229</v>
      </c>
      <c r="C428" s="368"/>
      <c r="D428" s="368"/>
      <c r="E428" s="357" t="s">
        <v>23</v>
      </c>
      <c r="F428" s="367"/>
      <c r="G428" s="367"/>
      <c r="H428" s="367"/>
      <c r="I428" s="367"/>
      <c r="J428" s="367"/>
      <c r="K428" s="367"/>
      <c r="L428" s="367"/>
      <c r="M428" s="367"/>
      <c r="N428" s="367"/>
      <c r="O428" s="367"/>
      <c r="P428" s="367"/>
      <c r="Q428" s="367"/>
      <c r="R428" s="357"/>
      <c r="S428" s="357"/>
      <c r="T428" s="357"/>
      <c r="U428" s="357"/>
      <c r="V428" s="357"/>
      <c r="W428" s="357"/>
      <c r="X428" s="357"/>
      <c r="Y428" s="357"/>
      <c r="Z428" s="357"/>
      <c r="AA428" s="357"/>
      <c r="AB428" s="357"/>
      <c r="AC428" s="357"/>
      <c r="AD428" s="357"/>
      <c r="AE428" s="357"/>
      <c r="AF428" s="357"/>
      <c r="AG428" s="357"/>
      <c r="AH428" s="357"/>
      <c r="AI428" s="357"/>
      <c r="AJ428" s="357"/>
      <c r="AK428" s="357"/>
      <c r="AL428" s="357"/>
      <c r="AM428" s="357"/>
      <c r="AN428" s="357"/>
      <c r="AO428" s="357"/>
      <c r="AP428" s="362"/>
      <c r="AQ428" s="366"/>
      <c r="AR428" s="357"/>
      <c r="AS428" s="361"/>
      <c r="AT428" s="361"/>
      <c r="AU428" s="362"/>
      <c r="AV428" s="361">
        <v>15</v>
      </c>
      <c r="AW428" s="361">
        <v>1317</v>
      </c>
      <c r="AX428" s="362">
        <f t="shared" si="71"/>
        <v>329.25</v>
      </c>
      <c r="AY428" s="361">
        <v>162</v>
      </c>
      <c r="AZ428" s="361">
        <v>11086</v>
      </c>
      <c r="BA428" s="360">
        <f t="shared" si="66"/>
        <v>2771.5</v>
      </c>
      <c r="BB428" s="361">
        <v>237</v>
      </c>
      <c r="BC428" s="361">
        <v>16271</v>
      </c>
      <c r="BD428" s="362">
        <f t="shared" si="67"/>
        <v>4067.75</v>
      </c>
      <c r="BE428" s="359">
        <v>251</v>
      </c>
      <c r="BF428" s="359">
        <v>17937</v>
      </c>
      <c r="BG428" s="362">
        <f t="shared" si="68"/>
        <v>4484.25</v>
      </c>
      <c r="BH428" s="362">
        <v>221</v>
      </c>
      <c r="BI428" s="362">
        <v>15719</v>
      </c>
      <c r="BJ428" s="362">
        <f t="shared" si="69"/>
        <v>3929.75</v>
      </c>
      <c r="BK428" s="362">
        <v>273</v>
      </c>
      <c r="BL428" s="362">
        <v>19711</v>
      </c>
      <c r="BM428" s="362">
        <f t="shared" si="70"/>
        <v>4927.75</v>
      </c>
    </row>
    <row r="429" spans="1:65" s="288" customFormat="1" ht="14.65" customHeight="1">
      <c r="A429" s="340">
        <v>427</v>
      </c>
      <c r="B429" s="368" t="s">
        <v>2230</v>
      </c>
      <c r="C429" s="368"/>
      <c r="D429" s="368"/>
      <c r="E429" s="357" t="s">
        <v>29</v>
      </c>
      <c r="F429" s="367"/>
      <c r="G429" s="367"/>
      <c r="H429" s="367"/>
      <c r="I429" s="367"/>
      <c r="J429" s="367"/>
      <c r="K429" s="367"/>
      <c r="L429" s="367"/>
      <c r="M429" s="367"/>
      <c r="N429" s="367"/>
      <c r="O429" s="367"/>
      <c r="P429" s="367"/>
      <c r="Q429" s="367"/>
      <c r="R429" s="357"/>
      <c r="S429" s="357"/>
      <c r="T429" s="357"/>
      <c r="U429" s="357"/>
      <c r="V429" s="357"/>
      <c r="W429" s="357"/>
      <c r="X429" s="357"/>
      <c r="Y429" s="357"/>
      <c r="Z429" s="357"/>
      <c r="AA429" s="357"/>
      <c r="AB429" s="357"/>
      <c r="AC429" s="357"/>
      <c r="AD429" s="357"/>
      <c r="AE429" s="357"/>
      <c r="AF429" s="357"/>
      <c r="AG429" s="357"/>
      <c r="AH429" s="357"/>
      <c r="AI429" s="357"/>
      <c r="AJ429" s="357"/>
      <c r="AK429" s="357"/>
      <c r="AL429" s="357"/>
      <c r="AM429" s="357"/>
      <c r="AN429" s="357"/>
      <c r="AO429" s="357"/>
      <c r="AP429" s="362"/>
      <c r="AQ429" s="366"/>
      <c r="AR429" s="357"/>
      <c r="AS429" s="361"/>
      <c r="AT429" s="361"/>
      <c r="AU429" s="362"/>
      <c r="AV429" s="361">
        <v>1</v>
      </c>
      <c r="AW429" s="361">
        <v>99</v>
      </c>
      <c r="AX429" s="362">
        <f t="shared" si="71"/>
        <v>24.75</v>
      </c>
      <c r="AY429" s="361">
        <v>102</v>
      </c>
      <c r="AZ429" s="361">
        <v>7886</v>
      </c>
      <c r="BA429" s="360">
        <f t="shared" si="66"/>
        <v>1971.5</v>
      </c>
      <c r="BB429" s="361">
        <v>115</v>
      </c>
      <c r="BC429" s="361">
        <v>8533</v>
      </c>
      <c r="BD429" s="362">
        <f t="shared" si="67"/>
        <v>2133.25</v>
      </c>
      <c r="BE429" s="359">
        <v>162</v>
      </c>
      <c r="BF429" s="359">
        <v>11626</v>
      </c>
      <c r="BG429" s="362">
        <f t="shared" si="68"/>
        <v>2906.5</v>
      </c>
      <c r="BH429" s="362">
        <v>174</v>
      </c>
      <c r="BI429" s="362">
        <v>11882</v>
      </c>
      <c r="BJ429" s="362">
        <f t="shared" si="69"/>
        <v>2970.5</v>
      </c>
      <c r="BK429" s="362">
        <v>242</v>
      </c>
      <c r="BL429" s="362">
        <v>15258</v>
      </c>
      <c r="BM429" s="362">
        <f t="shared" si="70"/>
        <v>3814.5</v>
      </c>
    </row>
    <row r="430" spans="1:65" s="288" customFormat="1" ht="14.65" customHeight="1">
      <c r="A430" s="340">
        <v>428</v>
      </c>
      <c r="B430" s="368" t="s">
        <v>2231</v>
      </c>
      <c r="C430" s="368"/>
      <c r="D430" s="368"/>
      <c r="E430" s="357" t="s">
        <v>29</v>
      </c>
      <c r="F430" s="367"/>
      <c r="G430" s="367"/>
      <c r="H430" s="367"/>
      <c r="I430" s="367"/>
      <c r="J430" s="367"/>
      <c r="K430" s="367"/>
      <c r="L430" s="367"/>
      <c r="M430" s="367"/>
      <c r="N430" s="367"/>
      <c r="O430" s="367"/>
      <c r="P430" s="367"/>
      <c r="Q430" s="367"/>
      <c r="R430" s="357"/>
      <c r="S430" s="357"/>
      <c r="T430" s="357"/>
      <c r="U430" s="357"/>
      <c r="V430" s="357"/>
      <c r="W430" s="357"/>
      <c r="X430" s="357"/>
      <c r="Y430" s="357"/>
      <c r="Z430" s="357"/>
      <c r="AA430" s="357"/>
      <c r="AB430" s="357"/>
      <c r="AC430" s="357"/>
      <c r="AD430" s="357"/>
      <c r="AE430" s="357"/>
      <c r="AF430" s="357"/>
      <c r="AG430" s="357"/>
      <c r="AH430" s="357"/>
      <c r="AI430" s="357"/>
      <c r="AJ430" s="357"/>
      <c r="AK430" s="357"/>
      <c r="AL430" s="357"/>
      <c r="AM430" s="357"/>
      <c r="AN430" s="357"/>
      <c r="AO430" s="357"/>
      <c r="AP430" s="362"/>
      <c r="AQ430" s="366"/>
      <c r="AR430" s="357"/>
      <c r="AS430" s="361"/>
      <c r="AT430" s="361"/>
      <c r="AU430" s="362"/>
      <c r="AV430" s="361">
        <v>1</v>
      </c>
      <c r="AW430" s="361">
        <v>99</v>
      </c>
      <c r="AX430" s="362">
        <f t="shared" si="71"/>
        <v>24.75</v>
      </c>
      <c r="AY430" s="361">
        <v>87</v>
      </c>
      <c r="AZ430" s="361">
        <v>6045</v>
      </c>
      <c r="BA430" s="360">
        <f t="shared" si="66"/>
        <v>1511.25</v>
      </c>
      <c r="BB430" s="361">
        <v>119</v>
      </c>
      <c r="BC430" s="361">
        <v>8305</v>
      </c>
      <c r="BD430" s="362">
        <f t="shared" si="67"/>
        <v>2076.25</v>
      </c>
      <c r="BE430" s="359">
        <v>160</v>
      </c>
      <c r="BF430" s="359">
        <v>12004</v>
      </c>
      <c r="BG430" s="362">
        <f t="shared" si="68"/>
        <v>3001</v>
      </c>
      <c r="BH430" s="362">
        <v>176</v>
      </c>
      <c r="BI430" s="362">
        <v>12124</v>
      </c>
      <c r="BJ430" s="362">
        <f t="shared" si="69"/>
        <v>3031</v>
      </c>
      <c r="BK430" s="362">
        <v>200</v>
      </c>
      <c r="BL430" s="362">
        <v>14568</v>
      </c>
      <c r="BM430" s="362">
        <f t="shared" si="70"/>
        <v>3642</v>
      </c>
    </row>
    <row r="431" spans="1:65" s="288" customFormat="1" ht="14.65" customHeight="1">
      <c r="A431" s="340">
        <v>429</v>
      </c>
      <c r="B431" s="368" t="s">
        <v>2232</v>
      </c>
      <c r="C431" s="368"/>
      <c r="D431" s="368"/>
      <c r="E431" s="357" t="s">
        <v>932</v>
      </c>
      <c r="F431" s="367"/>
      <c r="G431" s="367"/>
      <c r="H431" s="367"/>
      <c r="I431" s="367"/>
      <c r="J431" s="367"/>
      <c r="K431" s="367"/>
      <c r="L431" s="367"/>
      <c r="M431" s="367"/>
      <c r="N431" s="367"/>
      <c r="O431" s="367"/>
      <c r="P431" s="367"/>
      <c r="Q431" s="367"/>
      <c r="R431" s="357"/>
      <c r="S431" s="357"/>
      <c r="T431" s="357"/>
      <c r="U431" s="357"/>
      <c r="V431" s="357"/>
      <c r="W431" s="357"/>
      <c r="X431" s="357"/>
      <c r="Y431" s="357"/>
      <c r="Z431" s="357"/>
      <c r="AA431" s="357"/>
      <c r="AB431" s="357"/>
      <c r="AC431" s="357"/>
      <c r="AD431" s="357"/>
      <c r="AE431" s="357"/>
      <c r="AF431" s="357"/>
      <c r="AG431" s="357"/>
      <c r="AH431" s="357"/>
      <c r="AI431" s="357"/>
      <c r="AJ431" s="357"/>
      <c r="AK431" s="357"/>
      <c r="AL431" s="357"/>
      <c r="AM431" s="357"/>
      <c r="AN431" s="357"/>
      <c r="AO431" s="357"/>
      <c r="AP431" s="362"/>
      <c r="AQ431" s="366"/>
      <c r="AR431" s="357"/>
      <c r="AS431" s="361"/>
      <c r="AT431" s="361"/>
      <c r="AU431" s="362"/>
      <c r="AV431" s="361">
        <v>0</v>
      </c>
      <c r="AW431" s="361">
        <v>0</v>
      </c>
      <c r="AX431" s="362">
        <f t="shared" si="71"/>
        <v>0</v>
      </c>
      <c r="AY431" s="361">
        <v>29</v>
      </c>
      <c r="AZ431" s="361">
        <v>2531</v>
      </c>
      <c r="BA431" s="360">
        <f t="shared" si="66"/>
        <v>632.75</v>
      </c>
      <c r="BB431" s="361">
        <v>60</v>
      </c>
      <c r="BC431" s="361">
        <v>5160</v>
      </c>
      <c r="BD431" s="362">
        <f t="shared" si="67"/>
        <v>1290</v>
      </c>
      <c r="BE431" s="359">
        <v>102</v>
      </c>
      <c r="BF431" s="359">
        <v>7894</v>
      </c>
      <c r="BG431" s="362">
        <f t="shared" si="68"/>
        <v>1973.5</v>
      </c>
      <c r="BH431" s="362">
        <v>93</v>
      </c>
      <c r="BI431" s="362">
        <v>6511</v>
      </c>
      <c r="BJ431" s="362">
        <f t="shared" si="69"/>
        <v>1627.75</v>
      </c>
      <c r="BK431" s="362">
        <v>103</v>
      </c>
      <c r="BL431" s="362">
        <v>7509</v>
      </c>
      <c r="BM431" s="362">
        <f t="shared" si="70"/>
        <v>1877.25</v>
      </c>
    </row>
    <row r="432" spans="1:65" s="288" customFormat="1" ht="14.65" customHeight="1">
      <c r="A432" s="340">
        <v>430</v>
      </c>
      <c r="B432" s="368" t="s">
        <v>2233</v>
      </c>
      <c r="C432" s="368"/>
      <c r="D432" s="368"/>
      <c r="E432" s="357" t="s">
        <v>5</v>
      </c>
      <c r="F432" s="367"/>
      <c r="G432" s="367"/>
      <c r="H432" s="367"/>
      <c r="I432" s="367"/>
      <c r="J432" s="367"/>
      <c r="K432" s="367"/>
      <c r="L432" s="367"/>
      <c r="M432" s="367"/>
      <c r="N432" s="367"/>
      <c r="O432" s="367"/>
      <c r="P432" s="367"/>
      <c r="Q432" s="367"/>
      <c r="R432" s="357"/>
      <c r="S432" s="357"/>
      <c r="T432" s="357"/>
      <c r="U432" s="357"/>
      <c r="V432" s="357"/>
      <c r="W432" s="357"/>
      <c r="X432" s="357"/>
      <c r="Y432" s="357"/>
      <c r="Z432" s="357"/>
      <c r="AA432" s="357"/>
      <c r="AB432" s="357"/>
      <c r="AC432" s="357"/>
      <c r="AD432" s="357"/>
      <c r="AE432" s="357"/>
      <c r="AF432" s="357"/>
      <c r="AG432" s="357"/>
      <c r="AH432" s="357"/>
      <c r="AI432" s="357"/>
      <c r="AJ432" s="357"/>
      <c r="AK432" s="357"/>
      <c r="AL432" s="357"/>
      <c r="AM432" s="357"/>
      <c r="AN432" s="357"/>
      <c r="AO432" s="357"/>
      <c r="AP432" s="362"/>
      <c r="AQ432" s="366"/>
      <c r="AR432" s="357"/>
      <c r="AS432" s="361"/>
      <c r="AT432" s="361"/>
      <c r="AU432" s="362"/>
      <c r="AV432" s="361">
        <v>2</v>
      </c>
      <c r="AW432" s="361">
        <v>238</v>
      </c>
      <c r="AX432" s="362">
        <f t="shared" si="71"/>
        <v>59.5</v>
      </c>
      <c r="AY432" s="361">
        <v>114</v>
      </c>
      <c r="AZ432" s="361">
        <v>7574</v>
      </c>
      <c r="BA432" s="360">
        <f t="shared" si="66"/>
        <v>1893.5</v>
      </c>
      <c r="BB432" s="361">
        <v>128</v>
      </c>
      <c r="BC432" s="361">
        <v>9096</v>
      </c>
      <c r="BD432" s="362">
        <f t="shared" si="67"/>
        <v>2274</v>
      </c>
      <c r="BE432" s="359">
        <v>168</v>
      </c>
      <c r="BF432" s="359">
        <v>10840</v>
      </c>
      <c r="BG432" s="362">
        <f t="shared" si="68"/>
        <v>2710</v>
      </c>
      <c r="BH432" s="362">
        <v>120</v>
      </c>
      <c r="BI432" s="362">
        <v>7804</v>
      </c>
      <c r="BJ432" s="362">
        <f t="shared" si="69"/>
        <v>1951</v>
      </c>
      <c r="BK432" s="362">
        <v>265</v>
      </c>
      <c r="BL432" s="362">
        <v>16091</v>
      </c>
      <c r="BM432" s="362">
        <f t="shared" si="70"/>
        <v>4022.75</v>
      </c>
    </row>
    <row r="433" spans="1:65" s="288" customFormat="1" ht="14.65" customHeight="1">
      <c r="A433" s="340">
        <v>431</v>
      </c>
      <c r="B433" s="368" t="s">
        <v>2234</v>
      </c>
      <c r="C433" s="368"/>
      <c r="D433" s="368"/>
      <c r="E433" s="357" t="s">
        <v>191</v>
      </c>
      <c r="F433" s="367"/>
      <c r="G433" s="367"/>
      <c r="H433" s="367"/>
      <c r="I433" s="367"/>
      <c r="J433" s="367"/>
      <c r="K433" s="367"/>
      <c r="L433" s="367"/>
      <c r="M433" s="367"/>
      <c r="N433" s="367"/>
      <c r="O433" s="367"/>
      <c r="P433" s="367"/>
      <c r="Q433" s="367"/>
      <c r="R433" s="357"/>
      <c r="S433" s="357"/>
      <c r="T433" s="357"/>
      <c r="U433" s="357"/>
      <c r="V433" s="357"/>
      <c r="W433" s="357"/>
      <c r="X433" s="357"/>
      <c r="Y433" s="357"/>
      <c r="Z433" s="357"/>
      <c r="AA433" s="357"/>
      <c r="AB433" s="357"/>
      <c r="AC433" s="357"/>
      <c r="AD433" s="357"/>
      <c r="AE433" s="357"/>
      <c r="AF433" s="357"/>
      <c r="AG433" s="357"/>
      <c r="AH433" s="357"/>
      <c r="AI433" s="357"/>
      <c r="AJ433" s="357"/>
      <c r="AK433" s="357"/>
      <c r="AL433" s="357"/>
      <c r="AM433" s="357"/>
      <c r="AN433" s="357"/>
      <c r="AO433" s="357"/>
      <c r="AP433" s="362"/>
      <c r="AQ433" s="366"/>
      <c r="AR433" s="357"/>
      <c r="AS433" s="361"/>
      <c r="AT433" s="361"/>
      <c r="AU433" s="362"/>
      <c r="AV433" s="361">
        <v>10</v>
      </c>
      <c r="AW433" s="361">
        <v>726</v>
      </c>
      <c r="AX433" s="362">
        <f t="shared" si="71"/>
        <v>181.5</v>
      </c>
      <c r="AY433" s="361">
        <v>78</v>
      </c>
      <c r="AZ433" s="361">
        <v>4634</v>
      </c>
      <c r="BA433" s="360">
        <f t="shared" si="66"/>
        <v>1158.5</v>
      </c>
      <c r="BB433" s="361">
        <v>76</v>
      </c>
      <c r="BC433" s="361">
        <v>5300</v>
      </c>
      <c r="BD433" s="362">
        <f t="shared" si="67"/>
        <v>1325</v>
      </c>
      <c r="BE433" s="359">
        <v>82</v>
      </c>
      <c r="BF433" s="359">
        <v>5818</v>
      </c>
      <c r="BG433" s="362">
        <f t="shared" si="68"/>
        <v>1454.5</v>
      </c>
      <c r="BH433" s="362">
        <v>85</v>
      </c>
      <c r="BI433" s="362">
        <v>6143</v>
      </c>
      <c r="BJ433" s="362">
        <f t="shared" si="69"/>
        <v>1535.75</v>
      </c>
      <c r="BK433" s="362">
        <v>96</v>
      </c>
      <c r="BL433" s="362">
        <v>6204</v>
      </c>
      <c r="BM433" s="362">
        <f t="shared" si="70"/>
        <v>1551</v>
      </c>
    </row>
    <row r="434" spans="1:65" s="288" customFormat="1" ht="14.65" customHeight="1">
      <c r="A434" s="340">
        <v>432</v>
      </c>
      <c r="B434" s="368" t="s">
        <v>2235</v>
      </c>
      <c r="C434" s="368"/>
      <c r="D434" s="368"/>
      <c r="E434" s="357" t="s">
        <v>23</v>
      </c>
      <c r="F434" s="367"/>
      <c r="G434" s="367"/>
      <c r="H434" s="367"/>
      <c r="I434" s="367"/>
      <c r="J434" s="367"/>
      <c r="K434" s="367"/>
      <c r="L434" s="367"/>
      <c r="M434" s="367"/>
      <c r="N434" s="367"/>
      <c r="O434" s="367"/>
      <c r="P434" s="367"/>
      <c r="Q434" s="367"/>
      <c r="R434" s="357"/>
      <c r="S434" s="357"/>
      <c r="T434" s="357"/>
      <c r="U434" s="357"/>
      <c r="V434" s="357"/>
      <c r="W434" s="357"/>
      <c r="X434" s="357"/>
      <c r="Y434" s="357"/>
      <c r="Z434" s="357"/>
      <c r="AA434" s="357"/>
      <c r="AB434" s="357"/>
      <c r="AC434" s="357"/>
      <c r="AD434" s="357"/>
      <c r="AE434" s="357"/>
      <c r="AF434" s="357"/>
      <c r="AG434" s="357"/>
      <c r="AH434" s="357"/>
      <c r="AI434" s="357"/>
      <c r="AJ434" s="357"/>
      <c r="AK434" s="357"/>
      <c r="AL434" s="357"/>
      <c r="AM434" s="357"/>
      <c r="AN434" s="357"/>
      <c r="AO434" s="357"/>
      <c r="AP434" s="362"/>
      <c r="AQ434" s="366"/>
      <c r="AR434" s="357"/>
      <c r="AS434" s="361"/>
      <c r="AT434" s="361"/>
      <c r="AU434" s="362"/>
      <c r="AV434" s="361">
        <v>1</v>
      </c>
      <c r="AW434" s="361">
        <v>59</v>
      </c>
      <c r="AX434" s="362">
        <f t="shared" si="71"/>
        <v>14.75</v>
      </c>
      <c r="AY434" s="361">
        <v>26</v>
      </c>
      <c r="AZ434" s="361">
        <v>1610</v>
      </c>
      <c r="BA434" s="360">
        <f t="shared" si="66"/>
        <v>402.5</v>
      </c>
      <c r="BB434" s="361">
        <v>21</v>
      </c>
      <c r="BC434" s="361">
        <v>1655</v>
      </c>
      <c r="BD434" s="362">
        <f t="shared" si="67"/>
        <v>413.75</v>
      </c>
      <c r="BE434" s="359">
        <v>18</v>
      </c>
      <c r="BF434" s="359">
        <v>1494</v>
      </c>
      <c r="BG434" s="362">
        <f t="shared" si="68"/>
        <v>373.5</v>
      </c>
      <c r="BH434" s="362">
        <v>29</v>
      </c>
      <c r="BI434" s="362">
        <v>2163</v>
      </c>
      <c r="BJ434" s="362">
        <f t="shared" si="69"/>
        <v>540.75</v>
      </c>
      <c r="BK434" s="362">
        <v>26</v>
      </c>
      <c r="BL434" s="362">
        <v>1866</v>
      </c>
      <c r="BM434" s="362">
        <f t="shared" si="70"/>
        <v>466.5</v>
      </c>
    </row>
    <row r="435" spans="1:65" s="288" customFormat="1" ht="14.65" customHeight="1">
      <c r="A435" s="340">
        <v>433</v>
      </c>
      <c r="B435" s="368" t="s">
        <v>2236</v>
      </c>
      <c r="C435" s="368"/>
      <c r="D435" s="368"/>
      <c r="E435" s="357" t="s">
        <v>43</v>
      </c>
      <c r="F435" s="367"/>
      <c r="G435" s="367"/>
      <c r="H435" s="367"/>
      <c r="I435" s="367"/>
      <c r="J435" s="367"/>
      <c r="K435" s="367"/>
      <c r="L435" s="367"/>
      <c r="M435" s="367"/>
      <c r="N435" s="367"/>
      <c r="O435" s="367"/>
      <c r="P435" s="367"/>
      <c r="Q435" s="367"/>
      <c r="R435" s="357"/>
      <c r="S435" s="357"/>
      <c r="T435" s="357"/>
      <c r="U435" s="357"/>
      <c r="V435" s="357"/>
      <c r="W435" s="357"/>
      <c r="X435" s="357"/>
      <c r="Y435" s="357"/>
      <c r="Z435" s="357"/>
      <c r="AA435" s="357"/>
      <c r="AB435" s="357"/>
      <c r="AC435" s="357"/>
      <c r="AD435" s="357"/>
      <c r="AE435" s="357"/>
      <c r="AF435" s="357"/>
      <c r="AG435" s="357"/>
      <c r="AH435" s="357"/>
      <c r="AI435" s="357"/>
      <c r="AJ435" s="357"/>
      <c r="AK435" s="357"/>
      <c r="AL435" s="357"/>
      <c r="AM435" s="357"/>
      <c r="AN435" s="357"/>
      <c r="AO435" s="357"/>
      <c r="AP435" s="362"/>
      <c r="AQ435" s="366"/>
      <c r="AR435" s="357"/>
      <c r="AS435" s="361"/>
      <c r="AT435" s="361"/>
      <c r="AU435" s="362"/>
      <c r="AV435" s="361">
        <v>6</v>
      </c>
      <c r="AW435" s="361">
        <v>306</v>
      </c>
      <c r="AX435" s="362">
        <f t="shared" si="71"/>
        <v>76.5</v>
      </c>
      <c r="AY435" s="361">
        <v>131</v>
      </c>
      <c r="AZ435" s="361">
        <v>9393</v>
      </c>
      <c r="BA435" s="360">
        <f t="shared" si="66"/>
        <v>2348.25</v>
      </c>
      <c r="BB435" s="361">
        <v>151</v>
      </c>
      <c r="BC435" s="361">
        <v>10605</v>
      </c>
      <c r="BD435" s="362">
        <f t="shared" si="67"/>
        <v>2651.25</v>
      </c>
      <c r="BE435" s="359">
        <v>211</v>
      </c>
      <c r="BF435" s="359">
        <v>14397</v>
      </c>
      <c r="BG435" s="362">
        <f t="shared" si="68"/>
        <v>3599.25</v>
      </c>
      <c r="BH435" s="362">
        <v>220</v>
      </c>
      <c r="BI435" s="362">
        <v>14388</v>
      </c>
      <c r="BJ435" s="362">
        <f t="shared" si="69"/>
        <v>3597</v>
      </c>
      <c r="BK435" s="362">
        <v>231</v>
      </c>
      <c r="BL435" s="362">
        <v>15501</v>
      </c>
      <c r="BM435" s="362">
        <f t="shared" si="70"/>
        <v>3875.25</v>
      </c>
    </row>
    <row r="436" spans="1:65" s="288" customFormat="1" ht="14.65" customHeight="1">
      <c r="A436" s="340">
        <v>434</v>
      </c>
      <c r="B436" s="368" t="s">
        <v>2237</v>
      </c>
      <c r="C436" s="368"/>
      <c r="D436" s="368"/>
      <c r="E436" s="357" t="s">
        <v>545</v>
      </c>
      <c r="F436" s="367"/>
      <c r="G436" s="367"/>
      <c r="H436" s="367"/>
      <c r="I436" s="367"/>
      <c r="J436" s="367"/>
      <c r="K436" s="367"/>
      <c r="L436" s="367"/>
      <c r="M436" s="367"/>
      <c r="N436" s="367"/>
      <c r="O436" s="367"/>
      <c r="P436" s="367"/>
      <c r="Q436" s="367"/>
      <c r="R436" s="357"/>
      <c r="S436" s="357"/>
      <c r="T436" s="357"/>
      <c r="U436" s="357"/>
      <c r="V436" s="357"/>
      <c r="W436" s="357"/>
      <c r="X436" s="357"/>
      <c r="Y436" s="357"/>
      <c r="Z436" s="357"/>
      <c r="AA436" s="357"/>
      <c r="AB436" s="357"/>
      <c r="AC436" s="357"/>
      <c r="AD436" s="357"/>
      <c r="AE436" s="357"/>
      <c r="AF436" s="357"/>
      <c r="AG436" s="357"/>
      <c r="AH436" s="357"/>
      <c r="AI436" s="357"/>
      <c r="AJ436" s="357"/>
      <c r="AK436" s="357"/>
      <c r="AL436" s="357"/>
      <c r="AM436" s="357"/>
      <c r="AN436" s="357"/>
      <c r="AO436" s="357"/>
      <c r="AP436" s="362"/>
      <c r="AQ436" s="366"/>
      <c r="AR436" s="357"/>
      <c r="AS436" s="361"/>
      <c r="AT436" s="361"/>
      <c r="AU436" s="362"/>
      <c r="AV436" s="361">
        <v>13</v>
      </c>
      <c r="AW436" s="361">
        <v>767</v>
      </c>
      <c r="AX436" s="362">
        <f t="shared" si="71"/>
        <v>191.75</v>
      </c>
      <c r="AY436" s="361">
        <v>172</v>
      </c>
      <c r="AZ436" s="361">
        <v>12636</v>
      </c>
      <c r="BA436" s="360">
        <f t="shared" si="66"/>
        <v>3159</v>
      </c>
      <c r="BB436" s="361">
        <v>290</v>
      </c>
      <c r="BC436" s="361">
        <v>18890</v>
      </c>
      <c r="BD436" s="362">
        <f t="shared" si="67"/>
        <v>4722.5</v>
      </c>
      <c r="BE436" s="359">
        <v>300</v>
      </c>
      <c r="BF436" s="359">
        <v>20824</v>
      </c>
      <c r="BG436" s="362">
        <f t="shared" si="68"/>
        <v>5206</v>
      </c>
      <c r="BH436" s="362">
        <v>380</v>
      </c>
      <c r="BI436" s="362">
        <v>24980</v>
      </c>
      <c r="BJ436" s="362">
        <f t="shared" si="69"/>
        <v>6245</v>
      </c>
      <c r="BK436" s="362">
        <v>448</v>
      </c>
      <c r="BL436" s="362">
        <v>29012</v>
      </c>
      <c r="BM436" s="362">
        <f t="shared" si="70"/>
        <v>7253</v>
      </c>
    </row>
    <row r="437" spans="1:65" s="288" customFormat="1" ht="14.65" customHeight="1">
      <c r="A437" s="340">
        <v>435</v>
      </c>
      <c r="B437" s="368" t="s">
        <v>2238</v>
      </c>
      <c r="C437" s="368"/>
      <c r="D437" s="368"/>
      <c r="E437" s="357" t="s">
        <v>14</v>
      </c>
      <c r="F437" s="367"/>
      <c r="G437" s="367"/>
      <c r="H437" s="367"/>
      <c r="I437" s="367"/>
      <c r="J437" s="367"/>
      <c r="K437" s="367"/>
      <c r="L437" s="367"/>
      <c r="M437" s="367"/>
      <c r="N437" s="367"/>
      <c r="O437" s="367"/>
      <c r="P437" s="367"/>
      <c r="Q437" s="367"/>
      <c r="R437" s="357"/>
      <c r="S437" s="357"/>
      <c r="T437" s="357"/>
      <c r="U437" s="357"/>
      <c r="V437" s="357"/>
      <c r="W437" s="357"/>
      <c r="X437" s="357"/>
      <c r="Y437" s="357"/>
      <c r="Z437" s="357"/>
      <c r="AA437" s="357"/>
      <c r="AB437" s="357"/>
      <c r="AC437" s="357"/>
      <c r="AD437" s="357"/>
      <c r="AE437" s="357"/>
      <c r="AF437" s="357"/>
      <c r="AG437" s="357"/>
      <c r="AH437" s="357"/>
      <c r="AI437" s="357"/>
      <c r="AJ437" s="357"/>
      <c r="AK437" s="357"/>
      <c r="AL437" s="357"/>
      <c r="AM437" s="357"/>
      <c r="AN437" s="357"/>
      <c r="AO437" s="357"/>
      <c r="AP437" s="362"/>
      <c r="AQ437" s="366"/>
      <c r="AR437" s="357"/>
      <c r="AS437" s="361"/>
      <c r="AT437" s="361"/>
      <c r="AU437" s="362"/>
      <c r="AV437" s="361">
        <v>1</v>
      </c>
      <c r="AW437" s="361">
        <v>59</v>
      </c>
      <c r="AX437" s="362">
        <f t="shared" si="71"/>
        <v>14.75</v>
      </c>
      <c r="AY437" s="361">
        <v>66</v>
      </c>
      <c r="AZ437" s="361">
        <v>4758</v>
      </c>
      <c r="BA437" s="360">
        <f t="shared" si="66"/>
        <v>1189.5</v>
      </c>
      <c r="BB437" s="361">
        <v>82</v>
      </c>
      <c r="BC437" s="361">
        <v>5898</v>
      </c>
      <c r="BD437" s="362">
        <f t="shared" si="67"/>
        <v>1474.5</v>
      </c>
      <c r="BE437" s="359">
        <v>140</v>
      </c>
      <c r="BF437" s="359">
        <v>8972</v>
      </c>
      <c r="BG437" s="362">
        <f t="shared" si="68"/>
        <v>2243</v>
      </c>
      <c r="BH437" s="362">
        <v>96</v>
      </c>
      <c r="BI437" s="362">
        <v>6348</v>
      </c>
      <c r="BJ437" s="362">
        <f t="shared" si="69"/>
        <v>1587</v>
      </c>
      <c r="BK437" s="362">
        <v>89</v>
      </c>
      <c r="BL437" s="362">
        <v>5091</v>
      </c>
      <c r="BM437" s="362">
        <f t="shared" si="70"/>
        <v>1272.75</v>
      </c>
    </row>
    <row r="438" spans="1:65" s="288" customFormat="1" ht="14.65" customHeight="1">
      <c r="A438" s="340">
        <v>436</v>
      </c>
      <c r="B438" s="368" t="s">
        <v>2239</v>
      </c>
      <c r="C438" s="368"/>
      <c r="D438" s="368"/>
      <c r="E438" s="357" t="s">
        <v>29</v>
      </c>
      <c r="F438" s="367"/>
      <c r="G438" s="367"/>
      <c r="H438" s="367"/>
      <c r="I438" s="367"/>
      <c r="J438" s="367"/>
      <c r="K438" s="367"/>
      <c r="L438" s="367"/>
      <c r="M438" s="367"/>
      <c r="N438" s="367"/>
      <c r="O438" s="367"/>
      <c r="P438" s="367"/>
      <c r="Q438" s="367"/>
      <c r="R438" s="357"/>
      <c r="S438" s="357"/>
      <c r="T438" s="357"/>
      <c r="U438" s="357"/>
      <c r="V438" s="357"/>
      <c r="W438" s="357"/>
      <c r="X438" s="357"/>
      <c r="Y438" s="357"/>
      <c r="Z438" s="357"/>
      <c r="AA438" s="357"/>
      <c r="AB438" s="357"/>
      <c r="AC438" s="357"/>
      <c r="AD438" s="357"/>
      <c r="AE438" s="357"/>
      <c r="AF438" s="357"/>
      <c r="AG438" s="357"/>
      <c r="AH438" s="357"/>
      <c r="AI438" s="357"/>
      <c r="AJ438" s="357"/>
      <c r="AK438" s="357"/>
      <c r="AL438" s="357"/>
      <c r="AM438" s="357"/>
      <c r="AN438" s="357"/>
      <c r="AO438" s="357"/>
      <c r="AP438" s="362"/>
      <c r="AQ438" s="366"/>
      <c r="AR438" s="357"/>
      <c r="AS438" s="361"/>
      <c r="AT438" s="361"/>
      <c r="AU438" s="362"/>
      <c r="AV438" s="361">
        <v>6</v>
      </c>
      <c r="AW438" s="361">
        <v>350</v>
      </c>
      <c r="AX438" s="362">
        <f t="shared" si="71"/>
        <v>87.5</v>
      </c>
      <c r="AY438" s="361">
        <v>170</v>
      </c>
      <c r="AZ438" s="361">
        <v>10578</v>
      </c>
      <c r="BA438" s="360">
        <f t="shared" si="66"/>
        <v>2644.5</v>
      </c>
      <c r="BB438" s="361">
        <v>234</v>
      </c>
      <c r="BC438" s="361">
        <v>14514</v>
      </c>
      <c r="BD438" s="362">
        <f t="shared" si="67"/>
        <v>3628.5</v>
      </c>
      <c r="BE438" s="359">
        <v>263</v>
      </c>
      <c r="BF438" s="359">
        <v>17093</v>
      </c>
      <c r="BG438" s="362">
        <f t="shared" si="68"/>
        <v>4273.25</v>
      </c>
      <c r="BH438" s="362">
        <v>244</v>
      </c>
      <c r="BI438" s="362">
        <v>15696</v>
      </c>
      <c r="BJ438" s="362">
        <f t="shared" si="69"/>
        <v>3924</v>
      </c>
      <c r="BK438" s="362">
        <v>284</v>
      </c>
      <c r="BL438" s="362">
        <v>17540</v>
      </c>
      <c r="BM438" s="362">
        <f t="shared" si="70"/>
        <v>4385</v>
      </c>
    </row>
    <row r="439" spans="1:65" s="288" customFormat="1" ht="14.65" customHeight="1">
      <c r="A439" s="340">
        <v>437</v>
      </c>
      <c r="B439" s="368" t="s">
        <v>2240</v>
      </c>
      <c r="C439" s="368"/>
      <c r="D439" s="368"/>
      <c r="E439" s="357" t="s">
        <v>23</v>
      </c>
      <c r="F439" s="367"/>
      <c r="G439" s="367"/>
      <c r="H439" s="367"/>
      <c r="I439" s="367"/>
      <c r="J439" s="367"/>
      <c r="K439" s="367"/>
      <c r="L439" s="367"/>
      <c r="M439" s="367"/>
      <c r="N439" s="367"/>
      <c r="O439" s="367"/>
      <c r="P439" s="367"/>
      <c r="Q439" s="367"/>
      <c r="R439" s="357"/>
      <c r="S439" s="357"/>
      <c r="T439" s="357"/>
      <c r="U439" s="357"/>
      <c r="V439" s="357"/>
      <c r="W439" s="357"/>
      <c r="X439" s="357"/>
      <c r="Y439" s="357"/>
      <c r="Z439" s="357"/>
      <c r="AA439" s="357"/>
      <c r="AB439" s="357"/>
      <c r="AC439" s="357"/>
      <c r="AD439" s="357"/>
      <c r="AE439" s="357"/>
      <c r="AF439" s="357"/>
      <c r="AG439" s="357"/>
      <c r="AH439" s="357"/>
      <c r="AI439" s="357"/>
      <c r="AJ439" s="357"/>
      <c r="AK439" s="357"/>
      <c r="AL439" s="357"/>
      <c r="AM439" s="357"/>
      <c r="AN439" s="357"/>
      <c r="AO439" s="357"/>
      <c r="AP439" s="362"/>
      <c r="AQ439" s="366"/>
      <c r="AR439" s="357"/>
      <c r="AS439" s="361"/>
      <c r="AT439" s="361"/>
      <c r="AU439" s="362"/>
      <c r="AV439" s="361">
        <v>30</v>
      </c>
      <c r="AW439" s="361">
        <v>1806</v>
      </c>
      <c r="AX439" s="362">
        <f t="shared" si="71"/>
        <v>451.5</v>
      </c>
      <c r="AY439" s="361">
        <v>165</v>
      </c>
      <c r="AZ439" s="361">
        <v>10835</v>
      </c>
      <c r="BA439" s="360">
        <f t="shared" si="66"/>
        <v>2708.75</v>
      </c>
      <c r="BB439" s="361">
        <v>387</v>
      </c>
      <c r="BC439" s="361">
        <v>22697</v>
      </c>
      <c r="BD439" s="362">
        <f t="shared" si="67"/>
        <v>5674.25</v>
      </c>
      <c r="BE439" s="359">
        <v>384</v>
      </c>
      <c r="BF439" s="359">
        <v>23456</v>
      </c>
      <c r="BG439" s="362">
        <f t="shared" si="68"/>
        <v>5864</v>
      </c>
      <c r="BH439" s="362">
        <v>267</v>
      </c>
      <c r="BI439" s="362">
        <v>16605</v>
      </c>
      <c r="BJ439" s="362">
        <f t="shared" si="69"/>
        <v>4151.25</v>
      </c>
      <c r="BK439" s="362">
        <v>387</v>
      </c>
      <c r="BL439" s="362">
        <v>23217</v>
      </c>
      <c r="BM439" s="362">
        <f t="shared" si="70"/>
        <v>5804.25</v>
      </c>
    </row>
    <row r="440" spans="1:65" s="288" customFormat="1" ht="14.65" customHeight="1">
      <c r="A440" s="340">
        <v>438</v>
      </c>
      <c r="B440" s="368" t="s">
        <v>2241</v>
      </c>
      <c r="C440" s="368"/>
      <c r="D440" s="368"/>
      <c r="E440" s="357" t="s">
        <v>23</v>
      </c>
      <c r="F440" s="367"/>
      <c r="G440" s="367"/>
      <c r="H440" s="367"/>
      <c r="I440" s="367"/>
      <c r="J440" s="367"/>
      <c r="K440" s="367"/>
      <c r="L440" s="367"/>
      <c r="M440" s="367"/>
      <c r="N440" s="367"/>
      <c r="O440" s="367"/>
      <c r="P440" s="367"/>
      <c r="Q440" s="367"/>
      <c r="R440" s="357"/>
      <c r="S440" s="357"/>
      <c r="T440" s="357"/>
      <c r="U440" s="357"/>
      <c r="V440" s="357"/>
      <c r="W440" s="357"/>
      <c r="X440" s="357"/>
      <c r="Y440" s="357"/>
      <c r="Z440" s="357"/>
      <c r="AA440" s="357"/>
      <c r="AB440" s="357"/>
      <c r="AC440" s="357"/>
      <c r="AD440" s="357"/>
      <c r="AE440" s="357"/>
      <c r="AF440" s="357"/>
      <c r="AG440" s="357"/>
      <c r="AH440" s="357"/>
      <c r="AI440" s="357"/>
      <c r="AJ440" s="357"/>
      <c r="AK440" s="357"/>
      <c r="AL440" s="357"/>
      <c r="AM440" s="357"/>
      <c r="AN440" s="357"/>
      <c r="AO440" s="357"/>
      <c r="AP440" s="362"/>
      <c r="AQ440" s="366"/>
      <c r="AR440" s="357"/>
      <c r="AS440" s="361"/>
      <c r="AT440" s="361"/>
      <c r="AU440" s="362"/>
      <c r="AV440" s="361">
        <v>12</v>
      </c>
      <c r="AW440" s="361">
        <v>812</v>
      </c>
      <c r="AX440" s="362">
        <f t="shared" si="71"/>
        <v>203</v>
      </c>
      <c r="AY440" s="361">
        <v>183</v>
      </c>
      <c r="AZ440" s="361">
        <v>12481</v>
      </c>
      <c r="BA440" s="360">
        <f t="shared" si="66"/>
        <v>3120.25</v>
      </c>
      <c r="BB440" s="361">
        <v>214</v>
      </c>
      <c r="BC440" s="361">
        <v>14298</v>
      </c>
      <c r="BD440" s="362">
        <f t="shared" si="67"/>
        <v>3574.5</v>
      </c>
      <c r="BE440" s="359">
        <v>226</v>
      </c>
      <c r="BF440" s="359">
        <v>15478</v>
      </c>
      <c r="BG440" s="362">
        <f t="shared" si="68"/>
        <v>3869.5</v>
      </c>
      <c r="BH440" s="362">
        <v>288</v>
      </c>
      <c r="BI440" s="362">
        <v>18216</v>
      </c>
      <c r="BJ440" s="362">
        <f t="shared" si="69"/>
        <v>4554</v>
      </c>
      <c r="BK440" s="362">
        <v>115</v>
      </c>
      <c r="BL440" s="362">
        <v>8301</v>
      </c>
      <c r="BM440" s="362">
        <f t="shared" si="70"/>
        <v>2075.25</v>
      </c>
    </row>
    <row r="441" spans="1:65" s="288" customFormat="1" ht="14.65" customHeight="1">
      <c r="A441" s="340">
        <v>439</v>
      </c>
      <c r="B441" s="368" t="s">
        <v>2242</v>
      </c>
      <c r="C441" s="368"/>
      <c r="D441" s="368"/>
      <c r="E441" s="357" t="s">
        <v>19</v>
      </c>
      <c r="F441" s="367"/>
      <c r="G441" s="367"/>
      <c r="H441" s="367"/>
      <c r="I441" s="367"/>
      <c r="J441" s="367"/>
      <c r="K441" s="367"/>
      <c r="L441" s="367"/>
      <c r="M441" s="367"/>
      <c r="N441" s="367"/>
      <c r="O441" s="367"/>
      <c r="P441" s="367"/>
      <c r="Q441" s="367"/>
      <c r="R441" s="357"/>
      <c r="S441" s="357"/>
      <c r="T441" s="357"/>
      <c r="U441" s="357"/>
      <c r="V441" s="357"/>
      <c r="W441" s="357"/>
      <c r="X441" s="357"/>
      <c r="Y441" s="357"/>
      <c r="Z441" s="357"/>
      <c r="AA441" s="357"/>
      <c r="AB441" s="357"/>
      <c r="AC441" s="357"/>
      <c r="AD441" s="357"/>
      <c r="AE441" s="357"/>
      <c r="AF441" s="357"/>
      <c r="AG441" s="357"/>
      <c r="AH441" s="357"/>
      <c r="AI441" s="357"/>
      <c r="AJ441" s="357"/>
      <c r="AK441" s="357"/>
      <c r="AL441" s="357"/>
      <c r="AM441" s="357"/>
      <c r="AN441" s="357"/>
      <c r="AO441" s="357"/>
      <c r="AP441" s="362"/>
      <c r="AQ441" s="366"/>
      <c r="AR441" s="357"/>
      <c r="AS441" s="361"/>
      <c r="AT441" s="361"/>
      <c r="AU441" s="362"/>
      <c r="AV441" s="361">
        <v>2</v>
      </c>
      <c r="AW441" s="361">
        <v>138</v>
      </c>
      <c r="AX441" s="362">
        <f t="shared" si="71"/>
        <v>34.5</v>
      </c>
      <c r="AY441" s="361">
        <v>53</v>
      </c>
      <c r="AZ441" s="361">
        <v>3847</v>
      </c>
      <c r="BA441" s="360">
        <f t="shared" si="66"/>
        <v>961.75</v>
      </c>
      <c r="BB441" s="361">
        <v>335</v>
      </c>
      <c r="BC441" s="361">
        <v>19573</v>
      </c>
      <c r="BD441" s="362">
        <f t="shared" si="67"/>
        <v>4893.25</v>
      </c>
      <c r="BE441" s="359">
        <v>241</v>
      </c>
      <c r="BF441" s="359">
        <v>15739</v>
      </c>
      <c r="BG441" s="362">
        <f t="shared" si="68"/>
        <v>3934.75</v>
      </c>
      <c r="BH441" s="362">
        <v>303</v>
      </c>
      <c r="BI441" s="362">
        <v>19209</v>
      </c>
      <c r="BJ441" s="362">
        <f t="shared" si="69"/>
        <v>4802.25</v>
      </c>
      <c r="BK441" s="362">
        <v>270</v>
      </c>
      <c r="BL441" s="362">
        <v>17274</v>
      </c>
      <c r="BM441" s="362">
        <f t="shared" si="70"/>
        <v>4318.5</v>
      </c>
    </row>
    <row r="442" spans="1:65" s="288" customFormat="1" ht="14.65" customHeight="1">
      <c r="A442" s="340">
        <v>440</v>
      </c>
      <c r="B442" s="368" t="s">
        <v>2243</v>
      </c>
      <c r="C442" s="368"/>
      <c r="D442" s="368"/>
      <c r="E442" s="357" t="s">
        <v>5</v>
      </c>
      <c r="F442" s="367"/>
      <c r="G442" s="367"/>
      <c r="H442" s="367"/>
      <c r="I442" s="367"/>
      <c r="J442" s="367"/>
      <c r="K442" s="367"/>
      <c r="L442" s="367"/>
      <c r="M442" s="367"/>
      <c r="N442" s="367"/>
      <c r="O442" s="367"/>
      <c r="P442" s="367"/>
      <c r="Q442" s="367"/>
      <c r="R442" s="357"/>
      <c r="S442" s="357"/>
      <c r="T442" s="357"/>
      <c r="U442" s="357"/>
      <c r="V442" s="357"/>
      <c r="W442" s="357"/>
      <c r="X442" s="357"/>
      <c r="Y442" s="357"/>
      <c r="Z442" s="357"/>
      <c r="AA442" s="357"/>
      <c r="AB442" s="357"/>
      <c r="AC442" s="357"/>
      <c r="AD442" s="357"/>
      <c r="AE442" s="357"/>
      <c r="AF442" s="357"/>
      <c r="AG442" s="357"/>
      <c r="AH442" s="357"/>
      <c r="AI442" s="357"/>
      <c r="AJ442" s="357"/>
      <c r="AK442" s="357"/>
      <c r="AL442" s="357"/>
      <c r="AM442" s="357"/>
      <c r="AN442" s="357"/>
      <c r="AO442" s="357"/>
      <c r="AP442" s="362"/>
      <c r="AQ442" s="366"/>
      <c r="AR442" s="357"/>
      <c r="AS442" s="361"/>
      <c r="AT442" s="361"/>
      <c r="AU442" s="362"/>
      <c r="AV442" s="361">
        <v>3</v>
      </c>
      <c r="AW442" s="361">
        <v>213</v>
      </c>
      <c r="AX442" s="362">
        <f t="shared" si="71"/>
        <v>53.25</v>
      </c>
      <c r="AY442" s="361">
        <v>91</v>
      </c>
      <c r="AZ442" s="361">
        <v>6541</v>
      </c>
      <c r="BA442" s="360">
        <f t="shared" si="66"/>
        <v>1635.25</v>
      </c>
      <c r="BB442" s="361">
        <v>145</v>
      </c>
      <c r="BC442" s="361">
        <v>9563</v>
      </c>
      <c r="BD442" s="362">
        <f t="shared" si="67"/>
        <v>2390.75</v>
      </c>
      <c r="BE442" s="359">
        <v>138</v>
      </c>
      <c r="BF442" s="359">
        <v>9626</v>
      </c>
      <c r="BG442" s="362">
        <f t="shared" si="68"/>
        <v>2406.5</v>
      </c>
      <c r="BH442" s="362">
        <v>133</v>
      </c>
      <c r="BI442" s="362">
        <v>9067</v>
      </c>
      <c r="BJ442" s="362">
        <f t="shared" si="69"/>
        <v>2266.75</v>
      </c>
      <c r="BK442" s="362">
        <v>199</v>
      </c>
      <c r="BL442" s="362">
        <v>13509</v>
      </c>
      <c r="BM442" s="362">
        <f t="shared" si="70"/>
        <v>3377.25</v>
      </c>
    </row>
    <row r="443" spans="1:65" s="288" customFormat="1" ht="14.65" customHeight="1">
      <c r="A443" s="340">
        <v>441</v>
      </c>
      <c r="B443" s="368" t="s">
        <v>2244</v>
      </c>
      <c r="C443" s="368"/>
      <c r="D443" s="368"/>
      <c r="E443" s="357" t="s">
        <v>130</v>
      </c>
      <c r="F443" s="367"/>
      <c r="G443" s="367"/>
      <c r="H443" s="367"/>
      <c r="I443" s="367"/>
      <c r="J443" s="367"/>
      <c r="K443" s="367"/>
      <c r="L443" s="367"/>
      <c r="M443" s="367"/>
      <c r="N443" s="367"/>
      <c r="O443" s="367"/>
      <c r="P443" s="367"/>
      <c r="Q443" s="367"/>
      <c r="R443" s="357"/>
      <c r="S443" s="357"/>
      <c r="T443" s="357"/>
      <c r="U443" s="357"/>
      <c r="V443" s="357"/>
      <c r="W443" s="357"/>
      <c r="X443" s="357"/>
      <c r="Y443" s="357"/>
      <c r="Z443" s="357"/>
      <c r="AA443" s="357"/>
      <c r="AB443" s="357"/>
      <c r="AC443" s="357"/>
      <c r="AD443" s="357"/>
      <c r="AE443" s="357"/>
      <c r="AF443" s="357"/>
      <c r="AG443" s="357"/>
      <c r="AH443" s="357"/>
      <c r="AI443" s="357"/>
      <c r="AJ443" s="357"/>
      <c r="AK443" s="357"/>
      <c r="AL443" s="357"/>
      <c r="AM443" s="357"/>
      <c r="AN443" s="357"/>
      <c r="AO443" s="357"/>
      <c r="AP443" s="362"/>
      <c r="AQ443" s="366"/>
      <c r="AR443" s="357"/>
      <c r="AS443" s="361"/>
      <c r="AT443" s="361"/>
      <c r="AU443" s="362"/>
      <c r="AV443" s="361">
        <v>0</v>
      </c>
      <c r="AW443" s="361">
        <v>0</v>
      </c>
      <c r="AX443" s="362">
        <f t="shared" si="71"/>
        <v>0</v>
      </c>
      <c r="AY443" s="361">
        <v>32</v>
      </c>
      <c r="AZ443" s="361">
        <v>1728</v>
      </c>
      <c r="BA443" s="360">
        <f t="shared" si="66"/>
        <v>432</v>
      </c>
      <c r="BB443" s="361">
        <v>85</v>
      </c>
      <c r="BC443" s="361">
        <v>5175</v>
      </c>
      <c r="BD443" s="362">
        <f t="shared" si="67"/>
        <v>1293.75</v>
      </c>
      <c r="BE443" s="359">
        <v>72</v>
      </c>
      <c r="BF443" s="359">
        <v>4684</v>
      </c>
      <c r="BG443" s="362">
        <f t="shared" si="68"/>
        <v>1171</v>
      </c>
      <c r="BH443" s="362">
        <v>73</v>
      </c>
      <c r="BI443" s="362">
        <v>4711</v>
      </c>
      <c r="BJ443" s="362">
        <f t="shared" si="69"/>
        <v>1177.75</v>
      </c>
      <c r="BK443" s="362">
        <v>43</v>
      </c>
      <c r="BL443" s="362">
        <v>3021</v>
      </c>
      <c r="BM443" s="362">
        <f t="shared" si="70"/>
        <v>755.25</v>
      </c>
    </row>
    <row r="444" spans="1:65" s="288" customFormat="1" ht="14.65" customHeight="1">
      <c r="A444" s="340">
        <v>442</v>
      </c>
      <c r="B444" s="368" t="s">
        <v>2245</v>
      </c>
      <c r="C444" s="368"/>
      <c r="D444" s="368"/>
      <c r="E444" s="357" t="s">
        <v>23</v>
      </c>
      <c r="F444" s="367"/>
      <c r="G444" s="367"/>
      <c r="H444" s="367"/>
      <c r="I444" s="367"/>
      <c r="J444" s="367"/>
      <c r="K444" s="367"/>
      <c r="L444" s="367"/>
      <c r="M444" s="367"/>
      <c r="N444" s="367"/>
      <c r="O444" s="367"/>
      <c r="P444" s="367"/>
      <c r="Q444" s="367"/>
      <c r="R444" s="357"/>
      <c r="S444" s="357"/>
      <c r="T444" s="357"/>
      <c r="U444" s="357"/>
      <c r="V444" s="357"/>
      <c r="W444" s="357"/>
      <c r="X444" s="357"/>
      <c r="Y444" s="357"/>
      <c r="Z444" s="357"/>
      <c r="AA444" s="357"/>
      <c r="AB444" s="357"/>
      <c r="AC444" s="357"/>
      <c r="AD444" s="357"/>
      <c r="AE444" s="357"/>
      <c r="AF444" s="357"/>
      <c r="AG444" s="357"/>
      <c r="AH444" s="357"/>
      <c r="AI444" s="357"/>
      <c r="AJ444" s="357"/>
      <c r="AK444" s="357"/>
      <c r="AL444" s="357"/>
      <c r="AM444" s="357"/>
      <c r="AN444" s="357"/>
      <c r="AO444" s="357"/>
      <c r="AP444" s="362"/>
      <c r="AQ444" s="366"/>
      <c r="AR444" s="357"/>
      <c r="AS444" s="361"/>
      <c r="AT444" s="361"/>
      <c r="AU444" s="362"/>
      <c r="AV444" s="361">
        <v>11</v>
      </c>
      <c r="AW444" s="361">
        <v>705</v>
      </c>
      <c r="AX444" s="362">
        <f t="shared" si="71"/>
        <v>176.25</v>
      </c>
      <c r="AY444" s="361">
        <v>117</v>
      </c>
      <c r="AZ444" s="361">
        <v>8271</v>
      </c>
      <c r="BA444" s="360">
        <f t="shared" si="66"/>
        <v>2067.75</v>
      </c>
      <c r="BB444" s="361">
        <v>141</v>
      </c>
      <c r="BC444" s="361">
        <v>9999</v>
      </c>
      <c r="BD444" s="362">
        <f t="shared" si="67"/>
        <v>2499.75</v>
      </c>
      <c r="BE444" s="359">
        <v>187</v>
      </c>
      <c r="BF444" s="359">
        <v>12933</v>
      </c>
      <c r="BG444" s="362">
        <f t="shared" si="68"/>
        <v>3233.25</v>
      </c>
      <c r="BH444" s="362">
        <v>171</v>
      </c>
      <c r="BI444" s="362">
        <v>12045</v>
      </c>
      <c r="BJ444" s="362">
        <f t="shared" si="69"/>
        <v>3011.25</v>
      </c>
      <c r="BK444" s="362">
        <v>203</v>
      </c>
      <c r="BL444" s="362">
        <v>14161</v>
      </c>
      <c r="BM444" s="362">
        <f t="shared" si="70"/>
        <v>3540.25</v>
      </c>
    </row>
    <row r="445" spans="1:65" s="288" customFormat="1" ht="14.65" customHeight="1">
      <c r="A445" s="340">
        <v>443</v>
      </c>
      <c r="B445" s="368" t="s">
        <v>2246</v>
      </c>
      <c r="C445" s="368"/>
      <c r="D445" s="368"/>
      <c r="E445" s="357" t="s">
        <v>204</v>
      </c>
      <c r="F445" s="367"/>
      <c r="G445" s="367"/>
      <c r="H445" s="367"/>
      <c r="I445" s="367"/>
      <c r="J445" s="367"/>
      <c r="K445" s="367"/>
      <c r="L445" s="367"/>
      <c r="M445" s="367"/>
      <c r="N445" s="367"/>
      <c r="O445" s="367"/>
      <c r="P445" s="367"/>
      <c r="Q445" s="367"/>
      <c r="R445" s="357"/>
      <c r="S445" s="357"/>
      <c r="T445" s="357"/>
      <c r="U445" s="357"/>
      <c r="V445" s="357"/>
      <c r="W445" s="357"/>
      <c r="X445" s="357"/>
      <c r="Y445" s="357"/>
      <c r="Z445" s="357"/>
      <c r="AA445" s="357"/>
      <c r="AB445" s="357"/>
      <c r="AC445" s="357"/>
      <c r="AD445" s="357"/>
      <c r="AE445" s="357"/>
      <c r="AF445" s="357"/>
      <c r="AG445" s="357"/>
      <c r="AH445" s="357"/>
      <c r="AI445" s="357"/>
      <c r="AJ445" s="357"/>
      <c r="AK445" s="357"/>
      <c r="AL445" s="357"/>
      <c r="AM445" s="357"/>
      <c r="AN445" s="357"/>
      <c r="AO445" s="357"/>
      <c r="AP445" s="362"/>
      <c r="AQ445" s="366"/>
      <c r="AR445" s="357"/>
      <c r="AS445" s="361"/>
      <c r="AT445" s="361"/>
      <c r="AU445" s="362"/>
      <c r="AV445" s="361">
        <v>8</v>
      </c>
      <c r="AW445" s="361">
        <v>532</v>
      </c>
      <c r="AX445" s="362">
        <f t="shared" si="71"/>
        <v>133</v>
      </c>
      <c r="AY445" s="361">
        <v>76</v>
      </c>
      <c r="AZ445" s="361">
        <v>5616</v>
      </c>
      <c r="BA445" s="360">
        <f t="shared" si="66"/>
        <v>1404</v>
      </c>
      <c r="BB445" s="361">
        <v>146</v>
      </c>
      <c r="BC445" s="361">
        <v>10930</v>
      </c>
      <c r="BD445" s="362">
        <f t="shared" si="67"/>
        <v>2732.5</v>
      </c>
      <c r="BE445" s="359">
        <v>140</v>
      </c>
      <c r="BF445" s="359">
        <v>10216</v>
      </c>
      <c r="BG445" s="362">
        <f t="shared" si="68"/>
        <v>2554</v>
      </c>
      <c r="BH445" s="362">
        <v>158</v>
      </c>
      <c r="BI445" s="362">
        <v>10686</v>
      </c>
      <c r="BJ445" s="362">
        <f t="shared" si="69"/>
        <v>2671.5</v>
      </c>
      <c r="BK445" s="362">
        <v>146</v>
      </c>
      <c r="BL445" s="362">
        <v>10334</v>
      </c>
      <c r="BM445" s="362">
        <f t="shared" si="70"/>
        <v>2583.5</v>
      </c>
    </row>
    <row r="446" spans="1:65" s="288" customFormat="1" ht="14.65" customHeight="1">
      <c r="A446" s="340">
        <v>444</v>
      </c>
      <c r="B446" s="368" t="s">
        <v>2247</v>
      </c>
      <c r="C446" s="368"/>
      <c r="D446" s="368"/>
      <c r="E446" s="357" t="s">
        <v>5</v>
      </c>
      <c r="F446" s="367"/>
      <c r="G446" s="367"/>
      <c r="H446" s="367"/>
      <c r="I446" s="367"/>
      <c r="J446" s="367"/>
      <c r="K446" s="367"/>
      <c r="L446" s="367"/>
      <c r="M446" s="367"/>
      <c r="N446" s="367"/>
      <c r="O446" s="367"/>
      <c r="P446" s="367"/>
      <c r="Q446" s="367"/>
      <c r="R446" s="357"/>
      <c r="S446" s="357"/>
      <c r="T446" s="357"/>
      <c r="U446" s="357"/>
      <c r="V446" s="357"/>
      <c r="W446" s="357"/>
      <c r="X446" s="357"/>
      <c r="Y446" s="357"/>
      <c r="Z446" s="357"/>
      <c r="AA446" s="357"/>
      <c r="AB446" s="357"/>
      <c r="AC446" s="357"/>
      <c r="AD446" s="357"/>
      <c r="AE446" s="357"/>
      <c r="AF446" s="357"/>
      <c r="AG446" s="357"/>
      <c r="AH446" s="357"/>
      <c r="AI446" s="357"/>
      <c r="AJ446" s="357"/>
      <c r="AK446" s="357"/>
      <c r="AL446" s="357"/>
      <c r="AM446" s="357"/>
      <c r="AN446" s="357"/>
      <c r="AO446" s="357"/>
      <c r="AP446" s="362"/>
      <c r="AQ446" s="366"/>
      <c r="AR446" s="357"/>
      <c r="AS446" s="361"/>
      <c r="AT446" s="361"/>
      <c r="AU446" s="362"/>
      <c r="AV446" s="361">
        <v>20</v>
      </c>
      <c r="AW446" s="361">
        <v>1344</v>
      </c>
      <c r="AX446" s="362">
        <f t="shared" si="71"/>
        <v>336</v>
      </c>
      <c r="AY446" s="361">
        <v>151</v>
      </c>
      <c r="AZ446" s="361">
        <v>9485</v>
      </c>
      <c r="BA446" s="360">
        <f t="shared" si="66"/>
        <v>2371.25</v>
      </c>
      <c r="BB446" s="361">
        <v>212</v>
      </c>
      <c r="BC446" s="361">
        <v>15880</v>
      </c>
      <c r="BD446" s="362">
        <f t="shared" si="67"/>
        <v>3970</v>
      </c>
      <c r="BE446" s="359">
        <v>243</v>
      </c>
      <c r="BF446" s="359">
        <v>25429</v>
      </c>
      <c r="BG446" s="362">
        <f t="shared" si="68"/>
        <v>6357.25</v>
      </c>
      <c r="BH446" s="362">
        <v>260</v>
      </c>
      <c r="BI446" s="362">
        <v>24140</v>
      </c>
      <c r="BJ446" s="362">
        <f t="shared" si="69"/>
        <v>6035</v>
      </c>
      <c r="BK446" s="362">
        <v>281</v>
      </c>
      <c r="BL446" s="362">
        <v>19931</v>
      </c>
      <c r="BM446" s="362">
        <f t="shared" si="70"/>
        <v>4982.75</v>
      </c>
    </row>
    <row r="447" spans="1:65" s="288" customFormat="1" ht="14.65" customHeight="1">
      <c r="A447" s="340">
        <v>445</v>
      </c>
      <c r="B447" s="368" t="s">
        <v>2248</v>
      </c>
      <c r="C447" s="368"/>
      <c r="D447" s="368"/>
      <c r="E447" s="357" t="s">
        <v>84</v>
      </c>
      <c r="F447" s="367"/>
      <c r="G447" s="367"/>
      <c r="H447" s="367"/>
      <c r="I447" s="367"/>
      <c r="J447" s="367"/>
      <c r="K447" s="367"/>
      <c r="L447" s="367"/>
      <c r="M447" s="367"/>
      <c r="N447" s="367"/>
      <c r="O447" s="367"/>
      <c r="P447" s="367"/>
      <c r="Q447" s="367"/>
      <c r="R447" s="357"/>
      <c r="S447" s="357"/>
      <c r="T447" s="357"/>
      <c r="U447" s="357"/>
      <c r="V447" s="357"/>
      <c r="W447" s="357"/>
      <c r="X447" s="357"/>
      <c r="Y447" s="357"/>
      <c r="Z447" s="357"/>
      <c r="AA447" s="357"/>
      <c r="AB447" s="357"/>
      <c r="AC447" s="357"/>
      <c r="AD447" s="357"/>
      <c r="AE447" s="357"/>
      <c r="AF447" s="357"/>
      <c r="AG447" s="357"/>
      <c r="AH447" s="357"/>
      <c r="AI447" s="357"/>
      <c r="AJ447" s="357"/>
      <c r="AK447" s="357"/>
      <c r="AL447" s="357"/>
      <c r="AM447" s="357"/>
      <c r="AN447" s="357"/>
      <c r="AO447" s="357"/>
      <c r="AP447" s="362"/>
      <c r="AQ447" s="366"/>
      <c r="AR447" s="357"/>
      <c r="AS447" s="361"/>
      <c r="AT447" s="361"/>
      <c r="AU447" s="362"/>
      <c r="AV447" s="361">
        <v>19</v>
      </c>
      <c r="AW447" s="361">
        <v>1433</v>
      </c>
      <c r="AX447" s="362">
        <f t="shared" si="71"/>
        <v>358.25</v>
      </c>
      <c r="AY447" s="361">
        <v>118</v>
      </c>
      <c r="AZ447" s="361">
        <v>7442</v>
      </c>
      <c r="BA447" s="360">
        <f t="shared" si="66"/>
        <v>1860.5</v>
      </c>
      <c r="BB447" s="361">
        <v>140</v>
      </c>
      <c r="BC447" s="361">
        <v>9512</v>
      </c>
      <c r="BD447" s="362">
        <f t="shared" si="67"/>
        <v>2378</v>
      </c>
      <c r="BE447" s="359">
        <v>184</v>
      </c>
      <c r="BF447" s="359">
        <v>12560</v>
      </c>
      <c r="BG447" s="362">
        <f t="shared" si="68"/>
        <v>3140</v>
      </c>
      <c r="BH447" s="362">
        <v>167</v>
      </c>
      <c r="BI447" s="362">
        <v>10297</v>
      </c>
      <c r="BJ447" s="362">
        <f t="shared" si="69"/>
        <v>2574.25</v>
      </c>
      <c r="BK447" s="362">
        <v>187</v>
      </c>
      <c r="BL447" s="362">
        <v>11405</v>
      </c>
      <c r="BM447" s="362">
        <f t="shared" si="70"/>
        <v>2851.25</v>
      </c>
    </row>
    <row r="448" spans="1:65" s="288" customFormat="1" ht="14.65" customHeight="1">
      <c r="A448" s="340">
        <v>446</v>
      </c>
      <c r="B448" s="368" t="s">
        <v>2249</v>
      </c>
      <c r="C448" s="368"/>
      <c r="D448" s="368"/>
      <c r="E448" s="357" t="s">
        <v>25</v>
      </c>
      <c r="F448" s="367"/>
      <c r="G448" s="367"/>
      <c r="H448" s="367"/>
      <c r="I448" s="367"/>
      <c r="J448" s="367"/>
      <c r="K448" s="367"/>
      <c r="L448" s="367"/>
      <c r="M448" s="367"/>
      <c r="N448" s="367"/>
      <c r="O448" s="367"/>
      <c r="P448" s="367"/>
      <c r="Q448" s="367"/>
      <c r="R448" s="357"/>
      <c r="S448" s="357"/>
      <c r="T448" s="357"/>
      <c r="U448" s="357"/>
      <c r="V448" s="357"/>
      <c r="W448" s="357"/>
      <c r="X448" s="357"/>
      <c r="Y448" s="357"/>
      <c r="Z448" s="357"/>
      <c r="AA448" s="357"/>
      <c r="AB448" s="357"/>
      <c r="AC448" s="357"/>
      <c r="AD448" s="357"/>
      <c r="AE448" s="357"/>
      <c r="AF448" s="357"/>
      <c r="AG448" s="357"/>
      <c r="AH448" s="357"/>
      <c r="AI448" s="357"/>
      <c r="AJ448" s="357"/>
      <c r="AK448" s="357"/>
      <c r="AL448" s="357"/>
      <c r="AM448" s="357"/>
      <c r="AN448" s="357"/>
      <c r="AO448" s="357"/>
      <c r="AP448" s="362"/>
      <c r="AQ448" s="366"/>
      <c r="AR448" s="357"/>
      <c r="AS448" s="361"/>
      <c r="AT448" s="361"/>
      <c r="AU448" s="362"/>
      <c r="AV448" s="361">
        <v>18</v>
      </c>
      <c r="AW448" s="361">
        <v>1370</v>
      </c>
      <c r="AX448" s="362">
        <f t="shared" si="71"/>
        <v>342.5</v>
      </c>
      <c r="AY448" s="361">
        <v>220</v>
      </c>
      <c r="AZ448" s="361">
        <v>14988</v>
      </c>
      <c r="BA448" s="360">
        <f t="shared" si="66"/>
        <v>3747</v>
      </c>
      <c r="BB448" s="361">
        <v>345</v>
      </c>
      <c r="BC448" s="361">
        <v>22587</v>
      </c>
      <c r="BD448" s="362">
        <f t="shared" si="67"/>
        <v>5646.75</v>
      </c>
      <c r="BE448" s="359">
        <v>400</v>
      </c>
      <c r="BF448" s="359">
        <v>28252</v>
      </c>
      <c r="BG448" s="362">
        <f t="shared" si="68"/>
        <v>7063</v>
      </c>
      <c r="BH448" s="362">
        <v>643</v>
      </c>
      <c r="BI448" s="362">
        <v>44413</v>
      </c>
      <c r="BJ448" s="362">
        <f t="shared" si="69"/>
        <v>11103.25</v>
      </c>
      <c r="BK448" s="362">
        <v>711</v>
      </c>
      <c r="BL448" s="362">
        <v>46577</v>
      </c>
      <c r="BM448" s="362">
        <f t="shared" si="70"/>
        <v>11644.25</v>
      </c>
    </row>
    <row r="449" spans="1:65" s="288" customFormat="1" ht="14.65" customHeight="1">
      <c r="A449" s="340">
        <v>447</v>
      </c>
      <c r="B449" s="368" t="s">
        <v>2250</v>
      </c>
      <c r="C449" s="368"/>
      <c r="D449" s="368"/>
      <c r="E449" s="357" t="s">
        <v>23</v>
      </c>
      <c r="F449" s="367"/>
      <c r="G449" s="367"/>
      <c r="H449" s="367"/>
      <c r="I449" s="367"/>
      <c r="J449" s="367"/>
      <c r="K449" s="367"/>
      <c r="L449" s="367"/>
      <c r="M449" s="367"/>
      <c r="N449" s="367"/>
      <c r="O449" s="367"/>
      <c r="P449" s="367"/>
      <c r="Q449" s="367"/>
      <c r="R449" s="357"/>
      <c r="S449" s="357"/>
      <c r="T449" s="357"/>
      <c r="U449" s="357"/>
      <c r="V449" s="357"/>
      <c r="W449" s="357"/>
      <c r="X449" s="357"/>
      <c r="Y449" s="357"/>
      <c r="Z449" s="357"/>
      <c r="AA449" s="357"/>
      <c r="AB449" s="357"/>
      <c r="AC449" s="357"/>
      <c r="AD449" s="357"/>
      <c r="AE449" s="357"/>
      <c r="AF449" s="357"/>
      <c r="AG449" s="357"/>
      <c r="AH449" s="357"/>
      <c r="AI449" s="357"/>
      <c r="AJ449" s="357"/>
      <c r="AK449" s="357"/>
      <c r="AL449" s="357"/>
      <c r="AM449" s="357"/>
      <c r="AN449" s="357"/>
      <c r="AO449" s="357"/>
      <c r="AP449" s="362"/>
      <c r="AQ449" s="366"/>
      <c r="AR449" s="357"/>
      <c r="AS449" s="361"/>
      <c r="AT449" s="361"/>
      <c r="AU449" s="362"/>
      <c r="AV449" s="361">
        <v>31</v>
      </c>
      <c r="AW449" s="361">
        <v>1909</v>
      </c>
      <c r="AX449" s="362">
        <f t="shared" si="71"/>
        <v>477.25</v>
      </c>
      <c r="AY449" s="361">
        <v>205</v>
      </c>
      <c r="AZ449" s="361">
        <v>14667</v>
      </c>
      <c r="BA449" s="360">
        <f t="shared" si="66"/>
        <v>3666.75</v>
      </c>
      <c r="BB449" s="361">
        <v>137</v>
      </c>
      <c r="BC449" s="361">
        <v>9459</v>
      </c>
      <c r="BD449" s="362">
        <f t="shared" si="67"/>
        <v>2364.75</v>
      </c>
      <c r="BE449" s="359">
        <v>184</v>
      </c>
      <c r="BF449" s="359">
        <v>11668</v>
      </c>
      <c r="BG449" s="362">
        <f t="shared" si="68"/>
        <v>2917</v>
      </c>
      <c r="BH449" s="362">
        <v>247</v>
      </c>
      <c r="BI449" s="362">
        <v>16937</v>
      </c>
      <c r="BJ449" s="362">
        <f t="shared" si="69"/>
        <v>4234.25</v>
      </c>
      <c r="BK449" s="362">
        <v>364</v>
      </c>
      <c r="BL449" s="362">
        <v>22908</v>
      </c>
      <c r="BM449" s="362">
        <f t="shared" si="70"/>
        <v>5727</v>
      </c>
    </row>
    <row r="450" spans="1:65" s="288" customFormat="1" ht="14.65" customHeight="1">
      <c r="A450" s="340">
        <v>448</v>
      </c>
      <c r="B450" s="368" t="s">
        <v>2251</v>
      </c>
      <c r="C450" s="368"/>
      <c r="D450" s="368"/>
      <c r="E450" s="357" t="s">
        <v>5</v>
      </c>
      <c r="F450" s="367"/>
      <c r="G450" s="367"/>
      <c r="H450" s="367"/>
      <c r="I450" s="367"/>
      <c r="J450" s="367"/>
      <c r="K450" s="367"/>
      <c r="L450" s="367"/>
      <c r="M450" s="367"/>
      <c r="N450" s="367"/>
      <c r="O450" s="367"/>
      <c r="P450" s="367"/>
      <c r="Q450" s="367"/>
      <c r="R450" s="357"/>
      <c r="S450" s="357"/>
      <c r="T450" s="357"/>
      <c r="U450" s="357"/>
      <c r="V450" s="357"/>
      <c r="W450" s="357"/>
      <c r="X450" s="357"/>
      <c r="Y450" s="357"/>
      <c r="Z450" s="357"/>
      <c r="AA450" s="357"/>
      <c r="AB450" s="357"/>
      <c r="AC450" s="357"/>
      <c r="AD450" s="357"/>
      <c r="AE450" s="357"/>
      <c r="AF450" s="357"/>
      <c r="AG450" s="357"/>
      <c r="AH450" s="357"/>
      <c r="AI450" s="357"/>
      <c r="AJ450" s="357"/>
      <c r="AK450" s="357"/>
      <c r="AL450" s="357"/>
      <c r="AM450" s="357"/>
      <c r="AN450" s="357"/>
      <c r="AO450" s="357"/>
      <c r="AP450" s="362"/>
      <c r="AQ450" s="366"/>
      <c r="AR450" s="357"/>
      <c r="AS450" s="361"/>
      <c r="AT450" s="361"/>
      <c r="AU450" s="362"/>
      <c r="AV450" s="361">
        <v>8</v>
      </c>
      <c r="AW450" s="361">
        <v>668</v>
      </c>
      <c r="AX450" s="362">
        <f t="shared" si="71"/>
        <v>167</v>
      </c>
      <c r="AY450" s="361">
        <v>85</v>
      </c>
      <c r="AZ450" s="361">
        <v>7075</v>
      </c>
      <c r="BA450" s="360">
        <f t="shared" si="66"/>
        <v>1768.75</v>
      </c>
      <c r="BB450" s="361">
        <v>130</v>
      </c>
      <c r="BC450" s="361">
        <v>9706</v>
      </c>
      <c r="BD450" s="362">
        <f t="shared" si="67"/>
        <v>2426.5</v>
      </c>
      <c r="BE450" s="359">
        <v>162</v>
      </c>
      <c r="BF450" s="359">
        <v>12078</v>
      </c>
      <c r="BG450" s="362">
        <f t="shared" si="68"/>
        <v>3019.5</v>
      </c>
      <c r="BH450" s="362">
        <v>160</v>
      </c>
      <c r="BI450" s="362">
        <v>11352</v>
      </c>
      <c r="BJ450" s="362">
        <f t="shared" si="69"/>
        <v>2838</v>
      </c>
      <c r="BK450" s="362">
        <v>157</v>
      </c>
      <c r="BL450" s="362">
        <v>10827</v>
      </c>
      <c r="BM450" s="362">
        <f t="shared" si="70"/>
        <v>2706.75</v>
      </c>
    </row>
    <row r="451" spans="1:65" s="288" customFormat="1" ht="14.65" customHeight="1">
      <c r="A451" s="340">
        <v>449</v>
      </c>
      <c r="B451" s="368" t="s">
        <v>2252</v>
      </c>
      <c r="C451" s="368"/>
      <c r="D451" s="368"/>
      <c r="E451" s="357" t="s">
        <v>5</v>
      </c>
      <c r="F451" s="367"/>
      <c r="G451" s="367"/>
      <c r="H451" s="367"/>
      <c r="I451" s="367"/>
      <c r="J451" s="367"/>
      <c r="K451" s="367"/>
      <c r="L451" s="367"/>
      <c r="M451" s="367"/>
      <c r="N451" s="367"/>
      <c r="O451" s="367"/>
      <c r="P451" s="367"/>
      <c r="Q451" s="367"/>
      <c r="R451" s="357"/>
      <c r="S451" s="357"/>
      <c r="T451" s="357"/>
      <c r="U451" s="357"/>
      <c r="V451" s="357"/>
      <c r="W451" s="357"/>
      <c r="X451" s="357"/>
      <c r="Y451" s="357"/>
      <c r="Z451" s="357"/>
      <c r="AA451" s="357"/>
      <c r="AB451" s="357"/>
      <c r="AC451" s="357"/>
      <c r="AD451" s="357"/>
      <c r="AE451" s="357"/>
      <c r="AF451" s="357"/>
      <c r="AG451" s="357"/>
      <c r="AH451" s="357"/>
      <c r="AI451" s="357"/>
      <c r="AJ451" s="357"/>
      <c r="AK451" s="357"/>
      <c r="AL451" s="357"/>
      <c r="AM451" s="357"/>
      <c r="AN451" s="357"/>
      <c r="AO451" s="357"/>
      <c r="AP451" s="362"/>
      <c r="AQ451" s="366"/>
      <c r="AR451" s="357"/>
      <c r="AS451" s="361"/>
      <c r="AT451" s="361"/>
      <c r="AU451" s="362"/>
      <c r="AV451" s="361">
        <v>7</v>
      </c>
      <c r="AW451" s="361">
        <v>525</v>
      </c>
      <c r="AX451" s="362">
        <f t="shared" si="71"/>
        <v>131.25</v>
      </c>
      <c r="AY451" s="361">
        <v>102</v>
      </c>
      <c r="AZ451" s="361">
        <v>7546</v>
      </c>
      <c r="BA451" s="360">
        <f t="shared" ref="BA451:BA479" si="72">AZ451*25%</f>
        <v>1886.5</v>
      </c>
      <c r="BB451" s="361">
        <v>172</v>
      </c>
      <c r="BC451" s="361">
        <v>13716</v>
      </c>
      <c r="BD451" s="362">
        <f t="shared" ref="BD451:BD480" si="73">BC451*25%</f>
        <v>3429</v>
      </c>
      <c r="BE451" s="359">
        <v>182</v>
      </c>
      <c r="BF451" s="359">
        <v>11530</v>
      </c>
      <c r="BG451" s="362">
        <f t="shared" ref="BG451:BG514" si="74">BF451*25%</f>
        <v>2882.5</v>
      </c>
      <c r="BH451" s="362">
        <v>189</v>
      </c>
      <c r="BI451" s="362">
        <v>13063</v>
      </c>
      <c r="BJ451" s="362">
        <f t="shared" si="69"/>
        <v>3265.75</v>
      </c>
      <c r="BK451" s="362">
        <v>225</v>
      </c>
      <c r="BL451" s="362">
        <v>15971</v>
      </c>
      <c r="BM451" s="362">
        <f t="shared" si="70"/>
        <v>3992.75</v>
      </c>
    </row>
    <row r="452" spans="1:65" s="288" customFormat="1" ht="14.65" customHeight="1">
      <c r="A452" s="340">
        <v>450</v>
      </c>
      <c r="B452" s="368" t="s">
        <v>2253</v>
      </c>
      <c r="C452" s="368"/>
      <c r="D452" s="368"/>
      <c r="E452" s="357" t="s">
        <v>307</v>
      </c>
      <c r="F452" s="367"/>
      <c r="G452" s="367"/>
      <c r="H452" s="367"/>
      <c r="I452" s="367"/>
      <c r="J452" s="367"/>
      <c r="K452" s="367"/>
      <c r="L452" s="367"/>
      <c r="M452" s="367"/>
      <c r="N452" s="367"/>
      <c r="O452" s="367"/>
      <c r="P452" s="367"/>
      <c r="Q452" s="367"/>
      <c r="R452" s="357"/>
      <c r="S452" s="357"/>
      <c r="T452" s="357"/>
      <c r="U452" s="357"/>
      <c r="V452" s="357"/>
      <c r="W452" s="357"/>
      <c r="X452" s="357"/>
      <c r="Y452" s="357"/>
      <c r="Z452" s="357"/>
      <c r="AA452" s="357"/>
      <c r="AB452" s="357"/>
      <c r="AC452" s="357"/>
      <c r="AD452" s="357"/>
      <c r="AE452" s="357"/>
      <c r="AF452" s="357"/>
      <c r="AG452" s="357"/>
      <c r="AH452" s="357"/>
      <c r="AI452" s="357"/>
      <c r="AJ452" s="357"/>
      <c r="AK452" s="357"/>
      <c r="AL452" s="357"/>
      <c r="AM452" s="357"/>
      <c r="AN452" s="357"/>
      <c r="AO452" s="357"/>
      <c r="AP452" s="362"/>
      <c r="AQ452" s="366"/>
      <c r="AR452" s="357"/>
      <c r="AS452" s="361"/>
      <c r="AT452" s="361"/>
      <c r="AU452" s="362"/>
      <c r="AV452" s="361">
        <v>1</v>
      </c>
      <c r="AW452" s="361">
        <v>119</v>
      </c>
      <c r="AX452" s="362">
        <f t="shared" si="71"/>
        <v>29.75</v>
      </c>
      <c r="AY452" s="361">
        <v>174</v>
      </c>
      <c r="AZ452" s="361">
        <v>11686</v>
      </c>
      <c r="BA452" s="360">
        <f t="shared" si="72"/>
        <v>2921.5</v>
      </c>
      <c r="BB452" s="361">
        <v>230</v>
      </c>
      <c r="BC452" s="361">
        <v>14658</v>
      </c>
      <c r="BD452" s="362">
        <f t="shared" si="73"/>
        <v>3664.5</v>
      </c>
      <c r="BE452" s="359">
        <v>311</v>
      </c>
      <c r="BF452" s="359">
        <v>19621</v>
      </c>
      <c r="BG452" s="362">
        <f t="shared" si="74"/>
        <v>4905.25</v>
      </c>
      <c r="BH452" s="362">
        <v>313</v>
      </c>
      <c r="BI452" s="362">
        <v>19615</v>
      </c>
      <c r="BJ452" s="362">
        <f t="shared" ref="BJ452:BJ515" si="75">BI452*25%</f>
        <v>4903.75</v>
      </c>
      <c r="BK452" s="362">
        <v>296</v>
      </c>
      <c r="BL452" s="362">
        <v>17624</v>
      </c>
      <c r="BM452" s="362">
        <f t="shared" ref="BM452:BM515" si="76">BL452*25%</f>
        <v>4406</v>
      </c>
    </row>
    <row r="453" spans="1:65" s="288" customFormat="1" ht="14.65" customHeight="1">
      <c r="A453" s="340">
        <v>451</v>
      </c>
      <c r="B453" s="368" t="s">
        <v>2254</v>
      </c>
      <c r="C453" s="368"/>
      <c r="D453" s="368"/>
      <c r="E453" s="357" t="s">
        <v>5</v>
      </c>
      <c r="F453" s="367"/>
      <c r="G453" s="367"/>
      <c r="H453" s="367"/>
      <c r="I453" s="367"/>
      <c r="J453" s="367"/>
      <c r="K453" s="367"/>
      <c r="L453" s="367"/>
      <c r="M453" s="367"/>
      <c r="N453" s="367"/>
      <c r="O453" s="367"/>
      <c r="P453" s="367"/>
      <c r="Q453" s="367"/>
      <c r="R453" s="357"/>
      <c r="S453" s="357"/>
      <c r="T453" s="357"/>
      <c r="U453" s="357"/>
      <c r="V453" s="357"/>
      <c r="W453" s="357"/>
      <c r="X453" s="357"/>
      <c r="Y453" s="357"/>
      <c r="Z453" s="357"/>
      <c r="AA453" s="357"/>
      <c r="AB453" s="357"/>
      <c r="AC453" s="357"/>
      <c r="AD453" s="357"/>
      <c r="AE453" s="357"/>
      <c r="AF453" s="357"/>
      <c r="AG453" s="357"/>
      <c r="AH453" s="357"/>
      <c r="AI453" s="357"/>
      <c r="AJ453" s="357"/>
      <c r="AK453" s="357"/>
      <c r="AL453" s="357"/>
      <c r="AM453" s="357"/>
      <c r="AN453" s="357"/>
      <c r="AO453" s="357"/>
      <c r="AP453" s="362"/>
      <c r="AQ453" s="366"/>
      <c r="AR453" s="357"/>
      <c r="AS453" s="361"/>
      <c r="AT453" s="361"/>
      <c r="AU453" s="362"/>
      <c r="AV453" s="361">
        <v>11</v>
      </c>
      <c r="AW453" s="361">
        <v>697</v>
      </c>
      <c r="AX453" s="362">
        <f t="shared" si="71"/>
        <v>174.25</v>
      </c>
      <c r="AY453" s="361">
        <v>131</v>
      </c>
      <c r="AZ453" s="361">
        <v>8161</v>
      </c>
      <c r="BA453" s="360">
        <f t="shared" si="72"/>
        <v>2040.25</v>
      </c>
      <c r="BB453" s="361">
        <v>191</v>
      </c>
      <c r="BC453" s="361">
        <v>13281</v>
      </c>
      <c r="BD453" s="362">
        <f t="shared" si="73"/>
        <v>3320.25</v>
      </c>
      <c r="BE453" s="359">
        <v>146</v>
      </c>
      <c r="BF453" s="359">
        <v>11010</v>
      </c>
      <c r="BG453" s="362">
        <f t="shared" si="74"/>
        <v>2752.5</v>
      </c>
      <c r="BH453" s="362">
        <v>299</v>
      </c>
      <c r="BI453" s="362">
        <v>18009</v>
      </c>
      <c r="BJ453" s="362">
        <f t="shared" si="75"/>
        <v>4502.25</v>
      </c>
      <c r="BK453" s="362">
        <v>280</v>
      </c>
      <c r="BL453" s="362">
        <v>17412</v>
      </c>
      <c r="BM453" s="362">
        <f t="shared" si="76"/>
        <v>4353</v>
      </c>
    </row>
    <row r="454" spans="1:65" s="288" customFormat="1" ht="14.65" customHeight="1">
      <c r="A454" s="340">
        <v>452</v>
      </c>
      <c r="B454" s="368" t="s">
        <v>2255</v>
      </c>
      <c r="C454" s="368"/>
      <c r="D454" s="368"/>
      <c r="E454" s="357" t="s">
        <v>84</v>
      </c>
      <c r="F454" s="367"/>
      <c r="G454" s="367"/>
      <c r="H454" s="367"/>
      <c r="I454" s="367"/>
      <c r="J454" s="367"/>
      <c r="K454" s="367"/>
      <c r="L454" s="367"/>
      <c r="M454" s="367"/>
      <c r="N454" s="367"/>
      <c r="O454" s="367"/>
      <c r="P454" s="367"/>
      <c r="Q454" s="367"/>
      <c r="R454" s="357"/>
      <c r="S454" s="357"/>
      <c r="T454" s="357"/>
      <c r="U454" s="357"/>
      <c r="V454" s="357"/>
      <c r="W454" s="357"/>
      <c r="X454" s="357"/>
      <c r="Y454" s="357"/>
      <c r="Z454" s="357"/>
      <c r="AA454" s="357"/>
      <c r="AB454" s="357"/>
      <c r="AC454" s="357"/>
      <c r="AD454" s="357"/>
      <c r="AE454" s="357"/>
      <c r="AF454" s="357"/>
      <c r="AG454" s="357"/>
      <c r="AH454" s="357"/>
      <c r="AI454" s="357"/>
      <c r="AJ454" s="357"/>
      <c r="AK454" s="357"/>
      <c r="AL454" s="357"/>
      <c r="AM454" s="357"/>
      <c r="AN454" s="357"/>
      <c r="AO454" s="357"/>
      <c r="AP454" s="362"/>
      <c r="AQ454" s="366"/>
      <c r="AR454" s="357"/>
      <c r="AS454" s="361"/>
      <c r="AT454" s="361"/>
      <c r="AU454" s="362"/>
      <c r="AV454" s="361">
        <v>36</v>
      </c>
      <c r="AW454" s="361">
        <v>2160</v>
      </c>
      <c r="AX454" s="362">
        <f t="shared" si="71"/>
        <v>540</v>
      </c>
      <c r="AY454" s="361">
        <v>170</v>
      </c>
      <c r="AZ454" s="361">
        <v>11850</v>
      </c>
      <c r="BA454" s="360">
        <f t="shared" si="72"/>
        <v>2962.5</v>
      </c>
      <c r="BB454" s="361">
        <v>146</v>
      </c>
      <c r="BC454" s="361">
        <v>10070</v>
      </c>
      <c r="BD454" s="362">
        <f t="shared" si="73"/>
        <v>2517.5</v>
      </c>
      <c r="BE454" s="359">
        <v>241</v>
      </c>
      <c r="BF454" s="359">
        <v>15475</v>
      </c>
      <c r="BG454" s="362">
        <f t="shared" si="74"/>
        <v>3868.75</v>
      </c>
      <c r="BH454" s="362">
        <v>238</v>
      </c>
      <c r="BI454" s="362">
        <v>16022</v>
      </c>
      <c r="BJ454" s="362">
        <f t="shared" si="75"/>
        <v>4005.5</v>
      </c>
      <c r="BK454" s="362">
        <v>208</v>
      </c>
      <c r="BL454" s="362">
        <v>14304</v>
      </c>
      <c r="BM454" s="362">
        <f t="shared" si="76"/>
        <v>3576</v>
      </c>
    </row>
    <row r="455" spans="1:65" s="288" customFormat="1" ht="14.65" customHeight="1">
      <c r="A455" s="340">
        <v>453</v>
      </c>
      <c r="B455" s="368" t="s">
        <v>2256</v>
      </c>
      <c r="C455" s="368"/>
      <c r="D455" s="368"/>
      <c r="E455" s="357" t="s">
        <v>23</v>
      </c>
      <c r="F455" s="367"/>
      <c r="G455" s="367"/>
      <c r="H455" s="367"/>
      <c r="I455" s="367"/>
      <c r="J455" s="367"/>
      <c r="K455" s="367"/>
      <c r="L455" s="367"/>
      <c r="M455" s="367"/>
      <c r="N455" s="367"/>
      <c r="O455" s="367"/>
      <c r="P455" s="367"/>
      <c r="Q455" s="367"/>
      <c r="R455" s="357"/>
      <c r="S455" s="357"/>
      <c r="T455" s="357"/>
      <c r="U455" s="357"/>
      <c r="V455" s="357"/>
      <c r="W455" s="357"/>
      <c r="X455" s="357"/>
      <c r="Y455" s="357"/>
      <c r="Z455" s="357"/>
      <c r="AA455" s="357"/>
      <c r="AB455" s="357"/>
      <c r="AC455" s="357"/>
      <c r="AD455" s="357"/>
      <c r="AE455" s="357"/>
      <c r="AF455" s="357"/>
      <c r="AG455" s="357"/>
      <c r="AH455" s="357"/>
      <c r="AI455" s="357"/>
      <c r="AJ455" s="357"/>
      <c r="AK455" s="357"/>
      <c r="AL455" s="357"/>
      <c r="AM455" s="357"/>
      <c r="AN455" s="357"/>
      <c r="AO455" s="357"/>
      <c r="AP455" s="362"/>
      <c r="AQ455" s="366"/>
      <c r="AR455" s="357"/>
      <c r="AS455" s="361"/>
      <c r="AT455" s="361"/>
      <c r="AU455" s="362"/>
      <c r="AV455" s="361">
        <v>14</v>
      </c>
      <c r="AW455" s="361">
        <v>978</v>
      </c>
      <c r="AX455" s="362">
        <f t="shared" si="71"/>
        <v>244.5</v>
      </c>
      <c r="AY455" s="361">
        <v>151</v>
      </c>
      <c r="AZ455" s="361">
        <v>11053</v>
      </c>
      <c r="BA455" s="360">
        <f t="shared" si="72"/>
        <v>2763.25</v>
      </c>
      <c r="BB455" s="361">
        <v>136</v>
      </c>
      <c r="BC455" s="361">
        <v>9508</v>
      </c>
      <c r="BD455" s="362">
        <f t="shared" si="73"/>
        <v>2377</v>
      </c>
      <c r="BE455" s="359">
        <v>238</v>
      </c>
      <c r="BF455" s="359">
        <v>16158</v>
      </c>
      <c r="BG455" s="362">
        <f t="shared" si="74"/>
        <v>4039.5</v>
      </c>
      <c r="BH455" s="362">
        <v>233</v>
      </c>
      <c r="BI455" s="362">
        <v>15995</v>
      </c>
      <c r="BJ455" s="362">
        <f t="shared" si="75"/>
        <v>3998.75</v>
      </c>
      <c r="BK455" s="362">
        <v>248</v>
      </c>
      <c r="BL455" s="362">
        <v>16856</v>
      </c>
      <c r="BM455" s="362">
        <f t="shared" si="76"/>
        <v>4214</v>
      </c>
    </row>
    <row r="456" spans="1:65" s="288" customFormat="1" ht="14.65" customHeight="1">
      <c r="A456" s="340">
        <v>454</v>
      </c>
      <c r="B456" s="368" t="s">
        <v>2257</v>
      </c>
      <c r="C456" s="368"/>
      <c r="D456" s="368"/>
      <c r="E456" s="357" t="s">
        <v>5</v>
      </c>
      <c r="F456" s="367"/>
      <c r="G456" s="367"/>
      <c r="H456" s="367"/>
      <c r="I456" s="367"/>
      <c r="J456" s="367"/>
      <c r="K456" s="367"/>
      <c r="L456" s="367"/>
      <c r="M456" s="367"/>
      <c r="N456" s="367"/>
      <c r="O456" s="367"/>
      <c r="P456" s="367"/>
      <c r="Q456" s="367"/>
      <c r="R456" s="357"/>
      <c r="S456" s="357"/>
      <c r="T456" s="357"/>
      <c r="U456" s="357"/>
      <c r="V456" s="357"/>
      <c r="W456" s="357"/>
      <c r="X456" s="357"/>
      <c r="Y456" s="357"/>
      <c r="Z456" s="357"/>
      <c r="AA456" s="357"/>
      <c r="AB456" s="357"/>
      <c r="AC456" s="357"/>
      <c r="AD456" s="357"/>
      <c r="AE456" s="357"/>
      <c r="AF456" s="357"/>
      <c r="AG456" s="357"/>
      <c r="AH456" s="357"/>
      <c r="AI456" s="357"/>
      <c r="AJ456" s="357"/>
      <c r="AK456" s="357"/>
      <c r="AL456" s="357"/>
      <c r="AM456" s="357"/>
      <c r="AN456" s="357"/>
      <c r="AO456" s="357"/>
      <c r="AP456" s="362"/>
      <c r="AQ456" s="366"/>
      <c r="AR456" s="357"/>
      <c r="AS456" s="361"/>
      <c r="AT456" s="361"/>
      <c r="AU456" s="362"/>
      <c r="AV456" s="361">
        <v>16</v>
      </c>
      <c r="AW456" s="361">
        <v>1232</v>
      </c>
      <c r="AX456" s="362">
        <f t="shared" si="71"/>
        <v>308</v>
      </c>
      <c r="AY456" s="361">
        <v>202</v>
      </c>
      <c r="AZ456" s="361">
        <v>14566</v>
      </c>
      <c r="BA456" s="360">
        <f t="shared" si="72"/>
        <v>3641.5</v>
      </c>
      <c r="BB456" s="361">
        <v>320</v>
      </c>
      <c r="BC456" s="361">
        <v>23200</v>
      </c>
      <c r="BD456" s="362">
        <f t="shared" si="73"/>
        <v>5800</v>
      </c>
      <c r="BE456" s="359">
        <v>405</v>
      </c>
      <c r="BF456" s="359">
        <v>28403</v>
      </c>
      <c r="BG456" s="362">
        <f t="shared" si="74"/>
        <v>7100.75</v>
      </c>
      <c r="BH456" s="362">
        <v>415</v>
      </c>
      <c r="BI456" s="362">
        <v>28673</v>
      </c>
      <c r="BJ456" s="362">
        <f t="shared" si="75"/>
        <v>7168.25</v>
      </c>
      <c r="BK456" s="362">
        <v>438</v>
      </c>
      <c r="BL456" s="362">
        <v>30182</v>
      </c>
      <c r="BM456" s="362">
        <f t="shared" si="76"/>
        <v>7545.5</v>
      </c>
    </row>
    <row r="457" spans="1:65" s="288" customFormat="1" ht="14.65" customHeight="1">
      <c r="A457" s="340">
        <v>455</v>
      </c>
      <c r="B457" s="368" t="s">
        <v>2258</v>
      </c>
      <c r="C457" s="368"/>
      <c r="D457" s="368"/>
      <c r="E457" s="357" t="s">
        <v>5</v>
      </c>
      <c r="F457" s="367"/>
      <c r="G457" s="367"/>
      <c r="H457" s="367"/>
      <c r="I457" s="367"/>
      <c r="J457" s="367"/>
      <c r="K457" s="367"/>
      <c r="L457" s="367"/>
      <c r="M457" s="367"/>
      <c r="N457" s="367"/>
      <c r="O457" s="367"/>
      <c r="P457" s="367"/>
      <c r="Q457" s="367"/>
      <c r="R457" s="357"/>
      <c r="S457" s="357"/>
      <c r="T457" s="357"/>
      <c r="U457" s="357"/>
      <c r="V457" s="357"/>
      <c r="W457" s="357"/>
      <c r="X457" s="357"/>
      <c r="Y457" s="357"/>
      <c r="Z457" s="357"/>
      <c r="AA457" s="357"/>
      <c r="AB457" s="357"/>
      <c r="AC457" s="357"/>
      <c r="AD457" s="357"/>
      <c r="AE457" s="357"/>
      <c r="AF457" s="357"/>
      <c r="AG457" s="357"/>
      <c r="AH457" s="357"/>
      <c r="AI457" s="357"/>
      <c r="AJ457" s="357"/>
      <c r="AK457" s="357"/>
      <c r="AL457" s="357"/>
      <c r="AM457" s="357"/>
      <c r="AN457" s="357"/>
      <c r="AO457" s="357"/>
      <c r="AP457" s="362"/>
      <c r="AQ457" s="366"/>
      <c r="AR457" s="357"/>
      <c r="AS457" s="361"/>
      <c r="AT457" s="361"/>
      <c r="AU457" s="362"/>
      <c r="AV457" s="361">
        <v>0</v>
      </c>
      <c r="AW457" s="361">
        <v>0</v>
      </c>
      <c r="AX457" s="362">
        <f t="shared" si="71"/>
        <v>0</v>
      </c>
      <c r="AY457" s="361">
        <v>94</v>
      </c>
      <c r="AZ457" s="361">
        <v>6758</v>
      </c>
      <c r="BA457" s="360">
        <f t="shared" si="72"/>
        <v>1689.5</v>
      </c>
      <c r="BB457" s="361">
        <v>134</v>
      </c>
      <c r="BC457" s="361">
        <v>10010</v>
      </c>
      <c r="BD457" s="362">
        <f t="shared" si="73"/>
        <v>2502.5</v>
      </c>
      <c r="BE457" s="359">
        <v>146</v>
      </c>
      <c r="BF457" s="359">
        <v>10498</v>
      </c>
      <c r="BG457" s="362">
        <f t="shared" si="74"/>
        <v>2624.5</v>
      </c>
      <c r="BH457" s="362">
        <v>164</v>
      </c>
      <c r="BI457" s="362">
        <v>11136</v>
      </c>
      <c r="BJ457" s="362">
        <f t="shared" si="75"/>
        <v>2784</v>
      </c>
      <c r="BK457" s="362">
        <v>143</v>
      </c>
      <c r="BL457" s="362">
        <v>10961</v>
      </c>
      <c r="BM457" s="362">
        <f t="shared" si="76"/>
        <v>2740.25</v>
      </c>
    </row>
    <row r="458" spans="1:65" s="288" customFormat="1" ht="14.65" customHeight="1">
      <c r="A458" s="340">
        <v>456</v>
      </c>
      <c r="B458" s="368" t="s">
        <v>2259</v>
      </c>
      <c r="C458" s="368"/>
      <c r="D458" s="368"/>
      <c r="E458" s="357" t="s">
        <v>545</v>
      </c>
      <c r="F458" s="367"/>
      <c r="G458" s="367"/>
      <c r="H458" s="367"/>
      <c r="I458" s="367"/>
      <c r="J458" s="367"/>
      <c r="K458" s="367"/>
      <c r="L458" s="367"/>
      <c r="M458" s="367"/>
      <c r="N458" s="367"/>
      <c r="O458" s="367"/>
      <c r="P458" s="367"/>
      <c r="Q458" s="367"/>
      <c r="R458" s="357"/>
      <c r="S458" s="357"/>
      <c r="T458" s="357"/>
      <c r="U458" s="357"/>
      <c r="V458" s="357"/>
      <c r="W458" s="357"/>
      <c r="X458" s="357"/>
      <c r="Y458" s="357"/>
      <c r="Z458" s="357"/>
      <c r="AA458" s="357"/>
      <c r="AB458" s="357"/>
      <c r="AC458" s="357"/>
      <c r="AD458" s="357"/>
      <c r="AE458" s="357"/>
      <c r="AF458" s="357"/>
      <c r="AG458" s="357"/>
      <c r="AH458" s="357"/>
      <c r="AI458" s="357"/>
      <c r="AJ458" s="357"/>
      <c r="AK458" s="357"/>
      <c r="AL458" s="357"/>
      <c r="AM458" s="357"/>
      <c r="AN458" s="357"/>
      <c r="AO458" s="357"/>
      <c r="AP458" s="362"/>
      <c r="AQ458" s="366"/>
      <c r="AR458" s="357"/>
      <c r="AS458" s="361"/>
      <c r="AT458" s="361"/>
      <c r="AU458" s="362"/>
      <c r="AV458" s="361">
        <v>17</v>
      </c>
      <c r="AW458" s="361">
        <v>1195</v>
      </c>
      <c r="AX458" s="362">
        <f t="shared" si="71"/>
        <v>298.75</v>
      </c>
      <c r="AY458" s="361">
        <v>123</v>
      </c>
      <c r="AZ458" s="361">
        <v>8553</v>
      </c>
      <c r="BA458" s="360">
        <f t="shared" si="72"/>
        <v>2138.25</v>
      </c>
      <c r="BB458" s="361">
        <v>209</v>
      </c>
      <c r="BC458" s="361">
        <v>14683</v>
      </c>
      <c r="BD458" s="362">
        <f t="shared" si="73"/>
        <v>3670.75</v>
      </c>
      <c r="BE458" s="359">
        <v>229</v>
      </c>
      <c r="BF458" s="359">
        <v>15951</v>
      </c>
      <c r="BG458" s="362">
        <f t="shared" si="74"/>
        <v>3987.75</v>
      </c>
      <c r="BH458" s="362">
        <v>207</v>
      </c>
      <c r="BI458" s="362">
        <v>13521</v>
      </c>
      <c r="BJ458" s="362">
        <f t="shared" si="75"/>
        <v>3380.25</v>
      </c>
      <c r="BK458" s="362">
        <v>229</v>
      </c>
      <c r="BL458" s="362">
        <v>15359</v>
      </c>
      <c r="BM458" s="362">
        <f t="shared" si="76"/>
        <v>3839.75</v>
      </c>
    </row>
    <row r="459" spans="1:65" s="288" customFormat="1" ht="14.65" customHeight="1">
      <c r="A459" s="340">
        <v>457</v>
      </c>
      <c r="B459" s="368" t="s">
        <v>2260</v>
      </c>
      <c r="C459" s="368"/>
      <c r="D459" s="368"/>
      <c r="E459" s="357" t="s">
        <v>501</v>
      </c>
      <c r="F459" s="367"/>
      <c r="G459" s="367"/>
      <c r="H459" s="367"/>
      <c r="I459" s="367"/>
      <c r="J459" s="367"/>
      <c r="K459" s="367"/>
      <c r="L459" s="367"/>
      <c r="M459" s="367"/>
      <c r="N459" s="367"/>
      <c r="O459" s="367"/>
      <c r="P459" s="367"/>
      <c r="Q459" s="367"/>
      <c r="R459" s="357"/>
      <c r="S459" s="357"/>
      <c r="T459" s="357"/>
      <c r="U459" s="357"/>
      <c r="V459" s="357"/>
      <c r="W459" s="357"/>
      <c r="X459" s="357"/>
      <c r="Y459" s="357"/>
      <c r="Z459" s="357"/>
      <c r="AA459" s="357"/>
      <c r="AB459" s="357"/>
      <c r="AC459" s="357"/>
      <c r="AD459" s="357"/>
      <c r="AE459" s="357"/>
      <c r="AF459" s="357"/>
      <c r="AG459" s="357"/>
      <c r="AH459" s="357"/>
      <c r="AI459" s="357"/>
      <c r="AJ459" s="357"/>
      <c r="AK459" s="357"/>
      <c r="AL459" s="357"/>
      <c r="AM459" s="357"/>
      <c r="AN459" s="357"/>
      <c r="AO459" s="357"/>
      <c r="AP459" s="362"/>
      <c r="AQ459" s="366"/>
      <c r="AR459" s="357"/>
      <c r="AS459" s="361"/>
      <c r="AT459" s="361"/>
      <c r="AU459" s="362"/>
      <c r="AV459" s="361">
        <v>8</v>
      </c>
      <c r="AW459" s="361">
        <v>600</v>
      </c>
      <c r="AX459" s="362">
        <f t="shared" si="71"/>
        <v>150</v>
      </c>
      <c r="AY459" s="361">
        <v>134</v>
      </c>
      <c r="AZ459" s="361">
        <v>9270</v>
      </c>
      <c r="BA459" s="360">
        <f t="shared" si="72"/>
        <v>2317.5</v>
      </c>
      <c r="BB459" s="361">
        <v>134</v>
      </c>
      <c r="BC459" s="361">
        <v>9350</v>
      </c>
      <c r="BD459" s="362">
        <f t="shared" si="73"/>
        <v>2337.5</v>
      </c>
      <c r="BE459" s="359">
        <v>208</v>
      </c>
      <c r="BF459" s="359">
        <v>16080</v>
      </c>
      <c r="BG459" s="362">
        <f t="shared" si="74"/>
        <v>4020</v>
      </c>
      <c r="BH459" s="362">
        <v>222</v>
      </c>
      <c r="BI459" s="362">
        <v>14498</v>
      </c>
      <c r="BJ459" s="362">
        <f t="shared" si="75"/>
        <v>3624.5</v>
      </c>
      <c r="BK459" s="362">
        <v>248</v>
      </c>
      <c r="BL459" s="362">
        <v>16624</v>
      </c>
      <c r="BM459" s="362">
        <f t="shared" si="76"/>
        <v>4156</v>
      </c>
    </row>
    <row r="460" spans="1:65" s="288" customFormat="1" ht="14.65" customHeight="1">
      <c r="A460" s="340">
        <v>458</v>
      </c>
      <c r="B460" s="368" t="s">
        <v>2261</v>
      </c>
      <c r="C460" s="368"/>
      <c r="D460" s="368"/>
      <c r="E460" s="357" t="s">
        <v>545</v>
      </c>
      <c r="F460" s="367"/>
      <c r="G460" s="367"/>
      <c r="H460" s="367"/>
      <c r="I460" s="367"/>
      <c r="J460" s="367"/>
      <c r="K460" s="367"/>
      <c r="L460" s="367"/>
      <c r="M460" s="367"/>
      <c r="N460" s="367"/>
      <c r="O460" s="367"/>
      <c r="P460" s="367"/>
      <c r="Q460" s="367"/>
      <c r="R460" s="357"/>
      <c r="S460" s="357"/>
      <c r="T460" s="357"/>
      <c r="U460" s="357"/>
      <c r="V460" s="357"/>
      <c r="W460" s="357"/>
      <c r="X460" s="357"/>
      <c r="Y460" s="357"/>
      <c r="Z460" s="357"/>
      <c r="AA460" s="357"/>
      <c r="AB460" s="357"/>
      <c r="AC460" s="357"/>
      <c r="AD460" s="357"/>
      <c r="AE460" s="357"/>
      <c r="AF460" s="357"/>
      <c r="AG460" s="357"/>
      <c r="AH460" s="357"/>
      <c r="AI460" s="357"/>
      <c r="AJ460" s="357"/>
      <c r="AK460" s="357"/>
      <c r="AL460" s="357"/>
      <c r="AM460" s="357"/>
      <c r="AN460" s="357"/>
      <c r="AO460" s="357"/>
      <c r="AP460" s="362"/>
      <c r="AQ460" s="366"/>
      <c r="AR460" s="357"/>
      <c r="AS460" s="361"/>
      <c r="AT460" s="361"/>
      <c r="AU460" s="362"/>
      <c r="AV460" s="361">
        <v>4</v>
      </c>
      <c r="AW460" s="361">
        <v>296</v>
      </c>
      <c r="AX460" s="362">
        <f t="shared" si="71"/>
        <v>74</v>
      </c>
      <c r="AY460" s="361">
        <v>72</v>
      </c>
      <c r="AZ460" s="361">
        <v>5092</v>
      </c>
      <c r="BA460" s="360">
        <f t="shared" si="72"/>
        <v>1273</v>
      </c>
      <c r="BB460" s="361">
        <v>65</v>
      </c>
      <c r="BC460" s="361">
        <v>4223</v>
      </c>
      <c r="BD460" s="362">
        <f t="shared" si="73"/>
        <v>1055.75</v>
      </c>
      <c r="BE460" s="359">
        <v>100</v>
      </c>
      <c r="BF460" s="359">
        <v>6852</v>
      </c>
      <c r="BG460" s="362">
        <f t="shared" si="74"/>
        <v>1713</v>
      </c>
      <c r="BH460" s="362">
        <v>118</v>
      </c>
      <c r="BI460" s="362">
        <v>8654</v>
      </c>
      <c r="BJ460" s="362">
        <f t="shared" si="75"/>
        <v>2163.5</v>
      </c>
      <c r="BK460" s="362">
        <v>149</v>
      </c>
      <c r="BL460" s="362">
        <v>10139</v>
      </c>
      <c r="BM460" s="362">
        <f t="shared" si="76"/>
        <v>2534.75</v>
      </c>
    </row>
    <row r="461" spans="1:65" s="288" customFormat="1" ht="14.65" customHeight="1">
      <c r="A461" s="340">
        <v>459</v>
      </c>
      <c r="B461" s="368" t="s">
        <v>2262</v>
      </c>
      <c r="C461" s="368"/>
      <c r="D461" s="368"/>
      <c r="E461" s="357" t="s">
        <v>313</v>
      </c>
      <c r="F461" s="367"/>
      <c r="G461" s="367"/>
      <c r="H461" s="367"/>
      <c r="I461" s="367"/>
      <c r="J461" s="367"/>
      <c r="K461" s="367"/>
      <c r="L461" s="367"/>
      <c r="M461" s="367"/>
      <c r="N461" s="367"/>
      <c r="O461" s="367"/>
      <c r="P461" s="367"/>
      <c r="Q461" s="367"/>
      <c r="R461" s="357"/>
      <c r="S461" s="357"/>
      <c r="T461" s="357"/>
      <c r="U461" s="357"/>
      <c r="V461" s="357"/>
      <c r="W461" s="357"/>
      <c r="X461" s="357"/>
      <c r="Y461" s="357"/>
      <c r="Z461" s="357"/>
      <c r="AA461" s="357"/>
      <c r="AB461" s="357"/>
      <c r="AC461" s="357"/>
      <c r="AD461" s="357"/>
      <c r="AE461" s="357"/>
      <c r="AF461" s="357"/>
      <c r="AG461" s="357"/>
      <c r="AH461" s="357"/>
      <c r="AI461" s="357"/>
      <c r="AJ461" s="357"/>
      <c r="AK461" s="357"/>
      <c r="AL461" s="357"/>
      <c r="AM461" s="357"/>
      <c r="AN461" s="357"/>
      <c r="AO461" s="357"/>
      <c r="AP461" s="362"/>
      <c r="AQ461" s="366"/>
      <c r="AR461" s="357"/>
      <c r="AS461" s="361"/>
      <c r="AT461" s="361"/>
      <c r="AU461" s="362"/>
      <c r="AV461" s="361">
        <v>0</v>
      </c>
      <c r="AW461" s="361">
        <v>0</v>
      </c>
      <c r="AX461" s="362">
        <f t="shared" si="71"/>
        <v>0</v>
      </c>
      <c r="AY461" s="361">
        <v>32</v>
      </c>
      <c r="AZ461" s="361">
        <v>2444</v>
      </c>
      <c r="BA461" s="360">
        <f t="shared" si="72"/>
        <v>611</v>
      </c>
      <c r="BB461" s="361">
        <v>36</v>
      </c>
      <c r="BC461" s="361">
        <v>2368</v>
      </c>
      <c r="BD461" s="362">
        <f t="shared" si="73"/>
        <v>592</v>
      </c>
      <c r="BE461" s="359">
        <v>46</v>
      </c>
      <c r="BF461" s="359">
        <v>2890</v>
      </c>
      <c r="BG461" s="362">
        <f t="shared" si="74"/>
        <v>722.5</v>
      </c>
      <c r="BH461" s="362">
        <v>57</v>
      </c>
      <c r="BI461" s="362">
        <v>3715</v>
      </c>
      <c r="BJ461" s="362">
        <f t="shared" si="75"/>
        <v>928.75</v>
      </c>
      <c r="BK461" s="362">
        <v>41</v>
      </c>
      <c r="BL461" s="362">
        <v>2663</v>
      </c>
      <c r="BM461" s="362">
        <f t="shared" si="76"/>
        <v>665.75</v>
      </c>
    </row>
    <row r="462" spans="1:65" s="288" customFormat="1" ht="14.65" customHeight="1">
      <c r="A462" s="340">
        <v>460</v>
      </c>
      <c r="B462" s="368" t="s">
        <v>2263</v>
      </c>
      <c r="C462" s="368"/>
      <c r="D462" s="368"/>
      <c r="E462" s="357" t="s">
        <v>501</v>
      </c>
      <c r="F462" s="367"/>
      <c r="G462" s="367"/>
      <c r="H462" s="367"/>
      <c r="I462" s="367"/>
      <c r="J462" s="367"/>
      <c r="K462" s="367"/>
      <c r="L462" s="367"/>
      <c r="M462" s="367"/>
      <c r="N462" s="367"/>
      <c r="O462" s="367"/>
      <c r="P462" s="367"/>
      <c r="Q462" s="367"/>
      <c r="R462" s="357"/>
      <c r="S462" s="357"/>
      <c r="T462" s="357"/>
      <c r="U462" s="357"/>
      <c r="V462" s="357"/>
      <c r="W462" s="357"/>
      <c r="X462" s="357"/>
      <c r="Y462" s="357"/>
      <c r="Z462" s="357"/>
      <c r="AA462" s="357"/>
      <c r="AB462" s="357"/>
      <c r="AC462" s="357"/>
      <c r="AD462" s="357"/>
      <c r="AE462" s="357"/>
      <c r="AF462" s="357"/>
      <c r="AG462" s="357"/>
      <c r="AH462" s="357"/>
      <c r="AI462" s="357"/>
      <c r="AJ462" s="357"/>
      <c r="AK462" s="357"/>
      <c r="AL462" s="357"/>
      <c r="AM462" s="357"/>
      <c r="AN462" s="357"/>
      <c r="AO462" s="357"/>
      <c r="AP462" s="362"/>
      <c r="AQ462" s="366"/>
      <c r="AR462" s="357"/>
      <c r="AS462" s="361"/>
      <c r="AT462" s="361"/>
      <c r="AU462" s="362"/>
      <c r="AV462" s="361">
        <v>4</v>
      </c>
      <c r="AW462" s="361">
        <v>236</v>
      </c>
      <c r="AX462" s="362">
        <f t="shared" si="71"/>
        <v>59</v>
      </c>
      <c r="AY462" s="361">
        <v>43</v>
      </c>
      <c r="AZ462" s="361">
        <v>3145</v>
      </c>
      <c r="BA462" s="360">
        <f t="shared" si="72"/>
        <v>786.25</v>
      </c>
      <c r="BB462" s="361">
        <v>70</v>
      </c>
      <c r="BC462" s="361">
        <v>5470</v>
      </c>
      <c r="BD462" s="362">
        <f t="shared" si="73"/>
        <v>1367.5</v>
      </c>
      <c r="BE462" s="359">
        <v>55</v>
      </c>
      <c r="BF462" s="359">
        <v>3681</v>
      </c>
      <c r="BG462" s="362">
        <f t="shared" si="74"/>
        <v>920.25</v>
      </c>
      <c r="BH462" s="362">
        <v>43</v>
      </c>
      <c r="BI462" s="362">
        <v>2757</v>
      </c>
      <c r="BJ462" s="362">
        <f t="shared" si="75"/>
        <v>689.25</v>
      </c>
      <c r="BK462" s="362">
        <v>61</v>
      </c>
      <c r="BL462" s="362">
        <v>3683</v>
      </c>
      <c r="BM462" s="362">
        <f t="shared" si="76"/>
        <v>920.75</v>
      </c>
    </row>
    <row r="463" spans="1:65" s="288" customFormat="1" ht="14.65" customHeight="1">
      <c r="A463" s="340">
        <v>461</v>
      </c>
      <c r="B463" s="368" t="s">
        <v>2264</v>
      </c>
      <c r="C463" s="368"/>
      <c r="D463" s="368"/>
      <c r="E463" s="357" t="s">
        <v>5</v>
      </c>
      <c r="F463" s="367"/>
      <c r="G463" s="367"/>
      <c r="H463" s="367"/>
      <c r="I463" s="367"/>
      <c r="J463" s="367"/>
      <c r="K463" s="367"/>
      <c r="L463" s="367"/>
      <c r="M463" s="367"/>
      <c r="N463" s="367"/>
      <c r="O463" s="367"/>
      <c r="P463" s="367"/>
      <c r="Q463" s="367"/>
      <c r="R463" s="357"/>
      <c r="S463" s="357"/>
      <c r="T463" s="357"/>
      <c r="U463" s="357"/>
      <c r="V463" s="357"/>
      <c r="W463" s="357"/>
      <c r="X463" s="357"/>
      <c r="Y463" s="357"/>
      <c r="Z463" s="357"/>
      <c r="AA463" s="357"/>
      <c r="AB463" s="357"/>
      <c r="AC463" s="357"/>
      <c r="AD463" s="357"/>
      <c r="AE463" s="357"/>
      <c r="AF463" s="357"/>
      <c r="AG463" s="357"/>
      <c r="AH463" s="357"/>
      <c r="AI463" s="357"/>
      <c r="AJ463" s="357"/>
      <c r="AK463" s="357"/>
      <c r="AL463" s="357"/>
      <c r="AM463" s="357"/>
      <c r="AN463" s="357"/>
      <c r="AO463" s="357"/>
      <c r="AP463" s="362"/>
      <c r="AQ463" s="366"/>
      <c r="AR463" s="357"/>
      <c r="AS463" s="361"/>
      <c r="AT463" s="361"/>
      <c r="AU463" s="362"/>
      <c r="AV463" s="361">
        <v>1</v>
      </c>
      <c r="AW463" s="361">
        <v>119</v>
      </c>
      <c r="AX463" s="362">
        <f t="shared" si="71"/>
        <v>29.75</v>
      </c>
      <c r="AY463" s="361">
        <v>135</v>
      </c>
      <c r="AZ463" s="361">
        <v>9373</v>
      </c>
      <c r="BA463" s="360">
        <f t="shared" si="72"/>
        <v>2343.25</v>
      </c>
      <c r="BB463" s="361">
        <v>170</v>
      </c>
      <c r="BC463" s="361">
        <v>10886</v>
      </c>
      <c r="BD463" s="362">
        <f t="shared" si="73"/>
        <v>2721.5</v>
      </c>
      <c r="BE463" s="359">
        <v>266</v>
      </c>
      <c r="BF463" s="359">
        <v>17126</v>
      </c>
      <c r="BG463" s="362">
        <f t="shared" si="74"/>
        <v>4281.5</v>
      </c>
      <c r="BH463" s="362">
        <v>263</v>
      </c>
      <c r="BI463" s="362">
        <v>18277</v>
      </c>
      <c r="BJ463" s="362">
        <f t="shared" si="75"/>
        <v>4569.25</v>
      </c>
      <c r="BK463" s="362">
        <v>266</v>
      </c>
      <c r="BL463" s="362">
        <v>17846</v>
      </c>
      <c r="BM463" s="362">
        <f t="shared" si="76"/>
        <v>4461.5</v>
      </c>
    </row>
    <row r="464" spans="1:65" s="288" customFormat="1" ht="14.65" customHeight="1">
      <c r="A464" s="340">
        <v>462</v>
      </c>
      <c r="B464" s="368" t="s">
        <v>2265</v>
      </c>
      <c r="C464" s="368"/>
      <c r="D464" s="368"/>
      <c r="E464" s="357" t="s">
        <v>383</v>
      </c>
      <c r="F464" s="367"/>
      <c r="G464" s="367"/>
      <c r="H464" s="367"/>
      <c r="I464" s="367"/>
      <c r="J464" s="367"/>
      <c r="K464" s="367"/>
      <c r="L464" s="367"/>
      <c r="M464" s="367"/>
      <c r="N464" s="367"/>
      <c r="O464" s="367"/>
      <c r="P464" s="367"/>
      <c r="Q464" s="367"/>
      <c r="R464" s="357"/>
      <c r="S464" s="357"/>
      <c r="T464" s="357"/>
      <c r="U464" s="357"/>
      <c r="V464" s="357"/>
      <c r="W464" s="357"/>
      <c r="X464" s="357"/>
      <c r="Y464" s="357"/>
      <c r="Z464" s="357"/>
      <c r="AA464" s="357"/>
      <c r="AB464" s="357"/>
      <c r="AC464" s="357"/>
      <c r="AD464" s="357"/>
      <c r="AE464" s="357"/>
      <c r="AF464" s="357"/>
      <c r="AG464" s="357"/>
      <c r="AH464" s="357"/>
      <c r="AI464" s="357"/>
      <c r="AJ464" s="357"/>
      <c r="AK464" s="357"/>
      <c r="AL464" s="357"/>
      <c r="AM464" s="357"/>
      <c r="AN464" s="357"/>
      <c r="AO464" s="357"/>
      <c r="AP464" s="362"/>
      <c r="AQ464" s="366"/>
      <c r="AR464" s="357"/>
      <c r="AS464" s="361"/>
      <c r="AT464" s="361"/>
      <c r="AU464" s="362"/>
      <c r="AV464" s="361">
        <v>0</v>
      </c>
      <c r="AW464" s="361">
        <v>0</v>
      </c>
      <c r="AX464" s="362">
        <f t="shared" si="71"/>
        <v>0</v>
      </c>
      <c r="AY464" s="361">
        <v>24</v>
      </c>
      <c r="AZ464" s="361">
        <v>1448</v>
      </c>
      <c r="BA464" s="360">
        <f t="shared" si="72"/>
        <v>362</v>
      </c>
      <c r="BB464" s="361">
        <v>42</v>
      </c>
      <c r="BC464" s="361">
        <v>2782</v>
      </c>
      <c r="BD464" s="362">
        <f t="shared" si="73"/>
        <v>695.5</v>
      </c>
      <c r="BE464" s="359">
        <v>44</v>
      </c>
      <c r="BF464" s="359">
        <v>3428</v>
      </c>
      <c r="BG464" s="362">
        <f t="shared" si="74"/>
        <v>857</v>
      </c>
      <c r="BH464" s="362">
        <v>34</v>
      </c>
      <c r="BI464" s="362">
        <v>2494</v>
      </c>
      <c r="BJ464" s="362">
        <f t="shared" si="75"/>
        <v>623.5</v>
      </c>
      <c r="BK464" s="362">
        <v>26</v>
      </c>
      <c r="BL464" s="362">
        <v>1698</v>
      </c>
      <c r="BM464" s="362">
        <f t="shared" si="76"/>
        <v>424.5</v>
      </c>
    </row>
    <row r="465" spans="1:65" s="288" customFormat="1" ht="14.65" customHeight="1">
      <c r="A465" s="340">
        <v>463</v>
      </c>
      <c r="B465" s="368" t="s">
        <v>2266</v>
      </c>
      <c r="C465" s="368"/>
      <c r="D465" s="368"/>
      <c r="E465" s="357" t="s">
        <v>12</v>
      </c>
      <c r="F465" s="367"/>
      <c r="G465" s="367"/>
      <c r="H465" s="367"/>
      <c r="I465" s="367"/>
      <c r="J465" s="367"/>
      <c r="K465" s="367"/>
      <c r="L465" s="367"/>
      <c r="M465" s="367"/>
      <c r="N465" s="367"/>
      <c r="O465" s="367"/>
      <c r="P465" s="367"/>
      <c r="Q465" s="367"/>
      <c r="R465" s="357"/>
      <c r="S465" s="357"/>
      <c r="T465" s="357"/>
      <c r="U465" s="357"/>
      <c r="V465" s="357"/>
      <c r="W465" s="357"/>
      <c r="X465" s="357"/>
      <c r="Y465" s="357"/>
      <c r="Z465" s="357"/>
      <c r="AA465" s="357"/>
      <c r="AB465" s="357"/>
      <c r="AC465" s="357"/>
      <c r="AD465" s="357"/>
      <c r="AE465" s="357"/>
      <c r="AF465" s="357"/>
      <c r="AG465" s="357"/>
      <c r="AH465" s="357"/>
      <c r="AI465" s="357"/>
      <c r="AJ465" s="357"/>
      <c r="AK465" s="357"/>
      <c r="AL465" s="357"/>
      <c r="AM465" s="357"/>
      <c r="AN465" s="357"/>
      <c r="AO465" s="357"/>
      <c r="AP465" s="362"/>
      <c r="AQ465" s="366"/>
      <c r="AR465" s="357"/>
      <c r="AS465" s="361"/>
      <c r="AT465" s="361"/>
      <c r="AU465" s="362"/>
      <c r="AV465" s="361">
        <v>0</v>
      </c>
      <c r="AW465" s="361">
        <v>0</v>
      </c>
      <c r="AX465" s="362">
        <f t="shared" si="71"/>
        <v>0</v>
      </c>
      <c r="AY465" s="361">
        <v>37</v>
      </c>
      <c r="AZ465" s="361">
        <v>2359</v>
      </c>
      <c r="BA465" s="360">
        <f t="shared" si="72"/>
        <v>589.75</v>
      </c>
      <c r="BB465" s="361">
        <v>62</v>
      </c>
      <c r="BC465" s="361">
        <v>3374</v>
      </c>
      <c r="BD465" s="362">
        <f t="shared" si="73"/>
        <v>843.5</v>
      </c>
      <c r="BE465" s="359">
        <v>80</v>
      </c>
      <c r="BF465" s="359">
        <v>3940</v>
      </c>
      <c r="BG465" s="362">
        <f t="shared" si="74"/>
        <v>985</v>
      </c>
      <c r="BH465" s="362">
        <v>42</v>
      </c>
      <c r="BI465" s="362">
        <v>2726</v>
      </c>
      <c r="BJ465" s="362">
        <f t="shared" si="75"/>
        <v>681.5</v>
      </c>
      <c r="BK465" s="362">
        <v>29</v>
      </c>
      <c r="BL465" s="362">
        <v>1631</v>
      </c>
      <c r="BM465" s="362">
        <f t="shared" si="76"/>
        <v>407.75</v>
      </c>
    </row>
    <row r="466" spans="1:65" s="288" customFormat="1" ht="14.65" customHeight="1">
      <c r="A466" s="340">
        <v>464</v>
      </c>
      <c r="B466" s="368" t="s">
        <v>2267</v>
      </c>
      <c r="C466" s="368"/>
      <c r="D466" s="368"/>
      <c r="E466" s="357" t="s">
        <v>204</v>
      </c>
      <c r="F466" s="367"/>
      <c r="G466" s="367"/>
      <c r="H466" s="367"/>
      <c r="I466" s="367"/>
      <c r="J466" s="367"/>
      <c r="K466" s="367"/>
      <c r="L466" s="367"/>
      <c r="M466" s="367"/>
      <c r="N466" s="367"/>
      <c r="O466" s="367"/>
      <c r="P466" s="367"/>
      <c r="Q466" s="367"/>
      <c r="R466" s="357"/>
      <c r="S466" s="357"/>
      <c r="T466" s="357"/>
      <c r="U466" s="357"/>
      <c r="V466" s="357"/>
      <c r="W466" s="357"/>
      <c r="X466" s="357"/>
      <c r="Y466" s="357"/>
      <c r="Z466" s="357"/>
      <c r="AA466" s="357"/>
      <c r="AB466" s="357"/>
      <c r="AC466" s="357"/>
      <c r="AD466" s="357"/>
      <c r="AE466" s="357"/>
      <c r="AF466" s="357"/>
      <c r="AG466" s="357"/>
      <c r="AH466" s="357"/>
      <c r="AI466" s="357"/>
      <c r="AJ466" s="357"/>
      <c r="AK466" s="357"/>
      <c r="AL466" s="357"/>
      <c r="AM466" s="357"/>
      <c r="AN466" s="357"/>
      <c r="AO466" s="357"/>
      <c r="AP466" s="362"/>
      <c r="AQ466" s="366"/>
      <c r="AR466" s="357"/>
      <c r="AS466" s="361"/>
      <c r="AT466" s="361"/>
      <c r="AU466" s="362"/>
      <c r="AV466" s="361">
        <v>3</v>
      </c>
      <c r="AW466" s="361">
        <v>277</v>
      </c>
      <c r="AX466" s="362">
        <f t="shared" si="71"/>
        <v>69.25</v>
      </c>
      <c r="AY466" s="361">
        <v>24</v>
      </c>
      <c r="AZ466" s="361">
        <v>1916</v>
      </c>
      <c r="BA466" s="360">
        <f t="shared" si="72"/>
        <v>479</v>
      </c>
      <c r="BB466" s="361">
        <v>61</v>
      </c>
      <c r="BC466" s="361">
        <v>3891</v>
      </c>
      <c r="BD466" s="362">
        <f t="shared" si="73"/>
        <v>972.75</v>
      </c>
      <c r="BE466" s="359">
        <v>58</v>
      </c>
      <c r="BF466" s="359">
        <v>3846</v>
      </c>
      <c r="BG466" s="362">
        <f t="shared" si="74"/>
        <v>961.5</v>
      </c>
      <c r="BH466" s="362">
        <v>72</v>
      </c>
      <c r="BI466" s="362">
        <v>4812</v>
      </c>
      <c r="BJ466" s="362">
        <f t="shared" si="75"/>
        <v>1203</v>
      </c>
      <c r="BK466" s="362">
        <v>87</v>
      </c>
      <c r="BL466" s="362">
        <v>5773</v>
      </c>
      <c r="BM466" s="362">
        <f t="shared" si="76"/>
        <v>1443.25</v>
      </c>
    </row>
    <row r="467" spans="1:65" s="288" customFormat="1" ht="14.65" customHeight="1">
      <c r="A467" s="340">
        <v>465</v>
      </c>
      <c r="B467" s="368" t="s">
        <v>2268</v>
      </c>
      <c r="C467" s="368"/>
      <c r="D467" s="368"/>
      <c r="E467" s="357" t="s">
        <v>552</v>
      </c>
      <c r="F467" s="367"/>
      <c r="G467" s="367"/>
      <c r="H467" s="367"/>
      <c r="I467" s="367"/>
      <c r="J467" s="367"/>
      <c r="K467" s="367"/>
      <c r="L467" s="367"/>
      <c r="M467" s="367"/>
      <c r="N467" s="367"/>
      <c r="O467" s="367"/>
      <c r="P467" s="367"/>
      <c r="Q467" s="367"/>
      <c r="R467" s="357"/>
      <c r="S467" s="357"/>
      <c r="T467" s="357"/>
      <c r="U467" s="357"/>
      <c r="V467" s="357"/>
      <c r="W467" s="357"/>
      <c r="X467" s="357"/>
      <c r="Y467" s="357"/>
      <c r="Z467" s="357"/>
      <c r="AA467" s="357"/>
      <c r="AB467" s="357"/>
      <c r="AC467" s="357"/>
      <c r="AD467" s="357"/>
      <c r="AE467" s="357"/>
      <c r="AF467" s="357"/>
      <c r="AG467" s="357"/>
      <c r="AH467" s="357"/>
      <c r="AI467" s="357"/>
      <c r="AJ467" s="357"/>
      <c r="AK467" s="357"/>
      <c r="AL467" s="357"/>
      <c r="AM467" s="357"/>
      <c r="AN467" s="357"/>
      <c r="AO467" s="357"/>
      <c r="AP467" s="362"/>
      <c r="AQ467" s="366"/>
      <c r="AR467" s="357"/>
      <c r="AS467" s="361"/>
      <c r="AT467" s="361"/>
      <c r="AU467" s="362"/>
      <c r="AV467" s="361">
        <v>10</v>
      </c>
      <c r="AW467" s="361">
        <v>590</v>
      </c>
      <c r="AX467" s="362">
        <f t="shared" si="71"/>
        <v>147.5</v>
      </c>
      <c r="AY467" s="361">
        <v>77</v>
      </c>
      <c r="AZ467" s="361">
        <v>4495</v>
      </c>
      <c r="BA467" s="360">
        <f t="shared" si="72"/>
        <v>1123.75</v>
      </c>
      <c r="BB467" s="361">
        <v>100</v>
      </c>
      <c r="BC467" s="361">
        <v>6328</v>
      </c>
      <c r="BD467" s="362">
        <f t="shared" si="73"/>
        <v>1582</v>
      </c>
      <c r="BE467" s="359">
        <v>114</v>
      </c>
      <c r="BF467" s="359">
        <v>7366</v>
      </c>
      <c r="BG467" s="362">
        <f t="shared" si="74"/>
        <v>1841.5</v>
      </c>
      <c r="BH467" s="362">
        <v>98</v>
      </c>
      <c r="BI467" s="362">
        <v>6146</v>
      </c>
      <c r="BJ467" s="362">
        <f t="shared" si="75"/>
        <v>1536.5</v>
      </c>
      <c r="BK467" s="362">
        <v>124</v>
      </c>
      <c r="BL467" s="362">
        <v>7432</v>
      </c>
      <c r="BM467" s="362">
        <f t="shared" si="76"/>
        <v>1858</v>
      </c>
    </row>
    <row r="468" spans="1:65" s="288" customFormat="1" ht="14.65" customHeight="1">
      <c r="A468" s="340">
        <v>466</v>
      </c>
      <c r="B468" s="368" t="s">
        <v>2269</v>
      </c>
      <c r="C468" s="368"/>
      <c r="D468" s="368"/>
      <c r="E468" s="357" t="s">
        <v>34</v>
      </c>
      <c r="F468" s="367"/>
      <c r="G468" s="367"/>
      <c r="H468" s="367"/>
      <c r="I468" s="367"/>
      <c r="J468" s="367"/>
      <c r="K468" s="367"/>
      <c r="L468" s="367"/>
      <c r="M468" s="367"/>
      <c r="N468" s="367"/>
      <c r="O468" s="367"/>
      <c r="P468" s="367"/>
      <c r="Q468" s="367"/>
      <c r="R468" s="357"/>
      <c r="S468" s="357"/>
      <c r="T468" s="357"/>
      <c r="U468" s="357"/>
      <c r="V468" s="357"/>
      <c r="W468" s="357"/>
      <c r="X468" s="357"/>
      <c r="Y468" s="357"/>
      <c r="Z468" s="357"/>
      <c r="AA468" s="357"/>
      <c r="AB468" s="357"/>
      <c r="AC468" s="357"/>
      <c r="AD468" s="357"/>
      <c r="AE468" s="357"/>
      <c r="AF468" s="357"/>
      <c r="AG468" s="357"/>
      <c r="AH468" s="357"/>
      <c r="AI468" s="357"/>
      <c r="AJ468" s="357"/>
      <c r="AK468" s="357"/>
      <c r="AL468" s="357"/>
      <c r="AM468" s="357"/>
      <c r="AN468" s="357"/>
      <c r="AO468" s="357"/>
      <c r="AP468" s="362"/>
      <c r="AQ468" s="366"/>
      <c r="AR468" s="357"/>
      <c r="AS468" s="361"/>
      <c r="AT468" s="361"/>
      <c r="AU468" s="362"/>
      <c r="AV468" s="361">
        <v>0</v>
      </c>
      <c r="AW468" s="361">
        <v>0</v>
      </c>
      <c r="AX468" s="362">
        <f t="shared" si="71"/>
        <v>0</v>
      </c>
      <c r="AY468" s="361">
        <v>29</v>
      </c>
      <c r="AZ468" s="361">
        <v>2007</v>
      </c>
      <c r="BA468" s="360">
        <f t="shared" si="72"/>
        <v>501.75</v>
      </c>
      <c r="BB468" s="361">
        <v>65</v>
      </c>
      <c r="BC468" s="361">
        <v>3791</v>
      </c>
      <c r="BD468" s="362">
        <f t="shared" si="73"/>
        <v>947.75</v>
      </c>
      <c r="BE468" s="359">
        <v>57</v>
      </c>
      <c r="BF468" s="359">
        <v>3763</v>
      </c>
      <c r="BG468" s="362">
        <f t="shared" si="74"/>
        <v>940.75</v>
      </c>
      <c r="BH468" s="362">
        <v>64</v>
      </c>
      <c r="BI468" s="362">
        <v>3888</v>
      </c>
      <c r="BJ468" s="362">
        <f t="shared" si="75"/>
        <v>972</v>
      </c>
      <c r="BK468" s="362">
        <v>55</v>
      </c>
      <c r="BL468" s="362">
        <v>3553</v>
      </c>
      <c r="BM468" s="362">
        <f t="shared" si="76"/>
        <v>888.25</v>
      </c>
    </row>
    <row r="469" spans="1:65" s="288" customFormat="1" ht="14.65" customHeight="1">
      <c r="A469" s="340">
        <v>467</v>
      </c>
      <c r="B469" s="368" t="s">
        <v>2270</v>
      </c>
      <c r="C469" s="368"/>
      <c r="D469" s="368"/>
      <c r="E469" s="357" t="s">
        <v>5</v>
      </c>
      <c r="F469" s="367"/>
      <c r="G469" s="367"/>
      <c r="H469" s="367"/>
      <c r="I469" s="367"/>
      <c r="J469" s="367"/>
      <c r="K469" s="367"/>
      <c r="L469" s="367"/>
      <c r="M469" s="367"/>
      <c r="N469" s="367"/>
      <c r="O469" s="367"/>
      <c r="P469" s="367"/>
      <c r="Q469" s="367"/>
      <c r="R469" s="357"/>
      <c r="S469" s="357"/>
      <c r="T469" s="357"/>
      <c r="U469" s="357"/>
      <c r="V469" s="357"/>
      <c r="W469" s="357"/>
      <c r="X469" s="357"/>
      <c r="Y469" s="357"/>
      <c r="Z469" s="357"/>
      <c r="AA469" s="357"/>
      <c r="AB469" s="357"/>
      <c r="AC469" s="357"/>
      <c r="AD469" s="357"/>
      <c r="AE469" s="357"/>
      <c r="AF469" s="357"/>
      <c r="AG469" s="357"/>
      <c r="AH469" s="357"/>
      <c r="AI469" s="357"/>
      <c r="AJ469" s="357"/>
      <c r="AK469" s="357"/>
      <c r="AL469" s="357"/>
      <c r="AM469" s="357"/>
      <c r="AN469" s="357"/>
      <c r="AO469" s="357"/>
      <c r="AP469" s="362"/>
      <c r="AQ469" s="366"/>
      <c r="AR469" s="357"/>
      <c r="AS469" s="361"/>
      <c r="AT469" s="361"/>
      <c r="AU469" s="362"/>
      <c r="AV469" s="361">
        <v>18</v>
      </c>
      <c r="AW469" s="361">
        <v>1018</v>
      </c>
      <c r="AX469" s="362">
        <f t="shared" si="71"/>
        <v>254.5</v>
      </c>
      <c r="AY469" s="361">
        <v>106</v>
      </c>
      <c r="AZ469" s="361">
        <v>8030</v>
      </c>
      <c r="BA469" s="360">
        <f t="shared" si="72"/>
        <v>2007.5</v>
      </c>
      <c r="BB469" s="361">
        <v>78</v>
      </c>
      <c r="BC469" s="361">
        <v>8542</v>
      </c>
      <c r="BD469" s="362">
        <f t="shared" si="73"/>
        <v>2135.5</v>
      </c>
      <c r="BE469" s="359">
        <v>107</v>
      </c>
      <c r="BF469" s="359">
        <v>10121</v>
      </c>
      <c r="BG469" s="362">
        <f t="shared" si="74"/>
        <v>2530.25</v>
      </c>
      <c r="BH469" s="362">
        <v>96</v>
      </c>
      <c r="BI469" s="362">
        <v>6300</v>
      </c>
      <c r="BJ469" s="362">
        <f t="shared" si="75"/>
        <v>1575</v>
      </c>
      <c r="BK469" s="362">
        <v>91</v>
      </c>
      <c r="BL469" s="362">
        <v>6773</v>
      </c>
      <c r="BM469" s="362">
        <f t="shared" si="76"/>
        <v>1693.25</v>
      </c>
    </row>
    <row r="470" spans="1:65" s="288" customFormat="1" ht="14.65" customHeight="1">
      <c r="A470" s="340">
        <v>468</v>
      </c>
      <c r="B470" s="368" t="s">
        <v>2271</v>
      </c>
      <c r="C470" s="368"/>
      <c r="D470" s="368"/>
      <c r="E470" s="357" t="s">
        <v>5</v>
      </c>
      <c r="F470" s="367"/>
      <c r="G470" s="367"/>
      <c r="H470" s="367"/>
      <c r="I470" s="367"/>
      <c r="J470" s="367"/>
      <c r="K470" s="367"/>
      <c r="L470" s="367"/>
      <c r="M470" s="367"/>
      <c r="N470" s="367"/>
      <c r="O470" s="367"/>
      <c r="P470" s="367"/>
      <c r="Q470" s="367"/>
      <c r="R470" s="357"/>
      <c r="S470" s="357"/>
      <c r="T470" s="357"/>
      <c r="U470" s="357"/>
      <c r="V470" s="357"/>
      <c r="W470" s="357"/>
      <c r="X470" s="357"/>
      <c r="Y470" s="357"/>
      <c r="Z470" s="357"/>
      <c r="AA470" s="357"/>
      <c r="AB470" s="357"/>
      <c r="AC470" s="357"/>
      <c r="AD470" s="357"/>
      <c r="AE470" s="357"/>
      <c r="AF470" s="357"/>
      <c r="AG470" s="357"/>
      <c r="AH470" s="357"/>
      <c r="AI470" s="357"/>
      <c r="AJ470" s="357"/>
      <c r="AK470" s="357"/>
      <c r="AL470" s="357"/>
      <c r="AM470" s="357"/>
      <c r="AN470" s="357"/>
      <c r="AO470" s="357"/>
      <c r="AP470" s="362"/>
      <c r="AQ470" s="366"/>
      <c r="AR470" s="357"/>
      <c r="AS470" s="361"/>
      <c r="AT470" s="361"/>
      <c r="AU470" s="362"/>
      <c r="AV470" s="361">
        <v>0</v>
      </c>
      <c r="AW470" s="361">
        <v>0</v>
      </c>
      <c r="AX470" s="362">
        <f t="shared" si="71"/>
        <v>0</v>
      </c>
      <c r="AY470" s="361">
        <v>26</v>
      </c>
      <c r="AZ470" s="361">
        <v>1610</v>
      </c>
      <c r="BA470" s="360">
        <f t="shared" si="72"/>
        <v>402.5</v>
      </c>
      <c r="BB470" s="361">
        <v>39</v>
      </c>
      <c r="BC470" s="361">
        <v>2161</v>
      </c>
      <c r="BD470" s="362">
        <f t="shared" si="73"/>
        <v>540.25</v>
      </c>
      <c r="BE470" s="359">
        <v>50</v>
      </c>
      <c r="BF470" s="359">
        <v>3334</v>
      </c>
      <c r="BG470" s="362">
        <f t="shared" si="74"/>
        <v>833.5</v>
      </c>
      <c r="BH470" s="362">
        <v>34</v>
      </c>
      <c r="BI470" s="362">
        <v>2422</v>
      </c>
      <c r="BJ470" s="362">
        <f t="shared" si="75"/>
        <v>605.5</v>
      </c>
      <c r="BK470" s="362">
        <v>52</v>
      </c>
      <c r="BL470" s="362">
        <v>3304</v>
      </c>
      <c r="BM470" s="362">
        <f t="shared" si="76"/>
        <v>826</v>
      </c>
    </row>
    <row r="471" spans="1:65" s="288" customFormat="1" ht="14.65" customHeight="1">
      <c r="A471" s="340">
        <v>469</v>
      </c>
      <c r="B471" s="368" t="s">
        <v>2272</v>
      </c>
      <c r="C471" s="368"/>
      <c r="D471" s="368"/>
      <c r="E471" s="357" t="s">
        <v>5</v>
      </c>
      <c r="F471" s="367"/>
      <c r="G471" s="367"/>
      <c r="H471" s="367"/>
      <c r="I471" s="367"/>
      <c r="J471" s="367"/>
      <c r="K471" s="367"/>
      <c r="L471" s="367"/>
      <c r="M471" s="367"/>
      <c r="N471" s="367"/>
      <c r="O471" s="367"/>
      <c r="P471" s="367"/>
      <c r="Q471" s="367"/>
      <c r="R471" s="357"/>
      <c r="S471" s="357"/>
      <c r="T471" s="357"/>
      <c r="U471" s="357"/>
      <c r="V471" s="357"/>
      <c r="W471" s="357"/>
      <c r="X471" s="357"/>
      <c r="Y471" s="357"/>
      <c r="Z471" s="357"/>
      <c r="AA471" s="357"/>
      <c r="AB471" s="357"/>
      <c r="AC471" s="357"/>
      <c r="AD471" s="357"/>
      <c r="AE471" s="357"/>
      <c r="AF471" s="357"/>
      <c r="AG471" s="357"/>
      <c r="AH471" s="357"/>
      <c r="AI471" s="357"/>
      <c r="AJ471" s="357"/>
      <c r="AK471" s="357"/>
      <c r="AL471" s="357"/>
      <c r="AM471" s="357"/>
      <c r="AN471" s="357"/>
      <c r="AO471" s="357"/>
      <c r="AP471" s="362"/>
      <c r="AQ471" s="366"/>
      <c r="AR471" s="357"/>
      <c r="AS471" s="361"/>
      <c r="AT471" s="361"/>
      <c r="AU471" s="362"/>
      <c r="AV471" s="361">
        <v>0</v>
      </c>
      <c r="AW471" s="361">
        <v>0</v>
      </c>
      <c r="AX471" s="362">
        <f t="shared" si="71"/>
        <v>0</v>
      </c>
      <c r="AY471" s="361">
        <v>20</v>
      </c>
      <c r="AZ471" s="361">
        <v>1316</v>
      </c>
      <c r="BA471" s="360">
        <f t="shared" si="72"/>
        <v>329</v>
      </c>
      <c r="BB471" s="361">
        <v>120</v>
      </c>
      <c r="BC471" s="361">
        <v>7448</v>
      </c>
      <c r="BD471" s="362">
        <f t="shared" si="73"/>
        <v>1862</v>
      </c>
      <c r="BE471" s="359">
        <v>144</v>
      </c>
      <c r="BF471" s="359">
        <v>9052</v>
      </c>
      <c r="BG471" s="362">
        <f t="shared" si="74"/>
        <v>2263</v>
      </c>
      <c r="BH471" s="362">
        <v>150</v>
      </c>
      <c r="BI471" s="362">
        <v>8890</v>
      </c>
      <c r="BJ471" s="362">
        <f t="shared" si="75"/>
        <v>2222.5</v>
      </c>
      <c r="BK471" s="362">
        <v>135</v>
      </c>
      <c r="BL471" s="362">
        <v>7517</v>
      </c>
      <c r="BM471" s="362">
        <f t="shared" si="76"/>
        <v>1879.25</v>
      </c>
    </row>
    <row r="472" spans="1:65" s="288" customFormat="1" ht="14.65" customHeight="1">
      <c r="A472" s="340">
        <v>470</v>
      </c>
      <c r="B472" s="368" t="s">
        <v>2273</v>
      </c>
      <c r="C472" s="368"/>
      <c r="D472" s="368"/>
      <c r="E472" s="357" t="s">
        <v>310</v>
      </c>
      <c r="F472" s="367"/>
      <c r="G472" s="367"/>
      <c r="H472" s="367"/>
      <c r="I472" s="367"/>
      <c r="J472" s="367"/>
      <c r="K472" s="367"/>
      <c r="L472" s="367"/>
      <c r="M472" s="367"/>
      <c r="N472" s="367"/>
      <c r="O472" s="367"/>
      <c r="P472" s="367"/>
      <c r="Q472" s="367"/>
      <c r="R472" s="357"/>
      <c r="S472" s="357"/>
      <c r="T472" s="357"/>
      <c r="U472" s="357"/>
      <c r="V472" s="357"/>
      <c r="W472" s="357"/>
      <c r="X472" s="357"/>
      <c r="Y472" s="357"/>
      <c r="Z472" s="357"/>
      <c r="AA472" s="357"/>
      <c r="AB472" s="357"/>
      <c r="AC472" s="357"/>
      <c r="AD472" s="357"/>
      <c r="AE472" s="357"/>
      <c r="AF472" s="357"/>
      <c r="AG472" s="357"/>
      <c r="AH472" s="357"/>
      <c r="AI472" s="357"/>
      <c r="AJ472" s="357"/>
      <c r="AK472" s="357"/>
      <c r="AL472" s="357"/>
      <c r="AM472" s="357"/>
      <c r="AN472" s="357"/>
      <c r="AO472" s="357"/>
      <c r="AP472" s="362"/>
      <c r="AQ472" s="366"/>
      <c r="AR472" s="357"/>
      <c r="AS472" s="361"/>
      <c r="AT472" s="361"/>
      <c r="AU472" s="362"/>
      <c r="AV472" s="361">
        <v>0</v>
      </c>
      <c r="AW472" s="361">
        <v>0</v>
      </c>
      <c r="AX472" s="362">
        <f t="shared" si="71"/>
        <v>0</v>
      </c>
      <c r="AY472" s="361">
        <v>39</v>
      </c>
      <c r="AZ472" s="361">
        <v>2341</v>
      </c>
      <c r="BA472" s="360">
        <f t="shared" si="72"/>
        <v>585.25</v>
      </c>
      <c r="BB472" s="361">
        <v>54</v>
      </c>
      <c r="BC472" s="361">
        <v>3474</v>
      </c>
      <c r="BD472" s="362">
        <f t="shared" si="73"/>
        <v>868.5</v>
      </c>
      <c r="BE472" s="359">
        <v>77</v>
      </c>
      <c r="BF472" s="359">
        <v>5271</v>
      </c>
      <c r="BG472" s="362">
        <f t="shared" si="74"/>
        <v>1317.75</v>
      </c>
      <c r="BH472" s="362">
        <v>90</v>
      </c>
      <c r="BI472" s="362">
        <v>5874</v>
      </c>
      <c r="BJ472" s="362">
        <f t="shared" si="75"/>
        <v>1468.5</v>
      </c>
      <c r="BK472" s="362">
        <v>118</v>
      </c>
      <c r="BL472" s="362">
        <v>7250</v>
      </c>
      <c r="BM472" s="362">
        <f t="shared" si="76"/>
        <v>1812.5</v>
      </c>
    </row>
    <row r="473" spans="1:65" s="288" customFormat="1" ht="14.65" customHeight="1">
      <c r="A473" s="340">
        <v>471</v>
      </c>
      <c r="B473" s="368" t="s">
        <v>2274</v>
      </c>
      <c r="C473" s="368"/>
      <c r="D473" s="368"/>
      <c r="E473" s="357" t="s">
        <v>5</v>
      </c>
      <c r="F473" s="363"/>
      <c r="G473" s="363"/>
      <c r="H473" s="363"/>
      <c r="I473" s="363"/>
      <c r="J473" s="363"/>
      <c r="K473" s="363"/>
      <c r="L473" s="363"/>
      <c r="M473" s="363"/>
      <c r="N473" s="363"/>
      <c r="O473" s="363"/>
      <c r="P473" s="363"/>
      <c r="Q473" s="363"/>
      <c r="R473" s="356"/>
      <c r="S473" s="356"/>
      <c r="T473" s="356"/>
      <c r="U473" s="356"/>
      <c r="V473" s="356"/>
      <c r="W473" s="356"/>
      <c r="X473" s="356"/>
      <c r="Y473" s="356"/>
      <c r="Z473" s="357"/>
      <c r="AA473" s="356"/>
      <c r="AB473" s="356"/>
      <c r="AC473" s="357"/>
      <c r="AD473" s="356"/>
      <c r="AE473" s="356"/>
      <c r="AF473" s="357"/>
      <c r="AG473" s="357"/>
      <c r="AH473" s="357"/>
      <c r="AI473" s="357"/>
      <c r="AJ473" s="356"/>
      <c r="AK473" s="356"/>
      <c r="AL473" s="357"/>
      <c r="AM473" s="356"/>
      <c r="AN473" s="356"/>
      <c r="AO473" s="356"/>
      <c r="AP473" s="358"/>
      <c r="AQ473" s="355"/>
      <c r="AR473" s="356"/>
      <c r="AS473" s="361"/>
      <c r="AT473" s="361"/>
      <c r="AU473" s="358"/>
      <c r="AV473" s="361">
        <v>7</v>
      </c>
      <c r="AW473" s="361">
        <v>505</v>
      </c>
      <c r="AX473" s="358">
        <f t="shared" si="71"/>
        <v>126.25</v>
      </c>
      <c r="AY473" s="361">
        <v>58</v>
      </c>
      <c r="AZ473" s="361">
        <v>3842</v>
      </c>
      <c r="BA473" s="360">
        <f t="shared" si="72"/>
        <v>960.5</v>
      </c>
      <c r="BB473" s="361">
        <v>91</v>
      </c>
      <c r="BC473" s="361">
        <v>6181</v>
      </c>
      <c r="BD473" s="362">
        <f t="shared" si="73"/>
        <v>1545.25</v>
      </c>
      <c r="BE473" s="359">
        <v>148</v>
      </c>
      <c r="BF473" s="359">
        <v>10144</v>
      </c>
      <c r="BG473" s="362">
        <f t="shared" si="74"/>
        <v>2536</v>
      </c>
      <c r="BH473" s="362">
        <v>171</v>
      </c>
      <c r="BI473" s="362">
        <v>11021</v>
      </c>
      <c r="BJ473" s="362">
        <f t="shared" si="75"/>
        <v>2755.25</v>
      </c>
      <c r="BK473" s="362">
        <v>217</v>
      </c>
      <c r="BL473" s="362">
        <v>12799</v>
      </c>
      <c r="BM473" s="362">
        <f t="shared" si="76"/>
        <v>3199.75</v>
      </c>
    </row>
    <row r="474" spans="1:65" ht="14.65" customHeight="1">
      <c r="A474" s="340">
        <v>472</v>
      </c>
      <c r="B474" s="368" t="s">
        <v>2275</v>
      </c>
      <c r="C474" s="368"/>
      <c r="D474" s="368"/>
      <c r="E474" s="357" t="s">
        <v>12</v>
      </c>
      <c r="F474" s="363"/>
      <c r="G474" s="363"/>
      <c r="H474" s="363"/>
      <c r="I474" s="363"/>
      <c r="J474" s="363"/>
      <c r="K474" s="363"/>
      <c r="L474" s="363"/>
      <c r="M474" s="363"/>
      <c r="N474" s="363"/>
      <c r="O474" s="363"/>
      <c r="P474" s="363"/>
      <c r="Q474" s="363"/>
      <c r="R474" s="356"/>
      <c r="S474" s="356"/>
      <c r="T474" s="356"/>
      <c r="U474" s="356"/>
      <c r="V474" s="356"/>
      <c r="W474" s="356"/>
      <c r="X474" s="356"/>
      <c r="Y474" s="356"/>
      <c r="Z474" s="357"/>
      <c r="AA474" s="356"/>
      <c r="AB474" s="356"/>
      <c r="AC474" s="357"/>
      <c r="AD474" s="356"/>
      <c r="AE474" s="356"/>
      <c r="AF474" s="357"/>
      <c r="AG474" s="357"/>
      <c r="AH474" s="357"/>
      <c r="AI474" s="357"/>
      <c r="AJ474" s="356"/>
      <c r="AK474" s="356"/>
      <c r="AL474" s="357"/>
      <c r="AM474" s="356"/>
      <c r="AN474" s="356"/>
      <c r="AO474" s="356"/>
      <c r="AP474" s="358"/>
      <c r="AQ474" s="355"/>
      <c r="AR474" s="356"/>
      <c r="AS474" s="361"/>
      <c r="AT474" s="361"/>
      <c r="AU474" s="358"/>
      <c r="AV474" s="361">
        <v>2</v>
      </c>
      <c r="AW474" s="361">
        <v>118</v>
      </c>
      <c r="AX474" s="358">
        <f t="shared" si="71"/>
        <v>29.5</v>
      </c>
      <c r="AY474" s="361">
        <v>151</v>
      </c>
      <c r="AZ474" s="361">
        <v>10401</v>
      </c>
      <c r="BA474" s="360">
        <f t="shared" si="72"/>
        <v>2600.25</v>
      </c>
      <c r="BB474" s="361">
        <v>231</v>
      </c>
      <c r="BC474" s="361">
        <v>15665</v>
      </c>
      <c r="BD474" s="362">
        <f t="shared" si="73"/>
        <v>3916.25</v>
      </c>
      <c r="BE474" s="359">
        <v>272</v>
      </c>
      <c r="BF474" s="359">
        <v>18208</v>
      </c>
      <c r="BG474" s="362">
        <f t="shared" si="74"/>
        <v>4552</v>
      </c>
      <c r="BH474" s="360">
        <v>233</v>
      </c>
      <c r="BI474" s="360">
        <v>15563</v>
      </c>
      <c r="BJ474" s="362">
        <f t="shared" si="75"/>
        <v>3890.75</v>
      </c>
      <c r="BK474" s="360">
        <v>278</v>
      </c>
      <c r="BL474" s="360">
        <v>18598</v>
      </c>
      <c r="BM474" s="362">
        <f t="shared" si="76"/>
        <v>4649.5</v>
      </c>
    </row>
    <row r="475" spans="1:65" ht="14.65" customHeight="1">
      <c r="A475" s="340">
        <v>473</v>
      </c>
      <c r="B475" s="368" t="s">
        <v>2276</v>
      </c>
      <c r="C475" s="368"/>
      <c r="D475" s="368"/>
      <c r="E475" s="357" t="s">
        <v>29</v>
      </c>
      <c r="F475" s="363"/>
      <c r="G475" s="363"/>
      <c r="H475" s="363"/>
      <c r="I475" s="363"/>
      <c r="J475" s="363"/>
      <c r="K475" s="363"/>
      <c r="L475" s="363"/>
      <c r="M475" s="363"/>
      <c r="N475" s="363"/>
      <c r="O475" s="363"/>
      <c r="P475" s="363"/>
      <c r="Q475" s="363"/>
      <c r="R475" s="356"/>
      <c r="S475" s="356"/>
      <c r="T475" s="356"/>
      <c r="U475" s="356"/>
      <c r="V475" s="356"/>
      <c r="W475" s="356"/>
      <c r="X475" s="356"/>
      <c r="Y475" s="356"/>
      <c r="Z475" s="357"/>
      <c r="AA475" s="356"/>
      <c r="AB475" s="356"/>
      <c r="AC475" s="357"/>
      <c r="AD475" s="356"/>
      <c r="AE475" s="356"/>
      <c r="AF475" s="357"/>
      <c r="AG475" s="357"/>
      <c r="AH475" s="357"/>
      <c r="AI475" s="357"/>
      <c r="AJ475" s="356"/>
      <c r="AK475" s="356"/>
      <c r="AL475" s="357"/>
      <c r="AM475" s="356"/>
      <c r="AN475" s="356"/>
      <c r="AO475" s="356"/>
      <c r="AP475" s="358"/>
      <c r="AQ475" s="355"/>
      <c r="AR475" s="356"/>
      <c r="AS475" s="361"/>
      <c r="AT475" s="361"/>
      <c r="AU475" s="358"/>
      <c r="AV475" s="361">
        <v>5</v>
      </c>
      <c r="AW475" s="361">
        <v>391</v>
      </c>
      <c r="AX475" s="358">
        <f t="shared" si="71"/>
        <v>97.75</v>
      </c>
      <c r="AY475" s="361">
        <v>128</v>
      </c>
      <c r="AZ475" s="361">
        <v>8272</v>
      </c>
      <c r="BA475" s="360">
        <f t="shared" si="72"/>
        <v>2068</v>
      </c>
      <c r="BB475" s="361">
        <v>159</v>
      </c>
      <c r="BC475" s="361">
        <v>10897</v>
      </c>
      <c r="BD475" s="362">
        <f t="shared" si="73"/>
        <v>2724.25</v>
      </c>
      <c r="BE475" s="359">
        <v>226</v>
      </c>
      <c r="BF475" s="359">
        <v>13782</v>
      </c>
      <c r="BG475" s="362">
        <f t="shared" si="74"/>
        <v>3445.5</v>
      </c>
      <c r="BH475" s="360">
        <v>200</v>
      </c>
      <c r="BI475" s="360">
        <v>11664</v>
      </c>
      <c r="BJ475" s="362">
        <f t="shared" si="75"/>
        <v>2916</v>
      </c>
      <c r="BK475" s="360">
        <v>183</v>
      </c>
      <c r="BL475" s="360">
        <v>11821</v>
      </c>
      <c r="BM475" s="362">
        <f t="shared" si="76"/>
        <v>2955.25</v>
      </c>
    </row>
    <row r="476" spans="1:65" ht="14.65" customHeight="1">
      <c r="A476" s="340">
        <v>474</v>
      </c>
      <c r="B476" s="368" t="s">
        <v>2277</v>
      </c>
      <c r="C476" s="368"/>
      <c r="D476" s="368"/>
      <c r="E476" s="357" t="s">
        <v>38</v>
      </c>
      <c r="F476" s="363"/>
      <c r="G476" s="363"/>
      <c r="H476" s="363"/>
      <c r="I476" s="363"/>
      <c r="J476" s="363"/>
      <c r="K476" s="363"/>
      <c r="L476" s="363"/>
      <c r="M476" s="363"/>
      <c r="N476" s="363"/>
      <c r="O476" s="363"/>
      <c r="P476" s="363"/>
      <c r="Q476" s="363"/>
      <c r="R476" s="356"/>
      <c r="S476" s="356"/>
      <c r="T476" s="356"/>
      <c r="U476" s="356"/>
      <c r="V476" s="356"/>
      <c r="W476" s="356"/>
      <c r="X476" s="356"/>
      <c r="Y476" s="356"/>
      <c r="Z476" s="357"/>
      <c r="AA476" s="356"/>
      <c r="AB476" s="356"/>
      <c r="AC476" s="357"/>
      <c r="AD476" s="356"/>
      <c r="AE476" s="356"/>
      <c r="AF476" s="357"/>
      <c r="AG476" s="357"/>
      <c r="AH476" s="357"/>
      <c r="AI476" s="357"/>
      <c r="AJ476" s="356"/>
      <c r="AK476" s="356"/>
      <c r="AL476" s="357"/>
      <c r="AM476" s="356"/>
      <c r="AN476" s="356"/>
      <c r="AO476" s="356"/>
      <c r="AP476" s="358"/>
      <c r="AQ476" s="355"/>
      <c r="AR476" s="356"/>
      <c r="AS476" s="361"/>
      <c r="AT476" s="361"/>
      <c r="AU476" s="358"/>
      <c r="AV476" s="361">
        <v>0</v>
      </c>
      <c r="AW476" s="361">
        <v>0</v>
      </c>
      <c r="AX476" s="358">
        <f t="shared" si="71"/>
        <v>0</v>
      </c>
      <c r="AY476" s="361">
        <v>54</v>
      </c>
      <c r="AZ476" s="361">
        <v>3894</v>
      </c>
      <c r="BA476" s="360">
        <f t="shared" si="72"/>
        <v>973.5</v>
      </c>
      <c r="BB476" s="361">
        <v>92</v>
      </c>
      <c r="BC476" s="361">
        <v>6124</v>
      </c>
      <c r="BD476" s="362">
        <f t="shared" si="73"/>
        <v>1531</v>
      </c>
      <c r="BE476" s="359">
        <v>137</v>
      </c>
      <c r="BF476" s="359">
        <v>8667</v>
      </c>
      <c r="BG476" s="362">
        <f t="shared" si="74"/>
        <v>2166.75</v>
      </c>
      <c r="BH476" s="360">
        <v>188</v>
      </c>
      <c r="BI476" s="360">
        <v>11612</v>
      </c>
      <c r="BJ476" s="362">
        <f t="shared" si="75"/>
        <v>2903</v>
      </c>
      <c r="BK476" s="360">
        <v>250</v>
      </c>
      <c r="BL476" s="360">
        <v>14530</v>
      </c>
      <c r="BM476" s="362">
        <f t="shared" si="76"/>
        <v>3632.5</v>
      </c>
    </row>
    <row r="477" spans="1:65" ht="14.65" customHeight="1">
      <c r="A477" s="340">
        <v>475</v>
      </c>
      <c r="B477" s="368" t="s">
        <v>2278</v>
      </c>
      <c r="C477" s="368"/>
      <c r="D477" s="368"/>
      <c r="E477" s="357" t="s">
        <v>5</v>
      </c>
      <c r="F477" s="363"/>
      <c r="G477" s="363"/>
      <c r="H477" s="363"/>
      <c r="I477" s="363"/>
      <c r="J477" s="363"/>
      <c r="K477" s="363"/>
      <c r="L477" s="363"/>
      <c r="M477" s="363"/>
      <c r="N477" s="363"/>
      <c r="O477" s="363"/>
      <c r="P477" s="363"/>
      <c r="Q477" s="363"/>
      <c r="R477" s="356"/>
      <c r="S477" s="356"/>
      <c r="T477" s="356"/>
      <c r="U477" s="356"/>
      <c r="V477" s="356"/>
      <c r="W477" s="356"/>
      <c r="X477" s="356"/>
      <c r="Y477" s="356"/>
      <c r="Z477" s="357"/>
      <c r="AA477" s="356"/>
      <c r="AB477" s="356"/>
      <c r="AC477" s="357"/>
      <c r="AD477" s="356"/>
      <c r="AE477" s="356"/>
      <c r="AF477" s="357"/>
      <c r="AG477" s="357"/>
      <c r="AH477" s="357"/>
      <c r="AI477" s="357"/>
      <c r="AJ477" s="356"/>
      <c r="AK477" s="356"/>
      <c r="AL477" s="357"/>
      <c r="AM477" s="356"/>
      <c r="AN477" s="356"/>
      <c r="AO477" s="356"/>
      <c r="AP477" s="358"/>
      <c r="AQ477" s="355"/>
      <c r="AR477" s="356"/>
      <c r="AS477" s="361"/>
      <c r="AT477" s="361"/>
      <c r="AU477" s="358"/>
      <c r="AV477" s="361">
        <v>4</v>
      </c>
      <c r="AW477" s="361">
        <v>392</v>
      </c>
      <c r="AX477" s="358">
        <f t="shared" si="71"/>
        <v>98</v>
      </c>
      <c r="AY477" s="361">
        <v>80</v>
      </c>
      <c r="AZ477" s="361">
        <v>5324</v>
      </c>
      <c r="BA477" s="360">
        <f t="shared" si="72"/>
        <v>1331</v>
      </c>
      <c r="BB477" s="361">
        <v>92</v>
      </c>
      <c r="BC477" s="361">
        <v>5696</v>
      </c>
      <c r="BD477" s="362">
        <f t="shared" si="73"/>
        <v>1424</v>
      </c>
      <c r="BE477" s="359">
        <v>100</v>
      </c>
      <c r="BF477" s="359">
        <v>6812</v>
      </c>
      <c r="BG477" s="362">
        <f t="shared" si="74"/>
        <v>1703</v>
      </c>
      <c r="BH477" s="360">
        <v>84</v>
      </c>
      <c r="BI477" s="360">
        <v>5964</v>
      </c>
      <c r="BJ477" s="362">
        <f t="shared" si="75"/>
        <v>1491</v>
      </c>
      <c r="BK477" s="360">
        <v>166</v>
      </c>
      <c r="BL477" s="360">
        <v>11190</v>
      </c>
      <c r="BM477" s="362">
        <f t="shared" si="76"/>
        <v>2797.5</v>
      </c>
    </row>
    <row r="478" spans="1:65" ht="14.65" customHeight="1">
      <c r="A478" s="340">
        <v>476</v>
      </c>
      <c r="B478" s="368" t="s">
        <v>2279</v>
      </c>
      <c r="C478" s="368"/>
      <c r="D478" s="368"/>
      <c r="E478" s="357" t="s">
        <v>207</v>
      </c>
      <c r="F478" s="363"/>
      <c r="G478" s="363"/>
      <c r="H478" s="363"/>
      <c r="I478" s="363"/>
      <c r="J478" s="363"/>
      <c r="K478" s="363"/>
      <c r="L478" s="363"/>
      <c r="M478" s="363"/>
      <c r="N478" s="363"/>
      <c r="O478" s="363"/>
      <c r="P478" s="363"/>
      <c r="Q478" s="363"/>
      <c r="R478" s="356"/>
      <c r="S478" s="356"/>
      <c r="T478" s="356"/>
      <c r="U478" s="356"/>
      <c r="V478" s="356"/>
      <c r="W478" s="356"/>
      <c r="X478" s="356"/>
      <c r="Y478" s="356"/>
      <c r="Z478" s="357"/>
      <c r="AA478" s="356"/>
      <c r="AB478" s="356"/>
      <c r="AC478" s="357"/>
      <c r="AD478" s="356"/>
      <c r="AE478" s="356"/>
      <c r="AF478" s="357"/>
      <c r="AG478" s="357"/>
      <c r="AH478" s="357"/>
      <c r="AI478" s="357"/>
      <c r="AJ478" s="356"/>
      <c r="AK478" s="356"/>
      <c r="AL478" s="357"/>
      <c r="AM478" s="356"/>
      <c r="AN478" s="356"/>
      <c r="AO478" s="356"/>
      <c r="AP478" s="358"/>
      <c r="AQ478" s="355"/>
      <c r="AR478" s="356"/>
      <c r="AS478" s="361"/>
      <c r="AT478" s="361"/>
      <c r="AU478" s="358"/>
      <c r="AV478" s="361">
        <v>18</v>
      </c>
      <c r="AW478" s="361">
        <v>1266</v>
      </c>
      <c r="AX478" s="358">
        <f t="shared" si="71"/>
        <v>316.5</v>
      </c>
      <c r="AY478" s="361">
        <v>91</v>
      </c>
      <c r="AZ478" s="361">
        <v>6157</v>
      </c>
      <c r="BA478" s="360">
        <f t="shared" si="72"/>
        <v>1539.25</v>
      </c>
      <c r="BB478" s="361">
        <v>111</v>
      </c>
      <c r="BC478" s="361">
        <v>7357</v>
      </c>
      <c r="BD478" s="362">
        <f t="shared" si="73"/>
        <v>1839.25</v>
      </c>
      <c r="BE478" s="359">
        <v>135</v>
      </c>
      <c r="BF478" s="359">
        <v>9329</v>
      </c>
      <c r="BG478" s="362">
        <f t="shared" si="74"/>
        <v>2332.25</v>
      </c>
      <c r="BH478" s="360">
        <v>162</v>
      </c>
      <c r="BI478" s="360">
        <v>10686</v>
      </c>
      <c r="BJ478" s="362">
        <f t="shared" si="75"/>
        <v>2671.5</v>
      </c>
      <c r="BK478" s="360">
        <v>176</v>
      </c>
      <c r="BL478" s="360">
        <v>11552</v>
      </c>
      <c r="BM478" s="362">
        <f t="shared" si="76"/>
        <v>2888</v>
      </c>
    </row>
    <row r="479" spans="1:65" ht="14.65" customHeight="1">
      <c r="A479" s="340">
        <v>477</v>
      </c>
      <c r="B479" s="368" t="s">
        <v>2549</v>
      </c>
      <c r="C479" s="369"/>
      <c r="D479" s="369"/>
      <c r="E479" s="370" t="s">
        <v>5</v>
      </c>
      <c r="F479" s="360"/>
      <c r="G479" s="360"/>
      <c r="H479" s="360"/>
      <c r="I479" s="360"/>
      <c r="J479" s="360"/>
      <c r="K479" s="360"/>
      <c r="L479" s="360"/>
      <c r="M479" s="360"/>
      <c r="N479" s="360"/>
      <c r="O479" s="360"/>
      <c r="P479" s="360"/>
      <c r="Q479" s="360"/>
      <c r="R479" s="360"/>
      <c r="S479" s="360"/>
      <c r="T479" s="360"/>
      <c r="U479" s="360"/>
      <c r="V479" s="360"/>
      <c r="W479" s="360"/>
      <c r="X479" s="360"/>
      <c r="Y479" s="360"/>
      <c r="Z479" s="360"/>
      <c r="AA479" s="360"/>
      <c r="AB479" s="360"/>
      <c r="AC479" s="360"/>
      <c r="AD479" s="360"/>
      <c r="AE479" s="360"/>
      <c r="AF479" s="360"/>
      <c r="AG479" s="360"/>
      <c r="AH479" s="360"/>
      <c r="AI479" s="360"/>
      <c r="AJ479" s="360"/>
      <c r="AK479" s="360"/>
      <c r="AL479" s="360"/>
      <c r="AM479" s="360"/>
      <c r="AN479" s="360"/>
      <c r="AO479" s="360"/>
      <c r="AP479" s="360"/>
      <c r="AQ479" s="360"/>
      <c r="AR479" s="360"/>
      <c r="AS479" s="360"/>
      <c r="AT479" s="360"/>
      <c r="AU479" s="360"/>
      <c r="AV479" s="360"/>
      <c r="AW479" s="360"/>
      <c r="AX479" s="360"/>
      <c r="AY479" s="371">
        <v>108</v>
      </c>
      <c r="AZ479" s="371">
        <v>8344</v>
      </c>
      <c r="BA479" s="360">
        <f t="shared" si="72"/>
        <v>2086</v>
      </c>
      <c r="BB479" s="361">
        <v>157</v>
      </c>
      <c r="BC479" s="361">
        <v>9743</v>
      </c>
      <c r="BD479" s="362">
        <f t="shared" si="73"/>
        <v>2435.75</v>
      </c>
      <c r="BE479" s="359">
        <v>215</v>
      </c>
      <c r="BF479" s="359">
        <v>13089</v>
      </c>
      <c r="BG479" s="362">
        <f t="shared" si="74"/>
        <v>3272.25</v>
      </c>
      <c r="BH479" s="360">
        <v>190</v>
      </c>
      <c r="BI479" s="360">
        <v>11534</v>
      </c>
      <c r="BJ479" s="362">
        <f t="shared" si="75"/>
        <v>2883.5</v>
      </c>
      <c r="BK479" s="360">
        <v>215</v>
      </c>
      <c r="BL479" s="360">
        <v>13269</v>
      </c>
      <c r="BM479" s="362">
        <f t="shared" si="76"/>
        <v>3317.25</v>
      </c>
    </row>
    <row r="480" spans="1:65" ht="15.75" customHeight="1">
      <c r="A480" s="340">
        <v>478</v>
      </c>
      <c r="B480" s="368" t="s">
        <v>2987</v>
      </c>
      <c r="C480" s="369"/>
      <c r="D480" s="369"/>
      <c r="E480" s="370" t="s">
        <v>16</v>
      </c>
      <c r="F480" s="360"/>
      <c r="G480" s="360"/>
      <c r="H480" s="360"/>
      <c r="I480" s="360"/>
      <c r="J480" s="360"/>
      <c r="K480" s="360"/>
      <c r="L480" s="360"/>
      <c r="M480" s="360"/>
      <c r="N480" s="360"/>
      <c r="O480" s="360"/>
      <c r="P480" s="360"/>
      <c r="Q480" s="360"/>
      <c r="R480" s="360"/>
      <c r="S480" s="360"/>
      <c r="T480" s="360"/>
      <c r="U480" s="360"/>
      <c r="V480" s="360"/>
      <c r="W480" s="360"/>
      <c r="X480" s="360"/>
      <c r="Y480" s="360"/>
      <c r="Z480" s="360"/>
      <c r="AA480" s="360"/>
      <c r="AB480" s="360"/>
      <c r="AC480" s="360"/>
      <c r="AD480" s="360"/>
      <c r="AE480" s="360"/>
      <c r="AF480" s="360"/>
      <c r="AG480" s="360"/>
      <c r="AH480" s="360"/>
      <c r="AI480" s="360"/>
      <c r="AJ480" s="360"/>
      <c r="AK480" s="360"/>
      <c r="AL480" s="360"/>
      <c r="AM480" s="360"/>
      <c r="AN480" s="360"/>
      <c r="AO480" s="360"/>
      <c r="AP480" s="360"/>
      <c r="AQ480" s="360"/>
      <c r="AR480" s="360"/>
      <c r="AS480" s="360"/>
      <c r="AT480" s="360"/>
      <c r="AU480" s="360"/>
      <c r="AV480" s="360"/>
      <c r="AW480" s="360"/>
      <c r="AX480" s="360"/>
      <c r="AY480" s="371"/>
      <c r="AZ480" s="371"/>
      <c r="BA480" s="360"/>
      <c r="BB480" s="361">
        <v>115</v>
      </c>
      <c r="BC480" s="361">
        <v>6309</v>
      </c>
      <c r="BD480" s="362">
        <f t="shared" si="73"/>
        <v>1577.25</v>
      </c>
      <c r="BE480" s="359">
        <v>0</v>
      </c>
      <c r="BF480" s="359">
        <v>0</v>
      </c>
      <c r="BG480" s="362">
        <f t="shared" si="74"/>
        <v>0</v>
      </c>
      <c r="BH480" s="360">
        <v>0</v>
      </c>
      <c r="BI480" s="360">
        <v>0</v>
      </c>
      <c r="BJ480" s="362">
        <f t="shared" si="75"/>
        <v>0</v>
      </c>
      <c r="BK480" s="360">
        <v>0</v>
      </c>
      <c r="BL480" s="360">
        <v>0</v>
      </c>
      <c r="BM480" s="362">
        <f t="shared" si="76"/>
        <v>0</v>
      </c>
    </row>
    <row r="481" spans="1:65" ht="15.75" customHeight="1">
      <c r="A481" s="340">
        <v>479</v>
      </c>
      <c r="B481" s="360" t="s">
        <v>3669</v>
      </c>
      <c r="C481" s="360"/>
      <c r="D481" s="360"/>
      <c r="E481" s="370" t="s">
        <v>5</v>
      </c>
      <c r="F481" s="360"/>
      <c r="G481" s="360"/>
      <c r="H481" s="360"/>
      <c r="I481" s="360"/>
      <c r="J481" s="360"/>
      <c r="K481" s="360"/>
      <c r="L481" s="360"/>
      <c r="M481" s="360"/>
      <c r="N481" s="360"/>
      <c r="O481" s="360"/>
      <c r="P481" s="360"/>
      <c r="Q481" s="360"/>
      <c r="R481" s="360"/>
      <c r="S481" s="360"/>
      <c r="T481" s="360"/>
      <c r="U481" s="360"/>
      <c r="V481" s="360"/>
      <c r="W481" s="360"/>
      <c r="X481" s="360"/>
      <c r="Y481" s="360"/>
      <c r="Z481" s="360"/>
      <c r="AA481" s="360"/>
      <c r="AB481" s="360"/>
      <c r="AC481" s="360"/>
      <c r="AD481" s="360"/>
      <c r="AE481" s="360"/>
      <c r="AF481" s="360"/>
      <c r="AG481" s="360"/>
      <c r="AH481" s="360"/>
      <c r="AI481" s="360"/>
      <c r="AJ481" s="360"/>
      <c r="AK481" s="360"/>
      <c r="AL481" s="360"/>
      <c r="AM481" s="360"/>
      <c r="AN481" s="360"/>
      <c r="AO481" s="360"/>
      <c r="AP481" s="360"/>
      <c r="AQ481" s="360"/>
      <c r="AR481" s="360"/>
      <c r="AS481" s="360"/>
      <c r="AT481" s="360"/>
      <c r="AU481" s="360"/>
      <c r="AV481" s="360"/>
      <c r="AW481" s="360"/>
      <c r="AX481" s="360"/>
      <c r="AY481" s="360"/>
      <c r="AZ481" s="360"/>
      <c r="BA481" s="360"/>
      <c r="BB481" s="360"/>
      <c r="BC481" s="360"/>
      <c r="BD481" s="360"/>
      <c r="BE481" s="359">
        <v>60</v>
      </c>
      <c r="BF481" s="359">
        <v>4808</v>
      </c>
      <c r="BG481" s="362">
        <f t="shared" si="74"/>
        <v>1202</v>
      </c>
      <c r="BH481" s="360">
        <v>79</v>
      </c>
      <c r="BI481" s="360">
        <v>5977</v>
      </c>
      <c r="BJ481" s="362">
        <f t="shared" si="75"/>
        <v>1494.25</v>
      </c>
      <c r="BK481" s="360">
        <v>99</v>
      </c>
      <c r="BL481" s="360">
        <v>7381</v>
      </c>
      <c r="BM481" s="362">
        <f t="shared" si="76"/>
        <v>1845.25</v>
      </c>
    </row>
    <row r="482" spans="1:65" ht="15.75" customHeight="1">
      <c r="A482" s="340">
        <v>480</v>
      </c>
      <c r="B482" s="360" t="s">
        <v>3670</v>
      </c>
      <c r="C482" s="360"/>
      <c r="D482" s="360"/>
      <c r="E482" s="370" t="s">
        <v>5</v>
      </c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360"/>
      <c r="Z482" s="360"/>
      <c r="AA482" s="360"/>
      <c r="AB482" s="360"/>
      <c r="AC482" s="360"/>
      <c r="AD482" s="360"/>
      <c r="AE482" s="360"/>
      <c r="AF482" s="360"/>
      <c r="AG482" s="360"/>
      <c r="AH482" s="360"/>
      <c r="AI482" s="360"/>
      <c r="AJ482" s="360"/>
      <c r="AK482" s="360"/>
      <c r="AL482" s="360"/>
      <c r="AM482" s="360"/>
      <c r="AN482" s="360"/>
      <c r="AO482" s="360"/>
      <c r="AP482" s="360"/>
      <c r="AQ482" s="360"/>
      <c r="AR482" s="360"/>
      <c r="AS482" s="360"/>
      <c r="AT482" s="360"/>
      <c r="AU482" s="360"/>
      <c r="AV482" s="360"/>
      <c r="AW482" s="360"/>
      <c r="AX482" s="360"/>
      <c r="AY482" s="360"/>
      <c r="AZ482" s="360"/>
      <c r="BA482" s="360"/>
      <c r="BB482" s="360"/>
      <c r="BC482" s="360"/>
      <c r="BD482" s="360"/>
      <c r="BE482" s="359">
        <v>136</v>
      </c>
      <c r="BF482" s="359">
        <v>8924</v>
      </c>
      <c r="BG482" s="362">
        <f t="shared" si="74"/>
        <v>2231</v>
      </c>
      <c r="BH482" s="360">
        <v>133</v>
      </c>
      <c r="BI482" s="360">
        <v>9231</v>
      </c>
      <c r="BJ482" s="362">
        <f t="shared" si="75"/>
        <v>2307.75</v>
      </c>
      <c r="BK482" s="360">
        <v>145</v>
      </c>
      <c r="BL482" s="360">
        <v>8595</v>
      </c>
      <c r="BM482" s="362">
        <f t="shared" si="76"/>
        <v>2148.75</v>
      </c>
    </row>
    <row r="483" spans="1:65" ht="15.75" customHeight="1">
      <c r="A483" s="340">
        <v>481</v>
      </c>
      <c r="B483" s="360" t="s">
        <v>3671</v>
      </c>
      <c r="C483" s="360"/>
      <c r="D483" s="360"/>
      <c r="E483" s="370" t="s">
        <v>5</v>
      </c>
      <c r="F483" s="360"/>
      <c r="G483" s="360"/>
      <c r="H483" s="360"/>
      <c r="I483" s="360"/>
      <c r="J483" s="360"/>
      <c r="K483" s="360"/>
      <c r="L483" s="360"/>
      <c r="M483" s="360"/>
      <c r="N483" s="360"/>
      <c r="O483" s="360"/>
      <c r="P483" s="360"/>
      <c r="Q483" s="360"/>
      <c r="R483" s="360"/>
      <c r="S483" s="360"/>
      <c r="T483" s="360"/>
      <c r="U483" s="360"/>
      <c r="V483" s="360"/>
      <c r="W483" s="360"/>
      <c r="X483" s="360"/>
      <c r="Y483" s="360"/>
      <c r="Z483" s="360"/>
      <c r="AA483" s="360"/>
      <c r="AB483" s="360"/>
      <c r="AC483" s="360"/>
      <c r="AD483" s="360"/>
      <c r="AE483" s="360"/>
      <c r="AF483" s="360"/>
      <c r="AG483" s="360"/>
      <c r="AH483" s="360"/>
      <c r="AI483" s="360"/>
      <c r="AJ483" s="360"/>
      <c r="AK483" s="360"/>
      <c r="AL483" s="360"/>
      <c r="AM483" s="360"/>
      <c r="AN483" s="360"/>
      <c r="AO483" s="360"/>
      <c r="AP483" s="360"/>
      <c r="AQ483" s="360"/>
      <c r="AR483" s="360"/>
      <c r="AS483" s="360"/>
      <c r="AT483" s="360"/>
      <c r="AU483" s="360"/>
      <c r="AV483" s="360"/>
      <c r="AW483" s="360"/>
      <c r="AX483" s="360"/>
      <c r="AY483" s="360"/>
      <c r="AZ483" s="360"/>
      <c r="BA483" s="360"/>
      <c r="BB483" s="360"/>
      <c r="BC483" s="360"/>
      <c r="BD483" s="360"/>
      <c r="BE483" s="359">
        <v>35</v>
      </c>
      <c r="BF483" s="359">
        <v>2481</v>
      </c>
      <c r="BG483" s="362">
        <f t="shared" si="74"/>
        <v>620.25</v>
      </c>
      <c r="BH483" s="360">
        <v>65</v>
      </c>
      <c r="BI483" s="360">
        <v>4435</v>
      </c>
      <c r="BJ483" s="362">
        <f t="shared" si="75"/>
        <v>1108.75</v>
      </c>
      <c r="BK483" s="360">
        <v>66</v>
      </c>
      <c r="BL483" s="360">
        <v>4154</v>
      </c>
      <c r="BM483" s="362">
        <f t="shared" si="76"/>
        <v>1038.5</v>
      </c>
    </row>
    <row r="484" spans="1:65" ht="15.75" customHeight="1">
      <c r="A484" s="340">
        <v>482</v>
      </c>
      <c r="B484" s="360" t="s">
        <v>3672</v>
      </c>
      <c r="C484" s="360"/>
      <c r="D484" s="360"/>
      <c r="E484" s="370" t="s">
        <v>5</v>
      </c>
      <c r="F484" s="360"/>
      <c r="G484" s="360"/>
      <c r="H484" s="360"/>
      <c r="I484" s="360"/>
      <c r="J484" s="360"/>
      <c r="K484" s="360"/>
      <c r="L484" s="360"/>
      <c r="M484" s="360"/>
      <c r="N484" s="360"/>
      <c r="O484" s="360"/>
      <c r="P484" s="360"/>
      <c r="Q484" s="360"/>
      <c r="R484" s="360"/>
      <c r="S484" s="360"/>
      <c r="T484" s="360"/>
      <c r="U484" s="360"/>
      <c r="V484" s="360"/>
      <c r="W484" s="360"/>
      <c r="X484" s="360"/>
      <c r="Y484" s="360"/>
      <c r="Z484" s="360"/>
      <c r="AA484" s="360"/>
      <c r="AB484" s="360"/>
      <c r="AC484" s="360"/>
      <c r="AD484" s="360"/>
      <c r="AE484" s="360"/>
      <c r="AF484" s="360"/>
      <c r="AG484" s="360"/>
      <c r="AH484" s="360"/>
      <c r="AI484" s="360"/>
      <c r="AJ484" s="360"/>
      <c r="AK484" s="360"/>
      <c r="AL484" s="360"/>
      <c r="AM484" s="360"/>
      <c r="AN484" s="360"/>
      <c r="AO484" s="360"/>
      <c r="AP484" s="360"/>
      <c r="AQ484" s="360"/>
      <c r="AR484" s="360"/>
      <c r="AS484" s="360"/>
      <c r="AT484" s="360"/>
      <c r="AU484" s="360"/>
      <c r="AV484" s="360"/>
      <c r="AW484" s="360"/>
      <c r="AX484" s="360"/>
      <c r="AY484" s="360"/>
      <c r="AZ484" s="360"/>
      <c r="BA484" s="360"/>
      <c r="BB484" s="360"/>
      <c r="BC484" s="360"/>
      <c r="BD484" s="360"/>
      <c r="BE484" s="359">
        <v>8</v>
      </c>
      <c r="BF484" s="359">
        <v>564</v>
      </c>
      <c r="BG484" s="362">
        <f t="shared" si="74"/>
        <v>141</v>
      </c>
      <c r="BH484" s="360">
        <v>36</v>
      </c>
      <c r="BI484" s="360">
        <v>2364</v>
      </c>
      <c r="BJ484" s="362">
        <f t="shared" si="75"/>
        <v>591</v>
      </c>
      <c r="BK484" s="360">
        <v>39</v>
      </c>
      <c r="BL484" s="360">
        <v>2217</v>
      </c>
      <c r="BM484" s="362">
        <f t="shared" si="76"/>
        <v>554.25</v>
      </c>
    </row>
    <row r="485" spans="1:65" ht="15.75" customHeight="1">
      <c r="A485" s="340">
        <v>483</v>
      </c>
      <c r="B485" s="360" t="s">
        <v>3673</v>
      </c>
      <c r="C485" s="360"/>
      <c r="D485" s="360"/>
      <c r="E485" s="370" t="s">
        <v>5</v>
      </c>
      <c r="F485" s="360"/>
      <c r="G485" s="360"/>
      <c r="H485" s="360"/>
      <c r="I485" s="360"/>
      <c r="J485" s="360"/>
      <c r="K485" s="360"/>
      <c r="L485" s="360"/>
      <c r="M485" s="360"/>
      <c r="N485" s="360"/>
      <c r="O485" s="360"/>
      <c r="P485" s="360"/>
      <c r="Q485" s="360"/>
      <c r="R485" s="360"/>
      <c r="S485" s="360"/>
      <c r="T485" s="360"/>
      <c r="U485" s="360"/>
      <c r="V485" s="360"/>
      <c r="W485" s="360"/>
      <c r="X485" s="360"/>
      <c r="Y485" s="360"/>
      <c r="Z485" s="360"/>
      <c r="AA485" s="360"/>
      <c r="AB485" s="360"/>
      <c r="AC485" s="360"/>
      <c r="AD485" s="360"/>
      <c r="AE485" s="360"/>
      <c r="AF485" s="360"/>
      <c r="AG485" s="360"/>
      <c r="AH485" s="360"/>
      <c r="AI485" s="360"/>
      <c r="AJ485" s="360"/>
      <c r="AK485" s="360"/>
      <c r="AL485" s="360"/>
      <c r="AM485" s="360"/>
      <c r="AN485" s="360"/>
      <c r="AO485" s="360"/>
      <c r="AP485" s="360"/>
      <c r="AQ485" s="360"/>
      <c r="AR485" s="360"/>
      <c r="AS485" s="360"/>
      <c r="AT485" s="360"/>
      <c r="AU485" s="360"/>
      <c r="AV485" s="360"/>
      <c r="AW485" s="360"/>
      <c r="AX485" s="360"/>
      <c r="AY485" s="360"/>
      <c r="AZ485" s="360"/>
      <c r="BA485" s="360"/>
      <c r="BB485" s="360"/>
      <c r="BC485" s="360"/>
      <c r="BD485" s="360"/>
      <c r="BE485" s="359">
        <v>58</v>
      </c>
      <c r="BF485" s="359">
        <v>3746</v>
      </c>
      <c r="BG485" s="362">
        <f t="shared" si="74"/>
        <v>936.5</v>
      </c>
      <c r="BH485" s="360">
        <v>49</v>
      </c>
      <c r="BI485" s="360">
        <v>3091</v>
      </c>
      <c r="BJ485" s="362">
        <f t="shared" si="75"/>
        <v>772.75</v>
      </c>
      <c r="BK485" s="360">
        <v>74</v>
      </c>
      <c r="BL485" s="360">
        <v>4542</v>
      </c>
      <c r="BM485" s="362">
        <f t="shared" si="76"/>
        <v>1135.5</v>
      </c>
    </row>
    <row r="486" spans="1:65" ht="15.75" customHeight="1">
      <c r="A486" s="340">
        <v>484</v>
      </c>
      <c r="B486" s="360" t="s">
        <v>3674</v>
      </c>
      <c r="C486" s="360"/>
      <c r="D486" s="360"/>
      <c r="E486" s="370" t="s">
        <v>5</v>
      </c>
      <c r="F486" s="360"/>
      <c r="G486" s="360"/>
      <c r="H486" s="360"/>
      <c r="I486" s="360"/>
      <c r="J486" s="360"/>
      <c r="K486" s="360"/>
      <c r="L486" s="360"/>
      <c r="M486" s="360"/>
      <c r="N486" s="360"/>
      <c r="O486" s="360"/>
      <c r="P486" s="360"/>
      <c r="Q486" s="360"/>
      <c r="R486" s="360"/>
      <c r="S486" s="360"/>
      <c r="T486" s="360"/>
      <c r="U486" s="360"/>
      <c r="V486" s="360"/>
      <c r="W486" s="360"/>
      <c r="X486" s="360"/>
      <c r="Y486" s="360"/>
      <c r="Z486" s="360"/>
      <c r="AA486" s="360"/>
      <c r="AB486" s="360"/>
      <c r="AC486" s="360"/>
      <c r="AD486" s="360"/>
      <c r="AE486" s="360"/>
      <c r="AF486" s="360"/>
      <c r="AG486" s="360"/>
      <c r="AH486" s="360"/>
      <c r="AI486" s="360"/>
      <c r="AJ486" s="360"/>
      <c r="AK486" s="360"/>
      <c r="AL486" s="360"/>
      <c r="AM486" s="360"/>
      <c r="AN486" s="360"/>
      <c r="AO486" s="360"/>
      <c r="AP486" s="360"/>
      <c r="AQ486" s="360"/>
      <c r="AR486" s="360"/>
      <c r="AS486" s="360"/>
      <c r="AT486" s="360"/>
      <c r="AU486" s="360"/>
      <c r="AV486" s="360"/>
      <c r="AW486" s="360"/>
      <c r="AX486" s="360"/>
      <c r="AY486" s="360"/>
      <c r="AZ486" s="360"/>
      <c r="BA486" s="360"/>
      <c r="BB486" s="360"/>
      <c r="BC486" s="360"/>
      <c r="BD486" s="360"/>
      <c r="BE486" s="359">
        <v>17</v>
      </c>
      <c r="BF486" s="359">
        <v>1011</v>
      </c>
      <c r="BG486" s="362">
        <f t="shared" si="74"/>
        <v>252.75</v>
      </c>
      <c r="BH486" s="360">
        <v>19</v>
      </c>
      <c r="BI486" s="360">
        <v>1413</v>
      </c>
      <c r="BJ486" s="362">
        <f t="shared" si="75"/>
        <v>353.25</v>
      </c>
      <c r="BK486" s="360">
        <v>15</v>
      </c>
      <c r="BL486" s="360">
        <v>1245</v>
      </c>
      <c r="BM486" s="362">
        <f t="shared" si="76"/>
        <v>311.25</v>
      </c>
    </row>
    <row r="487" spans="1:65" ht="15.75" customHeight="1">
      <c r="A487" s="340">
        <v>485</v>
      </c>
      <c r="B487" s="360" t="s">
        <v>3675</v>
      </c>
      <c r="C487" s="360"/>
      <c r="D487" s="360"/>
      <c r="E487" s="370" t="s">
        <v>5</v>
      </c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360"/>
      <c r="Z487" s="360"/>
      <c r="AA487" s="360"/>
      <c r="AB487" s="360"/>
      <c r="AC487" s="360"/>
      <c r="AD487" s="360"/>
      <c r="AE487" s="360"/>
      <c r="AF487" s="360"/>
      <c r="AG487" s="360"/>
      <c r="AH487" s="360"/>
      <c r="AI487" s="360"/>
      <c r="AJ487" s="360"/>
      <c r="AK487" s="360"/>
      <c r="AL487" s="360"/>
      <c r="AM487" s="360"/>
      <c r="AN487" s="360"/>
      <c r="AO487" s="360"/>
      <c r="AP487" s="360"/>
      <c r="AQ487" s="360"/>
      <c r="AR487" s="360"/>
      <c r="AS487" s="360"/>
      <c r="AT487" s="360"/>
      <c r="AU487" s="360"/>
      <c r="AV487" s="360"/>
      <c r="AW487" s="360"/>
      <c r="AX487" s="360"/>
      <c r="AY487" s="360"/>
      <c r="AZ487" s="360"/>
      <c r="BA487" s="360"/>
      <c r="BB487" s="360"/>
      <c r="BC487" s="360"/>
      <c r="BD487" s="360"/>
      <c r="BE487" s="359">
        <v>21</v>
      </c>
      <c r="BF487" s="359">
        <v>1679</v>
      </c>
      <c r="BG487" s="362">
        <f t="shared" si="74"/>
        <v>419.75</v>
      </c>
      <c r="BH487" s="360">
        <v>28</v>
      </c>
      <c r="BI487" s="360">
        <v>1972</v>
      </c>
      <c r="BJ487" s="362">
        <f t="shared" si="75"/>
        <v>493</v>
      </c>
      <c r="BK487" s="360">
        <v>51</v>
      </c>
      <c r="BL487" s="360">
        <v>3241</v>
      </c>
      <c r="BM487" s="362">
        <f t="shared" si="76"/>
        <v>810.25</v>
      </c>
    </row>
    <row r="488" spans="1:65" ht="15.75" customHeight="1">
      <c r="A488" s="340">
        <v>486</v>
      </c>
      <c r="B488" s="360" t="s">
        <v>3676</v>
      </c>
      <c r="C488" s="360"/>
      <c r="D488" s="360"/>
      <c r="E488" s="370" t="s">
        <v>5</v>
      </c>
      <c r="F488" s="360"/>
      <c r="G488" s="360"/>
      <c r="H488" s="360"/>
      <c r="I488" s="360"/>
      <c r="J488" s="360"/>
      <c r="K488" s="360"/>
      <c r="L488" s="360"/>
      <c r="M488" s="360"/>
      <c r="N488" s="360"/>
      <c r="O488" s="360"/>
      <c r="P488" s="360"/>
      <c r="Q488" s="360"/>
      <c r="R488" s="360"/>
      <c r="S488" s="360"/>
      <c r="T488" s="360"/>
      <c r="U488" s="360"/>
      <c r="V488" s="360"/>
      <c r="W488" s="360"/>
      <c r="X488" s="360"/>
      <c r="Y488" s="360"/>
      <c r="Z488" s="360"/>
      <c r="AA488" s="360"/>
      <c r="AB488" s="360"/>
      <c r="AC488" s="360"/>
      <c r="AD488" s="360"/>
      <c r="AE488" s="360"/>
      <c r="AF488" s="360"/>
      <c r="AG488" s="360"/>
      <c r="AH488" s="360"/>
      <c r="AI488" s="360"/>
      <c r="AJ488" s="360"/>
      <c r="AK488" s="360"/>
      <c r="AL488" s="360"/>
      <c r="AM488" s="360"/>
      <c r="AN488" s="360"/>
      <c r="AO488" s="360"/>
      <c r="AP488" s="360"/>
      <c r="AQ488" s="360"/>
      <c r="AR488" s="360"/>
      <c r="AS488" s="360"/>
      <c r="AT488" s="360"/>
      <c r="AU488" s="360"/>
      <c r="AV488" s="360"/>
      <c r="AW488" s="360"/>
      <c r="AX488" s="360"/>
      <c r="AY488" s="360"/>
      <c r="AZ488" s="360"/>
      <c r="BA488" s="360"/>
      <c r="BB488" s="360"/>
      <c r="BC488" s="360"/>
      <c r="BD488" s="360"/>
      <c r="BE488" s="359">
        <v>22</v>
      </c>
      <c r="BF488" s="359">
        <v>1774</v>
      </c>
      <c r="BG488" s="362">
        <f t="shared" si="74"/>
        <v>443.5</v>
      </c>
      <c r="BH488" s="360">
        <v>37</v>
      </c>
      <c r="BI488" s="360">
        <v>2675</v>
      </c>
      <c r="BJ488" s="362">
        <f t="shared" si="75"/>
        <v>668.75</v>
      </c>
      <c r="BK488" s="360">
        <v>23</v>
      </c>
      <c r="BL488" s="360">
        <v>1489</v>
      </c>
      <c r="BM488" s="362">
        <f t="shared" si="76"/>
        <v>372.25</v>
      </c>
    </row>
    <row r="489" spans="1:65" ht="15.75" customHeight="1">
      <c r="A489" s="340">
        <v>487</v>
      </c>
      <c r="B489" s="360" t="s">
        <v>3677</v>
      </c>
      <c r="C489" s="360"/>
      <c r="D489" s="360"/>
      <c r="E489" s="370" t="s">
        <v>5</v>
      </c>
      <c r="F489" s="360"/>
      <c r="G489" s="360"/>
      <c r="H489" s="360"/>
      <c r="I489" s="360"/>
      <c r="J489" s="360"/>
      <c r="K489" s="360"/>
      <c r="L489" s="360"/>
      <c r="M489" s="360"/>
      <c r="N489" s="360"/>
      <c r="O489" s="360"/>
      <c r="P489" s="360"/>
      <c r="Q489" s="360"/>
      <c r="R489" s="360"/>
      <c r="S489" s="360"/>
      <c r="T489" s="360"/>
      <c r="U489" s="360"/>
      <c r="V489" s="360"/>
      <c r="W489" s="360"/>
      <c r="X489" s="360"/>
      <c r="Y489" s="360"/>
      <c r="Z489" s="360"/>
      <c r="AA489" s="360"/>
      <c r="AB489" s="360"/>
      <c r="AC489" s="360"/>
      <c r="AD489" s="360"/>
      <c r="AE489" s="360"/>
      <c r="AF489" s="360"/>
      <c r="AG489" s="360"/>
      <c r="AH489" s="360"/>
      <c r="AI489" s="360"/>
      <c r="AJ489" s="360"/>
      <c r="AK489" s="360"/>
      <c r="AL489" s="360"/>
      <c r="AM489" s="360"/>
      <c r="AN489" s="360"/>
      <c r="AO489" s="360"/>
      <c r="AP489" s="360"/>
      <c r="AQ489" s="360"/>
      <c r="AR489" s="360"/>
      <c r="AS489" s="360"/>
      <c r="AT489" s="360"/>
      <c r="AU489" s="360"/>
      <c r="AV489" s="360"/>
      <c r="AW489" s="360"/>
      <c r="AX489" s="360"/>
      <c r="AY489" s="360"/>
      <c r="AZ489" s="360"/>
      <c r="BA489" s="360"/>
      <c r="BB489" s="360"/>
      <c r="BC489" s="360"/>
      <c r="BD489" s="360"/>
      <c r="BE489" s="359">
        <v>7</v>
      </c>
      <c r="BF489" s="359">
        <v>481</v>
      </c>
      <c r="BG489" s="362">
        <f t="shared" si="74"/>
        <v>120.25</v>
      </c>
      <c r="BH489" s="360">
        <v>18</v>
      </c>
      <c r="BI489" s="360">
        <v>1010</v>
      </c>
      <c r="BJ489" s="362">
        <f t="shared" si="75"/>
        <v>252.5</v>
      </c>
      <c r="BK489" s="360">
        <v>24</v>
      </c>
      <c r="BL489" s="360">
        <v>1584</v>
      </c>
      <c r="BM489" s="362">
        <f t="shared" si="76"/>
        <v>396</v>
      </c>
    </row>
    <row r="490" spans="1:65" ht="15.75" customHeight="1">
      <c r="A490" s="340">
        <v>488</v>
      </c>
      <c r="B490" s="360" t="s">
        <v>3678</v>
      </c>
      <c r="C490" s="360"/>
      <c r="D490" s="360"/>
      <c r="E490" s="370" t="s">
        <v>5</v>
      </c>
      <c r="F490" s="360"/>
      <c r="G490" s="360"/>
      <c r="H490" s="360"/>
      <c r="I490" s="360"/>
      <c r="J490" s="360"/>
      <c r="K490" s="360"/>
      <c r="L490" s="360"/>
      <c r="M490" s="360"/>
      <c r="N490" s="360"/>
      <c r="O490" s="360"/>
      <c r="P490" s="360"/>
      <c r="Q490" s="360"/>
      <c r="R490" s="360"/>
      <c r="S490" s="360"/>
      <c r="T490" s="360"/>
      <c r="U490" s="360"/>
      <c r="V490" s="360"/>
      <c r="W490" s="360"/>
      <c r="X490" s="360"/>
      <c r="Y490" s="360"/>
      <c r="Z490" s="360"/>
      <c r="AA490" s="360"/>
      <c r="AB490" s="360"/>
      <c r="AC490" s="360"/>
      <c r="AD490" s="360"/>
      <c r="AE490" s="360"/>
      <c r="AF490" s="360"/>
      <c r="AG490" s="360"/>
      <c r="AH490" s="360"/>
      <c r="AI490" s="360"/>
      <c r="AJ490" s="360"/>
      <c r="AK490" s="360"/>
      <c r="AL490" s="360"/>
      <c r="AM490" s="360"/>
      <c r="AN490" s="360"/>
      <c r="AO490" s="360"/>
      <c r="AP490" s="360"/>
      <c r="AQ490" s="360"/>
      <c r="AR490" s="360"/>
      <c r="AS490" s="360"/>
      <c r="AT490" s="360"/>
      <c r="AU490" s="360"/>
      <c r="AV490" s="360"/>
      <c r="AW490" s="360"/>
      <c r="AX490" s="360"/>
      <c r="AY490" s="360"/>
      <c r="AZ490" s="360"/>
      <c r="BA490" s="360"/>
      <c r="BB490" s="360"/>
      <c r="BC490" s="360"/>
      <c r="BD490" s="360"/>
      <c r="BE490" s="359">
        <v>100</v>
      </c>
      <c r="BF490" s="359">
        <v>8008</v>
      </c>
      <c r="BG490" s="362">
        <f t="shared" si="74"/>
        <v>2002</v>
      </c>
      <c r="BH490" s="360">
        <v>185</v>
      </c>
      <c r="BI490" s="360">
        <v>14259</v>
      </c>
      <c r="BJ490" s="362">
        <f t="shared" si="75"/>
        <v>3564.75</v>
      </c>
      <c r="BK490" s="360">
        <v>219</v>
      </c>
      <c r="BL490" s="360">
        <v>16461</v>
      </c>
      <c r="BM490" s="362">
        <f t="shared" si="76"/>
        <v>4115.25</v>
      </c>
    </row>
    <row r="491" spans="1:65" ht="15.75" customHeight="1">
      <c r="A491" s="340">
        <v>489</v>
      </c>
      <c r="B491" s="360" t="s">
        <v>3679</v>
      </c>
      <c r="C491" s="360"/>
      <c r="D491" s="360"/>
      <c r="E491" s="370" t="s">
        <v>5</v>
      </c>
      <c r="F491" s="360"/>
      <c r="G491" s="360"/>
      <c r="H491" s="360"/>
      <c r="I491" s="360"/>
      <c r="J491" s="360"/>
      <c r="K491" s="360"/>
      <c r="L491" s="360"/>
      <c r="M491" s="360"/>
      <c r="N491" s="360"/>
      <c r="O491" s="360"/>
      <c r="P491" s="360"/>
      <c r="Q491" s="360"/>
      <c r="R491" s="360"/>
      <c r="S491" s="360"/>
      <c r="T491" s="360"/>
      <c r="U491" s="360"/>
      <c r="V491" s="360"/>
      <c r="W491" s="360"/>
      <c r="X491" s="360"/>
      <c r="Y491" s="360"/>
      <c r="Z491" s="360"/>
      <c r="AA491" s="360"/>
      <c r="AB491" s="360"/>
      <c r="AC491" s="360"/>
      <c r="AD491" s="360"/>
      <c r="AE491" s="360"/>
      <c r="AF491" s="360"/>
      <c r="AG491" s="360"/>
      <c r="AH491" s="360"/>
      <c r="AI491" s="360"/>
      <c r="AJ491" s="360"/>
      <c r="AK491" s="360"/>
      <c r="AL491" s="360"/>
      <c r="AM491" s="360"/>
      <c r="AN491" s="360"/>
      <c r="AO491" s="360"/>
      <c r="AP491" s="360"/>
      <c r="AQ491" s="360"/>
      <c r="AR491" s="360"/>
      <c r="AS491" s="360"/>
      <c r="AT491" s="360"/>
      <c r="AU491" s="360"/>
      <c r="AV491" s="360"/>
      <c r="AW491" s="360"/>
      <c r="AX491" s="360"/>
      <c r="AY491" s="360"/>
      <c r="AZ491" s="360"/>
      <c r="BA491" s="360"/>
      <c r="BB491" s="360"/>
      <c r="BC491" s="360"/>
      <c r="BD491" s="360"/>
      <c r="BE491" s="359">
        <v>14</v>
      </c>
      <c r="BF491" s="359">
        <v>1062</v>
      </c>
      <c r="BG491" s="362">
        <f t="shared" si="74"/>
        <v>265.5</v>
      </c>
      <c r="BH491" s="360">
        <v>28</v>
      </c>
      <c r="BI491" s="360">
        <v>2444</v>
      </c>
      <c r="BJ491" s="362">
        <f t="shared" si="75"/>
        <v>611</v>
      </c>
      <c r="BK491" s="360">
        <v>19</v>
      </c>
      <c r="BL491" s="360">
        <v>1637</v>
      </c>
      <c r="BM491" s="362">
        <f t="shared" si="76"/>
        <v>409.25</v>
      </c>
    </row>
    <row r="492" spans="1:65" ht="15.75" customHeight="1">
      <c r="A492" s="340">
        <v>490</v>
      </c>
      <c r="B492" s="360" t="s">
        <v>3680</v>
      </c>
      <c r="C492" s="360"/>
      <c r="D492" s="360"/>
      <c r="E492" s="370" t="s">
        <v>5</v>
      </c>
      <c r="F492" s="360"/>
      <c r="G492" s="360"/>
      <c r="H492" s="360"/>
      <c r="I492" s="360"/>
      <c r="J492" s="360"/>
      <c r="K492" s="360"/>
      <c r="L492" s="360"/>
      <c r="M492" s="360"/>
      <c r="N492" s="360"/>
      <c r="O492" s="360"/>
      <c r="P492" s="360"/>
      <c r="Q492" s="360"/>
      <c r="R492" s="360"/>
      <c r="S492" s="360"/>
      <c r="T492" s="360"/>
      <c r="U492" s="360"/>
      <c r="V492" s="360"/>
      <c r="W492" s="360"/>
      <c r="X492" s="360"/>
      <c r="Y492" s="360"/>
      <c r="Z492" s="360"/>
      <c r="AA492" s="360"/>
      <c r="AB492" s="360"/>
      <c r="AC492" s="360"/>
      <c r="AD492" s="360"/>
      <c r="AE492" s="360"/>
      <c r="AF492" s="360"/>
      <c r="AG492" s="360"/>
      <c r="AH492" s="360"/>
      <c r="AI492" s="360"/>
      <c r="AJ492" s="360"/>
      <c r="AK492" s="360"/>
      <c r="AL492" s="360"/>
      <c r="AM492" s="360"/>
      <c r="AN492" s="360"/>
      <c r="AO492" s="360"/>
      <c r="AP492" s="360"/>
      <c r="AQ492" s="360"/>
      <c r="AR492" s="360"/>
      <c r="AS492" s="360"/>
      <c r="AT492" s="360"/>
      <c r="AU492" s="360"/>
      <c r="AV492" s="360"/>
      <c r="AW492" s="360"/>
      <c r="AX492" s="360"/>
      <c r="AY492" s="360"/>
      <c r="AZ492" s="360"/>
      <c r="BA492" s="360"/>
      <c r="BB492" s="360"/>
      <c r="BC492" s="360"/>
      <c r="BD492" s="360"/>
      <c r="BE492" s="359">
        <v>18</v>
      </c>
      <c r="BF492" s="359">
        <v>1342</v>
      </c>
      <c r="BG492" s="362">
        <f t="shared" si="74"/>
        <v>335.5</v>
      </c>
      <c r="BH492" s="360">
        <v>29</v>
      </c>
      <c r="BI492" s="360">
        <v>2171</v>
      </c>
      <c r="BJ492" s="362">
        <f t="shared" si="75"/>
        <v>542.75</v>
      </c>
      <c r="BK492" s="360">
        <v>46</v>
      </c>
      <c r="BL492" s="360">
        <v>2974</v>
      </c>
      <c r="BM492" s="362">
        <f t="shared" si="76"/>
        <v>743.5</v>
      </c>
    </row>
    <row r="493" spans="1:65" ht="15.75" customHeight="1">
      <c r="A493" s="340">
        <v>491</v>
      </c>
      <c r="B493" s="360" t="s">
        <v>3681</v>
      </c>
      <c r="C493" s="360"/>
      <c r="D493" s="360"/>
      <c r="E493" s="370" t="s">
        <v>5</v>
      </c>
      <c r="F493" s="360"/>
      <c r="G493" s="360"/>
      <c r="H493" s="360"/>
      <c r="I493" s="360"/>
      <c r="J493" s="360"/>
      <c r="K493" s="360"/>
      <c r="L493" s="360"/>
      <c r="M493" s="360"/>
      <c r="N493" s="360"/>
      <c r="O493" s="360"/>
      <c r="P493" s="360"/>
      <c r="Q493" s="360"/>
      <c r="R493" s="360"/>
      <c r="S493" s="360"/>
      <c r="T493" s="360"/>
      <c r="U493" s="360"/>
      <c r="V493" s="360"/>
      <c r="W493" s="360"/>
      <c r="X493" s="360"/>
      <c r="Y493" s="360"/>
      <c r="Z493" s="360"/>
      <c r="AA493" s="360"/>
      <c r="AB493" s="360"/>
      <c r="AC493" s="360"/>
      <c r="AD493" s="360"/>
      <c r="AE493" s="360"/>
      <c r="AF493" s="360"/>
      <c r="AG493" s="360"/>
      <c r="AH493" s="360"/>
      <c r="AI493" s="360"/>
      <c r="AJ493" s="360"/>
      <c r="AK493" s="360"/>
      <c r="AL493" s="360"/>
      <c r="AM493" s="360"/>
      <c r="AN493" s="360"/>
      <c r="AO493" s="360"/>
      <c r="AP493" s="360"/>
      <c r="AQ493" s="360"/>
      <c r="AR493" s="360"/>
      <c r="AS493" s="360"/>
      <c r="AT493" s="360"/>
      <c r="AU493" s="360"/>
      <c r="AV493" s="360"/>
      <c r="AW493" s="360"/>
      <c r="AX493" s="360"/>
      <c r="AY493" s="360"/>
      <c r="AZ493" s="360"/>
      <c r="BA493" s="360"/>
      <c r="BB493" s="360"/>
      <c r="BC493" s="360"/>
      <c r="BD493" s="360"/>
      <c r="BE493" s="359">
        <v>11</v>
      </c>
      <c r="BF493" s="359">
        <v>905</v>
      </c>
      <c r="BG493" s="362">
        <f t="shared" si="74"/>
        <v>226.25</v>
      </c>
      <c r="BH493" s="360">
        <v>34</v>
      </c>
      <c r="BI493" s="360">
        <v>2838</v>
      </c>
      <c r="BJ493" s="362">
        <f t="shared" si="75"/>
        <v>709.5</v>
      </c>
      <c r="BK493" s="360">
        <v>43</v>
      </c>
      <c r="BL493" s="360">
        <v>3241</v>
      </c>
      <c r="BM493" s="362">
        <f t="shared" si="76"/>
        <v>810.25</v>
      </c>
    </row>
    <row r="494" spans="1:65" ht="15.75" customHeight="1">
      <c r="A494" s="340">
        <v>492</v>
      </c>
      <c r="B494" s="360" t="s">
        <v>3682</v>
      </c>
      <c r="C494" s="360"/>
      <c r="D494" s="360"/>
      <c r="E494" s="370" t="s">
        <v>5</v>
      </c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360"/>
      <c r="Z494" s="360"/>
      <c r="AA494" s="360"/>
      <c r="AB494" s="360"/>
      <c r="AC494" s="360"/>
      <c r="AD494" s="360"/>
      <c r="AE494" s="360"/>
      <c r="AF494" s="360"/>
      <c r="AG494" s="360"/>
      <c r="AH494" s="360"/>
      <c r="AI494" s="360"/>
      <c r="AJ494" s="360"/>
      <c r="AK494" s="360"/>
      <c r="AL494" s="360"/>
      <c r="AM494" s="360"/>
      <c r="AN494" s="360"/>
      <c r="AO494" s="360"/>
      <c r="AP494" s="360"/>
      <c r="AQ494" s="360"/>
      <c r="AR494" s="360"/>
      <c r="AS494" s="360"/>
      <c r="AT494" s="360"/>
      <c r="AU494" s="360"/>
      <c r="AV494" s="360"/>
      <c r="AW494" s="360"/>
      <c r="AX494" s="360"/>
      <c r="AY494" s="360"/>
      <c r="AZ494" s="360"/>
      <c r="BA494" s="360"/>
      <c r="BB494" s="360"/>
      <c r="BC494" s="360"/>
      <c r="BD494" s="360"/>
      <c r="BE494" s="359">
        <v>34</v>
      </c>
      <c r="BF494" s="359">
        <v>2382</v>
      </c>
      <c r="BG494" s="362">
        <f t="shared" si="74"/>
        <v>595.5</v>
      </c>
      <c r="BH494" s="360">
        <v>38</v>
      </c>
      <c r="BI494" s="360">
        <v>2442</v>
      </c>
      <c r="BJ494" s="362">
        <f t="shared" si="75"/>
        <v>610.5</v>
      </c>
      <c r="BK494" s="360">
        <v>64</v>
      </c>
      <c r="BL494" s="360">
        <v>4140</v>
      </c>
      <c r="BM494" s="362">
        <f t="shared" si="76"/>
        <v>1035</v>
      </c>
    </row>
    <row r="495" spans="1:65" ht="15.75" customHeight="1">
      <c r="A495" s="340">
        <v>493</v>
      </c>
      <c r="B495" s="360" t="s">
        <v>3683</v>
      </c>
      <c r="C495" s="360"/>
      <c r="D495" s="360"/>
      <c r="E495" s="370" t="s">
        <v>5</v>
      </c>
      <c r="F495" s="360"/>
      <c r="G495" s="360"/>
      <c r="H495" s="360"/>
      <c r="I495" s="360"/>
      <c r="J495" s="360"/>
      <c r="K495" s="360"/>
      <c r="L495" s="360"/>
      <c r="M495" s="360"/>
      <c r="N495" s="360"/>
      <c r="O495" s="360"/>
      <c r="P495" s="360"/>
      <c r="Q495" s="360"/>
      <c r="R495" s="360"/>
      <c r="S495" s="360"/>
      <c r="T495" s="360"/>
      <c r="U495" s="360"/>
      <c r="V495" s="360"/>
      <c r="W495" s="360"/>
      <c r="X495" s="360"/>
      <c r="Y495" s="360"/>
      <c r="Z495" s="360"/>
      <c r="AA495" s="360"/>
      <c r="AB495" s="360"/>
      <c r="AC495" s="360"/>
      <c r="AD495" s="360"/>
      <c r="AE495" s="360"/>
      <c r="AF495" s="360"/>
      <c r="AG495" s="360"/>
      <c r="AH495" s="360"/>
      <c r="AI495" s="360"/>
      <c r="AJ495" s="360"/>
      <c r="AK495" s="360"/>
      <c r="AL495" s="360"/>
      <c r="AM495" s="360"/>
      <c r="AN495" s="360"/>
      <c r="AO495" s="360"/>
      <c r="AP495" s="360"/>
      <c r="AQ495" s="360"/>
      <c r="AR495" s="360"/>
      <c r="AS495" s="360"/>
      <c r="AT495" s="360"/>
      <c r="AU495" s="360"/>
      <c r="AV495" s="360"/>
      <c r="AW495" s="360"/>
      <c r="AX495" s="360"/>
      <c r="AY495" s="360"/>
      <c r="AZ495" s="360"/>
      <c r="BA495" s="360"/>
      <c r="BB495" s="360"/>
      <c r="BC495" s="360"/>
      <c r="BD495" s="360"/>
      <c r="BE495" s="359">
        <v>96</v>
      </c>
      <c r="BF495" s="359">
        <v>6876</v>
      </c>
      <c r="BG495" s="362">
        <f t="shared" si="74"/>
        <v>1719</v>
      </c>
      <c r="BH495" s="360">
        <v>120</v>
      </c>
      <c r="BI495" s="360">
        <v>8004</v>
      </c>
      <c r="BJ495" s="362">
        <f t="shared" si="75"/>
        <v>2001</v>
      </c>
      <c r="BK495" s="360">
        <v>107</v>
      </c>
      <c r="BL495" s="360">
        <v>6633</v>
      </c>
      <c r="BM495" s="362">
        <f t="shared" si="76"/>
        <v>1658.25</v>
      </c>
    </row>
    <row r="496" spans="1:65" ht="15.75" customHeight="1">
      <c r="A496" s="340">
        <v>494</v>
      </c>
      <c r="B496" s="360" t="s">
        <v>3684</v>
      </c>
      <c r="C496" s="360"/>
      <c r="D496" s="360"/>
      <c r="E496" s="370" t="s">
        <v>5</v>
      </c>
      <c r="F496" s="360"/>
      <c r="G496" s="360"/>
      <c r="H496" s="360"/>
      <c r="I496" s="360"/>
      <c r="J496" s="360"/>
      <c r="K496" s="360"/>
      <c r="L496" s="360"/>
      <c r="M496" s="360"/>
      <c r="N496" s="360"/>
      <c r="O496" s="360"/>
      <c r="P496" s="360"/>
      <c r="Q496" s="360"/>
      <c r="R496" s="360"/>
      <c r="S496" s="360"/>
      <c r="T496" s="360"/>
      <c r="U496" s="360"/>
      <c r="V496" s="360"/>
      <c r="W496" s="360"/>
      <c r="X496" s="360"/>
      <c r="Y496" s="360"/>
      <c r="Z496" s="360"/>
      <c r="AA496" s="360"/>
      <c r="AB496" s="360"/>
      <c r="AC496" s="360"/>
      <c r="AD496" s="360"/>
      <c r="AE496" s="360"/>
      <c r="AF496" s="360"/>
      <c r="AG496" s="360"/>
      <c r="AH496" s="360"/>
      <c r="AI496" s="360"/>
      <c r="AJ496" s="360"/>
      <c r="AK496" s="360"/>
      <c r="AL496" s="360"/>
      <c r="AM496" s="360"/>
      <c r="AN496" s="360"/>
      <c r="AO496" s="360"/>
      <c r="AP496" s="360"/>
      <c r="AQ496" s="360"/>
      <c r="AR496" s="360"/>
      <c r="AS496" s="360"/>
      <c r="AT496" s="360"/>
      <c r="AU496" s="360"/>
      <c r="AV496" s="360"/>
      <c r="AW496" s="360"/>
      <c r="AX496" s="360"/>
      <c r="AY496" s="360"/>
      <c r="AZ496" s="360"/>
      <c r="BA496" s="360"/>
      <c r="BB496" s="360"/>
      <c r="BC496" s="360"/>
      <c r="BD496" s="360"/>
      <c r="BE496" s="359">
        <v>51</v>
      </c>
      <c r="BF496" s="359">
        <v>3433</v>
      </c>
      <c r="BG496" s="362">
        <f t="shared" si="74"/>
        <v>858.25</v>
      </c>
      <c r="BH496" s="360">
        <v>57</v>
      </c>
      <c r="BI496" s="360">
        <v>3663</v>
      </c>
      <c r="BJ496" s="362">
        <f t="shared" si="75"/>
        <v>915.75</v>
      </c>
      <c r="BK496" s="360">
        <v>68</v>
      </c>
      <c r="BL496" s="360">
        <v>4060</v>
      </c>
      <c r="BM496" s="362">
        <f t="shared" si="76"/>
        <v>1015</v>
      </c>
    </row>
    <row r="497" spans="1:65" ht="15.75" customHeight="1">
      <c r="A497" s="340">
        <v>495</v>
      </c>
      <c r="B497" s="360" t="s">
        <v>3685</v>
      </c>
      <c r="C497" s="360"/>
      <c r="D497" s="360"/>
      <c r="E497" s="370" t="s">
        <v>5</v>
      </c>
      <c r="F497" s="360"/>
      <c r="G497" s="360"/>
      <c r="H497" s="360"/>
      <c r="I497" s="360"/>
      <c r="J497" s="360"/>
      <c r="K497" s="360"/>
      <c r="L497" s="360"/>
      <c r="M497" s="360"/>
      <c r="N497" s="360"/>
      <c r="O497" s="360"/>
      <c r="P497" s="360"/>
      <c r="Q497" s="360"/>
      <c r="R497" s="360"/>
      <c r="S497" s="360"/>
      <c r="T497" s="360"/>
      <c r="U497" s="360"/>
      <c r="V497" s="360"/>
      <c r="W497" s="360"/>
      <c r="X497" s="360"/>
      <c r="Y497" s="360"/>
      <c r="Z497" s="360"/>
      <c r="AA497" s="360"/>
      <c r="AB497" s="360"/>
      <c r="AC497" s="360"/>
      <c r="AD497" s="360"/>
      <c r="AE497" s="360"/>
      <c r="AF497" s="360"/>
      <c r="AG497" s="360"/>
      <c r="AH497" s="360"/>
      <c r="AI497" s="360"/>
      <c r="AJ497" s="360"/>
      <c r="AK497" s="360"/>
      <c r="AL497" s="360"/>
      <c r="AM497" s="360"/>
      <c r="AN497" s="360"/>
      <c r="AO497" s="360"/>
      <c r="AP497" s="360"/>
      <c r="AQ497" s="360"/>
      <c r="AR497" s="360"/>
      <c r="AS497" s="360"/>
      <c r="AT497" s="360"/>
      <c r="AU497" s="360"/>
      <c r="AV497" s="360"/>
      <c r="AW497" s="360"/>
      <c r="AX497" s="360"/>
      <c r="AY497" s="360"/>
      <c r="AZ497" s="360"/>
      <c r="BA497" s="360"/>
      <c r="BB497" s="360"/>
      <c r="BC497" s="360"/>
      <c r="BD497" s="360"/>
      <c r="BE497" s="359">
        <v>52</v>
      </c>
      <c r="BF497" s="359">
        <v>3516</v>
      </c>
      <c r="BG497" s="362">
        <f t="shared" si="74"/>
        <v>879</v>
      </c>
      <c r="BH497" s="360">
        <v>66</v>
      </c>
      <c r="BI497" s="360">
        <v>4438</v>
      </c>
      <c r="BJ497" s="362">
        <f t="shared" si="75"/>
        <v>1109.5</v>
      </c>
      <c r="BK497" s="360">
        <v>61</v>
      </c>
      <c r="BL497" s="360">
        <v>3899</v>
      </c>
      <c r="BM497" s="362">
        <f t="shared" si="76"/>
        <v>974.75</v>
      </c>
    </row>
    <row r="498" spans="1:65" ht="15.75" customHeight="1">
      <c r="A498" s="340">
        <v>496</v>
      </c>
      <c r="B498" s="360" t="s">
        <v>3686</v>
      </c>
      <c r="C498" s="360"/>
      <c r="D498" s="360"/>
      <c r="E498" s="370" t="s">
        <v>5</v>
      </c>
      <c r="F498" s="360"/>
      <c r="G498" s="360"/>
      <c r="H498" s="360"/>
      <c r="I498" s="360"/>
      <c r="J498" s="360"/>
      <c r="K498" s="360"/>
      <c r="L498" s="360"/>
      <c r="M498" s="360"/>
      <c r="N498" s="360"/>
      <c r="O498" s="360"/>
      <c r="P498" s="360"/>
      <c r="Q498" s="360"/>
      <c r="R498" s="360"/>
      <c r="S498" s="360"/>
      <c r="T498" s="360"/>
      <c r="U498" s="360"/>
      <c r="V498" s="360"/>
      <c r="W498" s="360"/>
      <c r="X498" s="360"/>
      <c r="Y498" s="360"/>
      <c r="Z498" s="360"/>
      <c r="AA498" s="360"/>
      <c r="AB498" s="360"/>
      <c r="AC498" s="360"/>
      <c r="AD498" s="360"/>
      <c r="AE498" s="360"/>
      <c r="AF498" s="360"/>
      <c r="AG498" s="360"/>
      <c r="AH498" s="360"/>
      <c r="AI498" s="360"/>
      <c r="AJ498" s="360"/>
      <c r="AK498" s="360"/>
      <c r="AL498" s="360"/>
      <c r="AM498" s="360"/>
      <c r="AN498" s="360"/>
      <c r="AO498" s="360"/>
      <c r="AP498" s="360"/>
      <c r="AQ498" s="360"/>
      <c r="AR498" s="360"/>
      <c r="AS498" s="360"/>
      <c r="AT498" s="360"/>
      <c r="AU498" s="360"/>
      <c r="AV498" s="360"/>
      <c r="AW498" s="360"/>
      <c r="AX498" s="360"/>
      <c r="AY498" s="360"/>
      <c r="AZ498" s="360"/>
      <c r="BA498" s="360"/>
      <c r="BB498" s="360"/>
      <c r="BC498" s="360"/>
      <c r="BD498" s="360"/>
      <c r="BE498" s="359">
        <v>59</v>
      </c>
      <c r="BF498" s="359">
        <v>4053</v>
      </c>
      <c r="BG498" s="362">
        <f t="shared" si="74"/>
        <v>1013.25</v>
      </c>
      <c r="BH498" s="360">
        <v>65</v>
      </c>
      <c r="BI498" s="360">
        <v>4307</v>
      </c>
      <c r="BJ498" s="362">
        <f t="shared" si="75"/>
        <v>1076.75</v>
      </c>
      <c r="BK498" s="360">
        <v>97</v>
      </c>
      <c r="BL498" s="360">
        <v>6655</v>
      </c>
      <c r="BM498" s="362">
        <f t="shared" si="76"/>
        <v>1663.75</v>
      </c>
    </row>
    <row r="499" spans="1:65" ht="15.75" customHeight="1">
      <c r="A499" s="340">
        <v>497</v>
      </c>
      <c r="B499" s="360" t="s">
        <v>3687</v>
      </c>
      <c r="C499" s="360"/>
      <c r="D499" s="360"/>
      <c r="E499" s="370" t="s">
        <v>5</v>
      </c>
      <c r="F499" s="360"/>
      <c r="G499" s="360"/>
      <c r="H499" s="360"/>
      <c r="I499" s="360"/>
      <c r="J499" s="360"/>
      <c r="K499" s="360"/>
      <c r="L499" s="360"/>
      <c r="M499" s="360"/>
      <c r="N499" s="360"/>
      <c r="O499" s="360"/>
      <c r="P499" s="360"/>
      <c r="Q499" s="360"/>
      <c r="R499" s="360"/>
      <c r="S499" s="360"/>
      <c r="T499" s="360"/>
      <c r="U499" s="360"/>
      <c r="V499" s="360"/>
      <c r="W499" s="360"/>
      <c r="X499" s="360"/>
      <c r="Y499" s="360"/>
      <c r="Z499" s="360"/>
      <c r="AA499" s="360"/>
      <c r="AB499" s="360"/>
      <c r="AC499" s="360"/>
      <c r="AD499" s="360"/>
      <c r="AE499" s="360"/>
      <c r="AF499" s="360"/>
      <c r="AG499" s="360"/>
      <c r="AH499" s="360"/>
      <c r="AI499" s="360"/>
      <c r="AJ499" s="360"/>
      <c r="AK499" s="360"/>
      <c r="AL499" s="360"/>
      <c r="AM499" s="360"/>
      <c r="AN499" s="360"/>
      <c r="AO499" s="360"/>
      <c r="AP499" s="360"/>
      <c r="AQ499" s="360"/>
      <c r="AR499" s="360"/>
      <c r="AS499" s="360"/>
      <c r="AT499" s="360"/>
      <c r="AU499" s="360"/>
      <c r="AV499" s="360"/>
      <c r="AW499" s="360"/>
      <c r="AX499" s="360"/>
      <c r="AY499" s="360"/>
      <c r="AZ499" s="360"/>
      <c r="BA499" s="360"/>
      <c r="BB499" s="360"/>
      <c r="BC499" s="360"/>
      <c r="BD499" s="360"/>
      <c r="BE499" s="359">
        <v>17</v>
      </c>
      <c r="BF499" s="359">
        <v>1543</v>
      </c>
      <c r="BG499" s="362">
        <f t="shared" si="74"/>
        <v>385.75</v>
      </c>
      <c r="BH499" s="360">
        <v>18</v>
      </c>
      <c r="BI499" s="360">
        <v>1902</v>
      </c>
      <c r="BJ499" s="362">
        <f t="shared" si="75"/>
        <v>475.5</v>
      </c>
      <c r="BK499" s="360">
        <v>13</v>
      </c>
      <c r="BL499" s="360">
        <v>1243</v>
      </c>
      <c r="BM499" s="362">
        <f t="shared" si="76"/>
        <v>310.75</v>
      </c>
    </row>
    <row r="500" spans="1:65" ht="15.75" customHeight="1">
      <c r="A500" s="340">
        <v>498</v>
      </c>
      <c r="B500" s="360" t="s">
        <v>3688</v>
      </c>
      <c r="C500" s="360"/>
      <c r="D500" s="360"/>
      <c r="E500" s="370" t="s">
        <v>5</v>
      </c>
      <c r="F500" s="360"/>
      <c r="G500" s="360"/>
      <c r="H500" s="360"/>
      <c r="I500" s="360"/>
      <c r="J500" s="360"/>
      <c r="K500" s="360"/>
      <c r="L500" s="360"/>
      <c r="M500" s="360"/>
      <c r="N500" s="360"/>
      <c r="O500" s="360"/>
      <c r="P500" s="360"/>
      <c r="Q500" s="360"/>
      <c r="R500" s="360"/>
      <c r="S500" s="360"/>
      <c r="T500" s="360"/>
      <c r="U500" s="360"/>
      <c r="V500" s="360"/>
      <c r="W500" s="360"/>
      <c r="X500" s="360"/>
      <c r="Y500" s="360"/>
      <c r="Z500" s="360"/>
      <c r="AA500" s="360"/>
      <c r="AB500" s="360"/>
      <c r="AC500" s="360"/>
      <c r="AD500" s="360"/>
      <c r="AE500" s="360"/>
      <c r="AF500" s="360"/>
      <c r="AG500" s="360"/>
      <c r="AH500" s="360"/>
      <c r="AI500" s="360"/>
      <c r="AJ500" s="360"/>
      <c r="AK500" s="360"/>
      <c r="AL500" s="360"/>
      <c r="AM500" s="360"/>
      <c r="AN500" s="360"/>
      <c r="AO500" s="360"/>
      <c r="AP500" s="360"/>
      <c r="AQ500" s="360"/>
      <c r="AR500" s="360"/>
      <c r="AS500" s="360"/>
      <c r="AT500" s="360"/>
      <c r="AU500" s="360"/>
      <c r="AV500" s="360"/>
      <c r="AW500" s="360"/>
      <c r="AX500" s="360"/>
      <c r="AY500" s="360"/>
      <c r="AZ500" s="360"/>
      <c r="BA500" s="360"/>
      <c r="BB500" s="360"/>
      <c r="BC500" s="360"/>
      <c r="BD500" s="360"/>
      <c r="BE500" s="359">
        <v>5</v>
      </c>
      <c r="BF500" s="359">
        <v>331</v>
      </c>
      <c r="BG500" s="362">
        <f t="shared" si="74"/>
        <v>82.75</v>
      </c>
      <c r="BH500" s="360">
        <v>25</v>
      </c>
      <c r="BI500" s="360">
        <v>1867</v>
      </c>
      <c r="BJ500" s="362">
        <f t="shared" si="75"/>
        <v>466.75</v>
      </c>
      <c r="BK500" s="360">
        <v>39</v>
      </c>
      <c r="BL500" s="360">
        <v>2613</v>
      </c>
      <c r="BM500" s="362">
        <f t="shared" si="76"/>
        <v>653.25</v>
      </c>
    </row>
    <row r="501" spans="1:65" ht="15.75" customHeight="1">
      <c r="A501" s="340">
        <v>499</v>
      </c>
      <c r="B501" s="360" t="s">
        <v>3689</v>
      </c>
      <c r="C501" s="360"/>
      <c r="D501" s="360"/>
      <c r="E501" s="370" t="s">
        <v>5</v>
      </c>
      <c r="F501" s="360"/>
      <c r="G501" s="360"/>
      <c r="H501" s="360"/>
      <c r="I501" s="360"/>
      <c r="J501" s="360"/>
      <c r="K501" s="360"/>
      <c r="L501" s="360"/>
      <c r="M501" s="360"/>
      <c r="N501" s="360"/>
      <c r="O501" s="360"/>
      <c r="P501" s="360"/>
      <c r="Q501" s="360"/>
      <c r="R501" s="360"/>
      <c r="S501" s="360"/>
      <c r="T501" s="360"/>
      <c r="U501" s="360"/>
      <c r="V501" s="360"/>
      <c r="W501" s="360"/>
      <c r="X501" s="360"/>
      <c r="Y501" s="360"/>
      <c r="Z501" s="360"/>
      <c r="AA501" s="360"/>
      <c r="AB501" s="360"/>
      <c r="AC501" s="360"/>
      <c r="AD501" s="360"/>
      <c r="AE501" s="360"/>
      <c r="AF501" s="360"/>
      <c r="AG501" s="360"/>
      <c r="AH501" s="360"/>
      <c r="AI501" s="360"/>
      <c r="AJ501" s="360"/>
      <c r="AK501" s="360"/>
      <c r="AL501" s="360"/>
      <c r="AM501" s="360"/>
      <c r="AN501" s="360"/>
      <c r="AO501" s="360"/>
      <c r="AP501" s="360"/>
      <c r="AQ501" s="360"/>
      <c r="AR501" s="360"/>
      <c r="AS501" s="360"/>
      <c r="AT501" s="360"/>
      <c r="AU501" s="360"/>
      <c r="AV501" s="360"/>
      <c r="AW501" s="360"/>
      <c r="AX501" s="360"/>
      <c r="AY501" s="360"/>
      <c r="AZ501" s="360"/>
      <c r="BA501" s="360"/>
      <c r="BB501" s="360"/>
      <c r="BC501" s="360"/>
      <c r="BD501" s="360"/>
      <c r="BE501" s="359">
        <v>19</v>
      </c>
      <c r="BF501" s="359">
        <v>1381</v>
      </c>
      <c r="BG501" s="362">
        <f t="shared" si="74"/>
        <v>345.25</v>
      </c>
      <c r="BH501" s="360">
        <v>24</v>
      </c>
      <c r="BI501" s="360">
        <v>1632</v>
      </c>
      <c r="BJ501" s="362">
        <f t="shared" si="75"/>
        <v>408</v>
      </c>
      <c r="BK501" s="360">
        <v>28</v>
      </c>
      <c r="BL501" s="360">
        <v>2180</v>
      </c>
      <c r="BM501" s="362">
        <f t="shared" si="76"/>
        <v>545</v>
      </c>
    </row>
    <row r="502" spans="1:65" ht="15.75" customHeight="1">
      <c r="A502" s="340">
        <v>500</v>
      </c>
      <c r="B502" s="360" t="s">
        <v>3690</v>
      </c>
      <c r="C502" s="360"/>
      <c r="D502" s="360"/>
      <c r="E502" s="370" t="s">
        <v>5</v>
      </c>
      <c r="F502" s="360"/>
      <c r="G502" s="360"/>
      <c r="H502" s="360"/>
      <c r="I502" s="360"/>
      <c r="J502" s="360"/>
      <c r="K502" s="360"/>
      <c r="L502" s="360"/>
      <c r="M502" s="360"/>
      <c r="N502" s="360"/>
      <c r="O502" s="360"/>
      <c r="P502" s="360"/>
      <c r="Q502" s="360"/>
      <c r="R502" s="360"/>
      <c r="S502" s="360"/>
      <c r="T502" s="360"/>
      <c r="U502" s="360"/>
      <c r="V502" s="360"/>
      <c r="W502" s="360"/>
      <c r="X502" s="360"/>
      <c r="Y502" s="360"/>
      <c r="Z502" s="360"/>
      <c r="AA502" s="360"/>
      <c r="AB502" s="360"/>
      <c r="AC502" s="360"/>
      <c r="AD502" s="360"/>
      <c r="AE502" s="360"/>
      <c r="AF502" s="360"/>
      <c r="AG502" s="360"/>
      <c r="AH502" s="360"/>
      <c r="AI502" s="360"/>
      <c r="AJ502" s="360"/>
      <c r="AK502" s="360"/>
      <c r="AL502" s="360"/>
      <c r="AM502" s="360"/>
      <c r="AN502" s="360"/>
      <c r="AO502" s="360"/>
      <c r="AP502" s="360"/>
      <c r="AQ502" s="360"/>
      <c r="AR502" s="360"/>
      <c r="AS502" s="360"/>
      <c r="AT502" s="360"/>
      <c r="AU502" s="360"/>
      <c r="AV502" s="360"/>
      <c r="AW502" s="360"/>
      <c r="AX502" s="360"/>
      <c r="AY502" s="360"/>
      <c r="AZ502" s="360"/>
      <c r="BA502" s="360"/>
      <c r="BB502" s="360"/>
      <c r="BC502" s="360"/>
      <c r="BD502" s="360"/>
      <c r="BE502" s="359">
        <v>15</v>
      </c>
      <c r="BF502" s="359">
        <v>1337</v>
      </c>
      <c r="BG502" s="362">
        <f t="shared" si="74"/>
        <v>334.25</v>
      </c>
      <c r="BH502" s="360">
        <v>18</v>
      </c>
      <c r="BI502" s="360">
        <v>1274</v>
      </c>
      <c r="BJ502" s="362">
        <f t="shared" si="75"/>
        <v>318.5</v>
      </c>
      <c r="BK502" s="360">
        <v>23</v>
      </c>
      <c r="BL502" s="360">
        <v>1769</v>
      </c>
      <c r="BM502" s="362">
        <f t="shared" si="76"/>
        <v>442.25</v>
      </c>
    </row>
    <row r="503" spans="1:65" ht="15.75" customHeight="1">
      <c r="A503" s="340">
        <v>501</v>
      </c>
      <c r="B503" s="360" t="s">
        <v>3691</v>
      </c>
      <c r="C503" s="360"/>
      <c r="D503" s="360"/>
      <c r="E503" s="370" t="s">
        <v>5</v>
      </c>
      <c r="F503" s="360"/>
      <c r="G503" s="360"/>
      <c r="H503" s="360"/>
      <c r="I503" s="360"/>
      <c r="J503" s="360"/>
      <c r="K503" s="360"/>
      <c r="L503" s="360"/>
      <c r="M503" s="360"/>
      <c r="N503" s="360"/>
      <c r="O503" s="360"/>
      <c r="P503" s="360"/>
      <c r="Q503" s="360"/>
      <c r="R503" s="360"/>
      <c r="S503" s="360"/>
      <c r="T503" s="360"/>
      <c r="U503" s="360"/>
      <c r="V503" s="360"/>
      <c r="W503" s="360"/>
      <c r="X503" s="360"/>
      <c r="Y503" s="360"/>
      <c r="Z503" s="360"/>
      <c r="AA503" s="360"/>
      <c r="AB503" s="360"/>
      <c r="AC503" s="360"/>
      <c r="AD503" s="360"/>
      <c r="AE503" s="360"/>
      <c r="AF503" s="360"/>
      <c r="AG503" s="360"/>
      <c r="AH503" s="360"/>
      <c r="AI503" s="360"/>
      <c r="AJ503" s="360"/>
      <c r="AK503" s="360"/>
      <c r="AL503" s="360"/>
      <c r="AM503" s="360"/>
      <c r="AN503" s="360"/>
      <c r="AO503" s="360"/>
      <c r="AP503" s="360"/>
      <c r="AQ503" s="360"/>
      <c r="AR503" s="360"/>
      <c r="AS503" s="360"/>
      <c r="AT503" s="360"/>
      <c r="AU503" s="360"/>
      <c r="AV503" s="360"/>
      <c r="AW503" s="360"/>
      <c r="AX503" s="360"/>
      <c r="AY503" s="360"/>
      <c r="AZ503" s="360"/>
      <c r="BA503" s="360"/>
      <c r="BB503" s="360"/>
      <c r="BC503" s="360"/>
      <c r="BD503" s="360"/>
      <c r="BE503" s="359">
        <v>65</v>
      </c>
      <c r="BF503" s="359">
        <v>4655</v>
      </c>
      <c r="BG503" s="362">
        <f t="shared" si="74"/>
        <v>1163.75</v>
      </c>
      <c r="BH503" s="360">
        <v>66</v>
      </c>
      <c r="BI503" s="360">
        <v>4622</v>
      </c>
      <c r="BJ503" s="362">
        <f t="shared" si="75"/>
        <v>1155.5</v>
      </c>
      <c r="BK503" s="360">
        <v>60</v>
      </c>
      <c r="BL503" s="360">
        <v>3444</v>
      </c>
      <c r="BM503" s="362">
        <f t="shared" si="76"/>
        <v>861</v>
      </c>
    </row>
    <row r="504" spans="1:65" ht="15.75" customHeight="1">
      <c r="A504" s="340">
        <v>502</v>
      </c>
      <c r="B504" s="360" t="s">
        <v>3692</v>
      </c>
      <c r="C504" s="360"/>
      <c r="D504" s="360"/>
      <c r="E504" s="370" t="s">
        <v>5</v>
      </c>
      <c r="F504" s="360"/>
      <c r="G504" s="360"/>
      <c r="H504" s="360"/>
      <c r="I504" s="360"/>
      <c r="J504" s="360"/>
      <c r="K504" s="360"/>
      <c r="L504" s="360"/>
      <c r="M504" s="360"/>
      <c r="N504" s="360"/>
      <c r="O504" s="360"/>
      <c r="P504" s="360"/>
      <c r="Q504" s="360"/>
      <c r="R504" s="360"/>
      <c r="S504" s="360"/>
      <c r="T504" s="360"/>
      <c r="U504" s="360"/>
      <c r="V504" s="360"/>
      <c r="W504" s="360"/>
      <c r="X504" s="360"/>
      <c r="Y504" s="360"/>
      <c r="Z504" s="360"/>
      <c r="AA504" s="360"/>
      <c r="AB504" s="360"/>
      <c r="AC504" s="360"/>
      <c r="AD504" s="360"/>
      <c r="AE504" s="360"/>
      <c r="AF504" s="360"/>
      <c r="AG504" s="360"/>
      <c r="AH504" s="360"/>
      <c r="AI504" s="360"/>
      <c r="AJ504" s="360"/>
      <c r="AK504" s="360"/>
      <c r="AL504" s="360"/>
      <c r="AM504" s="360"/>
      <c r="AN504" s="360"/>
      <c r="AO504" s="360"/>
      <c r="AP504" s="360"/>
      <c r="AQ504" s="360"/>
      <c r="AR504" s="360"/>
      <c r="AS504" s="360"/>
      <c r="AT504" s="360"/>
      <c r="AU504" s="360"/>
      <c r="AV504" s="360"/>
      <c r="AW504" s="360"/>
      <c r="AX504" s="360"/>
      <c r="AY504" s="360"/>
      <c r="AZ504" s="360"/>
      <c r="BA504" s="360"/>
      <c r="BB504" s="360"/>
      <c r="BC504" s="360"/>
      <c r="BD504" s="360"/>
      <c r="BE504" s="359">
        <v>8</v>
      </c>
      <c r="BF504" s="359">
        <v>688</v>
      </c>
      <c r="BG504" s="362">
        <f t="shared" si="74"/>
        <v>172</v>
      </c>
      <c r="BH504" s="360">
        <v>12</v>
      </c>
      <c r="BI504" s="360">
        <v>1188</v>
      </c>
      <c r="BJ504" s="362">
        <f t="shared" si="75"/>
        <v>297</v>
      </c>
      <c r="BK504" s="360">
        <v>26</v>
      </c>
      <c r="BL504" s="360">
        <v>1910</v>
      </c>
      <c r="BM504" s="362">
        <f t="shared" si="76"/>
        <v>477.5</v>
      </c>
    </row>
    <row r="505" spans="1:65" ht="15.75" customHeight="1">
      <c r="A505" s="340">
        <v>503</v>
      </c>
      <c r="B505" s="360" t="s">
        <v>3693</v>
      </c>
      <c r="C505" s="360"/>
      <c r="D505" s="360"/>
      <c r="E505" s="370" t="s">
        <v>5</v>
      </c>
      <c r="F505" s="360"/>
      <c r="G505" s="360"/>
      <c r="H505" s="360"/>
      <c r="I505" s="360"/>
      <c r="J505" s="360"/>
      <c r="K505" s="360"/>
      <c r="L505" s="360"/>
      <c r="M505" s="360"/>
      <c r="N505" s="360"/>
      <c r="O505" s="360"/>
      <c r="P505" s="360"/>
      <c r="Q505" s="360"/>
      <c r="R505" s="360"/>
      <c r="S505" s="360"/>
      <c r="T505" s="360"/>
      <c r="U505" s="360"/>
      <c r="V505" s="360"/>
      <c r="W505" s="360"/>
      <c r="X505" s="360"/>
      <c r="Y505" s="360"/>
      <c r="Z505" s="360"/>
      <c r="AA505" s="360"/>
      <c r="AB505" s="360"/>
      <c r="AC505" s="360"/>
      <c r="AD505" s="360"/>
      <c r="AE505" s="360"/>
      <c r="AF505" s="360"/>
      <c r="AG505" s="360"/>
      <c r="AH505" s="360"/>
      <c r="AI505" s="360"/>
      <c r="AJ505" s="360"/>
      <c r="AK505" s="360"/>
      <c r="AL505" s="360"/>
      <c r="AM505" s="360"/>
      <c r="AN505" s="360"/>
      <c r="AO505" s="360"/>
      <c r="AP505" s="360"/>
      <c r="AQ505" s="360"/>
      <c r="AR505" s="360"/>
      <c r="AS505" s="360"/>
      <c r="AT505" s="360"/>
      <c r="AU505" s="360"/>
      <c r="AV505" s="360"/>
      <c r="AW505" s="360"/>
      <c r="AX505" s="360"/>
      <c r="AY505" s="360"/>
      <c r="AZ505" s="360"/>
      <c r="BA505" s="360"/>
      <c r="BB505" s="360"/>
      <c r="BC505" s="360"/>
      <c r="BD505" s="360"/>
      <c r="BE505" s="359">
        <v>35</v>
      </c>
      <c r="BF505" s="359">
        <v>1865</v>
      </c>
      <c r="BG505" s="362">
        <f t="shared" si="74"/>
        <v>466.25</v>
      </c>
      <c r="BH505" s="360">
        <v>46</v>
      </c>
      <c r="BI505" s="360">
        <v>2546</v>
      </c>
      <c r="BJ505" s="362">
        <f t="shared" si="75"/>
        <v>636.5</v>
      </c>
      <c r="BK505" s="360">
        <v>25</v>
      </c>
      <c r="BL505" s="360">
        <v>1519</v>
      </c>
      <c r="BM505" s="362">
        <f t="shared" si="76"/>
        <v>379.75</v>
      </c>
    </row>
    <row r="506" spans="1:65" ht="15.75" customHeight="1">
      <c r="A506" s="340">
        <v>504</v>
      </c>
      <c r="B506" s="360" t="s">
        <v>3694</v>
      </c>
      <c r="C506" s="360"/>
      <c r="D506" s="360"/>
      <c r="E506" s="370" t="s">
        <v>5</v>
      </c>
      <c r="F506" s="360"/>
      <c r="G506" s="360"/>
      <c r="H506" s="360"/>
      <c r="I506" s="360"/>
      <c r="J506" s="360"/>
      <c r="K506" s="360"/>
      <c r="L506" s="360"/>
      <c r="M506" s="360"/>
      <c r="N506" s="360"/>
      <c r="O506" s="360"/>
      <c r="P506" s="360"/>
      <c r="Q506" s="360"/>
      <c r="R506" s="360"/>
      <c r="S506" s="360"/>
      <c r="T506" s="360"/>
      <c r="U506" s="360"/>
      <c r="V506" s="360"/>
      <c r="W506" s="360"/>
      <c r="X506" s="360"/>
      <c r="Y506" s="360"/>
      <c r="Z506" s="360"/>
      <c r="AA506" s="360"/>
      <c r="AB506" s="360"/>
      <c r="AC506" s="360"/>
      <c r="AD506" s="360"/>
      <c r="AE506" s="360"/>
      <c r="AF506" s="360"/>
      <c r="AG506" s="360"/>
      <c r="AH506" s="360"/>
      <c r="AI506" s="360"/>
      <c r="AJ506" s="360"/>
      <c r="AK506" s="360"/>
      <c r="AL506" s="360"/>
      <c r="AM506" s="360"/>
      <c r="AN506" s="360"/>
      <c r="AO506" s="360"/>
      <c r="AP506" s="360"/>
      <c r="AQ506" s="360"/>
      <c r="AR506" s="360"/>
      <c r="AS506" s="360"/>
      <c r="AT506" s="360"/>
      <c r="AU506" s="360"/>
      <c r="AV506" s="360"/>
      <c r="AW506" s="360"/>
      <c r="AX506" s="360"/>
      <c r="AY506" s="360"/>
      <c r="AZ506" s="360"/>
      <c r="BA506" s="360"/>
      <c r="BB506" s="360"/>
      <c r="BC506" s="360"/>
      <c r="BD506" s="360"/>
      <c r="BE506" s="359">
        <v>9</v>
      </c>
      <c r="BF506" s="359">
        <v>711</v>
      </c>
      <c r="BG506" s="362">
        <f t="shared" si="74"/>
        <v>177.75</v>
      </c>
      <c r="BH506" s="360">
        <v>27</v>
      </c>
      <c r="BI506" s="360">
        <v>2429</v>
      </c>
      <c r="BJ506" s="362">
        <f t="shared" si="75"/>
        <v>607.25</v>
      </c>
      <c r="BK506" s="360">
        <v>44</v>
      </c>
      <c r="BL506" s="360">
        <v>3704</v>
      </c>
      <c r="BM506" s="362">
        <f t="shared" si="76"/>
        <v>926</v>
      </c>
    </row>
    <row r="507" spans="1:65" ht="15.75" customHeight="1">
      <c r="A507" s="340">
        <v>505</v>
      </c>
      <c r="B507" s="360" t="s">
        <v>3695</v>
      </c>
      <c r="C507" s="360"/>
      <c r="D507" s="360"/>
      <c r="E507" s="370" t="s">
        <v>5</v>
      </c>
      <c r="F507" s="360"/>
      <c r="G507" s="360"/>
      <c r="H507" s="360"/>
      <c r="I507" s="360"/>
      <c r="J507" s="360"/>
      <c r="K507" s="360"/>
      <c r="L507" s="360"/>
      <c r="M507" s="360"/>
      <c r="N507" s="360"/>
      <c r="O507" s="360"/>
      <c r="P507" s="360"/>
      <c r="Q507" s="360"/>
      <c r="R507" s="360"/>
      <c r="S507" s="360"/>
      <c r="T507" s="360"/>
      <c r="U507" s="360"/>
      <c r="V507" s="360"/>
      <c r="W507" s="360"/>
      <c r="X507" s="360"/>
      <c r="Y507" s="360"/>
      <c r="Z507" s="360"/>
      <c r="AA507" s="360"/>
      <c r="AB507" s="360"/>
      <c r="AC507" s="360"/>
      <c r="AD507" s="360"/>
      <c r="AE507" s="360"/>
      <c r="AF507" s="360"/>
      <c r="AG507" s="360"/>
      <c r="AH507" s="360"/>
      <c r="AI507" s="360"/>
      <c r="AJ507" s="360"/>
      <c r="AK507" s="360"/>
      <c r="AL507" s="360"/>
      <c r="AM507" s="360"/>
      <c r="AN507" s="360"/>
      <c r="AO507" s="360"/>
      <c r="AP507" s="360"/>
      <c r="AQ507" s="360"/>
      <c r="AR507" s="360"/>
      <c r="AS507" s="360"/>
      <c r="AT507" s="360"/>
      <c r="AU507" s="360"/>
      <c r="AV507" s="360"/>
      <c r="AW507" s="360"/>
      <c r="AX507" s="360"/>
      <c r="AY507" s="360"/>
      <c r="AZ507" s="360"/>
      <c r="BA507" s="360"/>
      <c r="BB507" s="360"/>
      <c r="BC507" s="360"/>
      <c r="BD507" s="360"/>
      <c r="BE507" s="359">
        <v>40</v>
      </c>
      <c r="BF507" s="359">
        <v>3212</v>
      </c>
      <c r="BG507" s="362">
        <f t="shared" si="74"/>
        <v>803</v>
      </c>
      <c r="BH507" s="360">
        <v>72</v>
      </c>
      <c r="BI507" s="360">
        <v>4476</v>
      </c>
      <c r="BJ507" s="362">
        <f t="shared" si="75"/>
        <v>1119</v>
      </c>
      <c r="BK507" s="360">
        <v>95</v>
      </c>
      <c r="BL507" s="360">
        <v>6193</v>
      </c>
      <c r="BM507" s="362">
        <f t="shared" si="76"/>
        <v>1548.25</v>
      </c>
    </row>
    <row r="508" spans="1:65" ht="15.75" customHeight="1">
      <c r="A508" s="340">
        <v>506</v>
      </c>
      <c r="B508" s="360" t="s">
        <v>3696</v>
      </c>
      <c r="C508" s="360"/>
      <c r="D508" s="360"/>
      <c r="E508" s="370" t="s">
        <v>5</v>
      </c>
      <c r="F508" s="360"/>
      <c r="G508" s="360"/>
      <c r="H508" s="360"/>
      <c r="I508" s="360"/>
      <c r="J508" s="360"/>
      <c r="K508" s="360"/>
      <c r="L508" s="360"/>
      <c r="M508" s="360"/>
      <c r="N508" s="360"/>
      <c r="O508" s="360"/>
      <c r="P508" s="360"/>
      <c r="Q508" s="360"/>
      <c r="R508" s="360"/>
      <c r="S508" s="360"/>
      <c r="T508" s="360"/>
      <c r="U508" s="360"/>
      <c r="V508" s="360"/>
      <c r="W508" s="360"/>
      <c r="X508" s="360"/>
      <c r="Y508" s="360"/>
      <c r="Z508" s="360"/>
      <c r="AA508" s="360"/>
      <c r="AB508" s="360"/>
      <c r="AC508" s="360"/>
      <c r="AD508" s="360"/>
      <c r="AE508" s="360"/>
      <c r="AF508" s="360"/>
      <c r="AG508" s="360"/>
      <c r="AH508" s="360"/>
      <c r="AI508" s="360"/>
      <c r="AJ508" s="360"/>
      <c r="AK508" s="360"/>
      <c r="AL508" s="360"/>
      <c r="AM508" s="360"/>
      <c r="AN508" s="360"/>
      <c r="AO508" s="360"/>
      <c r="AP508" s="360"/>
      <c r="AQ508" s="360"/>
      <c r="AR508" s="360"/>
      <c r="AS508" s="360"/>
      <c r="AT508" s="360"/>
      <c r="AU508" s="360"/>
      <c r="AV508" s="360"/>
      <c r="AW508" s="360"/>
      <c r="AX508" s="360"/>
      <c r="AY508" s="360"/>
      <c r="AZ508" s="360"/>
      <c r="BA508" s="360"/>
      <c r="BB508" s="360"/>
      <c r="BC508" s="360"/>
      <c r="BD508" s="360"/>
      <c r="BE508" s="359">
        <v>35</v>
      </c>
      <c r="BF508" s="359">
        <v>2545</v>
      </c>
      <c r="BG508" s="362">
        <f t="shared" si="74"/>
        <v>636.25</v>
      </c>
      <c r="BH508" s="360">
        <v>23</v>
      </c>
      <c r="BI508" s="360">
        <v>1993</v>
      </c>
      <c r="BJ508" s="362">
        <f t="shared" si="75"/>
        <v>498.25</v>
      </c>
      <c r="BK508" s="360">
        <v>37</v>
      </c>
      <c r="BL508" s="360">
        <v>2683</v>
      </c>
      <c r="BM508" s="362">
        <f t="shared" si="76"/>
        <v>670.75</v>
      </c>
    </row>
    <row r="509" spans="1:65" ht="15.75" customHeight="1">
      <c r="A509" s="340">
        <v>507</v>
      </c>
      <c r="B509" s="360" t="s">
        <v>3697</v>
      </c>
      <c r="C509" s="360"/>
      <c r="D509" s="360"/>
      <c r="E509" s="370" t="s">
        <v>5</v>
      </c>
      <c r="F509" s="360"/>
      <c r="G509" s="360"/>
      <c r="H509" s="360"/>
      <c r="I509" s="360"/>
      <c r="J509" s="360"/>
      <c r="K509" s="360"/>
      <c r="L509" s="360"/>
      <c r="M509" s="360"/>
      <c r="N509" s="360"/>
      <c r="O509" s="360"/>
      <c r="P509" s="360"/>
      <c r="Q509" s="360"/>
      <c r="R509" s="360"/>
      <c r="S509" s="360"/>
      <c r="T509" s="360"/>
      <c r="U509" s="360"/>
      <c r="V509" s="360"/>
      <c r="W509" s="360"/>
      <c r="X509" s="360"/>
      <c r="Y509" s="360"/>
      <c r="Z509" s="360"/>
      <c r="AA509" s="360"/>
      <c r="AB509" s="360"/>
      <c r="AC509" s="360"/>
      <c r="AD509" s="360"/>
      <c r="AE509" s="360"/>
      <c r="AF509" s="360"/>
      <c r="AG509" s="360"/>
      <c r="AH509" s="360"/>
      <c r="AI509" s="360"/>
      <c r="AJ509" s="360"/>
      <c r="AK509" s="360"/>
      <c r="AL509" s="360"/>
      <c r="AM509" s="360"/>
      <c r="AN509" s="360"/>
      <c r="AO509" s="360"/>
      <c r="AP509" s="360"/>
      <c r="AQ509" s="360"/>
      <c r="AR509" s="360"/>
      <c r="AS509" s="360"/>
      <c r="AT509" s="360"/>
      <c r="AU509" s="360"/>
      <c r="AV509" s="360"/>
      <c r="AW509" s="360"/>
      <c r="AX509" s="360"/>
      <c r="AY509" s="360"/>
      <c r="AZ509" s="360"/>
      <c r="BA509" s="360"/>
      <c r="BB509" s="360"/>
      <c r="BC509" s="360"/>
      <c r="BD509" s="360"/>
      <c r="BE509" s="359">
        <v>30</v>
      </c>
      <c r="BF509" s="359">
        <v>1978</v>
      </c>
      <c r="BG509" s="362">
        <f t="shared" si="74"/>
        <v>494.5</v>
      </c>
      <c r="BH509" s="360">
        <v>46</v>
      </c>
      <c r="BI509" s="360">
        <v>3230</v>
      </c>
      <c r="BJ509" s="362">
        <f t="shared" si="75"/>
        <v>807.5</v>
      </c>
      <c r="BK509" s="360">
        <v>27</v>
      </c>
      <c r="BL509" s="360">
        <v>2065</v>
      </c>
      <c r="BM509" s="362">
        <f t="shared" si="76"/>
        <v>516.25</v>
      </c>
    </row>
    <row r="510" spans="1:65" ht="15.75" customHeight="1">
      <c r="A510" s="340">
        <v>508</v>
      </c>
      <c r="B510" s="360" t="s">
        <v>3698</v>
      </c>
      <c r="C510" s="360"/>
      <c r="D510" s="360"/>
      <c r="E510" s="370" t="s">
        <v>5</v>
      </c>
      <c r="F510" s="360"/>
      <c r="G510" s="360"/>
      <c r="H510" s="360"/>
      <c r="I510" s="360"/>
      <c r="J510" s="360"/>
      <c r="K510" s="360"/>
      <c r="L510" s="360"/>
      <c r="M510" s="360"/>
      <c r="N510" s="360"/>
      <c r="O510" s="360"/>
      <c r="P510" s="360"/>
      <c r="Q510" s="360"/>
      <c r="R510" s="360"/>
      <c r="S510" s="360"/>
      <c r="T510" s="360"/>
      <c r="U510" s="360"/>
      <c r="V510" s="360"/>
      <c r="W510" s="360"/>
      <c r="X510" s="360"/>
      <c r="Y510" s="360"/>
      <c r="Z510" s="360"/>
      <c r="AA510" s="360"/>
      <c r="AB510" s="360"/>
      <c r="AC510" s="360"/>
      <c r="AD510" s="360"/>
      <c r="AE510" s="360"/>
      <c r="AF510" s="360"/>
      <c r="AG510" s="360"/>
      <c r="AH510" s="360"/>
      <c r="AI510" s="360"/>
      <c r="AJ510" s="360"/>
      <c r="AK510" s="360"/>
      <c r="AL510" s="360"/>
      <c r="AM510" s="360"/>
      <c r="AN510" s="360"/>
      <c r="AO510" s="360"/>
      <c r="AP510" s="360"/>
      <c r="AQ510" s="360"/>
      <c r="AR510" s="360"/>
      <c r="AS510" s="360"/>
      <c r="AT510" s="360"/>
      <c r="AU510" s="360"/>
      <c r="AV510" s="360"/>
      <c r="AW510" s="360"/>
      <c r="AX510" s="360"/>
      <c r="AY510" s="360"/>
      <c r="AZ510" s="360"/>
      <c r="BA510" s="360"/>
      <c r="BB510" s="360"/>
      <c r="BC510" s="360"/>
      <c r="BD510" s="360"/>
      <c r="BE510" s="359">
        <v>20</v>
      </c>
      <c r="BF510" s="359">
        <v>1604</v>
      </c>
      <c r="BG510" s="362">
        <f t="shared" si="74"/>
        <v>401</v>
      </c>
      <c r="BH510" s="360">
        <v>25</v>
      </c>
      <c r="BI510" s="360">
        <v>1551</v>
      </c>
      <c r="BJ510" s="362">
        <f t="shared" si="75"/>
        <v>387.75</v>
      </c>
      <c r="BK510" s="360">
        <v>21</v>
      </c>
      <c r="BL510" s="360">
        <v>1547</v>
      </c>
      <c r="BM510" s="362">
        <f t="shared" si="76"/>
        <v>386.75</v>
      </c>
    </row>
    <row r="511" spans="1:65" ht="15.75" customHeight="1">
      <c r="A511" s="340">
        <v>509</v>
      </c>
      <c r="B511" s="360" t="s">
        <v>3699</v>
      </c>
      <c r="C511" s="360"/>
      <c r="D511" s="360"/>
      <c r="E511" s="370" t="s">
        <v>5</v>
      </c>
      <c r="F511" s="360"/>
      <c r="G511" s="360"/>
      <c r="H511" s="360"/>
      <c r="I511" s="360"/>
      <c r="J511" s="360"/>
      <c r="K511" s="360"/>
      <c r="L511" s="360"/>
      <c r="M511" s="360"/>
      <c r="N511" s="360"/>
      <c r="O511" s="360"/>
      <c r="P511" s="360"/>
      <c r="Q511" s="360"/>
      <c r="R511" s="360"/>
      <c r="S511" s="360"/>
      <c r="T511" s="360"/>
      <c r="U511" s="360"/>
      <c r="V511" s="360"/>
      <c r="W511" s="360"/>
      <c r="X511" s="360"/>
      <c r="Y511" s="360"/>
      <c r="Z511" s="360"/>
      <c r="AA511" s="360"/>
      <c r="AB511" s="360"/>
      <c r="AC511" s="360"/>
      <c r="AD511" s="360"/>
      <c r="AE511" s="360"/>
      <c r="AF511" s="360"/>
      <c r="AG511" s="360"/>
      <c r="AH511" s="360"/>
      <c r="AI511" s="360"/>
      <c r="AJ511" s="360"/>
      <c r="AK511" s="360"/>
      <c r="AL511" s="360"/>
      <c r="AM511" s="360"/>
      <c r="AN511" s="360"/>
      <c r="AO511" s="360"/>
      <c r="AP511" s="360"/>
      <c r="AQ511" s="360"/>
      <c r="AR511" s="360"/>
      <c r="AS511" s="360"/>
      <c r="AT511" s="360"/>
      <c r="AU511" s="360"/>
      <c r="AV511" s="360"/>
      <c r="AW511" s="360"/>
      <c r="AX511" s="360"/>
      <c r="AY511" s="360"/>
      <c r="AZ511" s="360"/>
      <c r="BA511" s="360"/>
      <c r="BB511" s="360"/>
      <c r="BC511" s="360"/>
      <c r="BD511" s="360"/>
      <c r="BE511" s="359">
        <v>32</v>
      </c>
      <c r="BF511" s="359">
        <v>2576</v>
      </c>
      <c r="BG511" s="362">
        <f t="shared" si="74"/>
        <v>644</v>
      </c>
      <c r="BH511" s="360">
        <v>53</v>
      </c>
      <c r="BI511" s="360">
        <v>4279</v>
      </c>
      <c r="BJ511" s="362">
        <f t="shared" si="75"/>
        <v>1069.75</v>
      </c>
      <c r="BK511" s="360">
        <v>77</v>
      </c>
      <c r="BL511" s="360">
        <v>5787</v>
      </c>
      <c r="BM511" s="362">
        <f t="shared" si="76"/>
        <v>1446.75</v>
      </c>
    </row>
    <row r="512" spans="1:65" ht="15.75" customHeight="1">
      <c r="A512" s="340">
        <v>510</v>
      </c>
      <c r="B512" s="360" t="s">
        <v>3700</v>
      </c>
      <c r="C512" s="360"/>
      <c r="D512" s="360"/>
      <c r="E512" s="370" t="s">
        <v>5</v>
      </c>
      <c r="F512" s="360"/>
      <c r="G512" s="360"/>
      <c r="H512" s="360"/>
      <c r="I512" s="360"/>
      <c r="J512" s="360"/>
      <c r="K512" s="360"/>
      <c r="L512" s="360"/>
      <c r="M512" s="360"/>
      <c r="N512" s="360"/>
      <c r="O512" s="360"/>
      <c r="P512" s="360"/>
      <c r="Q512" s="360"/>
      <c r="R512" s="360"/>
      <c r="S512" s="360"/>
      <c r="T512" s="360"/>
      <c r="U512" s="360"/>
      <c r="V512" s="360"/>
      <c r="W512" s="360"/>
      <c r="X512" s="360"/>
      <c r="Y512" s="360"/>
      <c r="Z512" s="360"/>
      <c r="AA512" s="360"/>
      <c r="AB512" s="360"/>
      <c r="AC512" s="360"/>
      <c r="AD512" s="360"/>
      <c r="AE512" s="360"/>
      <c r="AF512" s="360"/>
      <c r="AG512" s="360"/>
      <c r="AH512" s="360"/>
      <c r="AI512" s="360"/>
      <c r="AJ512" s="360"/>
      <c r="AK512" s="360"/>
      <c r="AL512" s="360"/>
      <c r="AM512" s="360"/>
      <c r="AN512" s="360"/>
      <c r="AO512" s="360"/>
      <c r="AP512" s="360"/>
      <c r="AQ512" s="360"/>
      <c r="AR512" s="360"/>
      <c r="AS512" s="360"/>
      <c r="AT512" s="360"/>
      <c r="AU512" s="360"/>
      <c r="AV512" s="360"/>
      <c r="AW512" s="360"/>
      <c r="AX512" s="360"/>
      <c r="AY512" s="360"/>
      <c r="AZ512" s="360"/>
      <c r="BA512" s="360"/>
      <c r="BB512" s="360"/>
      <c r="BC512" s="360"/>
      <c r="BD512" s="360"/>
      <c r="BE512" s="359">
        <v>3</v>
      </c>
      <c r="BF512" s="359">
        <v>337</v>
      </c>
      <c r="BG512" s="362">
        <f t="shared" si="74"/>
        <v>84.25</v>
      </c>
      <c r="BH512" s="360">
        <v>11</v>
      </c>
      <c r="BI512" s="360">
        <v>677</v>
      </c>
      <c r="BJ512" s="362">
        <f t="shared" si="75"/>
        <v>169.25</v>
      </c>
      <c r="BK512" s="360">
        <v>20</v>
      </c>
      <c r="BL512" s="360">
        <v>1508</v>
      </c>
      <c r="BM512" s="362">
        <f t="shared" si="76"/>
        <v>377</v>
      </c>
    </row>
    <row r="513" spans="1:65" ht="15.75" customHeight="1">
      <c r="A513" s="340">
        <v>511</v>
      </c>
      <c r="B513" s="360" t="s">
        <v>3701</v>
      </c>
      <c r="C513" s="360"/>
      <c r="D513" s="360"/>
      <c r="E513" s="370" t="s">
        <v>5</v>
      </c>
      <c r="F513" s="360"/>
      <c r="G513" s="360"/>
      <c r="H513" s="360"/>
      <c r="I513" s="360"/>
      <c r="J513" s="360"/>
      <c r="K513" s="360"/>
      <c r="L513" s="360"/>
      <c r="M513" s="360"/>
      <c r="N513" s="360"/>
      <c r="O513" s="360"/>
      <c r="P513" s="360"/>
      <c r="Q513" s="360"/>
      <c r="R513" s="360"/>
      <c r="S513" s="360"/>
      <c r="T513" s="360"/>
      <c r="U513" s="360"/>
      <c r="V513" s="360"/>
      <c r="W513" s="360"/>
      <c r="X513" s="360"/>
      <c r="Y513" s="360"/>
      <c r="Z513" s="360"/>
      <c r="AA513" s="360"/>
      <c r="AB513" s="360"/>
      <c r="AC513" s="360"/>
      <c r="AD513" s="360"/>
      <c r="AE513" s="360"/>
      <c r="AF513" s="360"/>
      <c r="AG513" s="360"/>
      <c r="AH513" s="360"/>
      <c r="AI513" s="360"/>
      <c r="AJ513" s="360"/>
      <c r="AK513" s="360"/>
      <c r="AL513" s="360"/>
      <c r="AM513" s="360"/>
      <c r="AN513" s="360"/>
      <c r="AO513" s="360"/>
      <c r="AP513" s="360"/>
      <c r="AQ513" s="360"/>
      <c r="AR513" s="360"/>
      <c r="AS513" s="360"/>
      <c r="AT513" s="360"/>
      <c r="AU513" s="360"/>
      <c r="AV513" s="360"/>
      <c r="AW513" s="360"/>
      <c r="AX513" s="360"/>
      <c r="AY513" s="360"/>
      <c r="AZ513" s="360"/>
      <c r="BA513" s="360"/>
      <c r="BB513" s="360"/>
      <c r="BC513" s="360"/>
      <c r="BD513" s="360"/>
      <c r="BE513" s="359">
        <v>6</v>
      </c>
      <c r="BF513" s="359">
        <v>330</v>
      </c>
      <c r="BG513" s="362">
        <f t="shared" si="74"/>
        <v>82.5</v>
      </c>
      <c r="BH513" s="360">
        <v>9</v>
      </c>
      <c r="BI513" s="360">
        <v>587</v>
      </c>
      <c r="BJ513" s="362">
        <f t="shared" si="75"/>
        <v>146.75</v>
      </c>
      <c r="BK513" s="360">
        <v>6</v>
      </c>
      <c r="BL513" s="360">
        <v>394</v>
      </c>
      <c r="BM513" s="362">
        <f t="shared" si="76"/>
        <v>98.5</v>
      </c>
    </row>
    <row r="514" spans="1:65" ht="15.75" customHeight="1">
      <c r="A514" s="340">
        <v>512</v>
      </c>
      <c r="B514" s="360" t="s">
        <v>3702</v>
      </c>
      <c r="C514" s="360"/>
      <c r="D514" s="360"/>
      <c r="E514" s="370" t="s">
        <v>5</v>
      </c>
      <c r="F514" s="360"/>
      <c r="G514" s="360"/>
      <c r="H514" s="360"/>
      <c r="I514" s="360"/>
      <c r="J514" s="360"/>
      <c r="K514" s="360"/>
      <c r="L514" s="360"/>
      <c r="M514" s="360"/>
      <c r="N514" s="360"/>
      <c r="O514" s="360"/>
      <c r="P514" s="360"/>
      <c r="Q514" s="360"/>
      <c r="R514" s="360"/>
      <c r="S514" s="360"/>
      <c r="T514" s="360"/>
      <c r="U514" s="360"/>
      <c r="V514" s="360"/>
      <c r="W514" s="360"/>
      <c r="X514" s="360"/>
      <c r="Y514" s="360"/>
      <c r="Z514" s="360"/>
      <c r="AA514" s="360"/>
      <c r="AB514" s="360"/>
      <c r="AC514" s="360"/>
      <c r="AD514" s="360"/>
      <c r="AE514" s="360"/>
      <c r="AF514" s="360"/>
      <c r="AG514" s="360"/>
      <c r="AH514" s="360"/>
      <c r="AI514" s="360"/>
      <c r="AJ514" s="360"/>
      <c r="AK514" s="360"/>
      <c r="AL514" s="360"/>
      <c r="AM514" s="360"/>
      <c r="AN514" s="360"/>
      <c r="AO514" s="360"/>
      <c r="AP514" s="360"/>
      <c r="AQ514" s="360"/>
      <c r="AR514" s="360"/>
      <c r="AS514" s="360"/>
      <c r="AT514" s="360"/>
      <c r="AU514" s="360"/>
      <c r="AV514" s="360"/>
      <c r="AW514" s="360"/>
      <c r="AX514" s="360"/>
      <c r="AY514" s="360"/>
      <c r="AZ514" s="360"/>
      <c r="BA514" s="360"/>
      <c r="BB514" s="360"/>
      <c r="BC514" s="360"/>
      <c r="BD514" s="360"/>
      <c r="BE514" s="359">
        <v>11</v>
      </c>
      <c r="BF514" s="359">
        <v>941</v>
      </c>
      <c r="BG514" s="362">
        <f t="shared" si="74"/>
        <v>235.25</v>
      </c>
      <c r="BH514" s="360">
        <v>14</v>
      </c>
      <c r="BI514" s="360">
        <v>1118</v>
      </c>
      <c r="BJ514" s="362">
        <f t="shared" si="75"/>
        <v>279.5</v>
      </c>
      <c r="BK514" s="360">
        <v>26</v>
      </c>
      <c r="BL514" s="360">
        <v>1890</v>
      </c>
      <c r="BM514" s="362">
        <f t="shared" si="76"/>
        <v>472.5</v>
      </c>
    </row>
    <row r="515" spans="1:65" ht="15.75" customHeight="1">
      <c r="A515" s="340">
        <v>513</v>
      </c>
      <c r="B515" s="360" t="s">
        <v>3703</v>
      </c>
      <c r="C515" s="360"/>
      <c r="D515" s="360"/>
      <c r="E515" s="370" t="s">
        <v>5</v>
      </c>
      <c r="F515" s="360"/>
      <c r="G515" s="360"/>
      <c r="H515" s="360"/>
      <c r="I515" s="360"/>
      <c r="J515" s="360"/>
      <c r="K515" s="360"/>
      <c r="L515" s="360"/>
      <c r="M515" s="360"/>
      <c r="N515" s="360"/>
      <c r="O515" s="360"/>
      <c r="P515" s="360"/>
      <c r="Q515" s="360"/>
      <c r="R515" s="360"/>
      <c r="S515" s="360"/>
      <c r="T515" s="360"/>
      <c r="U515" s="360"/>
      <c r="V515" s="360"/>
      <c r="W515" s="360"/>
      <c r="X515" s="360"/>
      <c r="Y515" s="360"/>
      <c r="Z515" s="360"/>
      <c r="AA515" s="360"/>
      <c r="AB515" s="360"/>
      <c r="AC515" s="360"/>
      <c r="AD515" s="360"/>
      <c r="AE515" s="360"/>
      <c r="AF515" s="360"/>
      <c r="AG515" s="360"/>
      <c r="AH515" s="360"/>
      <c r="AI515" s="360"/>
      <c r="AJ515" s="360"/>
      <c r="AK515" s="360"/>
      <c r="AL515" s="360"/>
      <c r="AM515" s="360"/>
      <c r="AN515" s="360"/>
      <c r="AO515" s="360"/>
      <c r="AP515" s="360"/>
      <c r="AQ515" s="360"/>
      <c r="AR515" s="360"/>
      <c r="AS515" s="360"/>
      <c r="AT515" s="360"/>
      <c r="AU515" s="360"/>
      <c r="AV515" s="360"/>
      <c r="AW515" s="360"/>
      <c r="AX515" s="360"/>
      <c r="AY515" s="360"/>
      <c r="AZ515" s="360"/>
      <c r="BA515" s="360"/>
      <c r="BB515" s="360"/>
      <c r="BC515" s="360"/>
      <c r="BD515" s="360"/>
      <c r="BE515" s="359">
        <v>37</v>
      </c>
      <c r="BF515" s="359">
        <v>3055</v>
      </c>
      <c r="BG515" s="362">
        <f t="shared" ref="BG515:BG578" si="77">BF515*25%</f>
        <v>763.75</v>
      </c>
      <c r="BH515" s="360">
        <v>115</v>
      </c>
      <c r="BI515" s="360">
        <v>9333</v>
      </c>
      <c r="BJ515" s="362">
        <f t="shared" si="75"/>
        <v>2333.25</v>
      </c>
      <c r="BK515" s="360">
        <v>131</v>
      </c>
      <c r="BL515" s="360">
        <v>10889</v>
      </c>
      <c r="BM515" s="362">
        <f t="shared" si="76"/>
        <v>2722.25</v>
      </c>
    </row>
    <row r="516" spans="1:65" ht="15.75" customHeight="1">
      <c r="A516" s="340">
        <v>514</v>
      </c>
      <c r="B516" s="360" t="s">
        <v>3704</v>
      </c>
      <c r="C516" s="360"/>
      <c r="D516" s="360"/>
      <c r="E516" s="370" t="s">
        <v>5</v>
      </c>
      <c r="F516" s="360"/>
      <c r="G516" s="360"/>
      <c r="H516" s="360"/>
      <c r="I516" s="360"/>
      <c r="J516" s="360"/>
      <c r="K516" s="360"/>
      <c r="L516" s="360"/>
      <c r="M516" s="360"/>
      <c r="N516" s="360"/>
      <c r="O516" s="360"/>
      <c r="P516" s="360"/>
      <c r="Q516" s="360"/>
      <c r="R516" s="360"/>
      <c r="S516" s="360"/>
      <c r="T516" s="360"/>
      <c r="U516" s="360"/>
      <c r="V516" s="360"/>
      <c r="W516" s="360"/>
      <c r="X516" s="360"/>
      <c r="Y516" s="360"/>
      <c r="Z516" s="360"/>
      <c r="AA516" s="360"/>
      <c r="AB516" s="360"/>
      <c r="AC516" s="360"/>
      <c r="AD516" s="360"/>
      <c r="AE516" s="360"/>
      <c r="AF516" s="360"/>
      <c r="AG516" s="360"/>
      <c r="AH516" s="360"/>
      <c r="AI516" s="360"/>
      <c r="AJ516" s="360"/>
      <c r="AK516" s="360"/>
      <c r="AL516" s="360"/>
      <c r="AM516" s="360"/>
      <c r="AN516" s="360"/>
      <c r="AO516" s="360"/>
      <c r="AP516" s="360"/>
      <c r="AQ516" s="360"/>
      <c r="AR516" s="360"/>
      <c r="AS516" s="360"/>
      <c r="AT516" s="360"/>
      <c r="AU516" s="360"/>
      <c r="AV516" s="360"/>
      <c r="AW516" s="360"/>
      <c r="AX516" s="360"/>
      <c r="AY516" s="360"/>
      <c r="AZ516" s="360"/>
      <c r="BA516" s="360"/>
      <c r="BB516" s="360"/>
      <c r="BC516" s="360"/>
      <c r="BD516" s="360"/>
      <c r="BE516" s="359">
        <v>19</v>
      </c>
      <c r="BF516" s="359">
        <v>1201</v>
      </c>
      <c r="BG516" s="362">
        <f t="shared" si="77"/>
        <v>300.25</v>
      </c>
      <c r="BH516" s="360">
        <v>13</v>
      </c>
      <c r="BI516" s="360">
        <v>1003</v>
      </c>
      <c r="BJ516" s="362">
        <f t="shared" ref="BJ516:BJ579" si="78">BI516*25%</f>
        <v>250.75</v>
      </c>
      <c r="BK516" s="360">
        <v>14</v>
      </c>
      <c r="BL516" s="360">
        <v>854</v>
      </c>
      <c r="BM516" s="362">
        <f t="shared" ref="BM516:BM579" si="79">BL516*25%</f>
        <v>213.5</v>
      </c>
    </row>
    <row r="517" spans="1:65" ht="15.75" customHeight="1">
      <c r="A517" s="340">
        <v>515</v>
      </c>
      <c r="B517" s="360" t="s">
        <v>3705</v>
      </c>
      <c r="C517" s="360"/>
      <c r="D517" s="360"/>
      <c r="E517" s="370" t="s">
        <v>5</v>
      </c>
      <c r="F517" s="360"/>
      <c r="G517" s="360"/>
      <c r="H517" s="360"/>
      <c r="I517" s="360"/>
      <c r="J517" s="360"/>
      <c r="K517" s="360"/>
      <c r="L517" s="360"/>
      <c r="M517" s="360"/>
      <c r="N517" s="360"/>
      <c r="O517" s="360"/>
      <c r="P517" s="360"/>
      <c r="Q517" s="360"/>
      <c r="R517" s="360"/>
      <c r="S517" s="360"/>
      <c r="T517" s="360"/>
      <c r="U517" s="360"/>
      <c r="V517" s="360"/>
      <c r="W517" s="360"/>
      <c r="X517" s="360"/>
      <c r="Y517" s="360"/>
      <c r="Z517" s="360"/>
      <c r="AA517" s="360"/>
      <c r="AB517" s="360"/>
      <c r="AC517" s="360"/>
      <c r="AD517" s="360"/>
      <c r="AE517" s="360"/>
      <c r="AF517" s="360"/>
      <c r="AG517" s="360"/>
      <c r="AH517" s="360"/>
      <c r="AI517" s="360"/>
      <c r="AJ517" s="360"/>
      <c r="AK517" s="360"/>
      <c r="AL517" s="360"/>
      <c r="AM517" s="360"/>
      <c r="AN517" s="360"/>
      <c r="AO517" s="360"/>
      <c r="AP517" s="360"/>
      <c r="AQ517" s="360"/>
      <c r="AR517" s="360"/>
      <c r="AS517" s="360"/>
      <c r="AT517" s="360"/>
      <c r="AU517" s="360"/>
      <c r="AV517" s="360"/>
      <c r="AW517" s="360"/>
      <c r="AX517" s="360"/>
      <c r="AY517" s="360"/>
      <c r="AZ517" s="360"/>
      <c r="BA517" s="360"/>
      <c r="BB517" s="360"/>
      <c r="BC517" s="360"/>
      <c r="BD517" s="360"/>
      <c r="BE517" s="359">
        <v>17</v>
      </c>
      <c r="BF517" s="359">
        <v>1259</v>
      </c>
      <c r="BG517" s="362">
        <f t="shared" si="77"/>
        <v>314.75</v>
      </c>
      <c r="BH517" s="360">
        <v>42</v>
      </c>
      <c r="BI517" s="360">
        <v>3214</v>
      </c>
      <c r="BJ517" s="362">
        <f t="shared" si="78"/>
        <v>803.5</v>
      </c>
      <c r="BK517" s="360">
        <v>52</v>
      </c>
      <c r="BL517" s="360">
        <v>3436</v>
      </c>
      <c r="BM517" s="362">
        <f t="shared" si="79"/>
        <v>859</v>
      </c>
    </row>
    <row r="518" spans="1:65" ht="15.75" customHeight="1">
      <c r="A518" s="340">
        <v>516</v>
      </c>
      <c r="B518" s="360" t="s">
        <v>3706</v>
      </c>
      <c r="C518" s="360"/>
      <c r="D518" s="360"/>
      <c r="E518" s="370" t="s">
        <v>5</v>
      </c>
      <c r="F518" s="360"/>
      <c r="G518" s="360"/>
      <c r="H518" s="360"/>
      <c r="I518" s="360"/>
      <c r="J518" s="360"/>
      <c r="K518" s="360"/>
      <c r="L518" s="360"/>
      <c r="M518" s="360"/>
      <c r="N518" s="360"/>
      <c r="O518" s="360"/>
      <c r="P518" s="360"/>
      <c r="Q518" s="360"/>
      <c r="R518" s="360"/>
      <c r="S518" s="360"/>
      <c r="T518" s="360"/>
      <c r="U518" s="360"/>
      <c r="V518" s="360"/>
      <c r="W518" s="360"/>
      <c r="X518" s="360"/>
      <c r="Y518" s="360"/>
      <c r="Z518" s="360"/>
      <c r="AA518" s="360"/>
      <c r="AB518" s="360"/>
      <c r="AC518" s="360"/>
      <c r="AD518" s="360"/>
      <c r="AE518" s="360"/>
      <c r="AF518" s="360"/>
      <c r="AG518" s="360"/>
      <c r="AH518" s="360"/>
      <c r="AI518" s="360"/>
      <c r="AJ518" s="360"/>
      <c r="AK518" s="360"/>
      <c r="AL518" s="360"/>
      <c r="AM518" s="360"/>
      <c r="AN518" s="360"/>
      <c r="AO518" s="360"/>
      <c r="AP518" s="360"/>
      <c r="AQ518" s="360"/>
      <c r="AR518" s="360"/>
      <c r="AS518" s="360"/>
      <c r="AT518" s="360"/>
      <c r="AU518" s="360"/>
      <c r="AV518" s="360"/>
      <c r="AW518" s="360"/>
      <c r="AX518" s="360"/>
      <c r="AY518" s="360"/>
      <c r="AZ518" s="360"/>
      <c r="BA518" s="360"/>
      <c r="BB518" s="360"/>
      <c r="BC518" s="360"/>
      <c r="BD518" s="360"/>
      <c r="BE518" s="359">
        <v>65</v>
      </c>
      <c r="BF518" s="359">
        <v>4451</v>
      </c>
      <c r="BG518" s="362">
        <f t="shared" si="77"/>
        <v>1112.75</v>
      </c>
      <c r="BH518" s="360">
        <v>119</v>
      </c>
      <c r="BI518" s="360">
        <v>8129</v>
      </c>
      <c r="BJ518" s="362">
        <f t="shared" si="78"/>
        <v>2032.25</v>
      </c>
      <c r="BK518" s="360">
        <v>124</v>
      </c>
      <c r="BL518" s="360">
        <v>8504</v>
      </c>
      <c r="BM518" s="362">
        <f t="shared" si="79"/>
        <v>2126</v>
      </c>
    </row>
    <row r="519" spans="1:65" ht="15.75" customHeight="1">
      <c r="A519" s="340">
        <v>517</v>
      </c>
      <c r="B519" s="360" t="s">
        <v>3707</v>
      </c>
      <c r="C519" s="360"/>
      <c r="D519" s="360"/>
      <c r="E519" s="370" t="s">
        <v>5</v>
      </c>
      <c r="F519" s="360"/>
      <c r="G519" s="360"/>
      <c r="H519" s="360"/>
      <c r="I519" s="360"/>
      <c r="J519" s="360"/>
      <c r="K519" s="360"/>
      <c r="L519" s="360"/>
      <c r="M519" s="360"/>
      <c r="N519" s="360"/>
      <c r="O519" s="360"/>
      <c r="P519" s="360"/>
      <c r="Q519" s="360"/>
      <c r="R519" s="360"/>
      <c r="S519" s="360"/>
      <c r="T519" s="360"/>
      <c r="U519" s="360"/>
      <c r="V519" s="360"/>
      <c r="W519" s="360"/>
      <c r="X519" s="360"/>
      <c r="Y519" s="360"/>
      <c r="Z519" s="360"/>
      <c r="AA519" s="360"/>
      <c r="AB519" s="360"/>
      <c r="AC519" s="360"/>
      <c r="AD519" s="360"/>
      <c r="AE519" s="360"/>
      <c r="AF519" s="360"/>
      <c r="AG519" s="360"/>
      <c r="AH519" s="360"/>
      <c r="AI519" s="360"/>
      <c r="AJ519" s="360"/>
      <c r="AK519" s="360"/>
      <c r="AL519" s="360"/>
      <c r="AM519" s="360"/>
      <c r="AN519" s="360"/>
      <c r="AO519" s="360"/>
      <c r="AP519" s="360"/>
      <c r="AQ519" s="360"/>
      <c r="AR519" s="360"/>
      <c r="AS519" s="360"/>
      <c r="AT519" s="360"/>
      <c r="AU519" s="360"/>
      <c r="AV519" s="360"/>
      <c r="AW519" s="360"/>
      <c r="AX519" s="360"/>
      <c r="AY519" s="360"/>
      <c r="AZ519" s="360"/>
      <c r="BA519" s="360"/>
      <c r="BB519" s="360"/>
      <c r="BC519" s="360"/>
      <c r="BD519" s="360"/>
      <c r="BE519" s="359">
        <v>59</v>
      </c>
      <c r="BF519" s="359">
        <v>3481</v>
      </c>
      <c r="BG519" s="362">
        <f t="shared" si="77"/>
        <v>870.25</v>
      </c>
      <c r="BH519" s="360">
        <v>41</v>
      </c>
      <c r="BI519" s="360">
        <v>2751</v>
      </c>
      <c r="BJ519" s="362">
        <f t="shared" si="78"/>
        <v>687.75</v>
      </c>
      <c r="BK519" s="360">
        <v>56</v>
      </c>
      <c r="BL519" s="360">
        <v>3688</v>
      </c>
      <c r="BM519" s="362">
        <f t="shared" si="79"/>
        <v>922</v>
      </c>
    </row>
    <row r="520" spans="1:65" ht="15.75" customHeight="1">
      <c r="A520" s="340">
        <v>518</v>
      </c>
      <c r="B520" s="360" t="s">
        <v>3708</v>
      </c>
      <c r="C520" s="360"/>
      <c r="D520" s="360"/>
      <c r="E520" s="370" t="s">
        <v>5</v>
      </c>
      <c r="F520" s="360"/>
      <c r="G520" s="360"/>
      <c r="H520" s="360"/>
      <c r="I520" s="360"/>
      <c r="J520" s="360"/>
      <c r="K520" s="360"/>
      <c r="L520" s="360"/>
      <c r="M520" s="360"/>
      <c r="N520" s="360"/>
      <c r="O520" s="360"/>
      <c r="P520" s="360"/>
      <c r="Q520" s="360"/>
      <c r="R520" s="360"/>
      <c r="S520" s="360"/>
      <c r="T520" s="360"/>
      <c r="U520" s="360"/>
      <c r="V520" s="360"/>
      <c r="W520" s="360"/>
      <c r="X520" s="360"/>
      <c r="Y520" s="360"/>
      <c r="Z520" s="360"/>
      <c r="AA520" s="360"/>
      <c r="AB520" s="360"/>
      <c r="AC520" s="360"/>
      <c r="AD520" s="360"/>
      <c r="AE520" s="360"/>
      <c r="AF520" s="360"/>
      <c r="AG520" s="360"/>
      <c r="AH520" s="360"/>
      <c r="AI520" s="360"/>
      <c r="AJ520" s="360"/>
      <c r="AK520" s="360"/>
      <c r="AL520" s="360"/>
      <c r="AM520" s="360"/>
      <c r="AN520" s="360"/>
      <c r="AO520" s="360"/>
      <c r="AP520" s="360"/>
      <c r="AQ520" s="360"/>
      <c r="AR520" s="360"/>
      <c r="AS520" s="360"/>
      <c r="AT520" s="360"/>
      <c r="AU520" s="360"/>
      <c r="AV520" s="360"/>
      <c r="AW520" s="360"/>
      <c r="AX520" s="360"/>
      <c r="AY520" s="360"/>
      <c r="AZ520" s="360"/>
      <c r="BA520" s="360"/>
      <c r="BB520" s="360"/>
      <c r="BC520" s="360"/>
      <c r="BD520" s="360"/>
      <c r="BE520" s="359">
        <v>53</v>
      </c>
      <c r="BF520" s="359">
        <v>3743</v>
      </c>
      <c r="BG520" s="362">
        <f t="shared" si="77"/>
        <v>935.75</v>
      </c>
      <c r="BH520" s="360">
        <v>54</v>
      </c>
      <c r="BI520" s="360">
        <v>3610</v>
      </c>
      <c r="BJ520" s="362">
        <f t="shared" si="78"/>
        <v>902.5</v>
      </c>
      <c r="BK520" s="360">
        <v>50</v>
      </c>
      <c r="BL520" s="360">
        <v>3226</v>
      </c>
      <c r="BM520" s="362">
        <f t="shared" si="79"/>
        <v>806.5</v>
      </c>
    </row>
    <row r="521" spans="1:65" ht="15.75" customHeight="1">
      <c r="A521" s="340">
        <v>519</v>
      </c>
      <c r="B521" s="360" t="s">
        <v>3709</v>
      </c>
      <c r="C521" s="360"/>
      <c r="D521" s="360"/>
      <c r="E521" s="370" t="s">
        <v>5</v>
      </c>
      <c r="F521" s="360"/>
      <c r="G521" s="360"/>
      <c r="H521" s="360"/>
      <c r="I521" s="360"/>
      <c r="J521" s="360"/>
      <c r="K521" s="360"/>
      <c r="L521" s="360"/>
      <c r="M521" s="360"/>
      <c r="N521" s="360"/>
      <c r="O521" s="360"/>
      <c r="P521" s="360"/>
      <c r="Q521" s="360"/>
      <c r="R521" s="360"/>
      <c r="S521" s="360"/>
      <c r="T521" s="360"/>
      <c r="U521" s="360"/>
      <c r="V521" s="360"/>
      <c r="W521" s="360"/>
      <c r="X521" s="360"/>
      <c r="Y521" s="360"/>
      <c r="Z521" s="360"/>
      <c r="AA521" s="360"/>
      <c r="AB521" s="360"/>
      <c r="AC521" s="360"/>
      <c r="AD521" s="360"/>
      <c r="AE521" s="360"/>
      <c r="AF521" s="360"/>
      <c r="AG521" s="360"/>
      <c r="AH521" s="360"/>
      <c r="AI521" s="360"/>
      <c r="AJ521" s="360"/>
      <c r="AK521" s="360"/>
      <c r="AL521" s="360"/>
      <c r="AM521" s="360"/>
      <c r="AN521" s="360"/>
      <c r="AO521" s="360"/>
      <c r="AP521" s="360"/>
      <c r="AQ521" s="360"/>
      <c r="AR521" s="360"/>
      <c r="AS521" s="360"/>
      <c r="AT521" s="360"/>
      <c r="AU521" s="360"/>
      <c r="AV521" s="360"/>
      <c r="AW521" s="360"/>
      <c r="AX521" s="360"/>
      <c r="AY521" s="360"/>
      <c r="AZ521" s="360"/>
      <c r="BA521" s="360"/>
      <c r="BB521" s="360"/>
      <c r="BC521" s="360"/>
      <c r="BD521" s="360"/>
      <c r="BE521" s="359">
        <v>6</v>
      </c>
      <c r="BF521" s="359">
        <v>342</v>
      </c>
      <c r="BG521" s="362">
        <f t="shared" si="77"/>
        <v>85.5</v>
      </c>
      <c r="BH521" s="360">
        <v>23</v>
      </c>
      <c r="BI521" s="360">
        <v>1825</v>
      </c>
      <c r="BJ521" s="362">
        <f t="shared" si="78"/>
        <v>456.25</v>
      </c>
      <c r="BK521" s="360">
        <v>23</v>
      </c>
      <c r="BL521" s="360">
        <v>1777</v>
      </c>
      <c r="BM521" s="362">
        <f t="shared" si="79"/>
        <v>444.25</v>
      </c>
    </row>
    <row r="522" spans="1:65" ht="15.75" customHeight="1">
      <c r="A522" s="340">
        <v>520</v>
      </c>
      <c r="B522" s="360" t="s">
        <v>3710</v>
      </c>
      <c r="C522" s="360"/>
      <c r="D522" s="360"/>
      <c r="E522" s="370" t="s">
        <v>5</v>
      </c>
      <c r="F522" s="360"/>
      <c r="G522" s="360"/>
      <c r="H522" s="360"/>
      <c r="I522" s="360"/>
      <c r="J522" s="360"/>
      <c r="K522" s="360"/>
      <c r="L522" s="360"/>
      <c r="M522" s="360"/>
      <c r="N522" s="360"/>
      <c r="O522" s="360"/>
      <c r="P522" s="360"/>
      <c r="Q522" s="360"/>
      <c r="R522" s="360"/>
      <c r="S522" s="360"/>
      <c r="T522" s="360"/>
      <c r="U522" s="360"/>
      <c r="V522" s="360"/>
      <c r="W522" s="360"/>
      <c r="X522" s="360"/>
      <c r="Y522" s="360"/>
      <c r="Z522" s="360"/>
      <c r="AA522" s="360"/>
      <c r="AB522" s="360"/>
      <c r="AC522" s="360"/>
      <c r="AD522" s="360"/>
      <c r="AE522" s="360"/>
      <c r="AF522" s="360"/>
      <c r="AG522" s="360"/>
      <c r="AH522" s="360"/>
      <c r="AI522" s="360"/>
      <c r="AJ522" s="360"/>
      <c r="AK522" s="360"/>
      <c r="AL522" s="360"/>
      <c r="AM522" s="360"/>
      <c r="AN522" s="360"/>
      <c r="AO522" s="360"/>
      <c r="AP522" s="360"/>
      <c r="AQ522" s="360"/>
      <c r="AR522" s="360"/>
      <c r="AS522" s="360"/>
      <c r="AT522" s="360"/>
      <c r="AU522" s="360"/>
      <c r="AV522" s="360"/>
      <c r="AW522" s="360"/>
      <c r="AX522" s="360"/>
      <c r="AY522" s="360"/>
      <c r="AZ522" s="360"/>
      <c r="BA522" s="360"/>
      <c r="BB522" s="360"/>
      <c r="BC522" s="360"/>
      <c r="BD522" s="360"/>
      <c r="BE522" s="359">
        <v>30</v>
      </c>
      <c r="BF522" s="359">
        <v>2246</v>
      </c>
      <c r="BG522" s="362">
        <f t="shared" si="77"/>
        <v>561.5</v>
      </c>
      <c r="BH522" s="360">
        <v>109</v>
      </c>
      <c r="BI522" s="360">
        <v>7939</v>
      </c>
      <c r="BJ522" s="362">
        <f t="shared" si="78"/>
        <v>1984.75</v>
      </c>
      <c r="BK522" s="360">
        <v>88</v>
      </c>
      <c r="BL522" s="360">
        <v>6476</v>
      </c>
      <c r="BM522" s="362">
        <f t="shared" si="79"/>
        <v>1619</v>
      </c>
    </row>
    <row r="523" spans="1:65" ht="15.75" customHeight="1">
      <c r="A523" s="340">
        <v>521</v>
      </c>
      <c r="B523" s="360" t="s">
        <v>3711</v>
      </c>
      <c r="C523" s="360"/>
      <c r="D523" s="360"/>
      <c r="E523" s="370" t="s">
        <v>5</v>
      </c>
      <c r="F523" s="360"/>
      <c r="G523" s="360"/>
      <c r="H523" s="360"/>
      <c r="I523" s="360"/>
      <c r="J523" s="360"/>
      <c r="K523" s="360"/>
      <c r="L523" s="360"/>
      <c r="M523" s="360"/>
      <c r="N523" s="360"/>
      <c r="O523" s="360"/>
      <c r="P523" s="360"/>
      <c r="Q523" s="360"/>
      <c r="R523" s="360"/>
      <c r="S523" s="360"/>
      <c r="T523" s="360"/>
      <c r="U523" s="360"/>
      <c r="V523" s="360"/>
      <c r="W523" s="360"/>
      <c r="X523" s="360"/>
      <c r="Y523" s="360"/>
      <c r="Z523" s="360"/>
      <c r="AA523" s="360"/>
      <c r="AB523" s="360"/>
      <c r="AC523" s="360"/>
      <c r="AD523" s="360"/>
      <c r="AE523" s="360"/>
      <c r="AF523" s="360"/>
      <c r="AG523" s="360"/>
      <c r="AH523" s="360"/>
      <c r="AI523" s="360"/>
      <c r="AJ523" s="360"/>
      <c r="AK523" s="360"/>
      <c r="AL523" s="360"/>
      <c r="AM523" s="360"/>
      <c r="AN523" s="360"/>
      <c r="AO523" s="360"/>
      <c r="AP523" s="360"/>
      <c r="AQ523" s="360"/>
      <c r="AR523" s="360"/>
      <c r="AS523" s="360"/>
      <c r="AT523" s="360"/>
      <c r="AU523" s="360"/>
      <c r="AV523" s="360"/>
      <c r="AW523" s="360"/>
      <c r="AX523" s="360"/>
      <c r="AY523" s="360"/>
      <c r="AZ523" s="360"/>
      <c r="BA523" s="360"/>
      <c r="BB523" s="360"/>
      <c r="BC523" s="360"/>
      <c r="BD523" s="360"/>
      <c r="BE523" s="359">
        <v>45</v>
      </c>
      <c r="BF523" s="359">
        <v>3167</v>
      </c>
      <c r="BG523" s="362">
        <f t="shared" si="77"/>
        <v>791.75</v>
      </c>
      <c r="BH523" s="360">
        <v>87</v>
      </c>
      <c r="BI523" s="360">
        <v>6057</v>
      </c>
      <c r="BJ523" s="362">
        <f t="shared" si="78"/>
        <v>1514.25</v>
      </c>
      <c r="BK523" s="360">
        <v>63</v>
      </c>
      <c r="BL523" s="360">
        <v>4757</v>
      </c>
      <c r="BM523" s="362">
        <f t="shared" si="79"/>
        <v>1189.25</v>
      </c>
    </row>
    <row r="524" spans="1:65" ht="15.75" customHeight="1">
      <c r="A524" s="340">
        <v>522</v>
      </c>
      <c r="B524" s="360" t="s">
        <v>3712</v>
      </c>
      <c r="C524" s="360"/>
      <c r="D524" s="360"/>
      <c r="E524" s="370" t="s">
        <v>5</v>
      </c>
      <c r="F524" s="360"/>
      <c r="G524" s="360"/>
      <c r="H524" s="360"/>
      <c r="I524" s="360"/>
      <c r="J524" s="360"/>
      <c r="K524" s="360"/>
      <c r="L524" s="360"/>
      <c r="M524" s="360"/>
      <c r="N524" s="360"/>
      <c r="O524" s="360"/>
      <c r="P524" s="360"/>
      <c r="Q524" s="360"/>
      <c r="R524" s="360"/>
      <c r="S524" s="360"/>
      <c r="T524" s="360"/>
      <c r="U524" s="360"/>
      <c r="V524" s="360"/>
      <c r="W524" s="360"/>
      <c r="X524" s="360"/>
      <c r="Y524" s="360"/>
      <c r="Z524" s="360"/>
      <c r="AA524" s="360"/>
      <c r="AB524" s="360"/>
      <c r="AC524" s="360"/>
      <c r="AD524" s="360"/>
      <c r="AE524" s="360"/>
      <c r="AF524" s="360"/>
      <c r="AG524" s="360"/>
      <c r="AH524" s="360"/>
      <c r="AI524" s="360"/>
      <c r="AJ524" s="360"/>
      <c r="AK524" s="360"/>
      <c r="AL524" s="360"/>
      <c r="AM524" s="360"/>
      <c r="AN524" s="360"/>
      <c r="AO524" s="360"/>
      <c r="AP524" s="360"/>
      <c r="AQ524" s="360"/>
      <c r="AR524" s="360"/>
      <c r="AS524" s="360"/>
      <c r="AT524" s="360"/>
      <c r="AU524" s="360"/>
      <c r="AV524" s="360"/>
      <c r="AW524" s="360"/>
      <c r="AX524" s="360"/>
      <c r="AY524" s="360"/>
      <c r="AZ524" s="360"/>
      <c r="BA524" s="360"/>
      <c r="BB524" s="360"/>
      <c r="BC524" s="360"/>
      <c r="BD524" s="360"/>
      <c r="BE524" s="359">
        <v>4</v>
      </c>
      <c r="BF524" s="359">
        <v>396</v>
      </c>
      <c r="BG524" s="362">
        <f t="shared" si="77"/>
        <v>99</v>
      </c>
      <c r="BH524" s="360">
        <v>4</v>
      </c>
      <c r="BI524" s="360">
        <v>228</v>
      </c>
      <c r="BJ524" s="362">
        <f t="shared" si="78"/>
        <v>57</v>
      </c>
      <c r="BK524" s="360">
        <v>10</v>
      </c>
      <c r="BL524" s="360">
        <v>926</v>
      </c>
      <c r="BM524" s="362">
        <f t="shared" si="79"/>
        <v>231.5</v>
      </c>
    </row>
    <row r="525" spans="1:65" ht="15.75" customHeight="1">
      <c r="A525" s="340">
        <v>523</v>
      </c>
      <c r="B525" s="360" t="s">
        <v>3668</v>
      </c>
      <c r="C525" s="360"/>
      <c r="D525" s="360"/>
      <c r="E525" s="370" t="s">
        <v>5</v>
      </c>
      <c r="F525" s="360"/>
      <c r="G525" s="360"/>
      <c r="H525" s="360"/>
      <c r="I525" s="360"/>
      <c r="J525" s="360"/>
      <c r="K525" s="360"/>
      <c r="L525" s="360"/>
      <c r="M525" s="360"/>
      <c r="N525" s="360"/>
      <c r="O525" s="360"/>
      <c r="P525" s="360"/>
      <c r="Q525" s="360"/>
      <c r="R525" s="360"/>
      <c r="S525" s="360"/>
      <c r="T525" s="360"/>
      <c r="U525" s="360"/>
      <c r="V525" s="360"/>
      <c r="W525" s="360"/>
      <c r="X525" s="360"/>
      <c r="Y525" s="360"/>
      <c r="Z525" s="360"/>
      <c r="AA525" s="360"/>
      <c r="AB525" s="360"/>
      <c r="AC525" s="360"/>
      <c r="AD525" s="360"/>
      <c r="AE525" s="360"/>
      <c r="AF525" s="360"/>
      <c r="AG525" s="360"/>
      <c r="AH525" s="360"/>
      <c r="AI525" s="360"/>
      <c r="AJ525" s="360"/>
      <c r="AK525" s="360"/>
      <c r="AL525" s="360"/>
      <c r="AM525" s="360"/>
      <c r="AN525" s="360"/>
      <c r="AO525" s="360"/>
      <c r="AP525" s="360"/>
      <c r="AQ525" s="360"/>
      <c r="AR525" s="360"/>
      <c r="AS525" s="360"/>
      <c r="AT525" s="360"/>
      <c r="AU525" s="360"/>
      <c r="AV525" s="360"/>
      <c r="AW525" s="360"/>
      <c r="AX525" s="360"/>
      <c r="AY525" s="360"/>
      <c r="AZ525" s="360"/>
      <c r="BA525" s="360"/>
      <c r="BB525" s="360"/>
      <c r="BC525" s="360"/>
      <c r="BD525" s="360"/>
      <c r="BE525" s="359">
        <v>511</v>
      </c>
      <c r="BF525" s="359">
        <v>32053</v>
      </c>
      <c r="BG525" s="362">
        <f t="shared" si="77"/>
        <v>8013.25</v>
      </c>
      <c r="BH525" s="360">
        <v>0</v>
      </c>
      <c r="BI525" s="360">
        <v>0</v>
      </c>
      <c r="BJ525" s="362">
        <f t="shared" si="78"/>
        <v>0</v>
      </c>
      <c r="BK525" s="360"/>
      <c r="BL525" s="360"/>
      <c r="BM525" s="362">
        <f t="shared" si="79"/>
        <v>0</v>
      </c>
    </row>
    <row r="526" spans="1:65" ht="15.75" customHeight="1">
      <c r="A526" s="340">
        <v>524</v>
      </c>
      <c r="B526" s="360" t="s">
        <v>3713</v>
      </c>
      <c r="C526" s="360"/>
      <c r="D526" s="360"/>
      <c r="E526" s="370" t="s">
        <v>5</v>
      </c>
      <c r="F526" s="360"/>
      <c r="G526" s="360"/>
      <c r="H526" s="360"/>
      <c r="I526" s="360"/>
      <c r="J526" s="360"/>
      <c r="K526" s="360"/>
      <c r="L526" s="360"/>
      <c r="M526" s="360"/>
      <c r="N526" s="360"/>
      <c r="O526" s="360"/>
      <c r="P526" s="360"/>
      <c r="Q526" s="360"/>
      <c r="R526" s="360"/>
      <c r="S526" s="360"/>
      <c r="T526" s="360"/>
      <c r="U526" s="360"/>
      <c r="V526" s="360"/>
      <c r="W526" s="360"/>
      <c r="X526" s="360"/>
      <c r="Y526" s="360"/>
      <c r="Z526" s="360"/>
      <c r="AA526" s="360"/>
      <c r="AB526" s="360"/>
      <c r="AC526" s="360"/>
      <c r="AD526" s="360"/>
      <c r="AE526" s="360"/>
      <c r="AF526" s="360"/>
      <c r="AG526" s="360"/>
      <c r="AH526" s="360"/>
      <c r="AI526" s="360"/>
      <c r="AJ526" s="360"/>
      <c r="AK526" s="360"/>
      <c r="AL526" s="360"/>
      <c r="AM526" s="360"/>
      <c r="AN526" s="360"/>
      <c r="AO526" s="360"/>
      <c r="AP526" s="360"/>
      <c r="AQ526" s="360"/>
      <c r="AR526" s="360"/>
      <c r="AS526" s="360"/>
      <c r="AT526" s="360"/>
      <c r="AU526" s="360"/>
      <c r="AV526" s="360"/>
      <c r="AW526" s="360"/>
      <c r="AX526" s="360"/>
      <c r="AY526" s="360"/>
      <c r="AZ526" s="360"/>
      <c r="BA526" s="360"/>
      <c r="BB526" s="360"/>
      <c r="BC526" s="360"/>
      <c r="BD526" s="360"/>
      <c r="BE526" s="359">
        <v>24</v>
      </c>
      <c r="BF526" s="359">
        <v>2032</v>
      </c>
      <c r="BG526" s="362">
        <f t="shared" si="77"/>
        <v>508</v>
      </c>
      <c r="BH526" s="360">
        <v>31</v>
      </c>
      <c r="BI526" s="360">
        <v>2557</v>
      </c>
      <c r="BJ526" s="362">
        <f t="shared" si="78"/>
        <v>639.25</v>
      </c>
      <c r="BK526" s="360">
        <v>34</v>
      </c>
      <c r="BL526" s="360">
        <v>3022</v>
      </c>
      <c r="BM526" s="362">
        <f t="shared" si="79"/>
        <v>755.5</v>
      </c>
    </row>
    <row r="527" spans="1:65" ht="15.75" customHeight="1">
      <c r="A527" s="340">
        <v>525</v>
      </c>
      <c r="B527" s="360" t="s">
        <v>3714</v>
      </c>
      <c r="C527" s="360"/>
      <c r="D527" s="360"/>
      <c r="E527" s="370" t="s">
        <v>5</v>
      </c>
      <c r="F527" s="360"/>
      <c r="G527" s="360"/>
      <c r="H527" s="360"/>
      <c r="I527" s="360"/>
      <c r="J527" s="360"/>
      <c r="K527" s="360"/>
      <c r="L527" s="360"/>
      <c r="M527" s="360"/>
      <c r="N527" s="360"/>
      <c r="O527" s="360"/>
      <c r="P527" s="360"/>
      <c r="Q527" s="360"/>
      <c r="R527" s="360"/>
      <c r="S527" s="360"/>
      <c r="T527" s="360"/>
      <c r="U527" s="360"/>
      <c r="V527" s="360"/>
      <c r="W527" s="360"/>
      <c r="X527" s="360"/>
      <c r="Y527" s="360"/>
      <c r="Z527" s="360"/>
      <c r="AA527" s="360"/>
      <c r="AB527" s="360"/>
      <c r="AC527" s="360"/>
      <c r="AD527" s="360"/>
      <c r="AE527" s="360"/>
      <c r="AF527" s="360"/>
      <c r="AG527" s="360"/>
      <c r="AH527" s="360"/>
      <c r="AI527" s="360"/>
      <c r="AJ527" s="360"/>
      <c r="AK527" s="360"/>
      <c r="AL527" s="360"/>
      <c r="AM527" s="360"/>
      <c r="AN527" s="360"/>
      <c r="AO527" s="360"/>
      <c r="AP527" s="360"/>
      <c r="AQ527" s="360"/>
      <c r="AR527" s="360"/>
      <c r="AS527" s="360"/>
      <c r="AT527" s="360"/>
      <c r="AU527" s="360"/>
      <c r="AV527" s="360"/>
      <c r="AW527" s="360"/>
      <c r="AX527" s="360"/>
      <c r="AY527" s="360"/>
      <c r="AZ527" s="360"/>
      <c r="BA527" s="360"/>
      <c r="BB527" s="360"/>
      <c r="BC527" s="360"/>
      <c r="BD527" s="360"/>
      <c r="BE527" s="359">
        <v>1</v>
      </c>
      <c r="BF527" s="359">
        <v>59</v>
      </c>
      <c r="BG527" s="362">
        <f t="shared" si="77"/>
        <v>14.75</v>
      </c>
      <c r="BH527" s="360">
        <v>24</v>
      </c>
      <c r="BI527" s="360">
        <v>2436</v>
      </c>
      <c r="BJ527" s="362">
        <f t="shared" si="78"/>
        <v>609</v>
      </c>
      <c r="BK527" s="360">
        <v>7</v>
      </c>
      <c r="BL527" s="360">
        <v>673</v>
      </c>
      <c r="BM527" s="362">
        <f t="shared" si="79"/>
        <v>168.25</v>
      </c>
    </row>
    <row r="528" spans="1:65" ht="15.75" customHeight="1">
      <c r="A528" s="340">
        <v>526</v>
      </c>
      <c r="B528" s="360" t="s">
        <v>3715</v>
      </c>
      <c r="C528" s="360"/>
      <c r="D528" s="360"/>
      <c r="E528" s="370" t="s">
        <v>5</v>
      </c>
      <c r="F528" s="360"/>
      <c r="G528" s="360"/>
      <c r="H528" s="360"/>
      <c r="I528" s="360"/>
      <c r="J528" s="360"/>
      <c r="K528" s="360"/>
      <c r="L528" s="360"/>
      <c r="M528" s="360"/>
      <c r="N528" s="360"/>
      <c r="O528" s="360"/>
      <c r="P528" s="360"/>
      <c r="Q528" s="360"/>
      <c r="R528" s="360"/>
      <c r="S528" s="360"/>
      <c r="T528" s="360"/>
      <c r="U528" s="360"/>
      <c r="V528" s="360"/>
      <c r="W528" s="360"/>
      <c r="X528" s="360"/>
      <c r="Y528" s="360"/>
      <c r="Z528" s="360"/>
      <c r="AA528" s="360"/>
      <c r="AB528" s="360"/>
      <c r="AC528" s="360"/>
      <c r="AD528" s="360"/>
      <c r="AE528" s="360"/>
      <c r="AF528" s="360"/>
      <c r="AG528" s="360"/>
      <c r="AH528" s="360"/>
      <c r="AI528" s="360"/>
      <c r="AJ528" s="360"/>
      <c r="AK528" s="360"/>
      <c r="AL528" s="360"/>
      <c r="AM528" s="360"/>
      <c r="AN528" s="360"/>
      <c r="AO528" s="360"/>
      <c r="AP528" s="360"/>
      <c r="AQ528" s="360"/>
      <c r="AR528" s="360"/>
      <c r="AS528" s="360"/>
      <c r="AT528" s="360"/>
      <c r="AU528" s="360"/>
      <c r="AV528" s="360"/>
      <c r="AW528" s="360"/>
      <c r="AX528" s="360"/>
      <c r="AY528" s="360"/>
      <c r="AZ528" s="360"/>
      <c r="BA528" s="360"/>
      <c r="BB528" s="360"/>
      <c r="BC528" s="360"/>
      <c r="BD528" s="360"/>
      <c r="BE528" s="359">
        <v>97</v>
      </c>
      <c r="BF528" s="359">
        <v>7247</v>
      </c>
      <c r="BG528" s="362">
        <f t="shared" si="77"/>
        <v>1811.75</v>
      </c>
      <c r="BH528" s="360">
        <v>109</v>
      </c>
      <c r="BI528" s="360">
        <v>7119</v>
      </c>
      <c r="BJ528" s="362">
        <f t="shared" si="78"/>
        <v>1779.75</v>
      </c>
      <c r="BK528" s="360">
        <v>163</v>
      </c>
      <c r="BL528" s="360">
        <v>10713</v>
      </c>
      <c r="BM528" s="362">
        <f t="shared" si="79"/>
        <v>2678.25</v>
      </c>
    </row>
    <row r="529" spans="1:65" ht="15.75" customHeight="1">
      <c r="A529" s="340">
        <v>527</v>
      </c>
      <c r="B529" s="360" t="s">
        <v>3716</v>
      </c>
      <c r="C529" s="360"/>
      <c r="D529" s="360"/>
      <c r="E529" s="370" t="s">
        <v>5</v>
      </c>
      <c r="F529" s="360"/>
      <c r="G529" s="360"/>
      <c r="H529" s="360"/>
      <c r="I529" s="360"/>
      <c r="J529" s="360"/>
      <c r="K529" s="360"/>
      <c r="L529" s="360"/>
      <c r="M529" s="360"/>
      <c r="N529" s="360"/>
      <c r="O529" s="360"/>
      <c r="P529" s="360"/>
      <c r="Q529" s="360"/>
      <c r="R529" s="360"/>
      <c r="S529" s="360"/>
      <c r="T529" s="360"/>
      <c r="U529" s="360"/>
      <c r="V529" s="360"/>
      <c r="W529" s="360"/>
      <c r="X529" s="360"/>
      <c r="Y529" s="360"/>
      <c r="Z529" s="360"/>
      <c r="AA529" s="360"/>
      <c r="AB529" s="360"/>
      <c r="AC529" s="360"/>
      <c r="AD529" s="360"/>
      <c r="AE529" s="360"/>
      <c r="AF529" s="360"/>
      <c r="AG529" s="360"/>
      <c r="AH529" s="360"/>
      <c r="AI529" s="360"/>
      <c r="AJ529" s="360"/>
      <c r="AK529" s="360"/>
      <c r="AL529" s="360"/>
      <c r="AM529" s="360"/>
      <c r="AN529" s="360"/>
      <c r="AO529" s="360"/>
      <c r="AP529" s="360"/>
      <c r="AQ529" s="360"/>
      <c r="AR529" s="360"/>
      <c r="AS529" s="360"/>
      <c r="AT529" s="360"/>
      <c r="AU529" s="360"/>
      <c r="AV529" s="360"/>
      <c r="AW529" s="360"/>
      <c r="AX529" s="360"/>
      <c r="AY529" s="360"/>
      <c r="AZ529" s="360"/>
      <c r="BA529" s="360"/>
      <c r="BB529" s="360"/>
      <c r="BC529" s="360"/>
      <c r="BD529" s="360"/>
      <c r="BE529" s="359">
        <v>36</v>
      </c>
      <c r="BF529" s="359">
        <v>2640</v>
      </c>
      <c r="BG529" s="362">
        <f t="shared" si="77"/>
        <v>660</v>
      </c>
      <c r="BH529" s="360">
        <v>29</v>
      </c>
      <c r="BI529" s="360">
        <v>1947</v>
      </c>
      <c r="BJ529" s="362">
        <f t="shared" si="78"/>
        <v>486.75</v>
      </c>
      <c r="BK529" s="360">
        <v>17</v>
      </c>
      <c r="BL529" s="360">
        <v>1311</v>
      </c>
      <c r="BM529" s="362">
        <f t="shared" si="79"/>
        <v>327.75</v>
      </c>
    </row>
    <row r="530" spans="1:65" ht="15.75" customHeight="1">
      <c r="A530" s="340">
        <v>528</v>
      </c>
      <c r="B530" s="360" t="s">
        <v>3717</v>
      </c>
      <c r="C530" s="360"/>
      <c r="D530" s="360"/>
      <c r="E530" s="370" t="s">
        <v>5</v>
      </c>
      <c r="F530" s="360"/>
      <c r="G530" s="360"/>
      <c r="H530" s="360"/>
      <c r="I530" s="360"/>
      <c r="J530" s="360"/>
      <c r="K530" s="360"/>
      <c r="L530" s="360"/>
      <c r="M530" s="360"/>
      <c r="N530" s="360"/>
      <c r="O530" s="360"/>
      <c r="P530" s="360"/>
      <c r="Q530" s="360"/>
      <c r="R530" s="360"/>
      <c r="S530" s="360"/>
      <c r="T530" s="360"/>
      <c r="U530" s="360"/>
      <c r="V530" s="360"/>
      <c r="W530" s="360"/>
      <c r="X530" s="360"/>
      <c r="Y530" s="360"/>
      <c r="Z530" s="360"/>
      <c r="AA530" s="360"/>
      <c r="AB530" s="360"/>
      <c r="AC530" s="360"/>
      <c r="AD530" s="360"/>
      <c r="AE530" s="360"/>
      <c r="AF530" s="360"/>
      <c r="AG530" s="360"/>
      <c r="AH530" s="360"/>
      <c r="AI530" s="360"/>
      <c r="AJ530" s="360"/>
      <c r="AK530" s="360"/>
      <c r="AL530" s="360"/>
      <c r="AM530" s="360"/>
      <c r="AN530" s="360"/>
      <c r="AO530" s="360"/>
      <c r="AP530" s="360"/>
      <c r="AQ530" s="360"/>
      <c r="AR530" s="360"/>
      <c r="AS530" s="360"/>
      <c r="AT530" s="360"/>
      <c r="AU530" s="360"/>
      <c r="AV530" s="360"/>
      <c r="AW530" s="360"/>
      <c r="AX530" s="360"/>
      <c r="AY530" s="360"/>
      <c r="AZ530" s="360"/>
      <c r="BA530" s="360"/>
      <c r="BB530" s="360"/>
      <c r="BC530" s="360"/>
      <c r="BD530" s="360"/>
      <c r="BE530" s="359">
        <v>57</v>
      </c>
      <c r="BF530" s="359">
        <v>3739</v>
      </c>
      <c r="BG530" s="362">
        <f t="shared" si="77"/>
        <v>934.75</v>
      </c>
      <c r="BH530" s="360">
        <v>51</v>
      </c>
      <c r="BI530" s="360">
        <v>3249</v>
      </c>
      <c r="BJ530" s="362">
        <f t="shared" si="78"/>
        <v>812.25</v>
      </c>
      <c r="BK530" s="360">
        <v>67</v>
      </c>
      <c r="BL530" s="360">
        <v>4137</v>
      </c>
      <c r="BM530" s="362">
        <f t="shared" si="79"/>
        <v>1034.25</v>
      </c>
    </row>
    <row r="531" spans="1:65" ht="15.75" customHeight="1">
      <c r="A531" s="340">
        <v>529</v>
      </c>
      <c r="B531" s="360" t="s">
        <v>3718</v>
      </c>
      <c r="C531" s="360"/>
      <c r="D531" s="360"/>
      <c r="E531" s="370" t="s">
        <v>5</v>
      </c>
      <c r="F531" s="360"/>
      <c r="G531" s="360"/>
      <c r="H531" s="360"/>
      <c r="I531" s="360"/>
      <c r="J531" s="360"/>
      <c r="K531" s="360"/>
      <c r="L531" s="360"/>
      <c r="M531" s="360"/>
      <c r="N531" s="360"/>
      <c r="O531" s="360"/>
      <c r="P531" s="360"/>
      <c r="Q531" s="360"/>
      <c r="R531" s="360"/>
      <c r="S531" s="360"/>
      <c r="T531" s="360"/>
      <c r="U531" s="360"/>
      <c r="V531" s="360"/>
      <c r="W531" s="360"/>
      <c r="X531" s="360"/>
      <c r="Y531" s="360"/>
      <c r="Z531" s="360"/>
      <c r="AA531" s="360"/>
      <c r="AB531" s="360"/>
      <c r="AC531" s="360"/>
      <c r="AD531" s="360"/>
      <c r="AE531" s="360"/>
      <c r="AF531" s="360"/>
      <c r="AG531" s="360"/>
      <c r="AH531" s="360"/>
      <c r="AI531" s="360"/>
      <c r="AJ531" s="360"/>
      <c r="AK531" s="360"/>
      <c r="AL531" s="360"/>
      <c r="AM531" s="360"/>
      <c r="AN531" s="360"/>
      <c r="AO531" s="360"/>
      <c r="AP531" s="360"/>
      <c r="AQ531" s="360"/>
      <c r="AR531" s="360"/>
      <c r="AS531" s="360"/>
      <c r="AT531" s="360"/>
      <c r="AU531" s="360"/>
      <c r="AV531" s="360"/>
      <c r="AW531" s="360"/>
      <c r="AX531" s="360"/>
      <c r="AY531" s="360"/>
      <c r="AZ531" s="360"/>
      <c r="BA531" s="360"/>
      <c r="BB531" s="360"/>
      <c r="BC531" s="360"/>
      <c r="BD531" s="360"/>
      <c r="BE531" s="359">
        <v>30</v>
      </c>
      <c r="BF531" s="359">
        <v>2022</v>
      </c>
      <c r="BG531" s="362">
        <f t="shared" si="77"/>
        <v>505.5</v>
      </c>
      <c r="BH531" s="360">
        <v>27</v>
      </c>
      <c r="BI531" s="360">
        <v>2145</v>
      </c>
      <c r="BJ531" s="362">
        <f t="shared" si="78"/>
        <v>536.25</v>
      </c>
      <c r="BK531" s="360">
        <v>42</v>
      </c>
      <c r="BL531" s="360">
        <v>3006</v>
      </c>
      <c r="BM531" s="362">
        <f t="shared" si="79"/>
        <v>751.5</v>
      </c>
    </row>
    <row r="532" spans="1:65" ht="15.75" customHeight="1">
      <c r="A532" s="340">
        <v>530</v>
      </c>
      <c r="B532" s="360" t="s">
        <v>3719</v>
      </c>
      <c r="C532" s="360"/>
      <c r="D532" s="360"/>
      <c r="E532" s="370" t="s">
        <v>5</v>
      </c>
      <c r="F532" s="360"/>
      <c r="G532" s="360"/>
      <c r="H532" s="360"/>
      <c r="I532" s="360"/>
      <c r="J532" s="360"/>
      <c r="K532" s="360"/>
      <c r="L532" s="360"/>
      <c r="M532" s="360"/>
      <c r="N532" s="360"/>
      <c r="O532" s="360"/>
      <c r="P532" s="360"/>
      <c r="Q532" s="360"/>
      <c r="R532" s="360"/>
      <c r="S532" s="360"/>
      <c r="T532" s="360"/>
      <c r="U532" s="360"/>
      <c r="V532" s="360"/>
      <c r="W532" s="360"/>
      <c r="X532" s="360"/>
      <c r="Y532" s="360"/>
      <c r="Z532" s="360"/>
      <c r="AA532" s="360"/>
      <c r="AB532" s="360"/>
      <c r="AC532" s="360"/>
      <c r="AD532" s="360"/>
      <c r="AE532" s="360"/>
      <c r="AF532" s="360"/>
      <c r="AG532" s="360"/>
      <c r="AH532" s="360"/>
      <c r="AI532" s="360"/>
      <c r="AJ532" s="360"/>
      <c r="AK532" s="360"/>
      <c r="AL532" s="360"/>
      <c r="AM532" s="360"/>
      <c r="AN532" s="360"/>
      <c r="AO532" s="360"/>
      <c r="AP532" s="360"/>
      <c r="AQ532" s="360"/>
      <c r="AR532" s="360"/>
      <c r="AS532" s="360"/>
      <c r="AT532" s="360"/>
      <c r="AU532" s="360"/>
      <c r="AV532" s="360"/>
      <c r="AW532" s="360"/>
      <c r="AX532" s="360"/>
      <c r="AY532" s="360"/>
      <c r="AZ532" s="360"/>
      <c r="BA532" s="360"/>
      <c r="BB532" s="360"/>
      <c r="BC532" s="360"/>
      <c r="BD532" s="360"/>
      <c r="BE532" s="359">
        <v>13</v>
      </c>
      <c r="BF532" s="359">
        <v>1023</v>
      </c>
      <c r="BG532" s="362">
        <f t="shared" si="77"/>
        <v>255.75</v>
      </c>
      <c r="BH532" s="360">
        <v>23</v>
      </c>
      <c r="BI532" s="360">
        <v>1585</v>
      </c>
      <c r="BJ532" s="362">
        <f t="shared" si="78"/>
        <v>396.25</v>
      </c>
      <c r="BK532" s="360">
        <v>28</v>
      </c>
      <c r="BL532" s="360">
        <v>1572</v>
      </c>
      <c r="BM532" s="362">
        <f t="shared" si="79"/>
        <v>393</v>
      </c>
    </row>
    <row r="533" spans="1:65" ht="15.75" customHeight="1">
      <c r="A533" s="340">
        <v>531</v>
      </c>
      <c r="B533" s="360" t="s">
        <v>3720</v>
      </c>
      <c r="C533" s="360"/>
      <c r="D533" s="360"/>
      <c r="E533" s="370" t="s">
        <v>5</v>
      </c>
      <c r="F533" s="360"/>
      <c r="G533" s="360"/>
      <c r="H533" s="360"/>
      <c r="I533" s="360"/>
      <c r="J533" s="360"/>
      <c r="K533" s="360"/>
      <c r="L533" s="360"/>
      <c r="M533" s="360"/>
      <c r="N533" s="360"/>
      <c r="O533" s="360"/>
      <c r="P533" s="360"/>
      <c r="Q533" s="360"/>
      <c r="R533" s="360"/>
      <c r="S533" s="360"/>
      <c r="T533" s="360"/>
      <c r="U533" s="360"/>
      <c r="V533" s="360"/>
      <c r="W533" s="360"/>
      <c r="X533" s="360"/>
      <c r="Y533" s="360"/>
      <c r="Z533" s="360"/>
      <c r="AA533" s="360"/>
      <c r="AB533" s="360"/>
      <c r="AC533" s="360"/>
      <c r="AD533" s="360"/>
      <c r="AE533" s="360"/>
      <c r="AF533" s="360"/>
      <c r="AG533" s="360"/>
      <c r="AH533" s="360"/>
      <c r="AI533" s="360"/>
      <c r="AJ533" s="360"/>
      <c r="AK533" s="360"/>
      <c r="AL533" s="360"/>
      <c r="AM533" s="360"/>
      <c r="AN533" s="360"/>
      <c r="AO533" s="360"/>
      <c r="AP533" s="360"/>
      <c r="AQ533" s="360"/>
      <c r="AR533" s="360"/>
      <c r="AS533" s="360"/>
      <c r="AT533" s="360"/>
      <c r="AU533" s="360"/>
      <c r="AV533" s="360"/>
      <c r="AW533" s="360"/>
      <c r="AX533" s="360"/>
      <c r="AY533" s="360"/>
      <c r="AZ533" s="360"/>
      <c r="BA533" s="360"/>
      <c r="BB533" s="360"/>
      <c r="BC533" s="360"/>
      <c r="BD533" s="360"/>
      <c r="BE533" s="359">
        <v>36</v>
      </c>
      <c r="BF533" s="359">
        <v>2892</v>
      </c>
      <c r="BG533" s="362">
        <f t="shared" si="77"/>
        <v>723</v>
      </c>
      <c r="BH533" s="360">
        <v>88</v>
      </c>
      <c r="BI533" s="360">
        <v>6584</v>
      </c>
      <c r="BJ533" s="362">
        <f t="shared" si="78"/>
        <v>1646</v>
      </c>
      <c r="BK533" s="360">
        <v>66</v>
      </c>
      <c r="BL533" s="360">
        <v>5014</v>
      </c>
      <c r="BM533" s="362">
        <f t="shared" si="79"/>
        <v>1253.5</v>
      </c>
    </row>
    <row r="534" spans="1:65" ht="15.75" customHeight="1">
      <c r="A534" s="340">
        <v>532</v>
      </c>
      <c r="B534" s="360" t="s">
        <v>3721</v>
      </c>
      <c r="C534" s="360"/>
      <c r="D534" s="360"/>
      <c r="E534" s="370" t="s">
        <v>5</v>
      </c>
      <c r="F534" s="360"/>
      <c r="G534" s="360"/>
      <c r="H534" s="360"/>
      <c r="I534" s="360"/>
      <c r="J534" s="360"/>
      <c r="K534" s="360"/>
      <c r="L534" s="360"/>
      <c r="M534" s="360"/>
      <c r="N534" s="360"/>
      <c r="O534" s="360"/>
      <c r="P534" s="360"/>
      <c r="Q534" s="360"/>
      <c r="R534" s="360"/>
      <c r="S534" s="360"/>
      <c r="T534" s="360"/>
      <c r="U534" s="360"/>
      <c r="V534" s="360"/>
      <c r="W534" s="360"/>
      <c r="X534" s="360"/>
      <c r="Y534" s="360"/>
      <c r="Z534" s="360"/>
      <c r="AA534" s="360"/>
      <c r="AB534" s="360"/>
      <c r="AC534" s="360"/>
      <c r="AD534" s="360"/>
      <c r="AE534" s="360"/>
      <c r="AF534" s="360"/>
      <c r="AG534" s="360"/>
      <c r="AH534" s="360"/>
      <c r="AI534" s="360"/>
      <c r="AJ534" s="360"/>
      <c r="AK534" s="360"/>
      <c r="AL534" s="360"/>
      <c r="AM534" s="360"/>
      <c r="AN534" s="360"/>
      <c r="AO534" s="360"/>
      <c r="AP534" s="360"/>
      <c r="AQ534" s="360"/>
      <c r="AR534" s="360"/>
      <c r="AS534" s="360"/>
      <c r="AT534" s="360"/>
      <c r="AU534" s="360"/>
      <c r="AV534" s="360"/>
      <c r="AW534" s="360"/>
      <c r="AX534" s="360"/>
      <c r="AY534" s="360"/>
      <c r="AZ534" s="360"/>
      <c r="BA534" s="360"/>
      <c r="BB534" s="360"/>
      <c r="BC534" s="360"/>
      <c r="BD534" s="360"/>
      <c r="BE534" s="359">
        <v>98</v>
      </c>
      <c r="BF534" s="359">
        <v>6450</v>
      </c>
      <c r="BG534" s="362">
        <f t="shared" si="77"/>
        <v>1612.5</v>
      </c>
      <c r="BH534" s="360">
        <v>115</v>
      </c>
      <c r="BI534" s="360">
        <v>7945</v>
      </c>
      <c r="BJ534" s="362">
        <f t="shared" si="78"/>
        <v>1986.25</v>
      </c>
      <c r="BK534" s="360">
        <v>72</v>
      </c>
      <c r="BL534" s="360">
        <v>4928</v>
      </c>
      <c r="BM534" s="362">
        <f t="shared" si="79"/>
        <v>1232</v>
      </c>
    </row>
    <row r="535" spans="1:65" ht="15.75" customHeight="1">
      <c r="A535" s="340">
        <v>533</v>
      </c>
      <c r="B535" s="360" t="s">
        <v>3722</v>
      </c>
      <c r="C535" s="360"/>
      <c r="D535" s="360"/>
      <c r="E535" s="370" t="s">
        <v>5</v>
      </c>
      <c r="F535" s="360"/>
      <c r="G535" s="360"/>
      <c r="H535" s="360"/>
      <c r="I535" s="360"/>
      <c r="J535" s="360"/>
      <c r="K535" s="360"/>
      <c r="L535" s="360"/>
      <c r="M535" s="360"/>
      <c r="N535" s="360"/>
      <c r="O535" s="360"/>
      <c r="P535" s="360"/>
      <c r="Q535" s="360"/>
      <c r="R535" s="360"/>
      <c r="S535" s="360"/>
      <c r="T535" s="360"/>
      <c r="U535" s="360"/>
      <c r="V535" s="360"/>
      <c r="W535" s="360"/>
      <c r="X535" s="360"/>
      <c r="Y535" s="360"/>
      <c r="Z535" s="360"/>
      <c r="AA535" s="360"/>
      <c r="AB535" s="360"/>
      <c r="AC535" s="360"/>
      <c r="AD535" s="360"/>
      <c r="AE535" s="360"/>
      <c r="AF535" s="360"/>
      <c r="AG535" s="360"/>
      <c r="AH535" s="360"/>
      <c r="AI535" s="360"/>
      <c r="AJ535" s="360"/>
      <c r="AK535" s="360"/>
      <c r="AL535" s="360"/>
      <c r="AM535" s="360"/>
      <c r="AN535" s="360"/>
      <c r="AO535" s="360"/>
      <c r="AP535" s="360"/>
      <c r="AQ535" s="360"/>
      <c r="AR535" s="360"/>
      <c r="AS535" s="360"/>
      <c r="AT535" s="360"/>
      <c r="AU535" s="360"/>
      <c r="AV535" s="360"/>
      <c r="AW535" s="360"/>
      <c r="AX535" s="360"/>
      <c r="AY535" s="360"/>
      <c r="AZ535" s="360"/>
      <c r="BA535" s="360"/>
      <c r="BB535" s="360"/>
      <c r="BC535" s="360"/>
      <c r="BD535" s="360"/>
      <c r="BE535" s="359">
        <v>5</v>
      </c>
      <c r="BF535" s="359">
        <v>407</v>
      </c>
      <c r="BG535" s="362">
        <f t="shared" si="77"/>
        <v>101.75</v>
      </c>
      <c r="BH535" s="360">
        <v>10</v>
      </c>
      <c r="BI535" s="360">
        <v>1010</v>
      </c>
      <c r="BJ535" s="362">
        <f t="shared" si="78"/>
        <v>252.5</v>
      </c>
      <c r="BK535" s="360">
        <v>36</v>
      </c>
      <c r="BL535" s="360">
        <v>2664</v>
      </c>
      <c r="BM535" s="362">
        <f t="shared" si="79"/>
        <v>666</v>
      </c>
    </row>
    <row r="536" spans="1:65" ht="15.75" customHeight="1">
      <c r="A536" s="340">
        <v>534</v>
      </c>
      <c r="B536" s="360" t="s">
        <v>3723</v>
      </c>
      <c r="C536" s="360"/>
      <c r="D536" s="360"/>
      <c r="E536" s="370" t="s">
        <v>5</v>
      </c>
      <c r="F536" s="360"/>
      <c r="G536" s="360"/>
      <c r="H536" s="360"/>
      <c r="I536" s="360"/>
      <c r="J536" s="360"/>
      <c r="K536" s="360"/>
      <c r="L536" s="360"/>
      <c r="M536" s="360"/>
      <c r="N536" s="360"/>
      <c r="O536" s="360"/>
      <c r="P536" s="360"/>
      <c r="Q536" s="360"/>
      <c r="R536" s="360"/>
      <c r="S536" s="360"/>
      <c r="T536" s="360"/>
      <c r="U536" s="360"/>
      <c r="V536" s="360"/>
      <c r="W536" s="360"/>
      <c r="X536" s="360"/>
      <c r="Y536" s="360"/>
      <c r="Z536" s="360"/>
      <c r="AA536" s="360"/>
      <c r="AB536" s="360"/>
      <c r="AC536" s="360"/>
      <c r="AD536" s="360"/>
      <c r="AE536" s="360"/>
      <c r="AF536" s="360"/>
      <c r="AG536" s="360"/>
      <c r="AH536" s="360"/>
      <c r="AI536" s="360"/>
      <c r="AJ536" s="360"/>
      <c r="AK536" s="360"/>
      <c r="AL536" s="360"/>
      <c r="AM536" s="360"/>
      <c r="AN536" s="360"/>
      <c r="AO536" s="360"/>
      <c r="AP536" s="360"/>
      <c r="AQ536" s="360"/>
      <c r="AR536" s="360"/>
      <c r="AS536" s="360"/>
      <c r="AT536" s="360"/>
      <c r="AU536" s="360"/>
      <c r="AV536" s="360"/>
      <c r="AW536" s="360"/>
      <c r="AX536" s="360"/>
      <c r="AY536" s="360"/>
      <c r="AZ536" s="360"/>
      <c r="BA536" s="360"/>
      <c r="BB536" s="360"/>
      <c r="BC536" s="360"/>
      <c r="BD536" s="360"/>
      <c r="BE536" s="359">
        <v>8</v>
      </c>
      <c r="BF536" s="359">
        <v>632</v>
      </c>
      <c r="BG536" s="362">
        <f t="shared" si="77"/>
        <v>158</v>
      </c>
      <c r="BH536" s="360">
        <v>26</v>
      </c>
      <c r="BI536" s="360">
        <v>2046</v>
      </c>
      <c r="BJ536" s="362">
        <f t="shared" si="78"/>
        <v>511.5</v>
      </c>
      <c r="BK536" s="360">
        <v>48</v>
      </c>
      <c r="BL536" s="360">
        <v>4276</v>
      </c>
      <c r="BM536" s="362">
        <f t="shared" si="79"/>
        <v>1069</v>
      </c>
    </row>
    <row r="537" spans="1:65" ht="15.75" customHeight="1">
      <c r="A537" s="340">
        <v>535</v>
      </c>
      <c r="B537" s="360" t="s">
        <v>3724</v>
      </c>
      <c r="C537" s="360"/>
      <c r="D537" s="360"/>
      <c r="E537" s="370" t="s">
        <v>5</v>
      </c>
      <c r="F537" s="360"/>
      <c r="G537" s="360"/>
      <c r="H537" s="360"/>
      <c r="I537" s="360"/>
      <c r="J537" s="360"/>
      <c r="K537" s="360"/>
      <c r="L537" s="360"/>
      <c r="M537" s="360"/>
      <c r="N537" s="360"/>
      <c r="O537" s="360"/>
      <c r="P537" s="360"/>
      <c r="Q537" s="360"/>
      <c r="R537" s="360"/>
      <c r="S537" s="360"/>
      <c r="T537" s="360"/>
      <c r="U537" s="360"/>
      <c r="V537" s="360"/>
      <c r="W537" s="360"/>
      <c r="X537" s="360"/>
      <c r="Y537" s="360"/>
      <c r="Z537" s="360"/>
      <c r="AA537" s="360"/>
      <c r="AB537" s="360"/>
      <c r="AC537" s="360"/>
      <c r="AD537" s="360"/>
      <c r="AE537" s="360"/>
      <c r="AF537" s="360"/>
      <c r="AG537" s="360"/>
      <c r="AH537" s="360"/>
      <c r="AI537" s="360"/>
      <c r="AJ537" s="360"/>
      <c r="AK537" s="360"/>
      <c r="AL537" s="360"/>
      <c r="AM537" s="360"/>
      <c r="AN537" s="360"/>
      <c r="AO537" s="360"/>
      <c r="AP537" s="360"/>
      <c r="AQ537" s="360"/>
      <c r="AR537" s="360"/>
      <c r="AS537" s="360"/>
      <c r="AT537" s="360"/>
      <c r="AU537" s="360"/>
      <c r="AV537" s="360"/>
      <c r="AW537" s="360"/>
      <c r="AX537" s="360"/>
      <c r="AY537" s="360"/>
      <c r="AZ537" s="360"/>
      <c r="BA537" s="360"/>
      <c r="BB537" s="360"/>
      <c r="BC537" s="360"/>
      <c r="BD537" s="360"/>
      <c r="BE537" s="359">
        <v>7</v>
      </c>
      <c r="BF537" s="359">
        <v>377</v>
      </c>
      <c r="BG537" s="362">
        <f t="shared" si="77"/>
        <v>94.25</v>
      </c>
      <c r="BH537" s="360">
        <v>9</v>
      </c>
      <c r="BI537" s="360">
        <v>679</v>
      </c>
      <c r="BJ537" s="362">
        <f t="shared" si="78"/>
        <v>169.75</v>
      </c>
      <c r="BK537" s="360">
        <v>8</v>
      </c>
      <c r="BL537" s="360">
        <v>560</v>
      </c>
      <c r="BM537" s="362">
        <f t="shared" si="79"/>
        <v>140</v>
      </c>
    </row>
    <row r="538" spans="1:65" ht="15.75" customHeight="1">
      <c r="A538" s="340">
        <v>536</v>
      </c>
      <c r="B538" s="360" t="s">
        <v>3725</v>
      </c>
      <c r="C538" s="360"/>
      <c r="D538" s="360"/>
      <c r="E538" s="370" t="s">
        <v>5</v>
      </c>
      <c r="F538" s="360"/>
      <c r="G538" s="360"/>
      <c r="H538" s="360"/>
      <c r="I538" s="360"/>
      <c r="J538" s="360"/>
      <c r="K538" s="360"/>
      <c r="L538" s="360"/>
      <c r="M538" s="360"/>
      <c r="N538" s="360"/>
      <c r="O538" s="360"/>
      <c r="P538" s="360"/>
      <c r="Q538" s="360"/>
      <c r="R538" s="360"/>
      <c r="S538" s="360"/>
      <c r="T538" s="360"/>
      <c r="U538" s="360"/>
      <c r="V538" s="360"/>
      <c r="W538" s="360"/>
      <c r="X538" s="360"/>
      <c r="Y538" s="360"/>
      <c r="Z538" s="360"/>
      <c r="AA538" s="360"/>
      <c r="AB538" s="360"/>
      <c r="AC538" s="360"/>
      <c r="AD538" s="360"/>
      <c r="AE538" s="360"/>
      <c r="AF538" s="360"/>
      <c r="AG538" s="360"/>
      <c r="AH538" s="360"/>
      <c r="AI538" s="360"/>
      <c r="AJ538" s="360"/>
      <c r="AK538" s="360"/>
      <c r="AL538" s="360"/>
      <c r="AM538" s="360"/>
      <c r="AN538" s="360"/>
      <c r="AO538" s="360"/>
      <c r="AP538" s="360"/>
      <c r="AQ538" s="360"/>
      <c r="AR538" s="360"/>
      <c r="AS538" s="360"/>
      <c r="AT538" s="360"/>
      <c r="AU538" s="360"/>
      <c r="AV538" s="360"/>
      <c r="AW538" s="360"/>
      <c r="AX538" s="360"/>
      <c r="AY538" s="360"/>
      <c r="AZ538" s="360"/>
      <c r="BA538" s="360"/>
      <c r="BB538" s="360"/>
      <c r="BC538" s="360"/>
      <c r="BD538" s="360"/>
      <c r="BE538" s="359">
        <v>56</v>
      </c>
      <c r="BF538" s="359">
        <v>3752</v>
      </c>
      <c r="BG538" s="362">
        <f t="shared" si="77"/>
        <v>938</v>
      </c>
      <c r="BH538" s="360">
        <v>62</v>
      </c>
      <c r="BI538" s="360">
        <v>3950</v>
      </c>
      <c r="BJ538" s="362">
        <f t="shared" si="78"/>
        <v>987.5</v>
      </c>
      <c r="BK538" s="360">
        <v>59</v>
      </c>
      <c r="BL538" s="360">
        <v>3985</v>
      </c>
      <c r="BM538" s="362">
        <f t="shared" si="79"/>
        <v>996.25</v>
      </c>
    </row>
    <row r="539" spans="1:65" ht="15.75" customHeight="1">
      <c r="A539" s="340">
        <v>537</v>
      </c>
      <c r="B539" s="360" t="s">
        <v>3726</v>
      </c>
      <c r="C539" s="360"/>
      <c r="D539" s="360"/>
      <c r="E539" s="370" t="s">
        <v>5</v>
      </c>
      <c r="F539" s="360"/>
      <c r="G539" s="360"/>
      <c r="H539" s="360"/>
      <c r="I539" s="360"/>
      <c r="J539" s="360"/>
      <c r="K539" s="360"/>
      <c r="L539" s="360"/>
      <c r="M539" s="360"/>
      <c r="N539" s="360"/>
      <c r="O539" s="360"/>
      <c r="P539" s="360"/>
      <c r="Q539" s="360"/>
      <c r="R539" s="360"/>
      <c r="S539" s="360"/>
      <c r="T539" s="360"/>
      <c r="U539" s="360"/>
      <c r="V539" s="360"/>
      <c r="W539" s="360"/>
      <c r="X539" s="360"/>
      <c r="Y539" s="360"/>
      <c r="Z539" s="360"/>
      <c r="AA539" s="360"/>
      <c r="AB539" s="360"/>
      <c r="AC539" s="360"/>
      <c r="AD539" s="360"/>
      <c r="AE539" s="360"/>
      <c r="AF539" s="360"/>
      <c r="AG539" s="360"/>
      <c r="AH539" s="360"/>
      <c r="AI539" s="360"/>
      <c r="AJ539" s="360"/>
      <c r="AK539" s="360"/>
      <c r="AL539" s="360"/>
      <c r="AM539" s="360"/>
      <c r="AN539" s="360"/>
      <c r="AO539" s="360"/>
      <c r="AP539" s="360"/>
      <c r="AQ539" s="360"/>
      <c r="AR539" s="360"/>
      <c r="AS539" s="360"/>
      <c r="AT539" s="360"/>
      <c r="AU539" s="360"/>
      <c r="AV539" s="360"/>
      <c r="AW539" s="360"/>
      <c r="AX539" s="360"/>
      <c r="AY539" s="360"/>
      <c r="AZ539" s="360"/>
      <c r="BA539" s="360"/>
      <c r="BB539" s="360"/>
      <c r="BC539" s="360"/>
      <c r="BD539" s="360"/>
      <c r="BE539" s="359">
        <v>113</v>
      </c>
      <c r="BF539" s="359">
        <v>9063</v>
      </c>
      <c r="BG539" s="362">
        <f t="shared" si="77"/>
        <v>2265.75</v>
      </c>
      <c r="BH539" s="360">
        <v>137</v>
      </c>
      <c r="BI539" s="360">
        <v>9715</v>
      </c>
      <c r="BJ539" s="362">
        <f t="shared" si="78"/>
        <v>2428.75</v>
      </c>
      <c r="BK539" s="360">
        <v>132</v>
      </c>
      <c r="BL539" s="360">
        <v>9216</v>
      </c>
      <c r="BM539" s="362">
        <f t="shared" si="79"/>
        <v>2304</v>
      </c>
    </row>
    <row r="540" spans="1:65" ht="15.75" customHeight="1">
      <c r="A540" s="340">
        <v>538</v>
      </c>
      <c r="B540" s="360" t="s">
        <v>3727</v>
      </c>
      <c r="C540" s="360"/>
      <c r="D540" s="360"/>
      <c r="E540" s="370" t="s">
        <v>5</v>
      </c>
      <c r="F540" s="360"/>
      <c r="G540" s="360"/>
      <c r="H540" s="360"/>
      <c r="I540" s="360"/>
      <c r="J540" s="360"/>
      <c r="K540" s="360"/>
      <c r="L540" s="360"/>
      <c r="M540" s="360"/>
      <c r="N540" s="360"/>
      <c r="O540" s="360"/>
      <c r="P540" s="360"/>
      <c r="Q540" s="360"/>
      <c r="R540" s="360"/>
      <c r="S540" s="360"/>
      <c r="T540" s="360"/>
      <c r="U540" s="360"/>
      <c r="V540" s="360"/>
      <c r="W540" s="360"/>
      <c r="X540" s="360"/>
      <c r="Y540" s="360"/>
      <c r="Z540" s="360"/>
      <c r="AA540" s="360"/>
      <c r="AB540" s="360"/>
      <c r="AC540" s="360"/>
      <c r="AD540" s="360"/>
      <c r="AE540" s="360"/>
      <c r="AF540" s="360"/>
      <c r="AG540" s="360"/>
      <c r="AH540" s="360"/>
      <c r="AI540" s="360"/>
      <c r="AJ540" s="360"/>
      <c r="AK540" s="360"/>
      <c r="AL540" s="360"/>
      <c r="AM540" s="360"/>
      <c r="AN540" s="360"/>
      <c r="AO540" s="360"/>
      <c r="AP540" s="360"/>
      <c r="AQ540" s="360"/>
      <c r="AR540" s="360"/>
      <c r="AS540" s="360"/>
      <c r="AT540" s="360"/>
      <c r="AU540" s="360"/>
      <c r="AV540" s="360"/>
      <c r="AW540" s="360"/>
      <c r="AX540" s="360"/>
      <c r="AY540" s="360"/>
      <c r="AZ540" s="360"/>
      <c r="BA540" s="360"/>
      <c r="BB540" s="360"/>
      <c r="BC540" s="360"/>
      <c r="BD540" s="360"/>
      <c r="BE540" s="359">
        <v>21</v>
      </c>
      <c r="BF540" s="359">
        <v>1939</v>
      </c>
      <c r="BG540" s="362">
        <f t="shared" si="77"/>
        <v>484.75</v>
      </c>
      <c r="BH540" s="360">
        <v>41</v>
      </c>
      <c r="BI540" s="360">
        <v>2875</v>
      </c>
      <c r="BJ540" s="362">
        <f t="shared" si="78"/>
        <v>718.75</v>
      </c>
      <c r="BK540" s="360">
        <v>40</v>
      </c>
      <c r="BL540" s="360">
        <v>2720</v>
      </c>
      <c r="BM540" s="362">
        <f t="shared" si="79"/>
        <v>680</v>
      </c>
    </row>
    <row r="541" spans="1:65" ht="15.75" customHeight="1">
      <c r="A541" s="340">
        <v>539</v>
      </c>
      <c r="B541" s="360" t="s">
        <v>3728</v>
      </c>
      <c r="C541" s="360"/>
      <c r="D541" s="360"/>
      <c r="E541" s="370" t="s">
        <v>5</v>
      </c>
      <c r="F541" s="360"/>
      <c r="G541" s="360"/>
      <c r="H541" s="360"/>
      <c r="I541" s="360"/>
      <c r="J541" s="360"/>
      <c r="K541" s="360"/>
      <c r="L541" s="360"/>
      <c r="M541" s="360"/>
      <c r="N541" s="360"/>
      <c r="O541" s="360"/>
      <c r="P541" s="360"/>
      <c r="Q541" s="360"/>
      <c r="R541" s="360"/>
      <c r="S541" s="360"/>
      <c r="T541" s="360"/>
      <c r="U541" s="360"/>
      <c r="V541" s="360"/>
      <c r="W541" s="360"/>
      <c r="X541" s="360"/>
      <c r="Y541" s="360"/>
      <c r="Z541" s="360"/>
      <c r="AA541" s="360"/>
      <c r="AB541" s="360"/>
      <c r="AC541" s="360"/>
      <c r="AD541" s="360"/>
      <c r="AE541" s="360"/>
      <c r="AF541" s="360"/>
      <c r="AG541" s="360"/>
      <c r="AH541" s="360"/>
      <c r="AI541" s="360"/>
      <c r="AJ541" s="360"/>
      <c r="AK541" s="360"/>
      <c r="AL541" s="360"/>
      <c r="AM541" s="360"/>
      <c r="AN541" s="360"/>
      <c r="AO541" s="360"/>
      <c r="AP541" s="360"/>
      <c r="AQ541" s="360"/>
      <c r="AR541" s="360"/>
      <c r="AS541" s="360"/>
      <c r="AT541" s="360"/>
      <c r="AU541" s="360"/>
      <c r="AV541" s="360"/>
      <c r="AW541" s="360"/>
      <c r="AX541" s="360"/>
      <c r="AY541" s="360"/>
      <c r="AZ541" s="360"/>
      <c r="BA541" s="360"/>
      <c r="BB541" s="360"/>
      <c r="BC541" s="360"/>
      <c r="BD541" s="360"/>
      <c r="BE541" s="359">
        <v>4</v>
      </c>
      <c r="BF541" s="359">
        <v>416</v>
      </c>
      <c r="BG541" s="362">
        <f t="shared" si="77"/>
        <v>104</v>
      </c>
      <c r="BH541" s="360">
        <v>31</v>
      </c>
      <c r="BI541" s="360">
        <v>2237</v>
      </c>
      <c r="BJ541" s="362">
        <f t="shared" si="78"/>
        <v>559.25</v>
      </c>
      <c r="BK541" s="360">
        <v>42</v>
      </c>
      <c r="BL541" s="360">
        <v>2938</v>
      </c>
      <c r="BM541" s="362">
        <f t="shared" si="79"/>
        <v>734.5</v>
      </c>
    </row>
    <row r="542" spans="1:65" ht="15.75" customHeight="1">
      <c r="A542" s="340">
        <v>540</v>
      </c>
      <c r="B542" s="360" t="s">
        <v>3667</v>
      </c>
      <c r="C542" s="360"/>
      <c r="D542" s="360"/>
      <c r="E542" s="370" t="s">
        <v>5</v>
      </c>
      <c r="F542" s="360"/>
      <c r="G542" s="360"/>
      <c r="H542" s="360"/>
      <c r="I542" s="360"/>
      <c r="J542" s="360"/>
      <c r="K542" s="360"/>
      <c r="L542" s="360"/>
      <c r="M542" s="360"/>
      <c r="N542" s="360"/>
      <c r="O542" s="360"/>
      <c r="P542" s="360"/>
      <c r="Q542" s="360"/>
      <c r="R542" s="360"/>
      <c r="S542" s="360"/>
      <c r="T542" s="360"/>
      <c r="U542" s="360"/>
      <c r="V542" s="360"/>
      <c r="W542" s="360"/>
      <c r="X542" s="360"/>
      <c r="Y542" s="360"/>
      <c r="Z542" s="360"/>
      <c r="AA542" s="360"/>
      <c r="AB542" s="360"/>
      <c r="AC542" s="360"/>
      <c r="AD542" s="360"/>
      <c r="AE542" s="360"/>
      <c r="AF542" s="360"/>
      <c r="AG542" s="360"/>
      <c r="AH542" s="360"/>
      <c r="AI542" s="360"/>
      <c r="AJ542" s="360"/>
      <c r="AK542" s="360"/>
      <c r="AL542" s="360"/>
      <c r="AM542" s="360"/>
      <c r="AN542" s="360"/>
      <c r="AO542" s="360"/>
      <c r="AP542" s="360"/>
      <c r="AQ542" s="360"/>
      <c r="AR542" s="360"/>
      <c r="AS542" s="360"/>
      <c r="AT542" s="360"/>
      <c r="AU542" s="360"/>
      <c r="AV542" s="360"/>
      <c r="AW542" s="360"/>
      <c r="AX542" s="360"/>
      <c r="AY542" s="360"/>
      <c r="AZ542" s="360"/>
      <c r="BA542" s="360"/>
      <c r="BB542" s="360"/>
      <c r="BC542" s="360"/>
      <c r="BD542" s="360"/>
      <c r="BE542" s="359">
        <v>686</v>
      </c>
      <c r="BF542" s="359">
        <v>44038</v>
      </c>
      <c r="BG542" s="362">
        <f t="shared" si="77"/>
        <v>11009.5</v>
      </c>
      <c r="BH542" s="360">
        <v>0</v>
      </c>
      <c r="BI542" s="360">
        <v>0</v>
      </c>
      <c r="BJ542" s="362">
        <f t="shared" si="78"/>
        <v>0</v>
      </c>
      <c r="BK542" s="360">
        <v>0</v>
      </c>
      <c r="BL542" s="360">
        <v>0</v>
      </c>
      <c r="BM542" s="362">
        <f t="shared" si="79"/>
        <v>0</v>
      </c>
    </row>
    <row r="543" spans="1:65" ht="15.75" customHeight="1">
      <c r="A543" s="340">
        <v>541</v>
      </c>
      <c r="B543" s="360" t="s">
        <v>3729</v>
      </c>
      <c r="C543" s="360"/>
      <c r="D543" s="360"/>
      <c r="E543" s="370" t="s">
        <v>5</v>
      </c>
      <c r="F543" s="360"/>
      <c r="G543" s="360"/>
      <c r="H543" s="360"/>
      <c r="I543" s="360"/>
      <c r="J543" s="360"/>
      <c r="K543" s="360"/>
      <c r="L543" s="360"/>
      <c r="M543" s="360"/>
      <c r="N543" s="360"/>
      <c r="O543" s="360"/>
      <c r="P543" s="360"/>
      <c r="Q543" s="360"/>
      <c r="R543" s="360"/>
      <c r="S543" s="360"/>
      <c r="T543" s="360"/>
      <c r="U543" s="360"/>
      <c r="V543" s="360"/>
      <c r="W543" s="360"/>
      <c r="X543" s="360"/>
      <c r="Y543" s="360"/>
      <c r="Z543" s="360"/>
      <c r="AA543" s="360"/>
      <c r="AB543" s="360"/>
      <c r="AC543" s="360"/>
      <c r="AD543" s="360"/>
      <c r="AE543" s="360"/>
      <c r="AF543" s="360"/>
      <c r="AG543" s="360"/>
      <c r="AH543" s="360"/>
      <c r="AI543" s="360"/>
      <c r="AJ543" s="360"/>
      <c r="AK543" s="360"/>
      <c r="AL543" s="360"/>
      <c r="AM543" s="360"/>
      <c r="AN543" s="360"/>
      <c r="AO543" s="360"/>
      <c r="AP543" s="360"/>
      <c r="AQ543" s="360"/>
      <c r="AR543" s="360"/>
      <c r="AS543" s="360"/>
      <c r="AT543" s="360"/>
      <c r="AU543" s="360"/>
      <c r="AV543" s="360"/>
      <c r="AW543" s="360"/>
      <c r="AX543" s="360"/>
      <c r="AY543" s="360"/>
      <c r="AZ543" s="360"/>
      <c r="BA543" s="360"/>
      <c r="BB543" s="360"/>
      <c r="BC543" s="360"/>
      <c r="BD543" s="360"/>
      <c r="BE543" s="359">
        <v>78</v>
      </c>
      <c r="BF543" s="359">
        <v>4714</v>
      </c>
      <c r="BG543" s="362">
        <f t="shared" si="77"/>
        <v>1178.5</v>
      </c>
      <c r="BH543" s="360">
        <v>66</v>
      </c>
      <c r="BI543" s="360">
        <v>3982</v>
      </c>
      <c r="BJ543" s="362">
        <f t="shared" si="78"/>
        <v>995.5</v>
      </c>
      <c r="BK543" s="360">
        <v>73</v>
      </c>
      <c r="BL543" s="360">
        <v>4775</v>
      </c>
      <c r="BM543" s="362">
        <f t="shared" si="79"/>
        <v>1193.75</v>
      </c>
    </row>
    <row r="544" spans="1:65" ht="15.75" customHeight="1">
      <c r="A544" s="340">
        <v>542</v>
      </c>
      <c r="B544" s="360" t="s">
        <v>3730</v>
      </c>
      <c r="C544" s="360"/>
      <c r="D544" s="360"/>
      <c r="E544" s="370" t="s">
        <v>5</v>
      </c>
      <c r="F544" s="360"/>
      <c r="G544" s="360"/>
      <c r="H544" s="360"/>
      <c r="I544" s="360"/>
      <c r="J544" s="360"/>
      <c r="K544" s="360"/>
      <c r="L544" s="360"/>
      <c r="M544" s="360"/>
      <c r="N544" s="360"/>
      <c r="O544" s="360"/>
      <c r="P544" s="360"/>
      <c r="Q544" s="360"/>
      <c r="R544" s="360"/>
      <c r="S544" s="360"/>
      <c r="T544" s="360"/>
      <c r="U544" s="360"/>
      <c r="V544" s="360"/>
      <c r="W544" s="360"/>
      <c r="X544" s="360"/>
      <c r="Y544" s="360"/>
      <c r="Z544" s="360"/>
      <c r="AA544" s="360"/>
      <c r="AB544" s="360"/>
      <c r="AC544" s="360"/>
      <c r="AD544" s="360"/>
      <c r="AE544" s="360"/>
      <c r="AF544" s="360"/>
      <c r="AG544" s="360"/>
      <c r="AH544" s="360"/>
      <c r="AI544" s="360"/>
      <c r="AJ544" s="360"/>
      <c r="AK544" s="360"/>
      <c r="AL544" s="360"/>
      <c r="AM544" s="360"/>
      <c r="AN544" s="360"/>
      <c r="AO544" s="360"/>
      <c r="AP544" s="360"/>
      <c r="AQ544" s="360"/>
      <c r="AR544" s="360"/>
      <c r="AS544" s="360"/>
      <c r="AT544" s="360"/>
      <c r="AU544" s="360"/>
      <c r="AV544" s="360"/>
      <c r="AW544" s="360"/>
      <c r="AX544" s="360"/>
      <c r="AY544" s="360"/>
      <c r="AZ544" s="360"/>
      <c r="BA544" s="360"/>
      <c r="BB544" s="360"/>
      <c r="BC544" s="360"/>
      <c r="BD544" s="360"/>
      <c r="BE544" s="359">
        <v>25</v>
      </c>
      <c r="BF544" s="359">
        <v>1647</v>
      </c>
      <c r="BG544" s="362">
        <f t="shared" si="77"/>
        <v>411.75</v>
      </c>
      <c r="BH544" s="360">
        <v>35</v>
      </c>
      <c r="BI544" s="360">
        <v>2509</v>
      </c>
      <c r="BJ544" s="362">
        <f t="shared" si="78"/>
        <v>627.25</v>
      </c>
      <c r="BK544" s="360">
        <v>13</v>
      </c>
      <c r="BL544" s="360">
        <v>855</v>
      </c>
      <c r="BM544" s="362">
        <f t="shared" si="79"/>
        <v>213.75</v>
      </c>
    </row>
    <row r="545" spans="1:65" ht="15.75" customHeight="1">
      <c r="A545" s="340">
        <v>543</v>
      </c>
      <c r="B545" s="360" t="s">
        <v>3731</v>
      </c>
      <c r="C545" s="360"/>
      <c r="D545" s="360"/>
      <c r="E545" s="370" t="s">
        <v>5</v>
      </c>
      <c r="F545" s="360"/>
      <c r="G545" s="360"/>
      <c r="H545" s="360"/>
      <c r="I545" s="360"/>
      <c r="J545" s="360"/>
      <c r="K545" s="360"/>
      <c r="L545" s="360"/>
      <c r="M545" s="360"/>
      <c r="N545" s="360"/>
      <c r="O545" s="360"/>
      <c r="P545" s="360"/>
      <c r="Q545" s="360"/>
      <c r="R545" s="360"/>
      <c r="S545" s="360"/>
      <c r="T545" s="360"/>
      <c r="U545" s="360"/>
      <c r="V545" s="360"/>
      <c r="W545" s="360"/>
      <c r="X545" s="360"/>
      <c r="Y545" s="360"/>
      <c r="Z545" s="360"/>
      <c r="AA545" s="360"/>
      <c r="AB545" s="360"/>
      <c r="AC545" s="360"/>
      <c r="AD545" s="360"/>
      <c r="AE545" s="360"/>
      <c r="AF545" s="360"/>
      <c r="AG545" s="360"/>
      <c r="AH545" s="360"/>
      <c r="AI545" s="360"/>
      <c r="AJ545" s="360"/>
      <c r="AK545" s="360"/>
      <c r="AL545" s="360"/>
      <c r="AM545" s="360"/>
      <c r="AN545" s="360"/>
      <c r="AO545" s="360"/>
      <c r="AP545" s="360"/>
      <c r="AQ545" s="360"/>
      <c r="AR545" s="360"/>
      <c r="AS545" s="360"/>
      <c r="AT545" s="360"/>
      <c r="AU545" s="360"/>
      <c r="AV545" s="360"/>
      <c r="AW545" s="360"/>
      <c r="AX545" s="360"/>
      <c r="AY545" s="360"/>
      <c r="AZ545" s="360"/>
      <c r="BA545" s="360"/>
      <c r="BB545" s="360"/>
      <c r="BC545" s="360"/>
      <c r="BD545" s="360"/>
      <c r="BE545" s="359">
        <v>4</v>
      </c>
      <c r="BF545" s="359">
        <v>416</v>
      </c>
      <c r="BG545" s="362">
        <f t="shared" si="77"/>
        <v>104</v>
      </c>
      <c r="BH545" s="360">
        <v>11</v>
      </c>
      <c r="BI545" s="360">
        <v>841</v>
      </c>
      <c r="BJ545" s="362">
        <f t="shared" si="78"/>
        <v>210.25</v>
      </c>
      <c r="BK545" s="360">
        <v>26</v>
      </c>
      <c r="BL545" s="360">
        <v>2370</v>
      </c>
      <c r="BM545" s="362">
        <f t="shared" si="79"/>
        <v>592.5</v>
      </c>
    </row>
    <row r="546" spans="1:65" ht="15.75" customHeight="1">
      <c r="A546" s="340">
        <v>544</v>
      </c>
      <c r="B546" s="360" t="s">
        <v>3732</v>
      </c>
      <c r="C546" s="360"/>
      <c r="D546" s="360"/>
      <c r="E546" s="370" t="s">
        <v>5</v>
      </c>
      <c r="F546" s="360"/>
      <c r="G546" s="360"/>
      <c r="H546" s="360"/>
      <c r="I546" s="360"/>
      <c r="J546" s="360"/>
      <c r="K546" s="360"/>
      <c r="L546" s="360"/>
      <c r="M546" s="360"/>
      <c r="N546" s="360"/>
      <c r="O546" s="360"/>
      <c r="P546" s="360"/>
      <c r="Q546" s="360"/>
      <c r="R546" s="360"/>
      <c r="S546" s="360"/>
      <c r="T546" s="360"/>
      <c r="U546" s="360"/>
      <c r="V546" s="360"/>
      <c r="W546" s="360"/>
      <c r="X546" s="360"/>
      <c r="Y546" s="360"/>
      <c r="Z546" s="360"/>
      <c r="AA546" s="360"/>
      <c r="AB546" s="360"/>
      <c r="AC546" s="360"/>
      <c r="AD546" s="360"/>
      <c r="AE546" s="360"/>
      <c r="AF546" s="360"/>
      <c r="AG546" s="360"/>
      <c r="AH546" s="360"/>
      <c r="AI546" s="360"/>
      <c r="AJ546" s="360"/>
      <c r="AK546" s="360"/>
      <c r="AL546" s="360"/>
      <c r="AM546" s="360"/>
      <c r="AN546" s="360"/>
      <c r="AO546" s="360"/>
      <c r="AP546" s="360"/>
      <c r="AQ546" s="360"/>
      <c r="AR546" s="360"/>
      <c r="AS546" s="360"/>
      <c r="AT546" s="360"/>
      <c r="AU546" s="360"/>
      <c r="AV546" s="360"/>
      <c r="AW546" s="360"/>
      <c r="AX546" s="360"/>
      <c r="AY546" s="360"/>
      <c r="AZ546" s="360"/>
      <c r="BA546" s="360"/>
      <c r="BB546" s="360"/>
      <c r="BC546" s="360"/>
      <c r="BD546" s="360"/>
      <c r="BE546" s="359">
        <v>40</v>
      </c>
      <c r="BF546" s="359">
        <v>2504</v>
      </c>
      <c r="BG546" s="362">
        <f t="shared" si="77"/>
        <v>626</v>
      </c>
      <c r="BH546" s="360">
        <v>54</v>
      </c>
      <c r="BI546" s="360">
        <v>3990</v>
      </c>
      <c r="BJ546" s="362">
        <f t="shared" si="78"/>
        <v>997.5</v>
      </c>
      <c r="BK546" s="360">
        <v>56</v>
      </c>
      <c r="BL546" s="360">
        <v>4164</v>
      </c>
      <c r="BM546" s="362">
        <f t="shared" si="79"/>
        <v>1041</v>
      </c>
    </row>
    <row r="547" spans="1:65" ht="15.75" customHeight="1">
      <c r="A547" s="340">
        <v>545</v>
      </c>
      <c r="B547" s="360" t="s">
        <v>3733</v>
      </c>
      <c r="C547" s="360"/>
      <c r="D547" s="360"/>
      <c r="E547" s="370" t="s">
        <v>5</v>
      </c>
      <c r="F547" s="360"/>
      <c r="G547" s="360"/>
      <c r="H547" s="360"/>
      <c r="I547" s="360"/>
      <c r="J547" s="360"/>
      <c r="K547" s="360"/>
      <c r="L547" s="360"/>
      <c r="M547" s="360"/>
      <c r="N547" s="360"/>
      <c r="O547" s="360"/>
      <c r="P547" s="360"/>
      <c r="Q547" s="360"/>
      <c r="R547" s="360"/>
      <c r="S547" s="360"/>
      <c r="T547" s="360"/>
      <c r="U547" s="360"/>
      <c r="V547" s="360"/>
      <c r="W547" s="360"/>
      <c r="X547" s="360"/>
      <c r="Y547" s="360"/>
      <c r="Z547" s="360"/>
      <c r="AA547" s="360"/>
      <c r="AB547" s="360"/>
      <c r="AC547" s="360"/>
      <c r="AD547" s="360"/>
      <c r="AE547" s="360"/>
      <c r="AF547" s="360"/>
      <c r="AG547" s="360"/>
      <c r="AH547" s="360"/>
      <c r="AI547" s="360"/>
      <c r="AJ547" s="360"/>
      <c r="AK547" s="360"/>
      <c r="AL547" s="360"/>
      <c r="AM547" s="360"/>
      <c r="AN547" s="360"/>
      <c r="AO547" s="360"/>
      <c r="AP547" s="360"/>
      <c r="AQ547" s="360"/>
      <c r="AR547" s="360"/>
      <c r="AS547" s="360"/>
      <c r="AT547" s="360"/>
      <c r="AU547" s="360"/>
      <c r="AV547" s="360"/>
      <c r="AW547" s="360"/>
      <c r="AX547" s="360"/>
      <c r="AY547" s="360"/>
      <c r="AZ547" s="360"/>
      <c r="BA547" s="360"/>
      <c r="BB547" s="360"/>
      <c r="BC547" s="360"/>
      <c r="BD547" s="360"/>
      <c r="BE547" s="359">
        <v>10</v>
      </c>
      <c r="BF547" s="359">
        <v>930</v>
      </c>
      <c r="BG547" s="362">
        <f t="shared" si="77"/>
        <v>232.5</v>
      </c>
      <c r="BH547" s="360">
        <v>24</v>
      </c>
      <c r="BI547" s="360">
        <v>1900</v>
      </c>
      <c r="BJ547" s="362">
        <f t="shared" si="78"/>
        <v>475</v>
      </c>
      <c r="BK547" s="360">
        <v>27</v>
      </c>
      <c r="BL547" s="360">
        <v>2085</v>
      </c>
      <c r="BM547" s="362">
        <f t="shared" si="79"/>
        <v>521.25</v>
      </c>
    </row>
    <row r="548" spans="1:65" ht="15.75" customHeight="1">
      <c r="A548" s="340">
        <v>546</v>
      </c>
      <c r="B548" s="360" t="s">
        <v>3734</v>
      </c>
      <c r="C548" s="360"/>
      <c r="D548" s="360"/>
      <c r="E548" s="370" t="s">
        <v>5</v>
      </c>
      <c r="F548" s="360"/>
      <c r="G548" s="360"/>
      <c r="H548" s="360"/>
      <c r="I548" s="360"/>
      <c r="J548" s="360"/>
      <c r="K548" s="360"/>
      <c r="L548" s="360"/>
      <c r="M548" s="360"/>
      <c r="N548" s="360"/>
      <c r="O548" s="360"/>
      <c r="P548" s="360"/>
      <c r="Q548" s="360"/>
      <c r="R548" s="360"/>
      <c r="S548" s="360"/>
      <c r="T548" s="360"/>
      <c r="U548" s="360"/>
      <c r="V548" s="360"/>
      <c r="W548" s="360"/>
      <c r="X548" s="360"/>
      <c r="Y548" s="360"/>
      <c r="Z548" s="360"/>
      <c r="AA548" s="360"/>
      <c r="AB548" s="360"/>
      <c r="AC548" s="360"/>
      <c r="AD548" s="360"/>
      <c r="AE548" s="360"/>
      <c r="AF548" s="360"/>
      <c r="AG548" s="360"/>
      <c r="AH548" s="360"/>
      <c r="AI548" s="360"/>
      <c r="AJ548" s="360"/>
      <c r="AK548" s="360"/>
      <c r="AL548" s="360"/>
      <c r="AM548" s="360"/>
      <c r="AN548" s="360"/>
      <c r="AO548" s="360"/>
      <c r="AP548" s="360"/>
      <c r="AQ548" s="360"/>
      <c r="AR548" s="360"/>
      <c r="AS548" s="360"/>
      <c r="AT548" s="360"/>
      <c r="AU548" s="360"/>
      <c r="AV548" s="360"/>
      <c r="AW548" s="360"/>
      <c r="AX548" s="360"/>
      <c r="AY548" s="360"/>
      <c r="AZ548" s="360"/>
      <c r="BA548" s="360"/>
      <c r="BB548" s="360"/>
      <c r="BC548" s="360"/>
      <c r="BD548" s="360"/>
      <c r="BE548" s="359">
        <v>39</v>
      </c>
      <c r="BF548" s="359">
        <v>2685</v>
      </c>
      <c r="BG548" s="362">
        <f t="shared" si="77"/>
        <v>671.25</v>
      </c>
      <c r="BH548" s="360">
        <v>131</v>
      </c>
      <c r="BI548" s="360">
        <v>8057</v>
      </c>
      <c r="BJ548" s="362">
        <f t="shared" si="78"/>
        <v>2014.25</v>
      </c>
      <c r="BK548" s="360">
        <v>108</v>
      </c>
      <c r="BL548" s="360">
        <v>7092</v>
      </c>
      <c r="BM548" s="362">
        <f t="shared" si="79"/>
        <v>1773</v>
      </c>
    </row>
    <row r="549" spans="1:65" ht="15.75" customHeight="1">
      <c r="A549" s="340">
        <v>547</v>
      </c>
      <c r="B549" s="360" t="s">
        <v>3735</v>
      </c>
      <c r="C549" s="360"/>
      <c r="D549" s="360"/>
      <c r="E549" s="370" t="s">
        <v>5</v>
      </c>
      <c r="F549" s="360"/>
      <c r="G549" s="360"/>
      <c r="H549" s="360"/>
      <c r="I549" s="360"/>
      <c r="J549" s="360"/>
      <c r="K549" s="360"/>
      <c r="L549" s="360"/>
      <c r="M549" s="360"/>
      <c r="N549" s="360"/>
      <c r="O549" s="360"/>
      <c r="P549" s="360"/>
      <c r="Q549" s="360"/>
      <c r="R549" s="360"/>
      <c r="S549" s="360"/>
      <c r="T549" s="360"/>
      <c r="U549" s="360"/>
      <c r="V549" s="360"/>
      <c r="W549" s="360"/>
      <c r="X549" s="360"/>
      <c r="Y549" s="360"/>
      <c r="Z549" s="360"/>
      <c r="AA549" s="360"/>
      <c r="AB549" s="360"/>
      <c r="AC549" s="360"/>
      <c r="AD549" s="360"/>
      <c r="AE549" s="360"/>
      <c r="AF549" s="360"/>
      <c r="AG549" s="360"/>
      <c r="AH549" s="360"/>
      <c r="AI549" s="360"/>
      <c r="AJ549" s="360"/>
      <c r="AK549" s="360"/>
      <c r="AL549" s="360"/>
      <c r="AM549" s="360"/>
      <c r="AN549" s="360"/>
      <c r="AO549" s="360"/>
      <c r="AP549" s="360"/>
      <c r="AQ549" s="360"/>
      <c r="AR549" s="360"/>
      <c r="AS549" s="360"/>
      <c r="AT549" s="360"/>
      <c r="AU549" s="360"/>
      <c r="AV549" s="360"/>
      <c r="AW549" s="360"/>
      <c r="AX549" s="360"/>
      <c r="AY549" s="360"/>
      <c r="AZ549" s="360"/>
      <c r="BA549" s="360"/>
      <c r="BB549" s="360"/>
      <c r="BC549" s="360"/>
      <c r="BD549" s="360"/>
      <c r="BE549" s="359">
        <v>65</v>
      </c>
      <c r="BF549" s="359">
        <v>4695</v>
      </c>
      <c r="BG549" s="362">
        <f t="shared" si="77"/>
        <v>1173.75</v>
      </c>
      <c r="BH549" s="360">
        <v>99</v>
      </c>
      <c r="BI549" s="360">
        <v>6389</v>
      </c>
      <c r="BJ549" s="362">
        <f t="shared" si="78"/>
        <v>1597.25</v>
      </c>
      <c r="BK549" s="360">
        <v>106</v>
      </c>
      <c r="BL549" s="360">
        <v>6622</v>
      </c>
      <c r="BM549" s="362">
        <f t="shared" si="79"/>
        <v>1655.5</v>
      </c>
    </row>
    <row r="550" spans="1:65" ht="15.75" customHeight="1">
      <c r="A550" s="340">
        <v>548</v>
      </c>
      <c r="B550" s="360" t="s">
        <v>3736</v>
      </c>
      <c r="C550" s="360"/>
      <c r="D550" s="360"/>
      <c r="E550" s="370" t="s">
        <v>123</v>
      </c>
      <c r="F550" s="360"/>
      <c r="G550" s="360"/>
      <c r="H550" s="360"/>
      <c r="I550" s="360"/>
      <c r="J550" s="360"/>
      <c r="K550" s="360"/>
      <c r="L550" s="360"/>
      <c r="M550" s="360"/>
      <c r="N550" s="360"/>
      <c r="O550" s="360"/>
      <c r="P550" s="360"/>
      <c r="Q550" s="360"/>
      <c r="R550" s="360"/>
      <c r="S550" s="360"/>
      <c r="T550" s="360"/>
      <c r="U550" s="360"/>
      <c r="V550" s="360"/>
      <c r="W550" s="360"/>
      <c r="X550" s="360"/>
      <c r="Y550" s="360"/>
      <c r="Z550" s="360"/>
      <c r="AA550" s="360"/>
      <c r="AB550" s="360"/>
      <c r="AC550" s="360"/>
      <c r="AD550" s="360"/>
      <c r="AE550" s="360"/>
      <c r="AF550" s="360"/>
      <c r="AG550" s="360"/>
      <c r="AH550" s="360"/>
      <c r="AI550" s="360"/>
      <c r="AJ550" s="360"/>
      <c r="AK550" s="360"/>
      <c r="AL550" s="360"/>
      <c r="AM550" s="360"/>
      <c r="AN550" s="360"/>
      <c r="AO550" s="360"/>
      <c r="AP550" s="360"/>
      <c r="AQ550" s="360"/>
      <c r="AR550" s="360"/>
      <c r="AS550" s="360"/>
      <c r="AT550" s="360"/>
      <c r="AU550" s="360"/>
      <c r="AV550" s="360"/>
      <c r="AW550" s="360"/>
      <c r="AX550" s="360"/>
      <c r="AY550" s="360"/>
      <c r="AZ550" s="360"/>
      <c r="BA550" s="360"/>
      <c r="BB550" s="360"/>
      <c r="BC550" s="360"/>
      <c r="BD550" s="360"/>
      <c r="BE550" s="359">
        <v>388</v>
      </c>
      <c r="BF550" s="359">
        <v>27236</v>
      </c>
      <c r="BG550" s="362">
        <f t="shared" si="77"/>
        <v>6809</v>
      </c>
      <c r="BH550" s="360">
        <v>0</v>
      </c>
      <c r="BI550" s="360">
        <v>0</v>
      </c>
      <c r="BJ550" s="362">
        <f t="shared" si="78"/>
        <v>0</v>
      </c>
      <c r="BK550" s="360"/>
      <c r="BL550" s="360"/>
      <c r="BM550" s="362">
        <f t="shared" si="79"/>
        <v>0</v>
      </c>
    </row>
    <row r="551" spans="1:65" ht="15.75" customHeight="1">
      <c r="A551" s="340">
        <v>549</v>
      </c>
      <c r="B551" s="360" t="s">
        <v>3737</v>
      </c>
      <c r="C551" s="360"/>
      <c r="D551" s="360"/>
      <c r="E551" s="370" t="s">
        <v>5</v>
      </c>
      <c r="F551" s="360"/>
      <c r="G551" s="360"/>
      <c r="H551" s="360"/>
      <c r="I551" s="360"/>
      <c r="J551" s="360"/>
      <c r="K551" s="360"/>
      <c r="L551" s="360"/>
      <c r="M551" s="360"/>
      <c r="N551" s="360"/>
      <c r="O551" s="360"/>
      <c r="P551" s="360"/>
      <c r="Q551" s="360"/>
      <c r="R551" s="360"/>
      <c r="S551" s="360"/>
      <c r="T551" s="360"/>
      <c r="U551" s="360"/>
      <c r="V551" s="360"/>
      <c r="W551" s="360"/>
      <c r="X551" s="360"/>
      <c r="Y551" s="360"/>
      <c r="Z551" s="360"/>
      <c r="AA551" s="360"/>
      <c r="AB551" s="360"/>
      <c r="AC551" s="360"/>
      <c r="AD551" s="360"/>
      <c r="AE551" s="360"/>
      <c r="AF551" s="360"/>
      <c r="AG551" s="360"/>
      <c r="AH551" s="360"/>
      <c r="AI551" s="360"/>
      <c r="AJ551" s="360"/>
      <c r="AK551" s="360"/>
      <c r="AL551" s="360"/>
      <c r="AM551" s="360"/>
      <c r="AN551" s="360"/>
      <c r="AO551" s="360"/>
      <c r="AP551" s="360"/>
      <c r="AQ551" s="360"/>
      <c r="AR551" s="360"/>
      <c r="AS551" s="360"/>
      <c r="AT551" s="360"/>
      <c r="AU551" s="360"/>
      <c r="AV551" s="360"/>
      <c r="AW551" s="360"/>
      <c r="AX551" s="360"/>
      <c r="AY551" s="360"/>
      <c r="AZ551" s="360"/>
      <c r="BA551" s="360"/>
      <c r="BB551" s="360"/>
      <c r="BC551" s="360"/>
      <c r="BD551" s="360"/>
      <c r="BE551" s="359">
        <v>10</v>
      </c>
      <c r="BF551" s="359">
        <v>758</v>
      </c>
      <c r="BG551" s="362">
        <f t="shared" si="77"/>
        <v>189.5</v>
      </c>
      <c r="BH551" s="360">
        <v>31</v>
      </c>
      <c r="BI551" s="360">
        <v>2413</v>
      </c>
      <c r="BJ551" s="362">
        <f t="shared" si="78"/>
        <v>603.25</v>
      </c>
      <c r="BK551" s="360">
        <v>42</v>
      </c>
      <c r="BL551" s="360">
        <v>3686</v>
      </c>
      <c r="BM551" s="362">
        <f t="shared" si="79"/>
        <v>921.5</v>
      </c>
    </row>
    <row r="552" spans="1:65" ht="15.75" customHeight="1">
      <c r="A552" s="340">
        <v>550</v>
      </c>
      <c r="B552" s="360" t="s">
        <v>3738</v>
      </c>
      <c r="C552" s="360"/>
      <c r="D552" s="360"/>
      <c r="E552" s="370" t="s">
        <v>5</v>
      </c>
      <c r="F552" s="360"/>
      <c r="G552" s="360"/>
      <c r="H552" s="360"/>
      <c r="I552" s="360"/>
      <c r="J552" s="360"/>
      <c r="K552" s="360"/>
      <c r="L552" s="360"/>
      <c r="M552" s="360"/>
      <c r="N552" s="360"/>
      <c r="O552" s="360"/>
      <c r="P552" s="360"/>
      <c r="Q552" s="360"/>
      <c r="R552" s="360"/>
      <c r="S552" s="360"/>
      <c r="T552" s="360"/>
      <c r="U552" s="360"/>
      <c r="V552" s="360"/>
      <c r="W552" s="360"/>
      <c r="X552" s="360"/>
      <c r="Y552" s="360"/>
      <c r="Z552" s="360"/>
      <c r="AA552" s="360"/>
      <c r="AB552" s="360"/>
      <c r="AC552" s="360"/>
      <c r="AD552" s="360"/>
      <c r="AE552" s="360"/>
      <c r="AF552" s="360"/>
      <c r="AG552" s="360"/>
      <c r="AH552" s="360"/>
      <c r="AI552" s="360"/>
      <c r="AJ552" s="360"/>
      <c r="AK552" s="360"/>
      <c r="AL552" s="360"/>
      <c r="AM552" s="360"/>
      <c r="AN552" s="360"/>
      <c r="AO552" s="360"/>
      <c r="AP552" s="360"/>
      <c r="AQ552" s="360"/>
      <c r="AR552" s="360"/>
      <c r="AS552" s="360"/>
      <c r="AT552" s="360"/>
      <c r="AU552" s="360"/>
      <c r="AV552" s="360"/>
      <c r="AW552" s="360"/>
      <c r="AX552" s="360"/>
      <c r="AY552" s="360"/>
      <c r="AZ552" s="360"/>
      <c r="BA552" s="360"/>
      <c r="BB552" s="360"/>
      <c r="BC552" s="360"/>
      <c r="BD552" s="360"/>
      <c r="BE552" s="359">
        <v>21</v>
      </c>
      <c r="BF552" s="359">
        <v>1811</v>
      </c>
      <c r="BG552" s="362">
        <f t="shared" si="77"/>
        <v>452.75</v>
      </c>
      <c r="BH552" s="360">
        <v>46</v>
      </c>
      <c r="BI552" s="360">
        <v>2958</v>
      </c>
      <c r="BJ552" s="362">
        <f t="shared" si="78"/>
        <v>739.5</v>
      </c>
      <c r="BK552" s="360">
        <v>65</v>
      </c>
      <c r="BL552" s="360">
        <v>4527</v>
      </c>
      <c r="BM552" s="362">
        <f t="shared" si="79"/>
        <v>1131.75</v>
      </c>
    </row>
    <row r="553" spans="1:65" ht="15.75" customHeight="1">
      <c r="A553" s="340">
        <v>551</v>
      </c>
      <c r="B553" s="360" t="s">
        <v>3739</v>
      </c>
      <c r="C553" s="360"/>
      <c r="D553" s="360"/>
      <c r="E553" s="370" t="s">
        <v>5</v>
      </c>
      <c r="F553" s="360"/>
      <c r="G553" s="360"/>
      <c r="H553" s="360"/>
      <c r="I553" s="360"/>
      <c r="J553" s="360"/>
      <c r="K553" s="360"/>
      <c r="L553" s="360"/>
      <c r="M553" s="360"/>
      <c r="N553" s="360"/>
      <c r="O553" s="360"/>
      <c r="P553" s="360"/>
      <c r="Q553" s="360"/>
      <c r="R553" s="360"/>
      <c r="S553" s="360"/>
      <c r="T553" s="360"/>
      <c r="U553" s="360"/>
      <c r="V553" s="360"/>
      <c r="W553" s="360"/>
      <c r="X553" s="360"/>
      <c r="Y553" s="360"/>
      <c r="Z553" s="360"/>
      <c r="AA553" s="360"/>
      <c r="AB553" s="360"/>
      <c r="AC553" s="360"/>
      <c r="AD553" s="360"/>
      <c r="AE553" s="360"/>
      <c r="AF553" s="360"/>
      <c r="AG553" s="360"/>
      <c r="AH553" s="360"/>
      <c r="AI553" s="360"/>
      <c r="AJ553" s="360"/>
      <c r="AK553" s="360"/>
      <c r="AL553" s="360"/>
      <c r="AM553" s="360"/>
      <c r="AN553" s="360"/>
      <c r="AO553" s="360"/>
      <c r="AP553" s="360"/>
      <c r="AQ553" s="360"/>
      <c r="AR553" s="360"/>
      <c r="AS553" s="360"/>
      <c r="AT553" s="360"/>
      <c r="AU553" s="360"/>
      <c r="AV553" s="360"/>
      <c r="AW553" s="360"/>
      <c r="AX553" s="360"/>
      <c r="AY553" s="360"/>
      <c r="AZ553" s="360"/>
      <c r="BA553" s="360"/>
      <c r="BB553" s="360"/>
      <c r="BC553" s="360"/>
      <c r="BD553" s="360"/>
      <c r="BE553" s="359">
        <v>15</v>
      </c>
      <c r="BF553" s="359">
        <v>1069</v>
      </c>
      <c r="BG553" s="362">
        <f t="shared" si="77"/>
        <v>267.25</v>
      </c>
      <c r="BH553" s="360">
        <v>17</v>
      </c>
      <c r="BI553" s="360">
        <v>1251</v>
      </c>
      <c r="BJ553" s="362">
        <f t="shared" si="78"/>
        <v>312.75</v>
      </c>
      <c r="BK553" s="360">
        <v>36</v>
      </c>
      <c r="BL553" s="360">
        <v>2740</v>
      </c>
      <c r="BM553" s="362">
        <f t="shared" si="79"/>
        <v>685</v>
      </c>
    </row>
    <row r="554" spans="1:65" ht="15.75" customHeight="1">
      <c r="A554" s="340">
        <v>552</v>
      </c>
      <c r="B554" s="360" t="s">
        <v>3740</v>
      </c>
      <c r="C554" s="360"/>
      <c r="D554" s="360"/>
      <c r="E554" s="370" t="s">
        <v>5</v>
      </c>
      <c r="F554" s="360"/>
      <c r="G554" s="360"/>
      <c r="H554" s="360"/>
      <c r="I554" s="360"/>
      <c r="J554" s="360"/>
      <c r="K554" s="360"/>
      <c r="L554" s="360"/>
      <c r="M554" s="360"/>
      <c r="N554" s="360"/>
      <c r="O554" s="360"/>
      <c r="P554" s="360"/>
      <c r="Q554" s="360"/>
      <c r="R554" s="360"/>
      <c r="S554" s="360"/>
      <c r="T554" s="360"/>
      <c r="U554" s="360"/>
      <c r="V554" s="360"/>
      <c r="W554" s="360"/>
      <c r="X554" s="360"/>
      <c r="Y554" s="360"/>
      <c r="Z554" s="360"/>
      <c r="AA554" s="360"/>
      <c r="AB554" s="360"/>
      <c r="AC554" s="360"/>
      <c r="AD554" s="360"/>
      <c r="AE554" s="360"/>
      <c r="AF554" s="360"/>
      <c r="AG554" s="360"/>
      <c r="AH554" s="360"/>
      <c r="AI554" s="360"/>
      <c r="AJ554" s="360"/>
      <c r="AK554" s="360"/>
      <c r="AL554" s="360"/>
      <c r="AM554" s="360"/>
      <c r="AN554" s="360"/>
      <c r="AO554" s="360"/>
      <c r="AP554" s="360"/>
      <c r="AQ554" s="360"/>
      <c r="AR554" s="360"/>
      <c r="AS554" s="360"/>
      <c r="AT554" s="360"/>
      <c r="AU554" s="360"/>
      <c r="AV554" s="360"/>
      <c r="AW554" s="360"/>
      <c r="AX554" s="360"/>
      <c r="AY554" s="360"/>
      <c r="AZ554" s="360"/>
      <c r="BA554" s="360"/>
      <c r="BB554" s="360"/>
      <c r="BC554" s="360"/>
      <c r="BD554" s="360"/>
      <c r="BE554" s="359">
        <v>32</v>
      </c>
      <c r="BF554" s="359">
        <v>3064</v>
      </c>
      <c r="BG554" s="362">
        <f t="shared" si="77"/>
        <v>766</v>
      </c>
      <c r="BH554" s="360">
        <v>26</v>
      </c>
      <c r="BI554" s="360">
        <v>2470</v>
      </c>
      <c r="BJ554" s="362">
        <f t="shared" si="78"/>
        <v>617.5</v>
      </c>
      <c r="BK554" s="360">
        <v>66</v>
      </c>
      <c r="BL554" s="360">
        <v>6302</v>
      </c>
      <c r="BM554" s="362">
        <f t="shared" si="79"/>
        <v>1575.5</v>
      </c>
    </row>
    <row r="555" spans="1:65" ht="15.75" customHeight="1">
      <c r="A555" s="340">
        <v>553</v>
      </c>
      <c r="B555" s="360" t="s">
        <v>3741</v>
      </c>
      <c r="C555" s="360"/>
      <c r="D555" s="360"/>
      <c r="E555" s="370" t="s">
        <v>5</v>
      </c>
      <c r="F555" s="360"/>
      <c r="G555" s="360"/>
      <c r="H555" s="360"/>
      <c r="I555" s="360"/>
      <c r="J555" s="360"/>
      <c r="K555" s="360"/>
      <c r="L555" s="360"/>
      <c r="M555" s="360"/>
      <c r="N555" s="360"/>
      <c r="O555" s="360"/>
      <c r="P555" s="360"/>
      <c r="Q555" s="360"/>
      <c r="R555" s="360"/>
      <c r="S555" s="360"/>
      <c r="T555" s="360"/>
      <c r="U555" s="360"/>
      <c r="V555" s="360"/>
      <c r="W555" s="360"/>
      <c r="X555" s="360"/>
      <c r="Y555" s="360"/>
      <c r="Z555" s="360"/>
      <c r="AA555" s="360"/>
      <c r="AB555" s="360"/>
      <c r="AC555" s="360"/>
      <c r="AD555" s="360"/>
      <c r="AE555" s="360"/>
      <c r="AF555" s="360"/>
      <c r="AG555" s="360"/>
      <c r="AH555" s="360"/>
      <c r="AI555" s="360"/>
      <c r="AJ555" s="360"/>
      <c r="AK555" s="360"/>
      <c r="AL555" s="360"/>
      <c r="AM555" s="360"/>
      <c r="AN555" s="360"/>
      <c r="AO555" s="360"/>
      <c r="AP555" s="360"/>
      <c r="AQ555" s="360"/>
      <c r="AR555" s="360"/>
      <c r="AS555" s="360"/>
      <c r="AT555" s="360"/>
      <c r="AU555" s="360"/>
      <c r="AV555" s="360"/>
      <c r="AW555" s="360"/>
      <c r="AX555" s="360"/>
      <c r="AY555" s="360"/>
      <c r="AZ555" s="360"/>
      <c r="BA555" s="360"/>
      <c r="BB555" s="360"/>
      <c r="BC555" s="360"/>
      <c r="BD555" s="360"/>
      <c r="BE555" s="359">
        <v>34</v>
      </c>
      <c r="BF555" s="359">
        <v>2158</v>
      </c>
      <c r="BG555" s="362">
        <f t="shared" si="77"/>
        <v>539.5</v>
      </c>
      <c r="BH555" s="360">
        <v>48</v>
      </c>
      <c r="BI555" s="360">
        <v>3436</v>
      </c>
      <c r="BJ555" s="362">
        <f t="shared" si="78"/>
        <v>859</v>
      </c>
      <c r="BK555" s="360">
        <v>55</v>
      </c>
      <c r="BL555" s="360">
        <v>4085</v>
      </c>
      <c r="BM555" s="362">
        <f t="shared" si="79"/>
        <v>1021.25</v>
      </c>
    </row>
    <row r="556" spans="1:65" ht="15.75" customHeight="1">
      <c r="A556" s="340">
        <v>554</v>
      </c>
      <c r="B556" s="360" t="s">
        <v>3742</v>
      </c>
      <c r="C556" s="360"/>
      <c r="D556" s="360"/>
      <c r="E556" s="370" t="s">
        <v>5</v>
      </c>
      <c r="F556" s="360"/>
      <c r="G556" s="360"/>
      <c r="H556" s="360"/>
      <c r="I556" s="360"/>
      <c r="J556" s="360"/>
      <c r="K556" s="360"/>
      <c r="L556" s="360"/>
      <c r="M556" s="360"/>
      <c r="N556" s="360"/>
      <c r="O556" s="360"/>
      <c r="P556" s="360"/>
      <c r="Q556" s="360"/>
      <c r="R556" s="360"/>
      <c r="S556" s="360"/>
      <c r="T556" s="360"/>
      <c r="U556" s="360"/>
      <c r="V556" s="360"/>
      <c r="W556" s="360"/>
      <c r="X556" s="360"/>
      <c r="Y556" s="360"/>
      <c r="Z556" s="360"/>
      <c r="AA556" s="360"/>
      <c r="AB556" s="360"/>
      <c r="AC556" s="360"/>
      <c r="AD556" s="360"/>
      <c r="AE556" s="360"/>
      <c r="AF556" s="360"/>
      <c r="AG556" s="360"/>
      <c r="AH556" s="360"/>
      <c r="AI556" s="360"/>
      <c r="AJ556" s="360"/>
      <c r="AK556" s="360"/>
      <c r="AL556" s="360"/>
      <c r="AM556" s="360"/>
      <c r="AN556" s="360"/>
      <c r="AO556" s="360"/>
      <c r="AP556" s="360"/>
      <c r="AQ556" s="360"/>
      <c r="AR556" s="360"/>
      <c r="AS556" s="360"/>
      <c r="AT556" s="360"/>
      <c r="AU556" s="360"/>
      <c r="AV556" s="360"/>
      <c r="AW556" s="360"/>
      <c r="AX556" s="360"/>
      <c r="AY556" s="360"/>
      <c r="AZ556" s="360"/>
      <c r="BA556" s="360"/>
      <c r="BB556" s="360"/>
      <c r="BC556" s="360"/>
      <c r="BD556" s="360"/>
      <c r="BE556" s="359">
        <v>17</v>
      </c>
      <c r="BF556" s="359">
        <v>1247</v>
      </c>
      <c r="BG556" s="362">
        <f t="shared" si="77"/>
        <v>311.75</v>
      </c>
      <c r="BH556" s="360">
        <v>38</v>
      </c>
      <c r="BI556" s="360">
        <v>2554</v>
      </c>
      <c r="BJ556" s="362">
        <f t="shared" si="78"/>
        <v>638.5</v>
      </c>
      <c r="BK556" s="360">
        <v>23</v>
      </c>
      <c r="BL556" s="360">
        <v>1537</v>
      </c>
      <c r="BM556" s="362">
        <f t="shared" si="79"/>
        <v>384.25</v>
      </c>
    </row>
    <row r="557" spans="1:65" ht="15.75" customHeight="1">
      <c r="A557" s="340">
        <v>555</v>
      </c>
      <c r="B557" s="360" t="s">
        <v>3743</v>
      </c>
      <c r="C557" s="360"/>
      <c r="D557" s="360"/>
      <c r="E557" s="370" t="s">
        <v>5</v>
      </c>
      <c r="F557" s="360"/>
      <c r="G557" s="360"/>
      <c r="H557" s="360"/>
      <c r="I557" s="360"/>
      <c r="J557" s="360"/>
      <c r="K557" s="360"/>
      <c r="L557" s="360"/>
      <c r="M557" s="360"/>
      <c r="N557" s="360"/>
      <c r="O557" s="360"/>
      <c r="P557" s="360"/>
      <c r="Q557" s="360"/>
      <c r="R557" s="360"/>
      <c r="S557" s="360"/>
      <c r="T557" s="360"/>
      <c r="U557" s="360"/>
      <c r="V557" s="360"/>
      <c r="W557" s="360"/>
      <c r="X557" s="360"/>
      <c r="Y557" s="360"/>
      <c r="Z557" s="360"/>
      <c r="AA557" s="360"/>
      <c r="AB557" s="360"/>
      <c r="AC557" s="360"/>
      <c r="AD557" s="360"/>
      <c r="AE557" s="360"/>
      <c r="AF557" s="360"/>
      <c r="AG557" s="360"/>
      <c r="AH557" s="360"/>
      <c r="AI557" s="360"/>
      <c r="AJ557" s="360"/>
      <c r="AK557" s="360"/>
      <c r="AL557" s="360"/>
      <c r="AM557" s="360"/>
      <c r="AN557" s="360"/>
      <c r="AO557" s="360"/>
      <c r="AP557" s="360"/>
      <c r="AQ557" s="360"/>
      <c r="AR557" s="360"/>
      <c r="AS557" s="360"/>
      <c r="AT557" s="360"/>
      <c r="AU557" s="360"/>
      <c r="AV557" s="360"/>
      <c r="AW557" s="360"/>
      <c r="AX557" s="360"/>
      <c r="AY557" s="360"/>
      <c r="AZ557" s="360"/>
      <c r="BA557" s="360"/>
      <c r="BB557" s="360"/>
      <c r="BC557" s="360"/>
      <c r="BD557" s="360"/>
      <c r="BE557" s="359">
        <v>7</v>
      </c>
      <c r="BF557" s="359">
        <v>549</v>
      </c>
      <c r="BG557" s="362">
        <f t="shared" si="77"/>
        <v>137.25</v>
      </c>
      <c r="BH557" s="360">
        <v>13</v>
      </c>
      <c r="BI557" s="360">
        <v>687</v>
      </c>
      <c r="BJ557" s="362">
        <f t="shared" si="78"/>
        <v>171.75</v>
      </c>
      <c r="BK557" s="360">
        <v>13</v>
      </c>
      <c r="BL557" s="360">
        <v>875</v>
      </c>
      <c r="BM557" s="362">
        <f t="shared" si="79"/>
        <v>218.75</v>
      </c>
    </row>
    <row r="558" spans="1:65" ht="15.75" customHeight="1">
      <c r="A558" s="340">
        <v>556</v>
      </c>
      <c r="B558" s="360" t="s">
        <v>3744</v>
      </c>
      <c r="C558" s="360"/>
      <c r="D558" s="360"/>
      <c r="E558" s="370" t="s">
        <v>5</v>
      </c>
      <c r="F558" s="360"/>
      <c r="G558" s="360"/>
      <c r="H558" s="360"/>
      <c r="I558" s="360"/>
      <c r="J558" s="360"/>
      <c r="K558" s="360"/>
      <c r="L558" s="360"/>
      <c r="M558" s="360"/>
      <c r="N558" s="360"/>
      <c r="O558" s="360"/>
      <c r="P558" s="360"/>
      <c r="Q558" s="360"/>
      <c r="R558" s="360"/>
      <c r="S558" s="360"/>
      <c r="T558" s="360"/>
      <c r="U558" s="360"/>
      <c r="V558" s="360"/>
      <c r="W558" s="360"/>
      <c r="X558" s="360"/>
      <c r="Y558" s="360"/>
      <c r="Z558" s="360"/>
      <c r="AA558" s="360"/>
      <c r="AB558" s="360"/>
      <c r="AC558" s="360"/>
      <c r="AD558" s="360"/>
      <c r="AE558" s="360"/>
      <c r="AF558" s="360"/>
      <c r="AG558" s="360"/>
      <c r="AH558" s="360"/>
      <c r="AI558" s="360"/>
      <c r="AJ558" s="360"/>
      <c r="AK558" s="360"/>
      <c r="AL558" s="360"/>
      <c r="AM558" s="360"/>
      <c r="AN558" s="360"/>
      <c r="AO558" s="360"/>
      <c r="AP558" s="360"/>
      <c r="AQ558" s="360"/>
      <c r="AR558" s="360"/>
      <c r="AS558" s="360"/>
      <c r="AT558" s="360"/>
      <c r="AU558" s="360"/>
      <c r="AV558" s="360"/>
      <c r="AW558" s="360"/>
      <c r="AX558" s="360"/>
      <c r="AY558" s="360"/>
      <c r="AZ558" s="360"/>
      <c r="BA558" s="360"/>
      <c r="BB558" s="360"/>
      <c r="BC558" s="360"/>
      <c r="BD558" s="360"/>
      <c r="BE558" s="359">
        <v>7</v>
      </c>
      <c r="BF558" s="359">
        <v>533</v>
      </c>
      <c r="BG558" s="362">
        <f t="shared" si="77"/>
        <v>133.25</v>
      </c>
      <c r="BH558" s="360">
        <v>31</v>
      </c>
      <c r="BI558" s="360">
        <v>2461</v>
      </c>
      <c r="BJ558" s="362">
        <f t="shared" si="78"/>
        <v>615.25</v>
      </c>
      <c r="BK558" s="360">
        <v>45</v>
      </c>
      <c r="BL558" s="360">
        <v>3387</v>
      </c>
      <c r="BM558" s="362">
        <f t="shared" si="79"/>
        <v>846.75</v>
      </c>
    </row>
    <row r="559" spans="1:65" ht="15.75" customHeight="1">
      <c r="A559" s="340">
        <v>557</v>
      </c>
      <c r="B559" s="360" t="s">
        <v>3745</v>
      </c>
      <c r="C559" s="360"/>
      <c r="D559" s="360"/>
      <c r="E559" s="370" t="s">
        <v>5</v>
      </c>
      <c r="F559" s="360"/>
      <c r="G559" s="360"/>
      <c r="H559" s="360"/>
      <c r="I559" s="360"/>
      <c r="J559" s="360"/>
      <c r="K559" s="360"/>
      <c r="L559" s="360"/>
      <c r="M559" s="360"/>
      <c r="N559" s="360"/>
      <c r="O559" s="360"/>
      <c r="P559" s="360"/>
      <c r="Q559" s="360"/>
      <c r="R559" s="360"/>
      <c r="S559" s="360"/>
      <c r="T559" s="360"/>
      <c r="U559" s="360"/>
      <c r="V559" s="360"/>
      <c r="W559" s="360"/>
      <c r="X559" s="360"/>
      <c r="Y559" s="360"/>
      <c r="Z559" s="360"/>
      <c r="AA559" s="360"/>
      <c r="AB559" s="360"/>
      <c r="AC559" s="360"/>
      <c r="AD559" s="360"/>
      <c r="AE559" s="360"/>
      <c r="AF559" s="360"/>
      <c r="AG559" s="360"/>
      <c r="AH559" s="360"/>
      <c r="AI559" s="360"/>
      <c r="AJ559" s="360"/>
      <c r="AK559" s="360"/>
      <c r="AL559" s="360"/>
      <c r="AM559" s="360"/>
      <c r="AN559" s="360"/>
      <c r="AO559" s="360"/>
      <c r="AP559" s="360"/>
      <c r="AQ559" s="360"/>
      <c r="AR559" s="360"/>
      <c r="AS559" s="360"/>
      <c r="AT559" s="360"/>
      <c r="AU559" s="360"/>
      <c r="AV559" s="360"/>
      <c r="AW559" s="360"/>
      <c r="AX559" s="360"/>
      <c r="AY559" s="360"/>
      <c r="AZ559" s="360"/>
      <c r="BA559" s="360"/>
      <c r="BB559" s="360"/>
      <c r="BC559" s="360"/>
      <c r="BD559" s="360"/>
      <c r="BE559" s="359">
        <v>19</v>
      </c>
      <c r="BF559" s="359">
        <v>1473</v>
      </c>
      <c r="BG559" s="362">
        <f t="shared" si="77"/>
        <v>368.25</v>
      </c>
      <c r="BH559" s="360">
        <v>37</v>
      </c>
      <c r="BI559" s="360">
        <v>2967</v>
      </c>
      <c r="BJ559" s="362">
        <f t="shared" si="78"/>
        <v>741.75</v>
      </c>
      <c r="BK559" s="360">
        <v>61</v>
      </c>
      <c r="BL559" s="360">
        <v>4715</v>
      </c>
      <c r="BM559" s="362">
        <f t="shared" si="79"/>
        <v>1178.75</v>
      </c>
    </row>
    <row r="560" spans="1:65" ht="15.75" customHeight="1">
      <c r="A560" s="340">
        <v>558</v>
      </c>
      <c r="B560" s="360" t="s">
        <v>3746</v>
      </c>
      <c r="C560" s="360"/>
      <c r="D560" s="360"/>
      <c r="E560" s="370" t="s">
        <v>5</v>
      </c>
      <c r="F560" s="360"/>
      <c r="G560" s="360"/>
      <c r="H560" s="360"/>
      <c r="I560" s="360"/>
      <c r="J560" s="360"/>
      <c r="K560" s="360"/>
      <c r="L560" s="360"/>
      <c r="M560" s="360"/>
      <c r="N560" s="360"/>
      <c r="O560" s="360"/>
      <c r="P560" s="360"/>
      <c r="Q560" s="360"/>
      <c r="R560" s="360"/>
      <c r="S560" s="360"/>
      <c r="T560" s="360"/>
      <c r="U560" s="360"/>
      <c r="V560" s="360"/>
      <c r="W560" s="360"/>
      <c r="X560" s="360"/>
      <c r="Y560" s="360"/>
      <c r="Z560" s="360"/>
      <c r="AA560" s="360"/>
      <c r="AB560" s="360"/>
      <c r="AC560" s="360"/>
      <c r="AD560" s="360"/>
      <c r="AE560" s="360"/>
      <c r="AF560" s="360"/>
      <c r="AG560" s="360"/>
      <c r="AH560" s="360"/>
      <c r="AI560" s="360"/>
      <c r="AJ560" s="360"/>
      <c r="AK560" s="360"/>
      <c r="AL560" s="360"/>
      <c r="AM560" s="360"/>
      <c r="AN560" s="360"/>
      <c r="AO560" s="360"/>
      <c r="AP560" s="360"/>
      <c r="AQ560" s="360"/>
      <c r="AR560" s="360"/>
      <c r="AS560" s="360"/>
      <c r="AT560" s="360"/>
      <c r="AU560" s="360"/>
      <c r="AV560" s="360"/>
      <c r="AW560" s="360"/>
      <c r="AX560" s="360"/>
      <c r="AY560" s="360"/>
      <c r="AZ560" s="360"/>
      <c r="BA560" s="360"/>
      <c r="BB560" s="360"/>
      <c r="BC560" s="360"/>
      <c r="BD560" s="360"/>
      <c r="BE560" s="359">
        <v>9</v>
      </c>
      <c r="BF560" s="359">
        <v>611</v>
      </c>
      <c r="BG560" s="362">
        <f t="shared" si="77"/>
        <v>152.75</v>
      </c>
      <c r="BH560" s="360">
        <v>11</v>
      </c>
      <c r="BI560" s="360">
        <v>617</v>
      </c>
      <c r="BJ560" s="362">
        <f t="shared" si="78"/>
        <v>154.25</v>
      </c>
      <c r="BK560" s="360">
        <v>20</v>
      </c>
      <c r="BL560" s="360">
        <v>1364</v>
      </c>
      <c r="BM560" s="362">
        <f t="shared" si="79"/>
        <v>341</v>
      </c>
    </row>
    <row r="561" spans="1:65" ht="15.75" customHeight="1">
      <c r="A561" s="340">
        <v>559</v>
      </c>
      <c r="B561" s="360" t="s">
        <v>3747</v>
      </c>
      <c r="C561" s="360"/>
      <c r="D561" s="360"/>
      <c r="E561" s="370" t="s">
        <v>5</v>
      </c>
      <c r="F561" s="360"/>
      <c r="G561" s="360"/>
      <c r="H561" s="360"/>
      <c r="I561" s="360"/>
      <c r="J561" s="360"/>
      <c r="K561" s="360"/>
      <c r="L561" s="360"/>
      <c r="M561" s="360"/>
      <c r="N561" s="360"/>
      <c r="O561" s="360"/>
      <c r="P561" s="360"/>
      <c r="Q561" s="360"/>
      <c r="R561" s="360"/>
      <c r="S561" s="360"/>
      <c r="T561" s="360"/>
      <c r="U561" s="360"/>
      <c r="V561" s="360"/>
      <c r="W561" s="360"/>
      <c r="X561" s="360"/>
      <c r="Y561" s="360"/>
      <c r="Z561" s="360"/>
      <c r="AA561" s="360"/>
      <c r="AB561" s="360"/>
      <c r="AC561" s="360"/>
      <c r="AD561" s="360"/>
      <c r="AE561" s="360"/>
      <c r="AF561" s="360"/>
      <c r="AG561" s="360"/>
      <c r="AH561" s="360"/>
      <c r="AI561" s="360"/>
      <c r="AJ561" s="360"/>
      <c r="AK561" s="360"/>
      <c r="AL561" s="360"/>
      <c r="AM561" s="360"/>
      <c r="AN561" s="360"/>
      <c r="AO561" s="360"/>
      <c r="AP561" s="360"/>
      <c r="AQ561" s="360"/>
      <c r="AR561" s="360"/>
      <c r="AS561" s="360"/>
      <c r="AT561" s="360"/>
      <c r="AU561" s="360"/>
      <c r="AV561" s="360"/>
      <c r="AW561" s="360"/>
      <c r="AX561" s="360"/>
      <c r="AY561" s="360"/>
      <c r="AZ561" s="360"/>
      <c r="BA561" s="360"/>
      <c r="BB561" s="360"/>
      <c r="BC561" s="360"/>
      <c r="BD561" s="360"/>
      <c r="BE561" s="359">
        <v>2</v>
      </c>
      <c r="BF561" s="359">
        <v>94</v>
      </c>
      <c r="BG561" s="362">
        <f t="shared" si="77"/>
        <v>23.5</v>
      </c>
      <c r="BH561" s="360">
        <v>12</v>
      </c>
      <c r="BI561" s="360">
        <v>632</v>
      </c>
      <c r="BJ561" s="362">
        <f t="shared" si="78"/>
        <v>158</v>
      </c>
      <c r="BK561" s="360">
        <v>26</v>
      </c>
      <c r="BL561" s="360">
        <v>1618</v>
      </c>
      <c r="BM561" s="362">
        <f t="shared" si="79"/>
        <v>404.5</v>
      </c>
    </row>
    <row r="562" spans="1:65" ht="15.75" customHeight="1">
      <c r="A562" s="340">
        <v>560</v>
      </c>
      <c r="B562" s="360" t="s">
        <v>3748</v>
      </c>
      <c r="C562" s="360"/>
      <c r="D562" s="360"/>
      <c r="E562" s="370" t="s">
        <v>5</v>
      </c>
      <c r="F562" s="360"/>
      <c r="G562" s="360"/>
      <c r="H562" s="360"/>
      <c r="I562" s="360"/>
      <c r="J562" s="360"/>
      <c r="K562" s="360"/>
      <c r="L562" s="360"/>
      <c r="M562" s="360"/>
      <c r="N562" s="360"/>
      <c r="O562" s="360"/>
      <c r="P562" s="360"/>
      <c r="Q562" s="360"/>
      <c r="R562" s="360"/>
      <c r="S562" s="360"/>
      <c r="T562" s="360"/>
      <c r="U562" s="360"/>
      <c r="V562" s="360"/>
      <c r="W562" s="360"/>
      <c r="X562" s="360"/>
      <c r="Y562" s="360"/>
      <c r="Z562" s="360"/>
      <c r="AA562" s="360"/>
      <c r="AB562" s="360"/>
      <c r="AC562" s="360"/>
      <c r="AD562" s="360"/>
      <c r="AE562" s="360"/>
      <c r="AF562" s="360"/>
      <c r="AG562" s="360"/>
      <c r="AH562" s="360"/>
      <c r="AI562" s="360"/>
      <c r="AJ562" s="360"/>
      <c r="AK562" s="360"/>
      <c r="AL562" s="360"/>
      <c r="AM562" s="360"/>
      <c r="AN562" s="360"/>
      <c r="AO562" s="360"/>
      <c r="AP562" s="360"/>
      <c r="AQ562" s="360"/>
      <c r="AR562" s="360"/>
      <c r="AS562" s="360"/>
      <c r="AT562" s="360"/>
      <c r="AU562" s="360"/>
      <c r="AV562" s="360"/>
      <c r="AW562" s="360"/>
      <c r="AX562" s="360"/>
      <c r="AY562" s="360"/>
      <c r="AZ562" s="360"/>
      <c r="BA562" s="360"/>
      <c r="BB562" s="360"/>
      <c r="BC562" s="360"/>
      <c r="BD562" s="360"/>
      <c r="BE562" s="359">
        <v>53</v>
      </c>
      <c r="BF562" s="359">
        <v>3255</v>
      </c>
      <c r="BG562" s="362">
        <f t="shared" si="77"/>
        <v>813.75</v>
      </c>
      <c r="BH562" s="360">
        <v>79</v>
      </c>
      <c r="BI562" s="360">
        <v>5485</v>
      </c>
      <c r="BJ562" s="362">
        <f t="shared" si="78"/>
        <v>1371.25</v>
      </c>
      <c r="BK562" s="360">
        <v>96</v>
      </c>
      <c r="BL562" s="360">
        <v>5844</v>
      </c>
      <c r="BM562" s="362">
        <f t="shared" si="79"/>
        <v>1461</v>
      </c>
    </row>
    <row r="563" spans="1:65" ht="15.75" customHeight="1">
      <c r="A563" s="340">
        <v>561</v>
      </c>
      <c r="B563" s="360" t="s">
        <v>3749</v>
      </c>
      <c r="C563" s="360"/>
      <c r="D563" s="360"/>
      <c r="E563" s="370" t="s">
        <v>5</v>
      </c>
      <c r="F563" s="360"/>
      <c r="G563" s="360"/>
      <c r="H563" s="360"/>
      <c r="I563" s="360"/>
      <c r="J563" s="360"/>
      <c r="K563" s="360"/>
      <c r="L563" s="360"/>
      <c r="M563" s="360"/>
      <c r="N563" s="360"/>
      <c r="O563" s="360"/>
      <c r="P563" s="360"/>
      <c r="Q563" s="360"/>
      <c r="R563" s="360"/>
      <c r="S563" s="360"/>
      <c r="T563" s="360"/>
      <c r="U563" s="360"/>
      <c r="V563" s="360"/>
      <c r="W563" s="360"/>
      <c r="X563" s="360"/>
      <c r="Y563" s="360"/>
      <c r="Z563" s="360"/>
      <c r="AA563" s="360"/>
      <c r="AB563" s="360"/>
      <c r="AC563" s="360"/>
      <c r="AD563" s="360"/>
      <c r="AE563" s="360"/>
      <c r="AF563" s="360"/>
      <c r="AG563" s="360"/>
      <c r="AH563" s="360"/>
      <c r="AI563" s="360"/>
      <c r="AJ563" s="360"/>
      <c r="AK563" s="360"/>
      <c r="AL563" s="360"/>
      <c r="AM563" s="360"/>
      <c r="AN563" s="360"/>
      <c r="AO563" s="360"/>
      <c r="AP563" s="360"/>
      <c r="AQ563" s="360"/>
      <c r="AR563" s="360"/>
      <c r="AS563" s="360"/>
      <c r="AT563" s="360"/>
      <c r="AU563" s="360"/>
      <c r="AV563" s="360"/>
      <c r="AW563" s="360"/>
      <c r="AX563" s="360"/>
      <c r="AY563" s="360"/>
      <c r="AZ563" s="360"/>
      <c r="BA563" s="360"/>
      <c r="BB563" s="360"/>
      <c r="BC563" s="360"/>
      <c r="BD563" s="360"/>
      <c r="BE563" s="359">
        <v>70</v>
      </c>
      <c r="BF563" s="359">
        <v>4530</v>
      </c>
      <c r="BG563" s="362">
        <f t="shared" si="77"/>
        <v>1132.5</v>
      </c>
      <c r="BH563" s="360">
        <v>110</v>
      </c>
      <c r="BI563" s="360">
        <v>6770</v>
      </c>
      <c r="BJ563" s="362">
        <f t="shared" si="78"/>
        <v>1692.5</v>
      </c>
      <c r="BK563" s="360">
        <v>130</v>
      </c>
      <c r="BL563" s="360">
        <v>8154</v>
      </c>
      <c r="BM563" s="362">
        <f t="shared" si="79"/>
        <v>2038.5</v>
      </c>
    </row>
    <row r="564" spans="1:65" ht="15.75" customHeight="1">
      <c r="A564" s="340">
        <v>562</v>
      </c>
      <c r="B564" s="360" t="s">
        <v>3750</v>
      </c>
      <c r="C564" s="360"/>
      <c r="D564" s="360"/>
      <c r="E564" s="370" t="s">
        <v>5</v>
      </c>
      <c r="F564" s="360"/>
      <c r="G564" s="360"/>
      <c r="H564" s="360"/>
      <c r="I564" s="360"/>
      <c r="J564" s="360"/>
      <c r="K564" s="360"/>
      <c r="L564" s="360"/>
      <c r="M564" s="360"/>
      <c r="N564" s="360"/>
      <c r="O564" s="360"/>
      <c r="P564" s="360"/>
      <c r="Q564" s="360"/>
      <c r="R564" s="360"/>
      <c r="S564" s="360"/>
      <c r="T564" s="360"/>
      <c r="U564" s="360"/>
      <c r="V564" s="360"/>
      <c r="W564" s="360"/>
      <c r="X564" s="360"/>
      <c r="Y564" s="360"/>
      <c r="Z564" s="360"/>
      <c r="AA564" s="360"/>
      <c r="AB564" s="360"/>
      <c r="AC564" s="360"/>
      <c r="AD564" s="360"/>
      <c r="AE564" s="360"/>
      <c r="AF564" s="360"/>
      <c r="AG564" s="360"/>
      <c r="AH564" s="360"/>
      <c r="AI564" s="360"/>
      <c r="AJ564" s="360"/>
      <c r="AK564" s="360"/>
      <c r="AL564" s="360"/>
      <c r="AM564" s="360"/>
      <c r="AN564" s="360"/>
      <c r="AO564" s="360"/>
      <c r="AP564" s="360"/>
      <c r="AQ564" s="360"/>
      <c r="AR564" s="360"/>
      <c r="AS564" s="360"/>
      <c r="AT564" s="360"/>
      <c r="AU564" s="360"/>
      <c r="AV564" s="360"/>
      <c r="AW564" s="360"/>
      <c r="AX564" s="360"/>
      <c r="AY564" s="360"/>
      <c r="AZ564" s="360"/>
      <c r="BA564" s="360"/>
      <c r="BB564" s="360"/>
      <c r="BC564" s="360"/>
      <c r="BD564" s="360"/>
      <c r="BE564" s="359">
        <v>362</v>
      </c>
      <c r="BF564" s="359">
        <v>26486</v>
      </c>
      <c r="BG564" s="362">
        <f t="shared" si="77"/>
        <v>6621.5</v>
      </c>
      <c r="BH564" s="360"/>
      <c r="BI564" s="360"/>
      <c r="BJ564" s="362">
        <f t="shared" si="78"/>
        <v>0</v>
      </c>
      <c r="BK564" s="360"/>
      <c r="BL564" s="360"/>
      <c r="BM564" s="362">
        <f t="shared" si="79"/>
        <v>0</v>
      </c>
    </row>
    <row r="565" spans="1:65" ht="15.75" customHeight="1">
      <c r="A565" s="340">
        <v>563</v>
      </c>
      <c r="B565" s="360" t="s">
        <v>3751</v>
      </c>
      <c r="C565" s="360"/>
      <c r="D565" s="360"/>
      <c r="E565" s="370" t="s">
        <v>5</v>
      </c>
      <c r="F565" s="360"/>
      <c r="G565" s="360"/>
      <c r="H565" s="360"/>
      <c r="I565" s="360"/>
      <c r="J565" s="360"/>
      <c r="K565" s="360"/>
      <c r="L565" s="360"/>
      <c r="M565" s="360"/>
      <c r="N565" s="360"/>
      <c r="O565" s="360"/>
      <c r="P565" s="360"/>
      <c r="Q565" s="360"/>
      <c r="R565" s="360"/>
      <c r="S565" s="360"/>
      <c r="T565" s="360"/>
      <c r="U565" s="360"/>
      <c r="V565" s="360"/>
      <c r="W565" s="360"/>
      <c r="X565" s="360"/>
      <c r="Y565" s="360"/>
      <c r="Z565" s="360"/>
      <c r="AA565" s="360"/>
      <c r="AB565" s="360"/>
      <c r="AC565" s="360"/>
      <c r="AD565" s="360"/>
      <c r="AE565" s="360"/>
      <c r="AF565" s="360"/>
      <c r="AG565" s="360"/>
      <c r="AH565" s="360"/>
      <c r="AI565" s="360"/>
      <c r="AJ565" s="360"/>
      <c r="AK565" s="360"/>
      <c r="AL565" s="360"/>
      <c r="AM565" s="360"/>
      <c r="AN565" s="360"/>
      <c r="AO565" s="360"/>
      <c r="AP565" s="360"/>
      <c r="AQ565" s="360"/>
      <c r="AR565" s="360"/>
      <c r="AS565" s="360"/>
      <c r="AT565" s="360"/>
      <c r="AU565" s="360"/>
      <c r="AV565" s="360"/>
      <c r="AW565" s="360"/>
      <c r="AX565" s="360"/>
      <c r="AY565" s="360"/>
      <c r="AZ565" s="360"/>
      <c r="BA565" s="360"/>
      <c r="BB565" s="360"/>
      <c r="BC565" s="360"/>
      <c r="BD565" s="360"/>
      <c r="BE565" s="359">
        <v>40</v>
      </c>
      <c r="BF565" s="359">
        <v>2944</v>
      </c>
      <c r="BG565" s="362">
        <f t="shared" si="77"/>
        <v>736</v>
      </c>
      <c r="BH565" s="360">
        <v>30</v>
      </c>
      <c r="BI565" s="360">
        <v>1970</v>
      </c>
      <c r="BJ565" s="362">
        <f t="shared" si="78"/>
        <v>492.5</v>
      </c>
      <c r="BK565" s="360">
        <v>24</v>
      </c>
      <c r="BL565" s="360">
        <v>1780</v>
      </c>
      <c r="BM565" s="362">
        <f t="shared" si="79"/>
        <v>445</v>
      </c>
    </row>
    <row r="566" spans="1:65" ht="15.75" customHeight="1">
      <c r="A566" s="340">
        <v>564</v>
      </c>
      <c r="B566" s="360" t="s">
        <v>3752</v>
      </c>
      <c r="C566" s="360"/>
      <c r="D566" s="360"/>
      <c r="E566" s="370" t="s">
        <v>5</v>
      </c>
      <c r="F566" s="360"/>
      <c r="G566" s="360"/>
      <c r="H566" s="360"/>
      <c r="I566" s="360"/>
      <c r="J566" s="360"/>
      <c r="K566" s="360"/>
      <c r="L566" s="360"/>
      <c r="M566" s="360"/>
      <c r="N566" s="360"/>
      <c r="O566" s="360"/>
      <c r="P566" s="360"/>
      <c r="Q566" s="360"/>
      <c r="R566" s="360"/>
      <c r="S566" s="360"/>
      <c r="T566" s="360"/>
      <c r="U566" s="360"/>
      <c r="V566" s="360"/>
      <c r="W566" s="360"/>
      <c r="X566" s="360"/>
      <c r="Y566" s="360"/>
      <c r="Z566" s="360"/>
      <c r="AA566" s="360"/>
      <c r="AB566" s="360"/>
      <c r="AC566" s="360"/>
      <c r="AD566" s="360"/>
      <c r="AE566" s="360"/>
      <c r="AF566" s="360"/>
      <c r="AG566" s="360"/>
      <c r="AH566" s="360"/>
      <c r="AI566" s="360"/>
      <c r="AJ566" s="360"/>
      <c r="AK566" s="360"/>
      <c r="AL566" s="360"/>
      <c r="AM566" s="360"/>
      <c r="AN566" s="360"/>
      <c r="AO566" s="360"/>
      <c r="AP566" s="360"/>
      <c r="AQ566" s="360"/>
      <c r="AR566" s="360"/>
      <c r="AS566" s="360"/>
      <c r="AT566" s="360"/>
      <c r="AU566" s="360"/>
      <c r="AV566" s="360"/>
      <c r="AW566" s="360"/>
      <c r="AX566" s="360"/>
      <c r="AY566" s="360"/>
      <c r="AZ566" s="360"/>
      <c r="BA566" s="360"/>
      <c r="BB566" s="360"/>
      <c r="BC566" s="360"/>
      <c r="BD566" s="360"/>
      <c r="BE566" s="359">
        <v>11</v>
      </c>
      <c r="BF566" s="359">
        <v>885</v>
      </c>
      <c r="BG566" s="362">
        <f t="shared" si="77"/>
        <v>221.25</v>
      </c>
      <c r="BH566" s="360">
        <v>24</v>
      </c>
      <c r="BI566" s="360">
        <v>1592</v>
      </c>
      <c r="BJ566" s="362">
        <f t="shared" si="78"/>
        <v>398</v>
      </c>
      <c r="BK566" s="360">
        <v>40</v>
      </c>
      <c r="BL566" s="360">
        <v>2644</v>
      </c>
      <c r="BM566" s="362">
        <f t="shared" si="79"/>
        <v>661</v>
      </c>
    </row>
    <row r="567" spans="1:65" ht="15.75" customHeight="1">
      <c r="A567" s="340">
        <v>565</v>
      </c>
      <c r="B567" s="360" t="s">
        <v>3753</v>
      </c>
      <c r="C567" s="360"/>
      <c r="D567" s="360"/>
      <c r="E567" s="370" t="s">
        <v>5</v>
      </c>
      <c r="F567" s="360"/>
      <c r="G567" s="360"/>
      <c r="H567" s="360"/>
      <c r="I567" s="360"/>
      <c r="J567" s="360"/>
      <c r="K567" s="360"/>
      <c r="L567" s="360"/>
      <c r="M567" s="360"/>
      <c r="N567" s="360"/>
      <c r="O567" s="360"/>
      <c r="P567" s="360"/>
      <c r="Q567" s="360"/>
      <c r="R567" s="360"/>
      <c r="S567" s="360"/>
      <c r="T567" s="360"/>
      <c r="U567" s="360"/>
      <c r="V567" s="360"/>
      <c r="W567" s="360"/>
      <c r="X567" s="360"/>
      <c r="Y567" s="360"/>
      <c r="Z567" s="360"/>
      <c r="AA567" s="360"/>
      <c r="AB567" s="360"/>
      <c r="AC567" s="360"/>
      <c r="AD567" s="360"/>
      <c r="AE567" s="360"/>
      <c r="AF567" s="360"/>
      <c r="AG567" s="360"/>
      <c r="AH567" s="360"/>
      <c r="AI567" s="360"/>
      <c r="AJ567" s="360"/>
      <c r="AK567" s="360"/>
      <c r="AL567" s="360"/>
      <c r="AM567" s="360"/>
      <c r="AN567" s="360"/>
      <c r="AO567" s="360"/>
      <c r="AP567" s="360"/>
      <c r="AQ567" s="360"/>
      <c r="AR567" s="360"/>
      <c r="AS567" s="360"/>
      <c r="AT567" s="360"/>
      <c r="AU567" s="360"/>
      <c r="AV567" s="360"/>
      <c r="AW567" s="360"/>
      <c r="AX567" s="360"/>
      <c r="AY567" s="360"/>
      <c r="AZ567" s="360"/>
      <c r="BA567" s="360"/>
      <c r="BB567" s="360"/>
      <c r="BC567" s="360"/>
      <c r="BD567" s="360"/>
      <c r="BE567" s="359">
        <v>6</v>
      </c>
      <c r="BF567" s="359">
        <v>390</v>
      </c>
      <c r="BG567" s="362">
        <f t="shared" si="77"/>
        <v>97.5</v>
      </c>
      <c r="BH567" s="360">
        <v>7</v>
      </c>
      <c r="BI567" s="360">
        <v>429</v>
      </c>
      <c r="BJ567" s="362">
        <f t="shared" si="78"/>
        <v>107.25</v>
      </c>
      <c r="BK567" s="360">
        <v>9</v>
      </c>
      <c r="BL567" s="360">
        <v>707</v>
      </c>
      <c r="BM567" s="362">
        <f t="shared" si="79"/>
        <v>176.75</v>
      </c>
    </row>
    <row r="568" spans="1:65" ht="15.75" customHeight="1">
      <c r="A568" s="340">
        <v>566</v>
      </c>
      <c r="B568" s="360" t="s">
        <v>3754</v>
      </c>
      <c r="C568" s="360"/>
      <c r="D568" s="360"/>
      <c r="E568" s="370" t="s">
        <v>5</v>
      </c>
      <c r="F568" s="360"/>
      <c r="G568" s="360"/>
      <c r="H568" s="360"/>
      <c r="I568" s="360"/>
      <c r="J568" s="360"/>
      <c r="K568" s="360"/>
      <c r="L568" s="360"/>
      <c r="M568" s="360"/>
      <c r="N568" s="360"/>
      <c r="O568" s="360"/>
      <c r="P568" s="360"/>
      <c r="Q568" s="360"/>
      <c r="R568" s="360"/>
      <c r="S568" s="360"/>
      <c r="T568" s="360"/>
      <c r="U568" s="360"/>
      <c r="V568" s="360"/>
      <c r="W568" s="360"/>
      <c r="X568" s="360"/>
      <c r="Y568" s="360"/>
      <c r="Z568" s="360"/>
      <c r="AA568" s="360"/>
      <c r="AB568" s="360"/>
      <c r="AC568" s="360"/>
      <c r="AD568" s="360"/>
      <c r="AE568" s="360"/>
      <c r="AF568" s="360"/>
      <c r="AG568" s="360"/>
      <c r="AH568" s="360"/>
      <c r="AI568" s="360"/>
      <c r="AJ568" s="360"/>
      <c r="AK568" s="360"/>
      <c r="AL568" s="360"/>
      <c r="AM568" s="360"/>
      <c r="AN568" s="360"/>
      <c r="AO568" s="360"/>
      <c r="AP568" s="360"/>
      <c r="AQ568" s="360"/>
      <c r="AR568" s="360"/>
      <c r="AS568" s="360"/>
      <c r="AT568" s="360"/>
      <c r="AU568" s="360"/>
      <c r="AV568" s="360"/>
      <c r="AW568" s="360"/>
      <c r="AX568" s="360"/>
      <c r="AY568" s="360"/>
      <c r="AZ568" s="360"/>
      <c r="BA568" s="360"/>
      <c r="BB568" s="360"/>
      <c r="BC568" s="360"/>
      <c r="BD568" s="360"/>
      <c r="BE568" s="359">
        <v>37</v>
      </c>
      <c r="BF568" s="359">
        <v>2227</v>
      </c>
      <c r="BG568" s="362">
        <f t="shared" si="77"/>
        <v>556.75</v>
      </c>
      <c r="BH568" s="360">
        <v>54</v>
      </c>
      <c r="BI568" s="360">
        <v>3578</v>
      </c>
      <c r="BJ568" s="362">
        <f t="shared" si="78"/>
        <v>894.5</v>
      </c>
      <c r="BK568" s="360">
        <v>20</v>
      </c>
      <c r="BL568" s="360">
        <v>1552</v>
      </c>
      <c r="BM568" s="362">
        <f t="shared" si="79"/>
        <v>388</v>
      </c>
    </row>
    <row r="569" spans="1:65" ht="15.75" customHeight="1">
      <c r="A569" s="340">
        <v>567</v>
      </c>
      <c r="B569" s="360" t="s">
        <v>3755</v>
      </c>
      <c r="C569" s="360"/>
      <c r="D569" s="360"/>
      <c r="E569" s="370" t="s">
        <v>5</v>
      </c>
      <c r="F569" s="360"/>
      <c r="G569" s="360"/>
      <c r="H569" s="360"/>
      <c r="I569" s="360"/>
      <c r="J569" s="360"/>
      <c r="K569" s="360"/>
      <c r="L569" s="360"/>
      <c r="M569" s="360"/>
      <c r="N569" s="360"/>
      <c r="O569" s="360"/>
      <c r="P569" s="360"/>
      <c r="Q569" s="360"/>
      <c r="R569" s="360"/>
      <c r="S569" s="360"/>
      <c r="T569" s="360"/>
      <c r="U569" s="360"/>
      <c r="V569" s="360"/>
      <c r="W569" s="360"/>
      <c r="X569" s="360"/>
      <c r="Y569" s="360"/>
      <c r="Z569" s="360"/>
      <c r="AA569" s="360"/>
      <c r="AB569" s="360"/>
      <c r="AC569" s="360"/>
      <c r="AD569" s="360"/>
      <c r="AE569" s="360"/>
      <c r="AF569" s="360"/>
      <c r="AG569" s="360"/>
      <c r="AH569" s="360"/>
      <c r="AI569" s="360"/>
      <c r="AJ569" s="360"/>
      <c r="AK569" s="360"/>
      <c r="AL569" s="360"/>
      <c r="AM569" s="360"/>
      <c r="AN569" s="360"/>
      <c r="AO569" s="360"/>
      <c r="AP569" s="360"/>
      <c r="AQ569" s="360"/>
      <c r="AR569" s="360"/>
      <c r="AS569" s="360"/>
      <c r="AT569" s="360"/>
      <c r="AU569" s="360"/>
      <c r="AV569" s="360"/>
      <c r="AW569" s="360"/>
      <c r="AX569" s="360"/>
      <c r="AY569" s="360"/>
      <c r="AZ569" s="360"/>
      <c r="BA569" s="360"/>
      <c r="BB569" s="360"/>
      <c r="BC569" s="360"/>
      <c r="BD569" s="360"/>
      <c r="BE569" s="359">
        <v>18</v>
      </c>
      <c r="BF569" s="359">
        <v>1414</v>
      </c>
      <c r="BG569" s="362">
        <f t="shared" si="77"/>
        <v>353.5</v>
      </c>
      <c r="BH569" s="360">
        <v>35</v>
      </c>
      <c r="BI569" s="360">
        <v>2833</v>
      </c>
      <c r="BJ569" s="362">
        <f t="shared" si="78"/>
        <v>708.25</v>
      </c>
      <c r="BK569" s="360">
        <v>39</v>
      </c>
      <c r="BL569" s="360">
        <v>2925</v>
      </c>
      <c r="BM569" s="362">
        <f t="shared" si="79"/>
        <v>731.25</v>
      </c>
    </row>
    <row r="570" spans="1:65" ht="15.75" customHeight="1">
      <c r="A570" s="340">
        <v>568</v>
      </c>
      <c r="B570" s="360" t="s">
        <v>3756</v>
      </c>
      <c r="C570" s="360"/>
      <c r="D570" s="360"/>
      <c r="E570" s="370" t="s">
        <v>5</v>
      </c>
      <c r="F570" s="360"/>
      <c r="G570" s="360"/>
      <c r="H570" s="360"/>
      <c r="I570" s="360"/>
      <c r="J570" s="360"/>
      <c r="K570" s="360"/>
      <c r="L570" s="360"/>
      <c r="M570" s="360"/>
      <c r="N570" s="360"/>
      <c r="O570" s="360"/>
      <c r="P570" s="360"/>
      <c r="Q570" s="360"/>
      <c r="R570" s="360"/>
      <c r="S570" s="360"/>
      <c r="T570" s="360"/>
      <c r="U570" s="360"/>
      <c r="V570" s="360"/>
      <c r="W570" s="360"/>
      <c r="X570" s="360"/>
      <c r="Y570" s="360"/>
      <c r="Z570" s="360"/>
      <c r="AA570" s="360"/>
      <c r="AB570" s="360"/>
      <c r="AC570" s="360"/>
      <c r="AD570" s="360"/>
      <c r="AE570" s="360"/>
      <c r="AF570" s="360"/>
      <c r="AG570" s="360"/>
      <c r="AH570" s="360"/>
      <c r="AI570" s="360"/>
      <c r="AJ570" s="360"/>
      <c r="AK570" s="360"/>
      <c r="AL570" s="360"/>
      <c r="AM570" s="360"/>
      <c r="AN570" s="360"/>
      <c r="AO570" s="360"/>
      <c r="AP570" s="360"/>
      <c r="AQ570" s="360"/>
      <c r="AR570" s="360"/>
      <c r="AS570" s="360"/>
      <c r="AT570" s="360"/>
      <c r="AU570" s="360"/>
      <c r="AV570" s="360"/>
      <c r="AW570" s="360"/>
      <c r="AX570" s="360"/>
      <c r="AY570" s="360"/>
      <c r="AZ570" s="360"/>
      <c r="BA570" s="360"/>
      <c r="BB570" s="360"/>
      <c r="BC570" s="360"/>
      <c r="BD570" s="360"/>
      <c r="BE570" s="359">
        <v>9</v>
      </c>
      <c r="BF570" s="359">
        <v>887</v>
      </c>
      <c r="BG570" s="362">
        <f t="shared" si="77"/>
        <v>221.75</v>
      </c>
      <c r="BH570" s="360">
        <v>32</v>
      </c>
      <c r="BI570" s="360">
        <v>2588</v>
      </c>
      <c r="BJ570" s="362">
        <f t="shared" si="78"/>
        <v>647</v>
      </c>
      <c r="BK570" s="360">
        <v>28</v>
      </c>
      <c r="BL570" s="360">
        <v>2344</v>
      </c>
      <c r="BM570" s="362">
        <f t="shared" si="79"/>
        <v>586</v>
      </c>
    </row>
    <row r="571" spans="1:65" ht="15.75" customHeight="1">
      <c r="A571" s="340">
        <v>569</v>
      </c>
      <c r="B571" s="360" t="s">
        <v>3757</v>
      </c>
      <c r="C571" s="360"/>
      <c r="D571" s="360"/>
      <c r="E571" s="370" t="s">
        <v>5</v>
      </c>
      <c r="F571" s="360"/>
      <c r="G571" s="360"/>
      <c r="H571" s="360"/>
      <c r="I571" s="360"/>
      <c r="J571" s="360"/>
      <c r="K571" s="360"/>
      <c r="L571" s="360"/>
      <c r="M571" s="360"/>
      <c r="N571" s="360"/>
      <c r="O571" s="360"/>
      <c r="P571" s="360"/>
      <c r="Q571" s="360"/>
      <c r="R571" s="360"/>
      <c r="S571" s="360"/>
      <c r="T571" s="360"/>
      <c r="U571" s="360"/>
      <c r="V571" s="360"/>
      <c r="W571" s="360"/>
      <c r="X571" s="360"/>
      <c r="Y571" s="360"/>
      <c r="Z571" s="360"/>
      <c r="AA571" s="360"/>
      <c r="AB571" s="360"/>
      <c r="AC571" s="360"/>
      <c r="AD571" s="360"/>
      <c r="AE571" s="360"/>
      <c r="AF571" s="360"/>
      <c r="AG571" s="360"/>
      <c r="AH571" s="360"/>
      <c r="AI571" s="360"/>
      <c r="AJ571" s="360"/>
      <c r="AK571" s="360"/>
      <c r="AL571" s="360"/>
      <c r="AM571" s="360"/>
      <c r="AN571" s="360"/>
      <c r="AO571" s="360"/>
      <c r="AP571" s="360"/>
      <c r="AQ571" s="360"/>
      <c r="AR571" s="360"/>
      <c r="AS571" s="360"/>
      <c r="AT571" s="360"/>
      <c r="AU571" s="360"/>
      <c r="AV571" s="360"/>
      <c r="AW571" s="360"/>
      <c r="AX571" s="360"/>
      <c r="AY571" s="360"/>
      <c r="AZ571" s="360"/>
      <c r="BA571" s="360"/>
      <c r="BB571" s="360"/>
      <c r="BC571" s="360"/>
      <c r="BD571" s="360"/>
      <c r="BE571" s="359">
        <v>10</v>
      </c>
      <c r="BF571" s="359">
        <v>906</v>
      </c>
      <c r="BG571" s="362">
        <f t="shared" si="77"/>
        <v>226.5</v>
      </c>
      <c r="BH571" s="360">
        <v>42</v>
      </c>
      <c r="BI571" s="360">
        <v>3106</v>
      </c>
      <c r="BJ571" s="362">
        <f t="shared" si="78"/>
        <v>776.5</v>
      </c>
      <c r="BK571" s="360">
        <v>57</v>
      </c>
      <c r="BL571" s="360">
        <v>4351</v>
      </c>
      <c r="BM571" s="362">
        <f t="shared" si="79"/>
        <v>1087.75</v>
      </c>
    </row>
    <row r="572" spans="1:65" ht="15.75" customHeight="1">
      <c r="A572" s="340">
        <v>570</v>
      </c>
      <c r="B572" s="360" t="s">
        <v>3758</v>
      </c>
      <c r="C572" s="360"/>
      <c r="D572" s="360"/>
      <c r="E572" s="370" t="s">
        <v>5</v>
      </c>
      <c r="F572" s="360"/>
      <c r="G572" s="360"/>
      <c r="H572" s="360"/>
      <c r="I572" s="360"/>
      <c r="J572" s="360"/>
      <c r="K572" s="360"/>
      <c r="L572" s="360"/>
      <c r="M572" s="360"/>
      <c r="N572" s="360"/>
      <c r="O572" s="360"/>
      <c r="P572" s="360"/>
      <c r="Q572" s="360"/>
      <c r="R572" s="360"/>
      <c r="S572" s="360"/>
      <c r="T572" s="360"/>
      <c r="U572" s="360"/>
      <c r="V572" s="360"/>
      <c r="W572" s="360"/>
      <c r="X572" s="360"/>
      <c r="Y572" s="360"/>
      <c r="Z572" s="360"/>
      <c r="AA572" s="360"/>
      <c r="AB572" s="360"/>
      <c r="AC572" s="360"/>
      <c r="AD572" s="360"/>
      <c r="AE572" s="360"/>
      <c r="AF572" s="360"/>
      <c r="AG572" s="360"/>
      <c r="AH572" s="360"/>
      <c r="AI572" s="360"/>
      <c r="AJ572" s="360"/>
      <c r="AK572" s="360"/>
      <c r="AL572" s="360"/>
      <c r="AM572" s="360"/>
      <c r="AN572" s="360"/>
      <c r="AO572" s="360"/>
      <c r="AP572" s="360"/>
      <c r="AQ572" s="360"/>
      <c r="AR572" s="360"/>
      <c r="AS572" s="360"/>
      <c r="AT572" s="360"/>
      <c r="AU572" s="360"/>
      <c r="AV572" s="360"/>
      <c r="AW572" s="360"/>
      <c r="AX572" s="360"/>
      <c r="AY572" s="360"/>
      <c r="AZ572" s="360"/>
      <c r="BA572" s="360"/>
      <c r="BB572" s="360"/>
      <c r="BC572" s="360"/>
      <c r="BD572" s="360"/>
      <c r="BE572" s="359">
        <v>66</v>
      </c>
      <c r="BF572" s="359">
        <v>5166</v>
      </c>
      <c r="BG572" s="362">
        <f t="shared" si="77"/>
        <v>1291.5</v>
      </c>
      <c r="BH572" s="360">
        <v>105</v>
      </c>
      <c r="BI572" s="360">
        <v>8747</v>
      </c>
      <c r="BJ572" s="362">
        <f t="shared" si="78"/>
        <v>2186.75</v>
      </c>
      <c r="BK572" s="360">
        <v>67</v>
      </c>
      <c r="BL572" s="360">
        <v>5089</v>
      </c>
      <c r="BM572" s="362">
        <f t="shared" si="79"/>
        <v>1272.25</v>
      </c>
    </row>
    <row r="573" spans="1:65" ht="15.75" customHeight="1">
      <c r="A573" s="340">
        <v>571</v>
      </c>
      <c r="B573" s="360" t="s">
        <v>3759</v>
      </c>
      <c r="C573" s="360"/>
      <c r="D573" s="360"/>
      <c r="E573" s="370" t="s">
        <v>5</v>
      </c>
      <c r="F573" s="360"/>
      <c r="G573" s="360"/>
      <c r="H573" s="360"/>
      <c r="I573" s="360"/>
      <c r="J573" s="360"/>
      <c r="K573" s="360"/>
      <c r="L573" s="360"/>
      <c r="M573" s="360"/>
      <c r="N573" s="360"/>
      <c r="O573" s="360"/>
      <c r="P573" s="360"/>
      <c r="Q573" s="360"/>
      <c r="R573" s="360"/>
      <c r="S573" s="360"/>
      <c r="T573" s="360"/>
      <c r="U573" s="360"/>
      <c r="V573" s="360"/>
      <c r="W573" s="360"/>
      <c r="X573" s="360"/>
      <c r="Y573" s="360"/>
      <c r="Z573" s="360"/>
      <c r="AA573" s="360"/>
      <c r="AB573" s="360"/>
      <c r="AC573" s="360"/>
      <c r="AD573" s="360"/>
      <c r="AE573" s="360"/>
      <c r="AF573" s="360"/>
      <c r="AG573" s="360"/>
      <c r="AH573" s="360"/>
      <c r="AI573" s="360"/>
      <c r="AJ573" s="360"/>
      <c r="AK573" s="360"/>
      <c r="AL573" s="360"/>
      <c r="AM573" s="360"/>
      <c r="AN573" s="360"/>
      <c r="AO573" s="360"/>
      <c r="AP573" s="360"/>
      <c r="AQ573" s="360"/>
      <c r="AR573" s="360"/>
      <c r="AS573" s="360"/>
      <c r="AT573" s="360"/>
      <c r="AU573" s="360"/>
      <c r="AV573" s="360"/>
      <c r="AW573" s="360"/>
      <c r="AX573" s="360"/>
      <c r="AY573" s="360"/>
      <c r="AZ573" s="360"/>
      <c r="BA573" s="360"/>
      <c r="BB573" s="360"/>
      <c r="BC573" s="360"/>
      <c r="BD573" s="360"/>
      <c r="BE573" s="359">
        <v>29</v>
      </c>
      <c r="BF573" s="359">
        <v>1911</v>
      </c>
      <c r="BG573" s="362">
        <f t="shared" si="77"/>
        <v>477.75</v>
      </c>
      <c r="BH573" s="360">
        <v>47</v>
      </c>
      <c r="BI573" s="360">
        <v>3241</v>
      </c>
      <c r="BJ573" s="362">
        <f t="shared" si="78"/>
        <v>810.25</v>
      </c>
      <c r="BK573" s="360">
        <v>55</v>
      </c>
      <c r="BL573" s="360">
        <v>3573</v>
      </c>
      <c r="BM573" s="362">
        <f t="shared" si="79"/>
        <v>893.25</v>
      </c>
    </row>
    <row r="574" spans="1:65" ht="15.75" customHeight="1">
      <c r="A574" s="340">
        <v>572</v>
      </c>
      <c r="B574" s="360" t="s">
        <v>3760</v>
      </c>
      <c r="C574" s="360"/>
      <c r="D574" s="360"/>
      <c r="E574" s="370" t="s">
        <v>5</v>
      </c>
      <c r="F574" s="360"/>
      <c r="G574" s="360"/>
      <c r="H574" s="360"/>
      <c r="I574" s="360"/>
      <c r="J574" s="360"/>
      <c r="K574" s="360"/>
      <c r="L574" s="360"/>
      <c r="M574" s="360"/>
      <c r="N574" s="360"/>
      <c r="O574" s="360"/>
      <c r="P574" s="360"/>
      <c r="Q574" s="360"/>
      <c r="R574" s="360"/>
      <c r="S574" s="360"/>
      <c r="T574" s="360"/>
      <c r="U574" s="360"/>
      <c r="V574" s="360"/>
      <c r="W574" s="360"/>
      <c r="X574" s="360"/>
      <c r="Y574" s="360"/>
      <c r="Z574" s="360"/>
      <c r="AA574" s="360"/>
      <c r="AB574" s="360"/>
      <c r="AC574" s="360"/>
      <c r="AD574" s="360"/>
      <c r="AE574" s="360"/>
      <c r="AF574" s="360"/>
      <c r="AG574" s="360"/>
      <c r="AH574" s="360"/>
      <c r="AI574" s="360"/>
      <c r="AJ574" s="360"/>
      <c r="AK574" s="360"/>
      <c r="AL574" s="360"/>
      <c r="AM574" s="360"/>
      <c r="AN574" s="360"/>
      <c r="AO574" s="360"/>
      <c r="AP574" s="360"/>
      <c r="AQ574" s="360"/>
      <c r="AR574" s="360"/>
      <c r="AS574" s="360"/>
      <c r="AT574" s="360"/>
      <c r="AU574" s="360"/>
      <c r="AV574" s="360"/>
      <c r="AW574" s="360"/>
      <c r="AX574" s="360"/>
      <c r="AY574" s="360"/>
      <c r="AZ574" s="360"/>
      <c r="BA574" s="360"/>
      <c r="BB574" s="360"/>
      <c r="BC574" s="360"/>
      <c r="BD574" s="360"/>
      <c r="BE574" s="359">
        <v>13</v>
      </c>
      <c r="BF574" s="359">
        <v>863</v>
      </c>
      <c r="BG574" s="362">
        <f t="shared" si="77"/>
        <v>215.75</v>
      </c>
      <c r="BH574" s="360">
        <v>42</v>
      </c>
      <c r="BI574" s="360">
        <v>3230</v>
      </c>
      <c r="BJ574" s="362">
        <f t="shared" si="78"/>
        <v>807.5</v>
      </c>
      <c r="BK574" s="360">
        <v>16</v>
      </c>
      <c r="BL574" s="360">
        <v>1156</v>
      </c>
      <c r="BM574" s="362">
        <f t="shared" si="79"/>
        <v>289</v>
      </c>
    </row>
    <row r="575" spans="1:65" ht="15.75" customHeight="1">
      <c r="A575" s="340">
        <v>573</v>
      </c>
      <c r="B575" s="360" t="s">
        <v>3761</v>
      </c>
      <c r="C575" s="360"/>
      <c r="D575" s="360"/>
      <c r="E575" s="370" t="s">
        <v>5</v>
      </c>
      <c r="F575" s="360"/>
      <c r="G575" s="360"/>
      <c r="H575" s="360"/>
      <c r="I575" s="360"/>
      <c r="J575" s="360"/>
      <c r="K575" s="360"/>
      <c r="L575" s="360"/>
      <c r="M575" s="360"/>
      <c r="N575" s="360"/>
      <c r="O575" s="360"/>
      <c r="P575" s="360"/>
      <c r="Q575" s="360"/>
      <c r="R575" s="360"/>
      <c r="S575" s="360"/>
      <c r="T575" s="360"/>
      <c r="U575" s="360"/>
      <c r="V575" s="360"/>
      <c r="W575" s="360"/>
      <c r="X575" s="360"/>
      <c r="Y575" s="360"/>
      <c r="Z575" s="360"/>
      <c r="AA575" s="360"/>
      <c r="AB575" s="360"/>
      <c r="AC575" s="360"/>
      <c r="AD575" s="360"/>
      <c r="AE575" s="360"/>
      <c r="AF575" s="360"/>
      <c r="AG575" s="360"/>
      <c r="AH575" s="360"/>
      <c r="AI575" s="360"/>
      <c r="AJ575" s="360"/>
      <c r="AK575" s="360"/>
      <c r="AL575" s="360"/>
      <c r="AM575" s="360"/>
      <c r="AN575" s="360"/>
      <c r="AO575" s="360"/>
      <c r="AP575" s="360"/>
      <c r="AQ575" s="360"/>
      <c r="AR575" s="360"/>
      <c r="AS575" s="360"/>
      <c r="AT575" s="360"/>
      <c r="AU575" s="360"/>
      <c r="AV575" s="360"/>
      <c r="AW575" s="360"/>
      <c r="AX575" s="360"/>
      <c r="AY575" s="360"/>
      <c r="AZ575" s="360"/>
      <c r="BA575" s="360"/>
      <c r="BB575" s="360"/>
      <c r="BC575" s="360"/>
      <c r="BD575" s="360"/>
      <c r="BE575" s="359">
        <v>10</v>
      </c>
      <c r="BF575" s="359">
        <v>706</v>
      </c>
      <c r="BG575" s="362">
        <f t="shared" si="77"/>
        <v>176.5</v>
      </c>
      <c r="BH575" s="360">
        <v>34</v>
      </c>
      <c r="BI575" s="360">
        <v>2550</v>
      </c>
      <c r="BJ575" s="362">
        <f t="shared" si="78"/>
        <v>637.5</v>
      </c>
      <c r="BK575" s="360">
        <v>36</v>
      </c>
      <c r="BL575" s="360">
        <v>2980</v>
      </c>
      <c r="BM575" s="362">
        <f t="shared" si="79"/>
        <v>745</v>
      </c>
    </row>
    <row r="576" spans="1:65" ht="15.75" customHeight="1">
      <c r="A576" s="340">
        <v>574</v>
      </c>
      <c r="B576" s="360" t="s">
        <v>3762</v>
      </c>
      <c r="C576" s="360"/>
      <c r="D576" s="360"/>
      <c r="E576" s="370" t="s">
        <v>5</v>
      </c>
      <c r="F576" s="360"/>
      <c r="G576" s="360"/>
      <c r="H576" s="360"/>
      <c r="I576" s="360"/>
      <c r="J576" s="360"/>
      <c r="K576" s="360"/>
      <c r="L576" s="360"/>
      <c r="M576" s="360"/>
      <c r="N576" s="360"/>
      <c r="O576" s="360"/>
      <c r="P576" s="360"/>
      <c r="Q576" s="360"/>
      <c r="R576" s="360"/>
      <c r="S576" s="360"/>
      <c r="T576" s="360"/>
      <c r="U576" s="360"/>
      <c r="V576" s="360"/>
      <c r="W576" s="360"/>
      <c r="X576" s="360"/>
      <c r="Y576" s="360"/>
      <c r="Z576" s="360"/>
      <c r="AA576" s="360"/>
      <c r="AB576" s="360"/>
      <c r="AC576" s="360"/>
      <c r="AD576" s="360"/>
      <c r="AE576" s="360"/>
      <c r="AF576" s="360"/>
      <c r="AG576" s="360"/>
      <c r="AH576" s="360"/>
      <c r="AI576" s="360"/>
      <c r="AJ576" s="360"/>
      <c r="AK576" s="360"/>
      <c r="AL576" s="360"/>
      <c r="AM576" s="360"/>
      <c r="AN576" s="360"/>
      <c r="AO576" s="360"/>
      <c r="AP576" s="360"/>
      <c r="AQ576" s="360"/>
      <c r="AR576" s="360"/>
      <c r="AS576" s="360"/>
      <c r="AT576" s="360"/>
      <c r="AU576" s="360"/>
      <c r="AV576" s="360"/>
      <c r="AW576" s="360"/>
      <c r="AX576" s="360"/>
      <c r="AY576" s="360"/>
      <c r="AZ576" s="360"/>
      <c r="BA576" s="360"/>
      <c r="BB576" s="360"/>
      <c r="BC576" s="360"/>
      <c r="BD576" s="360"/>
      <c r="BE576" s="359">
        <v>3</v>
      </c>
      <c r="BF576" s="359">
        <v>193</v>
      </c>
      <c r="BG576" s="362">
        <f t="shared" si="77"/>
        <v>48.25</v>
      </c>
      <c r="BH576" s="360">
        <v>12</v>
      </c>
      <c r="BI576" s="360">
        <v>1028</v>
      </c>
      <c r="BJ576" s="362">
        <f t="shared" si="78"/>
        <v>257</v>
      </c>
      <c r="BK576" s="360">
        <v>22</v>
      </c>
      <c r="BL576" s="360">
        <v>1830</v>
      </c>
      <c r="BM576" s="362">
        <f t="shared" si="79"/>
        <v>457.5</v>
      </c>
    </row>
    <row r="577" spans="1:65" ht="15.75" customHeight="1">
      <c r="A577" s="340">
        <v>575</v>
      </c>
      <c r="B577" s="360" t="s">
        <v>3763</v>
      </c>
      <c r="C577" s="360"/>
      <c r="D577" s="360"/>
      <c r="E577" s="370" t="s">
        <v>5</v>
      </c>
      <c r="F577" s="360"/>
      <c r="G577" s="360"/>
      <c r="H577" s="360"/>
      <c r="I577" s="360"/>
      <c r="J577" s="360"/>
      <c r="K577" s="360"/>
      <c r="L577" s="360"/>
      <c r="M577" s="360"/>
      <c r="N577" s="360"/>
      <c r="O577" s="360"/>
      <c r="P577" s="360"/>
      <c r="Q577" s="360"/>
      <c r="R577" s="360"/>
      <c r="S577" s="360"/>
      <c r="T577" s="360"/>
      <c r="U577" s="360"/>
      <c r="V577" s="360"/>
      <c r="W577" s="360"/>
      <c r="X577" s="360"/>
      <c r="Y577" s="360"/>
      <c r="Z577" s="360"/>
      <c r="AA577" s="360"/>
      <c r="AB577" s="360"/>
      <c r="AC577" s="360"/>
      <c r="AD577" s="360"/>
      <c r="AE577" s="360"/>
      <c r="AF577" s="360"/>
      <c r="AG577" s="360"/>
      <c r="AH577" s="360"/>
      <c r="AI577" s="360"/>
      <c r="AJ577" s="360"/>
      <c r="AK577" s="360"/>
      <c r="AL577" s="360"/>
      <c r="AM577" s="360"/>
      <c r="AN577" s="360"/>
      <c r="AO577" s="360"/>
      <c r="AP577" s="360"/>
      <c r="AQ577" s="360"/>
      <c r="AR577" s="360"/>
      <c r="AS577" s="360"/>
      <c r="AT577" s="360"/>
      <c r="AU577" s="360"/>
      <c r="AV577" s="360"/>
      <c r="AW577" s="360"/>
      <c r="AX577" s="360"/>
      <c r="AY577" s="360"/>
      <c r="AZ577" s="360"/>
      <c r="BA577" s="360"/>
      <c r="BB577" s="360"/>
      <c r="BC577" s="360"/>
      <c r="BD577" s="360"/>
      <c r="BE577" s="359">
        <v>9</v>
      </c>
      <c r="BF577" s="359">
        <v>707</v>
      </c>
      <c r="BG577" s="362">
        <f t="shared" si="77"/>
        <v>176.75</v>
      </c>
      <c r="BH577" s="360">
        <v>32</v>
      </c>
      <c r="BI577" s="360">
        <v>2324</v>
      </c>
      <c r="BJ577" s="362">
        <f t="shared" si="78"/>
        <v>581</v>
      </c>
      <c r="BK577" s="360">
        <v>41</v>
      </c>
      <c r="BL577" s="360">
        <v>3099</v>
      </c>
      <c r="BM577" s="362">
        <f t="shared" si="79"/>
        <v>774.75</v>
      </c>
    </row>
    <row r="578" spans="1:65" ht="15.75" customHeight="1">
      <c r="A578" s="340">
        <v>576</v>
      </c>
      <c r="B578" s="360" t="s">
        <v>3764</v>
      </c>
      <c r="C578" s="360"/>
      <c r="D578" s="360"/>
      <c r="E578" s="370" t="s">
        <v>5</v>
      </c>
      <c r="F578" s="360"/>
      <c r="G578" s="360"/>
      <c r="H578" s="360"/>
      <c r="I578" s="360"/>
      <c r="J578" s="360"/>
      <c r="K578" s="360"/>
      <c r="L578" s="360"/>
      <c r="M578" s="360"/>
      <c r="N578" s="360"/>
      <c r="O578" s="360"/>
      <c r="P578" s="360"/>
      <c r="Q578" s="360"/>
      <c r="R578" s="360"/>
      <c r="S578" s="360"/>
      <c r="T578" s="360"/>
      <c r="U578" s="360"/>
      <c r="V578" s="360"/>
      <c r="W578" s="360"/>
      <c r="X578" s="360"/>
      <c r="Y578" s="360"/>
      <c r="Z578" s="360"/>
      <c r="AA578" s="360"/>
      <c r="AB578" s="360"/>
      <c r="AC578" s="360"/>
      <c r="AD578" s="360"/>
      <c r="AE578" s="360"/>
      <c r="AF578" s="360"/>
      <c r="AG578" s="360"/>
      <c r="AH578" s="360"/>
      <c r="AI578" s="360"/>
      <c r="AJ578" s="360"/>
      <c r="AK578" s="360"/>
      <c r="AL578" s="360"/>
      <c r="AM578" s="360"/>
      <c r="AN578" s="360"/>
      <c r="AO578" s="360"/>
      <c r="AP578" s="360"/>
      <c r="AQ578" s="360"/>
      <c r="AR578" s="360"/>
      <c r="AS578" s="360"/>
      <c r="AT578" s="360"/>
      <c r="AU578" s="360"/>
      <c r="AV578" s="360"/>
      <c r="AW578" s="360"/>
      <c r="AX578" s="360"/>
      <c r="AY578" s="360"/>
      <c r="AZ578" s="360"/>
      <c r="BA578" s="360"/>
      <c r="BB578" s="360"/>
      <c r="BC578" s="360"/>
      <c r="BD578" s="360"/>
      <c r="BE578" s="359">
        <v>8</v>
      </c>
      <c r="BF578" s="359">
        <v>632</v>
      </c>
      <c r="BG578" s="362">
        <f t="shared" si="77"/>
        <v>158</v>
      </c>
      <c r="BH578" s="360">
        <v>21</v>
      </c>
      <c r="BI578" s="360">
        <v>1751</v>
      </c>
      <c r="BJ578" s="362">
        <f t="shared" si="78"/>
        <v>437.75</v>
      </c>
      <c r="BK578" s="360">
        <v>18</v>
      </c>
      <c r="BL578" s="360">
        <v>1142</v>
      </c>
      <c r="BM578" s="362">
        <f t="shared" si="79"/>
        <v>285.5</v>
      </c>
    </row>
    <row r="579" spans="1:65" ht="15.75" customHeight="1">
      <c r="A579" s="340">
        <v>577</v>
      </c>
      <c r="B579" s="360" t="s">
        <v>3765</v>
      </c>
      <c r="C579" s="360"/>
      <c r="D579" s="360"/>
      <c r="E579" s="370" t="s">
        <v>5</v>
      </c>
      <c r="F579" s="360"/>
      <c r="G579" s="360"/>
      <c r="H579" s="360"/>
      <c r="I579" s="360"/>
      <c r="J579" s="360"/>
      <c r="K579" s="360"/>
      <c r="L579" s="360"/>
      <c r="M579" s="360"/>
      <c r="N579" s="360"/>
      <c r="O579" s="360"/>
      <c r="P579" s="360"/>
      <c r="Q579" s="360"/>
      <c r="R579" s="360"/>
      <c r="S579" s="360"/>
      <c r="T579" s="360"/>
      <c r="U579" s="360"/>
      <c r="V579" s="360"/>
      <c r="W579" s="360"/>
      <c r="X579" s="360"/>
      <c r="Y579" s="360"/>
      <c r="Z579" s="360"/>
      <c r="AA579" s="360"/>
      <c r="AB579" s="360"/>
      <c r="AC579" s="360"/>
      <c r="AD579" s="360"/>
      <c r="AE579" s="360"/>
      <c r="AF579" s="360"/>
      <c r="AG579" s="360"/>
      <c r="AH579" s="360"/>
      <c r="AI579" s="360"/>
      <c r="AJ579" s="360"/>
      <c r="AK579" s="360"/>
      <c r="AL579" s="360"/>
      <c r="AM579" s="360"/>
      <c r="AN579" s="360"/>
      <c r="AO579" s="360"/>
      <c r="AP579" s="360"/>
      <c r="AQ579" s="360"/>
      <c r="AR579" s="360"/>
      <c r="AS579" s="360"/>
      <c r="AT579" s="360"/>
      <c r="AU579" s="360"/>
      <c r="AV579" s="360"/>
      <c r="AW579" s="360"/>
      <c r="AX579" s="360"/>
      <c r="AY579" s="360"/>
      <c r="AZ579" s="360"/>
      <c r="BA579" s="360"/>
      <c r="BB579" s="360"/>
      <c r="BC579" s="360"/>
      <c r="BD579" s="360"/>
      <c r="BE579" s="359">
        <v>7</v>
      </c>
      <c r="BF579" s="359">
        <v>549</v>
      </c>
      <c r="BG579" s="362">
        <f t="shared" ref="BG579:BG596" si="80">BF579*25%</f>
        <v>137.25</v>
      </c>
      <c r="BH579" s="360">
        <v>37</v>
      </c>
      <c r="BI579" s="360">
        <v>2855</v>
      </c>
      <c r="BJ579" s="362">
        <f t="shared" si="78"/>
        <v>713.75</v>
      </c>
      <c r="BK579" s="360">
        <v>34</v>
      </c>
      <c r="BL579" s="360">
        <v>2598</v>
      </c>
      <c r="BM579" s="362">
        <f t="shared" si="79"/>
        <v>649.5</v>
      </c>
    </row>
    <row r="580" spans="1:65" ht="15.75" customHeight="1">
      <c r="A580" s="340">
        <v>578</v>
      </c>
      <c r="B580" s="360" t="s">
        <v>3766</v>
      </c>
      <c r="C580" s="360"/>
      <c r="D580" s="360"/>
      <c r="E580" s="370" t="s">
        <v>5</v>
      </c>
      <c r="F580" s="360"/>
      <c r="G580" s="360"/>
      <c r="H580" s="360"/>
      <c r="I580" s="360"/>
      <c r="J580" s="360"/>
      <c r="K580" s="360"/>
      <c r="L580" s="360"/>
      <c r="M580" s="360"/>
      <c r="N580" s="360"/>
      <c r="O580" s="360"/>
      <c r="P580" s="360"/>
      <c r="Q580" s="360"/>
      <c r="R580" s="360"/>
      <c r="S580" s="360"/>
      <c r="T580" s="360"/>
      <c r="U580" s="360"/>
      <c r="V580" s="360"/>
      <c r="W580" s="360"/>
      <c r="X580" s="360"/>
      <c r="Y580" s="360"/>
      <c r="Z580" s="360"/>
      <c r="AA580" s="360"/>
      <c r="AB580" s="360"/>
      <c r="AC580" s="360"/>
      <c r="AD580" s="360"/>
      <c r="AE580" s="360"/>
      <c r="AF580" s="360"/>
      <c r="AG580" s="360"/>
      <c r="AH580" s="360"/>
      <c r="AI580" s="360"/>
      <c r="AJ580" s="360"/>
      <c r="AK580" s="360"/>
      <c r="AL580" s="360"/>
      <c r="AM580" s="360"/>
      <c r="AN580" s="360"/>
      <c r="AO580" s="360"/>
      <c r="AP580" s="360"/>
      <c r="AQ580" s="360"/>
      <c r="AR580" s="360"/>
      <c r="AS580" s="360"/>
      <c r="AT580" s="360"/>
      <c r="AU580" s="360"/>
      <c r="AV580" s="360"/>
      <c r="AW580" s="360"/>
      <c r="AX580" s="360"/>
      <c r="AY580" s="360"/>
      <c r="AZ580" s="360"/>
      <c r="BA580" s="360"/>
      <c r="BB580" s="360"/>
      <c r="BC580" s="360"/>
      <c r="BD580" s="360"/>
      <c r="BE580" s="359">
        <v>37</v>
      </c>
      <c r="BF580" s="359">
        <v>2691</v>
      </c>
      <c r="BG580" s="362">
        <f t="shared" si="80"/>
        <v>672.75</v>
      </c>
      <c r="BH580" s="360">
        <v>213</v>
      </c>
      <c r="BI580" s="360">
        <v>11703</v>
      </c>
      <c r="BJ580" s="362">
        <f t="shared" ref="BJ580:BJ643" si="81">BI580*25%</f>
        <v>2925.75</v>
      </c>
      <c r="BK580" s="360">
        <v>200</v>
      </c>
      <c r="BL580" s="360">
        <v>11168</v>
      </c>
      <c r="BM580" s="362">
        <f t="shared" ref="BM580:BM643" si="82">BL580*25%</f>
        <v>2792</v>
      </c>
    </row>
    <row r="581" spans="1:65" ht="15.75" customHeight="1">
      <c r="A581" s="340">
        <v>579</v>
      </c>
      <c r="B581" s="360" t="s">
        <v>3767</v>
      </c>
      <c r="C581" s="360"/>
      <c r="D581" s="360"/>
      <c r="E581" s="370" t="s">
        <v>5</v>
      </c>
      <c r="F581" s="360"/>
      <c r="G581" s="360"/>
      <c r="H581" s="360"/>
      <c r="I581" s="360"/>
      <c r="J581" s="360"/>
      <c r="K581" s="360"/>
      <c r="L581" s="360"/>
      <c r="M581" s="360"/>
      <c r="N581" s="360"/>
      <c r="O581" s="360"/>
      <c r="P581" s="360"/>
      <c r="Q581" s="360"/>
      <c r="R581" s="360"/>
      <c r="S581" s="360"/>
      <c r="T581" s="360"/>
      <c r="U581" s="360"/>
      <c r="V581" s="360"/>
      <c r="W581" s="360"/>
      <c r="X581" s="360"/>
      <c r="Y581" s="360"/>
      <c r="Z581" s="360"/>
      <c r="AA581" s="360"/>
      <c r="AB581" s="360"/>
      <c r="AC581" s="360"/>
      <c r="AD581" s="360"/>
      <c r="AE581" s="360"/>
      <c r="AF581" s="360"/>
      <c r="AG581" s="360"/>
      <c r="AH581" s="360"/>
      <c r="AI581" s="360"/>
      <c r="AJ581" s="360"/>
      <c r="AK581" s="360"/>
      <c r="AL581" s="360"/>
      <c r="AM581" s="360"/>
      <c r="AN581" s="360"/>
      <c r="AO581" s="360"/>
      <c r="AP581" s="360"/>
      <c r="AQ581" s="360"/>
      <c r="AR581" s="360"/>
      <c r="AS581" s="360"/>
      <c r="AT581" s="360"/>
      <c r="AU581" s="360"/>
      <c r="AV581" s="360"/>
      <c r="AW581" s="360"/>
      <c r="AX581" s="360"/>
      <c r="AY581" s="360"/>
      <c r="AZ581" s="360"/>
      <c r="BA581" s="360"/>
      <c r="BB581" s="360"/>
      <c r="BC581" s="360"/>
      <c r="BD581" s="360"/>
      <c r="BE581" s="359">
        <v>15</v>
      </c>
      <c r="BF581" s="359">
        <v>925</v>
      </c>
      <c r="BG581" s="362">
        <f t="shared" si="80"/>
        <v>231.25</v>
      </c>
      <c r="BH581" s="360">
        <v>24</v>
      </c>
      <c r="BI581" s="360">
        <v>1772</v>
      </c>
      <c r="BJ581" s="362">
        <f t="shared" si="81"/>
        <v>443</v>
      </c>
      <c r="BK581" s="360">
        <v>22</v>
      </c>
      <c r="BL581" s="360">
        <v>1682</v>
      </c>
      <c r="BM581" s="362">
        <f t="shared" si="82"/>
        <v>420.5</v>
      </c>
    </row>
    <row r="582" spans="1:65" ht="15.75" customHeight="1">
      <c r="A582" s="340">
        <v>580</v>
      </c>
      <c r="B582" s="360" t="s">
        <v>3768</v>
      </c>
      <c r="C582" s="360"/>
      <c r="D582" s="360"/>
      <c r="E582" s="370" t="s">
        <v>5</v>
      </c>
      <c r="F582" s="360"/>
      <c r="G582" s="360"/>
      <c r="H582" s="360"/>
      <c r="I582" s="360"/>
      <c r="J582" s="360"/>
      <c r="K582" s="360"/>
      <c r="L582" s="360"/>
      <c r="M582" s="360"/>
      <c r="N582" s="360"/>
      <c r="O582" s="360"/>
      <c r="P582" s="360"/>
      <c r="Q582" s="360"/>
      <c r="R582" s="360"/>
      <c r="S582" s="360"/>
      <c r="T582" s="360"/>
      <c r="U582" s="360"/>
      <c r="V582" s="360"/>
      <c r="W582" s="360"/>
      <c r="X582" s="360"/>
      <c r="Y582" s="360"/>
      <c r="Z582" s="360"/>
      <c r="AA582" s="360"/>
      <c r="AB582" s="360"/>
      <c r="AC582" s="360"/>
      <c r="AD582" s="360"/>
      <c r="AE582" s="360"/>
      <c r="AF582" s="360"/>
      <c r="AG582" s="360"/>
      <c r="AH582" s="360"/>
      <c r="AI582" s="360"/>
      <c r="AJ582" s="360"/>
      <c r="AK582" s="360"/>
      <c r="AL582" s="360"/>
      <c r="AM582" s="360"/>
      <c r="AN582" s="360"/>
      <c r="AO582" s="360"/>
      <c r="AP582" s="360"/>
      <c r="AQ582" s="360"/>
      <c r="AR582" s="360"/>
      <c r="AS582" s="360"/>
      <c r="AT582" s="360"/>
      <c r="AU582" s="360"/>
      <c r="AV582" s="360"/>
      <c r="AW582" s="360"/>
      <c r="AX582" s="360"/>
      <c r="AY582" s="360"/>
      <c r="AZ582" s="360"/>
      <c r="BA582" s="360"/>
      <c r="BB582" s="360"/>
      <c r="BC582" s="360"/>
      <c r="BD582" s="360"/>
      <c r="BE582" s="359">
        <v>27</v>
      </c>
      <c r="BF582" s="359">
        <v>1985</v>
      </c>
      <c r="BG582" s="362">
        <f t="shared" si="80"/>
        <v>496.25</v>
      </c>
      <c r="BH582" s="360">
        <v>38</v>
      </c>
      <c r="BI582" s="360">
        <v>2846</v>
      </c>
      <c r="BJ582" s="362">
        <f t="shared" si="81"/>
        <v>711.5</v>
      </c>
      <c r="BK582" s="360">
        <v>58</v>
      </c>
      <c r="BL582" s="360">
        <v>3830</v>
      </c>
      <c r="BM582" s="362">
        <f t="shared" si="82"/>
        <v>957.5</v>
      </c>
    </row>
    <row r="583" spans="1:65" ht="15.75" customHeight="1">
      <c r="A583" s="340">
        <v>581</v>
      </c>
      <c r="B583" s="360" t="s">
        <v>3769</v>
      </c>
      <c r="C583" s="360"/>
      <c r="D583" s="360"/>
      <c r="E583" s="370" t="s">
        <v>5</v>
      </c>
      <c r="F583" s="360"/>
      <c r="G583" s="360"/>
      <c r="H583" s="360"/>
      <c r="I583" s="360"/>
      <c r="J583" s="360"/>
      <c r="K583" s="360"/>
      <c r="L583" s="360"/>
      <c r="M583" s="360"/>
      <c r="N583" s="360"/>
      <c r="O583" s="360"/>
      <c r="P583" s="360"/>
      <c r="Q583" s="360"/>
      <c r="R583" s="360"/>
      <c r="S583" s="360"/>
      <c r="T583" s="360"/>
      <c r="U583" s="360"/>
      <c r="V583" s="360"/>
      <c r="W583" s="360"/>
      <c r="X583" s="360"/>
      <c r="Y583" s="360"/>
      <c r="Z583" s="360"/>
      <c r="AA583" s="360"/>
      <c r="AB583" s="360"/>
      <c r="AC583" s="360"/>
      <c r="AD583" s="360"/>
      <c r="AE583" s="360"/>
      <c r="AF583" s="360"/>
      <c r="AG583" s="360"/>
      <c r="AH583" s="360"/>
      <c r="AI583" s="360"/>
      <c r="AJ583" s="360"/>
      <c r="AK583" s="360"/>
      <c r="AL583" s="360"/>
      <c r="AM583" s="360"/>
      <c r="AN583" s="360"/>
      <c r="AO583" s="360"/>
      <c r="AP583" s="360"/>
      <c r="AQ583" s="360"/>
      <c r="AR583" s="360"/>
      <c r="AS583" s="360"/>
      <c r="AT583" s="360"/>
      <c r="AU583" s="360"/>
      <c r="AV583" s="360"/>
      <c r="AW583" s="360"/>
      <c r="AX583" s="360"/>
      <c r="AY583" s="360"/>
      <c r="AZ583" s="360"/>
      <c r="BA583" s="360"/>
      <c r="BB583" s="360"/>
      <c r="BC583" s="360"/>
      <c r="BD583" s="360"/>
      <c r="BE583" s="359">
        <v>74</v>
      </c>
      <c r="BF583" s="359">
        <v>4330</v>
      </c>
      <c r="BG583" s="362">
        <f t="shared" si="80"/>
        <v>1082.5</v>
      </c>
      <c r="BH583" s="360">
        <v>109</v>
      </c>
      <c r="BI583" s="360">
        <v>7247</v>
      </c>
      <c r="BJ583" s="362">
        <f t="shared" si="81"/>
        <v>1811.75</v>
      </c>
      <c r="BK583" s="360">
        <v>149</v>
      </c>
      <c r="BL583" s="360">
        <v>9775</v>
      </c>
      <c r="BM583" s="362">
        <f t="shared" si="82"/>
        <v>2443.75</v>
      </c>
    </row>
    <row r="584" spans="1:65" ht="15.75" customHeight="1">
      <c r="A584" s="340">
        <v>582</v>
      </c>
      <c r="B584" s="360" t="s">
        <v>3770</v>
      </c>
      <c r="C584" s="360"/>
      <c r="D584" s="360"/>
      <c r="E584" s="370" t="s">
        <v>5</v>
      </c>
      <c r="F584" s="360"/>
      <c r="G584" s="360"/>
      <c r="H584" s="360"/>
      <c r="I584" s="360"/>
      <c r="J584" s="360"/>
      <c r="K584" s="360"/>
      <c r="L584" s="360"/>
      <c r="M584" s="360"/>
      <c r="N584" s="360"/>
      <c r="O584" s="360"/>
      <c r="P584" s="360"/>
      <c r="Q584" s="360"/>
      <c r="R584" s="360"/>
      <c r="S584" s="360"/>
      <c r="T584" s="360"/>
      <c r="U584" s="360"/>
      <c r="V584" s="360"/>
      <c r="W584" s="360"/>
      <c r="X584" s="360"/>
      <c r="Y584" s="360"/>
      <c r="Z584" s="360"/>
      <c r="AA584" s="360"/>
      <c r="AB584" s="360"/>
      <c r="AC584" s="360"/>
      <c r="AD584" s="360"/>
      <c r="AE584" s="360"/>
      <c r="AF584" s="360"/>
      <c r="AG584" s="360"/>
      <c r="AH584" s="360"/>
      <c r="AI584" s="360"/>
      <c r="AJ584" s="360"/>
      <c r="AK584" s="360"/>
      <c r="AL584" s="360"/>
      <c r="AM584" s="360"/>
      <c r="AN584" s="360"/>
      <c r="AO584" s="360"/>
      <c r="AP584" s="360"/>
      <c r="AQ584" s="360"/>
      <c r="AR584" s="360"/>
      <c r="AS584" s="360"/>
      <c r="AT584" s="360"/>
      <c r="AU584" s="360"/>
      <c r="AV584" s="360"/>
      <c r="AW584" s="360"/>
      <c r="AX584" s="360"/>
      <c r="AY584" s="360"/>
      <c r="AZ584" s="360"/>
      <c r="BA584" s="360"/>
      <c r="BB584" s="360"/>
      <c r="BC584" s="360"/>
      <c r="BD584" s="360"/>
      <c r="BE584" s="359">
        <v>6</v>
      </c>
      <c r="BF584" s="359">
        <v>510</v>
      </c>
      <c r="BG584" s="362">
        <f t="shared" si="80"/>
        <v>127.5</v>
      </c>
      <c r="BH584" s="360">
        <v>57</v>
      </c>
      <c r="BI584" s="360">
        <v>4335</v>
      </c>
      <c r="BJ584" s="362">
        <f t="shared" si="81"/>
        <v>1083.75</v>
      </c>
      <c r="BK584" s="360">
        <v>95</v>
      </c>
      <c r="BL584" s="360">
        <v>6185</v>
      </c>
      <c r="BM584" s="362">
        <f t="shared" si="82"/>
        <v>1546.25</v>
      </c>
    </row>
    <row r="585" spans="1:65" ht="15.75" customHeight="1">
      <c r="A585" s="340">
        <v>583</v>
      </c>
      <c r="B585" s="360" t="s">
        <v>3771</v>
      </c>
      <c r="C585" s="360"/>
      <c r="D585" s="360"/>
      <c r="E585" s="370" t="s">
        <v>5</v>
      </c>
      <c r="F585" s="360"/>
      <c r="G585" s="360"/>
      <c r="H585" s="360"/>
      <c r="I585" s="360"/>
      <c r="J585" s="360"/>
      <c r="K585" s="360"/>
      <c r="L585" s="360"/>
      <c r="M585" s="360"/>
      <c r="N585" s="360"/>
      <c r="O585" s="360"/>
      <c r="P585" s="360"/>
      <c r="Q585" s="360"/>
      <c r="R585" s="360"/>
      <c r="S585" s="360"/>
      <c r="T585" s="360"/>
      <c r="U585" s="360"/>
      <c r="V585" s="360"/>
      <c r="W585" s="360"/>
      <c r="X585" s="360"/>
      <c r="Y585" s="360"/>
      <c r="Z585" s="360"/>
      <c r="AA585" s="360"/>
      <c r="AB585" s="360"/>
      <c r="AC585" s="360"/>
      <c r="AD585" s="360"/>
      <c r="AE585" s="360"/>
      <c r="AF585" s="360"/>
      <c r="AG585" s="360"/>
      <c r="AH585" s="360"/>
      <c r="AI585" s="360"/>
      <c r="AJ585" s="360"/>
      <c r="AK585" s="360"/>
      <c r="AL585" s="360"/>
      <c r="AM585" s="360"/>
      <c r="AN585" s="360"/>
      <c r="AO585" s="360"/>
      <c r="AP585" s="360"/>
      <c r="AQ585" s="360"/>
      <c r="AR585" s="360"/>
      <c r="AS585" s="360"/>
      <c r="AT585" s="360"/>
      <c r="AU585" s="360"/>
      <c r="AV585" s="360"/>
      <c r="AW585" s="360"/>
      <c r="AX585" s="360"/>
      <c r="AY585" s="360"/>
      <c r="AZ585" s="360"/>
      <c r="BA585" s="360"/>
      <c r="BB585" s="360"/>
      <c r="BC585" s="360"/>
      <c r="BD585" s="360"/>
      <c r="BE585" s="359">
        <v>56</v>
      </c>
      <c r="BF585" s="359">
        <v>3416</v>
      </c>
      <c r="BG585" s="362">
        <f t="shared" si="80"/>
        <v>854</v>
      </c>
      <c r="BH585" s="360">
        <v>89</v>
      </c>
      <c r="BI585" s="360">
        <v>5743</v>
      </c>
      <c r="BJ585" s="362">
        <f t="shared" si="81"/>
        <v>1435.75</v>
      </c>
      <c r="BK585" s="360">
        <v>82</v>
      </c>
      <c r="BL585" s="360">
        <v>4822</v>
      </c>
      <c r="BM585" s="362">
        <f t="shared" si="82"/>
        <v>1205.5</v>
      </c>
    </row>
    <row r="586" spans="1:65" ht="15.75" customHeight="1">
      <c r="A586" s="340">
        <v>584</v>
      </c>
      <c r="B586" s="360" t="s">
        <v>3772</v>
      </c>
      <c r="C586" s="360"/>
      <c r="D586" s="360"/>
      <c r="E586" s="370" t="s">
        <v>5</v>
      </c>
      <c r="F586" s="360"/>
      <c r="G586" s="360"/>
      <c r="H586" s="360"/>
      <c r="I586" s="360"/>
      <c r="J586" s="360"/>
      <c r="K586" s="360"/>
      <c r="L586" s="360"/>
      <c r="M586" s="360"/>
      <c r="N586" s="360"/>
      <c r="O586" s="360"/>
      <c r="P586" s="360"/>
      <c r="Q586" s="360"/>
      <c r="R586" s="360"/>
      <c r="S586" s="360"/>
      <c r="T586" s="360"/>
      <c r="U586" s="360"/>
      <c r="V586" s="360"/>
      <c r="W586" s="360"/>
      <c r="X586" s="360"/>
      <c r="Y586" s="360"/>
      <c r="Z586" s="360"/>
      <c r="AA586" s="360"/>
      <c r="AB586" s="360"/>
      <c r="AC586" s="360"/>
      <c r="AD586" s="360"/>
      <c r="AE586" s="360"/>
      <c r="AF586" s="360"/>
      <c r="AG586" s="360"/>
      <c r="AH586" s="360"/>
      <c r="AI586" s="360"/>
      <c r="AJ586" s="360"/>
      <c r="AK586" s="360"/>
      <c r="AL586" s="360"/>
      <c r="AM586" s="360"/>
      <c r="AN586" s="360"/>
      <c r="AO586" s="360"/>
      <c r="AP586" s="360"/>
      <c r="AQ586" s="360"/>
      <c r="AR586" s="360"/>
      <c r="AS586" s="360"/>
      <c r="AT586" s="360"/>
      <c r="AU586" s="360"/>
      <c r="AV586" s="360"/>
      <c r="AW586" s="360"/>
      <c r="AX586" s="360"/>
      <c r="AY586" s="360"/>
      <c r="AZ586" s="360"/>
      <c r="BA586" s="360"/>
      <c r="BB586" s="360"/>
      <c r="BC586" s="360"/>
      <c r="BD586" s="360"/>
      <c r="BE586" s="359">
        <v>17</v>
      </c>
      <c r="BF586" s="359">
        <v>1339</v>
      </c>
      <c r="BG586" s="362">
        <f t="shared" si="80"/>
        <v>334.75</v>
      </c>
      <c r="BH586" s="360">
        <v>23</v>
      </c>
      <c r="BI586" s="360">
        <v>1533</v>
      </c>
      <c r="BJ586" s="362">
        <f t="shared" si="81"/>
        <v>383.25</v>
      </c>
      <c r="BK586" s="360">
        <v>14</v>
      </c>
      <c r="BL586" s="360">
        <v>858</v>
      </c>
      <c r="BM586" s="362">
        <f t="shared" si="82"/>
        <v>214.5</v>
      </c>
    </row>
    <row r="587" spans="1:65" ht="15.75" customHeight="1">
      <c r="A587" s="340">
        <v>585</v>
      </c>
      <c r="B587" s="360" t="s">
        <v>3773</v>
      </c>
      <c r="C587" s="360"/>
      <c r="D587" s="360"/>
      <c r="E587" s="370" t="s">
        <v>5</v>
      </c>
      <c r="F587" s="360"/>
      <c r="G587" s="360"/>
      <c r="H587" s="360"/>
      <c r="I587" s="360"/>
      <c r="J587" s="360"/>
      <c r="K587" s="360"/>
      <c r="L587" s="360"/>
      <c r="M587" s="360"/>
      <c r="N587" s="360"/>
      <c r="O587" s="360"/>
      <c r="P587" s="360"/>
      <c r="Q587" s="360"/>
      <c r="R587" s="360"/>
      <c r="S587" s="360"/>
      <c r="T587" s="360"/>
      <c r="U587" s="360"/>
      <c r="V587" s="360"/>
      <c r="W587" s="360"/>
      <c r="X587" s="360"/>
      <c r="Y587" s="360"/>
      <c r="Z587" s="360"/>
      <c r="AA587" s="360"/>
      <c r="AB587" s="360"/>
      <c r="AC587" s="360"/>
      <c r="AD587" s="360"/>
      <c r="AE587" s="360"/>
      <c r="AF587" s="360"/>
      <c r="AG587" s="360"/>
      <c r="AH587" s="360"/>
      <c r="AI587" s="360"/>
      <c r="AJ587" s="360"/>
      <c r="AK587" s="360"/>
      <c r="AL587" s="360"/>
      <c r="AM587" s="360"/>
      <c r="AN587" s="360"/>
      <c r="AO587" s="360"/>
      <c r="AP587" s="360"/>
      <c r="AQ587" s="360"/>
      <c r="AR587" s="360"/>
      <c r="AS587" s="360"/>
      <c r="AT587" s="360"/>
      <c r="AU587" s="360"/>
      <c r="AV587" s="360"/>
      <c r="AW587" s="360"/>
      <c r="AX587" s="360"/>
      <c r="AY587" s="360"/>
      <c r="AZ587" s="360"/>
      <c r="BA587" s="360"/>
      <c r="BB587" s="360"/>
      <c r="BC587" s="360"/>
      <c r="BD587" s="360"/>
      <c r="BE587" s="359">
        <v>1</v>
      </c>
      <c r="BF587" s="359">
        <v>119</v>
      </c>
      <c r="BG587" s="362">
        <f t="shared" si="80"/>
        <v>29.75</v>
      </c>
      <c r="BH587" s="360">
        <v>39</v>
      </c>
      <c r="BI587" s="360">
        <v>3089</v>
      </c>
      <c r="BJ587" s="362">
        <f t="shared" si="81"/>
        <v>772.25</v>
      </c>
      <c r="BK587" s="360">
        <v>24</v>
      </c>
      <c r="BL587" s="360">
        <v>1784</v>
      </c>
      <c r="BM587" s="362">
        <f t="shared" si="82"/>
        <v>446</v>
      </c>
    </row>
    <row r="588" spans="1:65" ht="15.75" customHeight="1">
      <c r="A588" s="340">
        <v>586</v>
      </c>
      <c r="B588" s="360" t="s">
        <v>3774</v>
      </c>
      <c r="C588" s="360"/>
      <c r="D588" s="360"/>
      <c r="E588" s="370" t="s">
        <v>5</v>
      </c>
      <c r="F588" s="360"/>
      <c r="G588" s="360"/>
      <c r="H588" s="360"/>
      <c r="I588" s="360"/>
      <c r="J588" s="360"/>
      <c r="K588" s="360"/>
      <c r="L588" s="360"/>
      <c r="M588" s="360"/>
      <c r="N588" s="360"/>
      <c r="O588" s="360"/>
      <c r="P588" s="360"/>
      <c r="Q588" s="360"/>
      <c r="R588" s="360"/>
      <c r="S588" s="360"/>
      <c r="T588" s="360"/>
      <c r="U588" s="360"/>
      <c r="V588" s="360"/>
      <c r="W588" s="360"/>
      <c r="X588" s="360"/>
      <c r="Y588" s="360"/>
      <c r="Z588" s="360"/>
      <c r="AA588" s="360"/>
      <c r="AB588" s="360"/>
      <c r="AC588" s="360"/>
      <c r="AD588" s="360"/>
      <c r="AE588" s="360"/>
      <c r="AF588" s="360"/>
      <c r="AG588" s="360"/>
      <c r="AH588" s="360"/>
      <c r="AI588" s="360"/>
      <c r="AJ588" s="360"/>
      <c r="AK588" s="360"/>
      <c r="AL588" s="360"/>
      <c r="AM588" s="360"/>
      <c r="AN588" s="360"/>
      <c r="AO588" s="360"/>
      <c r="AP588" s="360"/>
      <c r="AQ588" s="360"/>
      <c r="AR588" s="360"/>
      <c r="AS588" s="360"/>
      <c r="AT588" s="360"/>
      <c r="AU588" s="360"/>
      <c r="AV588" s="360"/>
      <c r="AW588" s="360"/>
      <c r="AX588" s="360"/>
      <c r="AY588" s="360"/>
      <c r="AZ588" s="360"/>
      <c r="BA588" s="360"/>
      <c r="BB588" s="360"/>
      <c r="BC588" s="360"/>
      <c r="BD588" s="360"/>
      <c r="BE588" s="359">
        <v>13</v>
      </c>
      <c r="BF588" s="359">
        <v>731</v>
      </c>
      <c r="BG588" s="362">
        <f t="shared" si="80"/>
        <v>182.75</v>
      </c>
      <c r="BH588" s="360">
        <v>20</v>
      </c>
      <c r="BI588" s="360">
        <v>1836</v>
      </c>
      <c r="BJ588" s="362">
        <f t="shared" si="81"/>
        <v>459</v>
      </c>
      <c r="BK588" s="360">
        <v>34</v>
      </c>
      <c r="BL588" s="360">
        <v>2506</v>
      </c>
      <c r="BM588" s="362">
        <f t="shared" si="82"/>
        <v>626.5</v>
      </c>
    </row>
    <row r="589" spans="1:65" ht="15.75" customHeight="1">
      <c r="A589" s="340">
        <v>587</v>
      </c>
      <c r="B589" s="360" t="s">
        <v>3775</v>
      </c>
      <c r="C589" s="360"/>
      <c r="D589" s="360"/>
      <c r="E589" s="370" t="s">
        <v>5</v>
      </c>
      <c r="F589" s="360"/>
      <c r="G589" s="360"/>
      <c r="H589" s="360"/>
      <c r="I589" s="360"/>
      <c r="J589" s="360"/>
      <c r="K589" s="360"/>
      <c r="L589" s="360"/>
      <c r="M589" s="360"/>
      <c r="N589" s="360"/>
      <c r="O589" s="360"/>
      <c r="P589" s="360"/>
      <c r="Q589" s="360"/>
      <c r="R589" s="360"/>
      <c r="S589" s="360"/>
      <c r="T589" s="360"/>
      <c r="U589" s="360"/>
      <c r="V589" s="360"/>
      <c r="W589" s="360"/>
      <c r="X589" s="360"/>
      <c r="Y589" s="360"/>
      <c r="Z589" s="360"/>
      <c r="AA589" s="360"/>
      <c r="AB589" s="360"/>
      <c r="AC589" s="360"/>
      <c r="AD589" s="360"/>
      <c r="AE589" s="360"/>
      <c r="AF589" s="360"/>
      <c r="AG589" s="360"/>
      <c r="AH589" s="360"/>
      <c r="AI589" s="360"/>
      <c r="AJ589" s="360"/>
      <c r="AK589" s="360"/>
      <c r="AL589" s="360"/>
      <c r="AM589" s="360"/>
      <c r="AN589" s="360"/>
      <c r="AO589" s="360"/>
      <c r="AP589" s="360"/>
      <c r="AQ589" s="360"/>
      <c r="AR589" s="360"/>
      <c r="AS589" s="360"/>
      <c r="AT589" s="360"/>
      <c r="AU589" s="360"/>
      <c r="AV589" s="360"/>
      <c r="AW589" s="360"/>
      <c r="AX589" s="360"/>
      <c r="AY589" s="360"/>
      <c r="AZ589" s="360"/>
      <c r="BA589" s="360"/>
      <c r="BB589" s="360"/>
      <c r="BC589" s="360"/>
      <c r="BD589" s="360"/>
      <c r="BE589" s="359">
        <v>115</v>
      </c>
      <c r="BF589" s="359">
        <v>7053</v>
      </c>
      <c r="BG589" s="362">
        <f t="shared" si="80"/>
        <v>1763.25</v>
      </c>
      <c r="BH589" s="360">
        <v>0</v>
      </c>
      <c r="BI589" s="360">
        <v>0</v>
      </c>
      <c r="BJ589" s="362">
        <f t="shared" si="81"/>
        <v>0</v>
      </c>
      <c r="BK589" s="360"/>
      <c r="BL589" s="360"/>
      <c r="BM589" s="362">
        <f t="shared" si="82"/>
        <v>0</v>
      </c>
    </row>
    <row r="590" spans="1:65" ht="15.75" customHeight="1">
      <c r="A590" s="340">
        <v>588</v>
      </c>
      <c r="B590" s="360" t="s">
        <v>3776</v>
      </c>
      <c r="C590" s="360"/>
      <c r="D590" s="360"/>
      <c r="E590" s="370" t="s">
        <v>5</v>
      </c>
      <c r="F590" s="360"/>
      <c r="G590" s="360"/>
      <c r="H590" s="360"/>
      <c r="I590" s="360"/>
      <c r="J590" s="360"/>
      <c r="K590" s="360"/>
      <c r="L590" s="360"/>
      <c r="M590" s="360"/>
      <c r="N590" s="360"/>
      <c r="O590" s="360"/>
      <c r="P590" s="360"/>
      <c r="Q590" s="360"/>
      <c r="R590" s="360"/>
      <c r="S590" s="360"/>
      <c r="T590" s="360"/>
      <c r="U590" s="360"/>
      <c r="V590" s="360"/>
      <c r="W590" s="360"/>
      <c r="X590" s="360"/>
      <c r="Y590" s="360"/>
      <c r="Z590" s="360"/>
      <c r="AA590" s="360"/>
      <c r="AB590" s="360"/>
      <c r="AC590" s="360"/>
      <c r="AD590" s="360"/>
      <c r="AE590" s="360"/>
      <c r="AF590" s="360"/>
      <c r="AG590" s="360"/>
      <c r="AH590" s="360"/>
      <c r="AI590" s="360"/>
      <c r="AJ590" s="360"/>
      <c r="AK590" s="360"/>
      <c r="AL590" s="360"/>
      <c r="AM590" s="360"/>
      <c r="AN590" s="360"/>
      <c r="AO590" s="360"/>
      <c r="AP590" s="360"/>
      <c r="AQ590" s="360"/>
      <c r="AR590" s="360"/>
      <c r="AS590" s="360"/>
      <c r="AT590" s="360"/>
      <c r="AU590" s="360"/>
      <c r="AV590" s="360"/>
      <c r="AW590" s="360"/>
      <c r="AX590" s="360"/>
      <c r="AY590" s="360"/>
      <c r="AZ590" s="360"/>
      <c r="BA590" s="360"/>
      <c r="BB590" s="360"/>
      <c r="BC590" s="360"/>
      <c r="BD590" s="360"/>
      <c r="BE590" s="359">
        <v>14</v>
      </c>
      <c r="BF590" s="359">
        <v>1090</v>
      </c>
      <c r="BG590" s="362">
        <f t="shared" si="80"/>
        <v>272.5</v>
      </c>
      <c r="BH590" s="360">
        <v>32</v>
      </c>
      <c r="BI590" s="360">
        <v>1756</v>
      </c>
      <c r="BJ590" s="362">
        <f t="shared" si="81"/>
        <v>439</v>
      </c>
      <c r="BK590" s="360">
        <v>36</v>
      </c>
      <c r="BL590" s="360">
        <v>1880</v>
      </c>
      <c r="BM590" s="362">
        <f t="shared" si="82"/>
        <v>470</v>
      </c>
    </row>
    <row r="591" spans="1:65" ht="15.75" customHeight="1">
      <c r="A591" s="340">
        <v>589</v>
      </c>
      <c r="B591" s="360" t="s">
        <v>3777</v>
      </c>
      <c r="C591" s="360"/>
      <c r="D591" s="360"/>
      <c r="E591" s="370" t="s">
        <v>5</v>
      </c>
      <c r="F591" s="360"/>
      <c r="G591" s="360"/>
      <c r="H591" s="360"/>
      <c r="I591" s="360"/>
      <c r="J591" s="360"/>
      <c r="K591" s="360"/>
      <c r="L591" s="360"/>
      <c r="M591" s="360"/>
      <c r="N591" s="360"/>
      <c r="O591" s="360"/>
      <c r="P591" s="360"/>
      <c r="Q591" s="360"/>
      <c r="R591" s="360"/>
      <c r="S591" s="360"/>
      <c r="T591" s="360"/>
      <c r="U591" s="360"/>
      <c r="V591" s="360"/>
      <c r="W591" s="360"/>
      <c r="X591" s="360"/>
      <c r="Y591" s="360"/>
      <c r="Z591" s="360"/>
      <c r="AA591" s="360"/>
      <c r="AB591" s="360"/>
      <c r="AC591" s="360"/>
      <c r="AD591" s="360"/>
      <c r="AE591" s="360"/>
      <c r="AF591" s="360"/>
      <c r="AG591" s="360"/>
      <c r="AH591" s="360"/>
      <c r="AI591" s="360"/>
      <c r="AJ591" s="360"/>
      <c r="AK591" s="360"/>
      <c r="AL591" s="360"/>
      <c r="AM591" s="360"/>
      <c r="AN591" s="360"/>
      <c r="AO591" s="360"/>
      <c r="AP591" s="360"/>
      <c r="AQ591" s="360"/>
      <c r="AR591" s="360"/>
      <c r="AS591" s="360"/>
      <c r="AT591" s="360"/>
      <c r="AU591" s="360"/>
      <c r="AV591" s="360"/>
      <c r="AW591" s="360"/>
      <c r="AX591" s="360"/>
      <c r="AY591" s="360"/>
      <c r="AZ591" s="360"/>
      <c r="BA591" s="360"/>
      <c r="BB591" s="360"/>
      <c r="BC591" s="360"/>
      <c r="BD591" s="360"/>
      <c r="BE591" s="359">
        <v>4</v>
      </c>
      <c r="BF591" s="359">
        <v>352</v>
      </c>
      <c r="BG591" s="362">
        <f t="shared" si="80"/>
        <v>88</v>
      </c>
      <c r="BH591" s="360">
        <v>15</v>
      </c>
      <c r="BI591" s="360">
        <v>1361</v>
      </c>
      <c r="BJ591" s="362">
        <f t="shared" si="81"/>
        <v>340.25</v>
      </c>
      <c r="BK591" s="360">
        <v>2</v>
      </c>
      <c r="BL591" s="360">
        <v>138</v>
      </c>
      <c r="BM591" s="362">
        <f t="shared" si="82"/>
        <v>34.5</v>
      </c>
    </row>
    <row r="592" spans="1:65" ht="15.75" customHeight="1">
      <c r="A592" s="340">
        <v>590</v>
      </c>
      <c r="B592" s="360" t="s">
        <v>3778</v>
      </c>
      <c r="C592" s="360"/>
      <c r="D592" s="360"/>
      <c r="E592" s="370" t="s">
        <v>5</v>
      </c>
      <c r="F592" s="360"/>
      <c r="G592" s="360"/>
      <c r="H592" s="360"/>
      <c r="I592" s="360"/>
      <c r="J592" s="360"/>
      <c r="K592" s="360"/>
      <c r="L592" s="360"/>
      <c r="M592" s="360"/>
      <c r="N592" s="360"/>
      <c r="O592" s="360"/>
      <c r="P592" s="360"/>
      <c r="Q592" s="360"/>
      <c r="R592" s="360"/>
      <c r="S592" s="360"/>
      <c r="T592" s="360"/>
      <c r="U592" s="360"/>
      <c r="V592" s="360"/>
      <c r="W592" s="360"/>
      <c r="X592" s="360"/>
      <c r="Y592" s="360"/>
      <c r="Z592" s="360"/>
      <c r="AA592" s="360"/>
      <c r="AB592" s="360"/>
      <c r="AC592" s="360"/>
      <c r="AD592" s="360"/>
      <c r="AE592" s="360"/>
      <c r="AF592" s="360"/>
      <c r="AG592" s="360"/>
      <c r="AH592" s="360"/>
      <c r="AI592" s="360"/>
      <c r="AJ592" s="360"/>
      <c r="AK592" s="360"/>
      <c r="AL592" s="360"/>
      <c r="AM592" s="360"/>
      <c r="AN592" s="360"/>
      <c r="AO592" s="360"/>
      <c r="AP592" s="360"/>
      <c r="AQ592" s="360"/>
      <c r="AR592" s="360"/>
      <c r="AS592" s="360"/>
      <c r="AT592" s="360"/>
      <c r="AU592" s="360"/>
      <c r="AV592" s="360"/>
      <c r="AW592" s="360"/>
      <c r="AX592" s="360"/>
      <c r="AY592" s="360"/>
      <c r="AZ592" s="360"/>
      <c r="BA592" s="360"/>
      <c r="BB592" s="360"/>
      <c r="BC592" s="360"/>
      <c r="BD592" s="360"/>
      <c r="BE592" s="359">
        <v>2</v>
      </c>
      <c r="BF592" s="359">
        <v>238</v>
      </c>
      <c r="BG592" s="362">
        <f t="shared" si="80"/>
        <v>59.5</v>
      </c>
      <c r="BH592" s="360">
        <v>9</v>
      </c>
      <c r="BI592" s="360">
        <v>871</v>
      </c>
      <c r="BJ592" s="362">
        <f t="shared" si="81"/>
        <v>217.75</v>
      </c>
      <c r="BK592" s="360">
        <v>20</v>
      </c>
      <c r="BL592" s="360">
        <v>1268</v>
      </c>
      <c r="BM592" s="362">
        <f t="shared" si="82"/>
        <v>317</v>
      </c>
    </row>
    <row r="593" spans="1:65" ht="15.75" customHeight="1">
      <c r="A593" s="340">
        <v>591</v>
      </c>
      <c r="B593" s="360" t="s">
        <v>3779</v>
      </c>
      <c r="C593" s="360"/>
      <c r="D593" s="360"/>
      <c r="E593" s="370" t="s">
        <v>5</v>
      </c>
      <c r="F593" s="360"/>
      <c r="G593" s="360"/>
      <c r="H593" s="360"/>
      <c r="I593" s="360"/>
      <c r="J593" s="360"/>
      <c r="K593" s="360"/>
      <c r="L593" s="360"/>
      <c r="M593" s="360"/>
      <c r="N593" s="360"/>
      <c r="O593" s="360"/>
      <c r="P593" s="360"/>
      <c r="Q593" s="360"/>
      <c r="R593" s="360"/>
      <c r="S593" s="360"/>
      <c r="T593" s="360"/>
      <c r="U593" s="360"/>
      <c r="V593" s="360"/>
      <c r="W593" s="360"/>
      <c r="X593" s="360"/>
      <c r="Y593" s="360"/>
      <c r="Z593" s="360"/>
      <c r="AA593" s="360"/>
      <c r="AB593" s="360"/>
      <c r="AC593" s="360"/>
      <c r="AD593" s="360"/>
      <c r="AE593" s="360"/>
      <c r="AF593" s="360"/>
      <c r="AG593" s="360"/>
      <c r="AH593" s="360"/>
      <c r="AI593" s="360"/>
      <c r="AJ593" s="360"/>
      <c r="AK593" s="360"/>
      <c r="AL593" s="360"/>
      <c r="AM593" s="360"/>
      <c r="AN593" s="360"/>
      <c r="AO593" s="360"/>
      <c r="AP593" s="360"/>
      <c r="AQ593" s="360"/>
      <c r="AR593" s="360"/>
      <c r="AS593" s="360"/>
      <c r="AT593" s="360"/>
      <c r="AU593" s="360"/>
      <c r="AV593" s="360"/>
      <c r="AW593" s="360"/>
      <c r="AX593" s="360"/>
      <c r="AY593" s="360"/>
      <c r="AZ593" s="360"/>
      <c r="BA593" s="360"/>
      <c r="BB593" s="360"/>
      <c r="BC593" s="360"/>
      <c r="BD593" s="360"/>
      <c r="BE593" s="359">
        <v>14</v>
      </c>
      <c r="BF593" s="359">
        <v>1282</v>
      </c>
      <c r="BG593" s="362">
        <f t="shared" si="80"/>
        <v>320.5</v>
      </c>
      <c r="BH593" s="360">
        <v>19</v>
      </c>
      <c r="BI593" s="360">
        <v>1145</v>
      </c>
      <c r="BJ593" s="362">
        <f t="shared" si="81"/>
        <v>286.25</v>
      </c>
      <c r="BK593" s="360">
        <v>22</v>
      </c>
      <c r="BL593" s="360">
        <v>1498</v>
      </c>
      <c r="BM593" s="362">
        <f t="shared" si="82"/>
        <v>374.5</v>
      </c>
    </row>
    <row r="594" spans="1:65" ht="15.75" customHeight="1">
      <c r="A594" s="340">
        <v>592</v>
      </c>
      <c r="B594" s="360" t="s">
        <v>3780</v>
      </c>
      <c r="C594" s="360"/>
      <c r="D594" s="360"/>
      <c r="E594" s="370" t="s">
        <v>5</v>
      </c>
      <c r="F594" s="360"/>
      <c r="G594" s="360"/>
      <c r="H594" s="360"/>
      <c r="I594" s="360"/>
      <c r="J594" s="360"/>
      <c r="K594" s="360"/>
      <c r="L594" s="360"/>
      <c r="M594" s="360"/>
      <c r="N594" s="360"/>
      <c r="O594" s="360"/>
      <c r="P594" s="360"/>
      <c r="Q594" s="360"/>
      <c r="R594" s="360"/>
      <c r="S594" s="360"/>
      <c r="T594" s="360"/>
      <c r="U594" s="360"/>
      <c r="V594" s="360"/>
      <c r="W594" s="360"/>
      <c r="X594" s="360"/>
      <c r="Y594" s="360"/>
      <c r="Z594" s="360"/>
      <c r="AA594" s="360"/>
      <c r="AB594" s="360"/>
      <c r="AC594" s="360"/>
      <c r="AD594" s="360"/>
      <c r="AE594" s="360"/>
      <c r="AF594" s="360"/>
      <c r="AG594" s="360"/>
      <c r="AH594" s="360"/>
      <c r="AI594" s="360"/>
      <c r="AJ594" s="360"/>
      <c r="AK594" s="360"/>
      <c r="AL594" s="360"/>
      <c r="AM594" s="360"/>
      <c r="AN594" s="360"/>
      <c r="AO594" s="360"/>
      <c r="AP594" s="360"/>
      <c r="AQ594" s="360"/>
      <c r="AR594" s="360"/>
      <c r="AS594" s="360"/>
      <c r="AT594" s="360"/>
      <c r="AU594" s="360"/>
      <c r="AV594" s="360"/>
      <c r="AW594" s="360"/>
      <c r="AX594" s="360"/>
      <c r="AY594" s="360"/>
      <c r="AZ594" s="360"/>
      <c r="BA594" s="360"/>
      <c r="BB594" s="360"/>
      <c r="BC594" s="360"/>
      <c r="BD594" s="360"/>
      <c r="BE594" s="359">
        <v>14</v>
      </c>
      <c r="BF594" s="359">
        <v>1094</v>
      </c>
      <c r="BG594" s="362">
        <f t="shared" si="80"/>
        <v>273.5</v>
      </c>
      <c r="BH594" s="360">
        <v>26</v>
      </c>
      <c r="BI594" s="360">
        <v>1978</v>
      </c>
      <c r="BJ594" s="362">
        <f t="shared" si="81"/>
        <v>494.5</v>
      </c>
      <c r="BK594" s="360">
        <v>18</v>
      </c>
      <c r="BL594" s="360">
        <v>1538</v>
      </c>
      <c r="BM594" s="362">
        <f t="shared" si="82"/>
        <v>384.5</v>
      </c>
    </row>
    <row r="595" spans="1:65" ht="15.75" customHeight="1">
      <c r="A595" s="340">
        <v>593</v>
      </c>
      <c r="B595" s="360" t="s">
        <v>3781</v>
      </c>
      <c r="C595" s="360"/>
      <c r="D595" s="360"/>
      <c r="E595" s="370" t="s">
        <v>5</v>
      </c>
      <c r="F595" s="360"/>
      <c r="G595" s="360"/>
      <c r="H595" s="360"/>
      <c r="I595" s="360"/>
      <c r="J595" s="360"/>
      <c r="K595" s="360"/>
      <c r="L595" s="360"/>
      <c r="M595" s="360"/>
      <c r="N595" s="360"/>
      <c r="O595" s="360"/>
      <c r="P595" s="360"/>
      <c r="Q595" s="360"/>
      <c r="R595" s="360"/>
      <c r="S595" s="360"/>
      <c r="T595" s="360"/>
      <c r="U595" s="360"/>
      <c r="V595" s="360"/>
      <c r="W595" s="360"/>
      <c r="X595" s="360"/>
      <c r="Y595" s="360"/>
      <c r="Z595" s="360"/>
      <c r="AA595" s="360"/>
      <c r="AB595" s="360"/>
      <c r="AC595" s="360"/>
      <c r="AD595" s="360"/>
      <c r="AE595" s="360"/>
      <c r="AF595" s="360"/>
      <c r="AG595" s="360"/>
      <c r="AH595" s="360"/>
      <c r="AI595" s="360"/>
      <c r="AJ595" s="360"/>
      <c r="AK595" s="360"/>
      <c r="AL595" s="360"/>
      <c r="AM595" s="360"/>
      <c r="AN595" s="360"/>
      <c r="AO595" s="360"/>
      <c r="AP595" s="360"/>
      <c r="AQ595" s="360"/>
      <c r="AR595" s="360"/>
      <c r="AS595" s="360"/>
      <c r="AT595" s="360"/>
      <c r="AU595" s="360"/>
      <c r="AV595" s="360"/>
      <c r="AW595" s="360"/>
      <c r="AX595" s="360"/>
      <c r="AY595" s="360"/>
      <c r="AZ595" s="360"/>
      <c r="BA595" s="360"/>
      <c r="BB595" s="360"/>
      <c r="BC595" s="360"/>
      <c r="BD595" s="360"/>
      <c r="BE595" s="359">
        <v>13</v>
      </c>
      <c r="BF595" s="359">
        <v>963</v>
      </c>
      <c r="BG595" s="362">
        <f t="shared" si="80"/>
        <v>240.75</v>
      </c>
      <c r="BH595" s="360">
        <v>33</v>
      </c>
      <c r="BI595" s="360">
        <v>2067</v>
      </c>
      <c r="BJ595" s="362">
        <f t="shared" si="81"/>
        <v>516.75</v>
      </c>
      <c r="BK595" s="360">
        <v>11</v>
      </c>
      <c r="BL595" s="360">
        <v>781</v>
      </c>
      <c r="BM595" s="362">
        <f t="shared" si="82"/>
        <v>195.25</v>
      </c>
    </row>
    <row r="596" spans="1:65" ht="15.75" customHeight="1">
      <c r="A596" s="340">
        <v>594</v>
      </c>
      <c r="B596" s="360" t="s">
        <v>3782</v>
      </c>
      <c r="C596" s="360"/>
      <c r="D596" s="360"/>
      <c r="E596" s="370" t="s">
        <v>5</v>
      </c>
      <c r="F596" s="360"/>
      <c r="G596" s="360"/>
      <c r="H596" s="360"/>
      <c r="I596" s="360"/>
      <c r="J596" s="360"/>
      <c r="K596" s="360"/>
      <c r="L596" s="360"/>
      <c r="M596" s="360"/>
      <c r="N596" s="360"/>
      <c r="O596" s="360"/>
      <c r="P596" s="360"/>
      <c r="Q596" s="360"/>
      <c r="R596" s="360"/>
      <c r="S596" s="360"/>
      <c r="T596" s="360"/>
      <c r="U596" s="360"/>
      <c r="V596" s="360"/>
      <c r="W596" s="360"/>
      <c r="X596" s="360"/>
      <c r="Y596" s="360"/>
      <c r="Z596" s="360"/>
      <c r="AA596" s="360"/>
      <c r="AB596" s="360"/>
      <c r="AC596" s="360"/>
      <c r="AD596" s="360"/>
      <c r="AE596" s="360"/>
      <c r="AF596" s="360"/>
      <c r="AG596" s="360"/>
      <c r="AH596" s="360"/>
      <c r="AI596" s="360"/>
      <c r="AJ596" s="360"/>
      <c r="AK596" s="360"/>
      <c r="AL596" s="360"/>
      <c r="AM596" s="360"/>
      <c r="AN596" s="360"/>
      <c r="AO596" s="360"/>
      <c r="AP596" s="360"/>
      <c r="AQ596" s="360"/>
      <c r="AR596" s="360"/>
      <c r="AS596" s="360"/>
      <c r="AT596" s="360"/>
      <c r="AU596" s="360"/>
      <c r="AV596" s="360"/>
      <c r="AW596" s="360"/>
      <c r="AX596" s="360"/>
      <c r="AY596" s="360"/>
      <c r="AZ596" s="360"/>
      <c r="BA596" s="360"/>
      <c r="BB596" s="360"/>
      <c r="BC596" s="360"/>
      <c r="BD596" s="360"/>
      <c r="BE596" s="359">
        <v>2</v>
      </c>
      <c r="BF596" s="359">
        <v>70</v>
      </c>
      <c r="BG596" s="362">
        <f t="shared" si="80"/>
        <v>17.5</v>
      </c>
      <c r="BH596" s="360">
        <v>35</v>
      </c>
      <c r="BI596" s="360">
        <v>2905</v>
      </c>
      <c r="BJ596" s="362">
        <f t="shared" si="81"/>
        <v>726.25</v>
      </c>
      <c r="BK596" s="360">
        <v>37</v>
      </c>
      <c r="BL596" s="360">
        <v>3051</v>
      </c>
      <c r="BM596" s="362">
        <f t="shared" si="82"/>
        <v>762.75</v>
      </c>
    </row>
    <row r="597" spans="1:65" ht="15.75" customHeight="1">
      <c r="A597" s="340">
        <v>595</v>
      </c>
      <c r="B597" s="360" t="s">
        <v>4467</v>
      </c>
      <c r="C597" s="360"/>
      <c r="D597" s="360"/>
      <c r="E597" s="370" t="s">
        <v>5</v>
      </c>
      <c r="F597" s="360"/>
      <c r="G597" s="360"/>
      <c r="H597" s="360"/>
      <c r="I597" s="360"/>
      <c r="J597" s="360"/>
      <c r="K597" s="360"/>
      <c r="L597" s="360"/>
      <c r="M597" s="360"/>
      <c r="N597" s="360"/>
      <c r="O597" s="360"/>
      <c r="P597" s="360"/>
      <c r="Q597" s="360"/>
      <c r="R597" s="360"/>
      <c r="S597" s="360"/>
      <c r="T597" s="360"/>
      <c r="U597" s="360"/>
      <c r="V597" s="360"/>
      <c r="W597" s="360"/>
      <c r="X597" s="360"/>
      <c r="Y597" s="360"/>
      <c r="Z597" s="360"/>
      <c r="AA597" s="360"/>
      <c r="AB597" s="360"/>
      <c r="AC597" s="360"/>
      <c r="AD597" s="360"/>
      <c r="AE597" s="360"/>
      <c r="AF597" s="360"/>
      <c r="AG597" s="360"/>
      <c r="AH597" s="360"/>
      <c r="AI597" s="360"/>
      <c r="AJ597" s="360"/>
      <c r="AK597" s="360"/>
      <c r="AL597" s="360"/>
      <c r="AM597" s="360"/>
      <c r="AN597" s="360"/>
      <c r="AO597" s="360"/>
      <c r="AP597" s="360"/>
      <c r="AQ597" s="360"/>
      <c r="AR597" s="360"/>
      <c r="AS597" s="360"/>
      <c r="AT597" s="360"/>
      <c r="AU597" s="360"/>
      <c r="AV597" s="360"/>
      <c r="AW597" s="360"/>
      <c r="AX597" s="360"/>
      <c r="AY597" s="360"/>
      <c r="AZ597" s="360"/>
      <c r="BA597" s="360"/>
      <c r="BB597" s="360"/>
      <c r="BC597" s="360"/>
      <c r="BD597" s="360"/>
      <c r="BE597" s="360"/>
      <c r="BF597" s="360"/>
      <c r="BG597" s="360"/>
      <c r="BH597" s="360">
        <v>8</v>
      </c>
      <c r="BI597" s="360">
        <v>484</v>
      </c>
      <c r="BJ597" s="362">
        <f t="shared" si="81"/>
        <v>121</v>
      </c>
      <c r="BK597" s="360">
        <v>35</v>
      </c>
      <c r="BL597" s="360">
        <v>1965</v>
      </c>
      <c r="BM597" s="362">
        <f t="shared" si="82"/>
        <v>491.25</v>
      </c>
    </row>
    <row r="598" spans="1:65" ht="15.75" customHeight="1">
      <c r="A598" s="340">
        <v>596</v>
      </c>
      <c r="B598" s="360" t="s">
        <v>4468</v>
      </c>
      <c r="C598" s="360"/>
      <c r="D598" s="360"/>
      <c r="E598" s="370" t="s">
        <v>5</v>
      </c>
      <c r="F598" s="360"/>
      <c r="G598" s="360"/>
      <c r="H598" s="360"/>
      <c r="I598" s="360"/>
      <c r="J598" s="360"/>
      <c r="K598" s="360"/>
      <c r="L598" s="360"/>
      <c r="M598" s="360"/>
      <c r="N598" s="360"/>
      <c r="O598" s="360"/>
      <c r="P598" s="360"/>
      <c r="Q598" s="360"/>
      <c r="R598" s="360"/>
      <c r="S598" s="360"/>
      <c r="T598" s="360"/>
      <c r="U598" s="360"/>
      <c r="V598" s="360"/>
      <c r="W598" s="360"/>
      <c r="X598" s="360"/>
      <c r="Y598" s="360"/>
      <c r="Z598" s="360"/>
      <c r="AA598" s="360"/>
      <c r="AB598" s="360"/>
      <c r="AC598" s="360"/>
      <c r="AD598" s="360"/>
      <c r="AE598" s="360"/>
      <c r="AF598" s="360"/>
      <c r="AG598" s="360"/>
      <c r="AH598" s="360"/>
      <c r="AI598" s="360"/>
      <c r="AJ598" s="360"/>
      <c r="AK598" s="360"/>
      <c r="AL598" s="360"/>
      <c r="AM598" s="360"/>
      <c r="AN598" s="360"/>
      <c r="AO598" s="360"/>
      <c r="AP598" s="360"/>
      <c r="AQ598" s="360"/>
      <c r="AR598" s="360"/>
      <c r="AS598" s="360"/>
      <c r="AT598" s="360"/>
      <c r="AU598" s="360"/>
      <c r="AV598" s="360"/>
      <c r="AW598" s="360"/>
      <c r="AX598" s="360"/>
      <c r="AY598" s="360"/>
      <c r="AZ598" s="360"/>
      <c r="BA598" s="360"/>
      <c r="BB598" s="360"/>
      <c r="BC598" s="360"/>
      <c r="BD598" s="360"/>
      <c r="BE598" s="360"/>
      <c r="BF598" s="360"/>
      <c r="BG598" s="360"/>
      <c r="BH598" s="360">
        <v>5</v>
      </c>
      <c r="BI598" s="360">
        <v>475</v>
      </c>
      <c r="BJ598" s="362">
        <f t="shared" si="81"/>
        <v>118.75</v>
      </c>
      <c r="BK598" s="360">
        <v>16</v>
      </c>
      <c r="BL598" s="360">
        <v>1172</v>
      </c>
      <c r="BM598" s="362">
        <f t="shared" si="82"/>
        <v>293</v>
      </c>
    </row>
    <row r="599" spans="1:65" ht="15.75" customHeight="1">
      <c r="A599" s="340">
        <v>597</v>
      </c>
      <c r="B599" s="360" t="s">
        <v>4469</v>
      </c>
      <c r="C599" s="360"/>
      <c r="D599" s="360"/>
      <c r="E599" s="370" t="s">
        <v>5</v>
      </c>
      <c r="F599" s="360"/>
      <c r="G599" s="360"/>
      <c r="H599" s="360"/>
      <c r="I599" s="360"/>
      <c r="J599" s="360"/>
      <c r="K599" s="360"/>
      <c r="L599" s="360"/>
      <c r="M599" s="360"/>
      <c r="N599" s="360"/>
      <c r="O599" s="360"/>
      <c r="P599" s="360"/>
      <c r="Q599" s="360"/>
      <c r="R599" s="360"/>
      <c r="S599" s="360"/>
      <c r="T599" s="360"/>
      <c r="U599" s="360"/>
      <c r="V599" s="360"/>
      <c r="W599" s="360"/>
      <c r="X599" s="360"/>
      <c r="Y599" s="360"/>
      <c r="Z599" s="360"/>
      <c r="AA599" s="360"/>
      <c r="AB599" s="360"/>
      <c r="AC599" s="360"/>
      <c r="AD599" s="360"/>
      <c r="AE599" s="360"/>
      <c r="AF599" s="360"/>
      <c r="AG599" s="360"/>
      <c r="AH599" s="360"/>
      <c r="AI599" s="360"/>
      <c r="AJ599" s="360"/>
      <c r="AK599" s="360"/>
      <c r="AL599" s="360"/>
      <c r="AM599" s="360"/>
      <c r="AN599" s="360"/>
      <c r="AO599" s="360"/>
      <c r="AP599" s="360"/>
      <c r="AQ599" s="360"/>
      <c r="AR599" s="360"/>
      <c r="AS599" s="360"/>
      <c r="AT599" s="360"/>
      <c r="AU599" s="360"/>
      <c r="AV599" s="360"/>
      <c r="AW599" s="360"/>
      <c r="AX599" s="360"/>
      <c r="AY599" s="360"/>
      <c r="AZ599" s="360"/>
      <c r="BA599" s="360"/>
      <c r="BB599" s="360"/>
      <c r="BC599" s="360"/>
      <c r="BD599" s="360"/>
      <c r="BE599" s="360"/>
      <c r="BF599" s="360"/>
      <c r="BG599" s="360"/>
      <c r="BH599" s="360">
        <v>1</v>
      </c>
      <c r="BI599" s="360">
        <v>35</v>
      </c>
      <c r="BJ599" s="362">
        <f t="shared" si="81"/>
        <v>8.75</v>
      </c>
      <c r="BK599" s="360">
        <v>10</v>
      </c>
      <c r="BL599" s="360">
        <v>634</v>
      </c>
      <c r="BM599" s="362">
        <f t="shared" si="82"/>
        <v>158.5</v>
      </c>
    </row>
    <row r="600" spans="1:65" ht="15.75" customHeight="1">
      <c r="A600" s="340">
        <v>598</v>
      </c>
      <c r="B600" s="360" t="s">
        <v>4470</v>
      </c>
      <c r="C600" s="360"/>
      <c r="D600" s="360"/>
      <c r="E600" s="370" t="s">
        <v>5</v>
      </c>
      <c r="F600" s="360"/>
      <c r="G600" s="360"/>
      <c r="H600" s="360"/>
      <c r="I600" s="360"/>
      <c r="J600" s="360"/>
      <c r="K600" s="360"/>
      <c r="L600" s="360"/>
      <c r="M600" s="360"/>
      <c r="N600" s="360"/>
      <c r="O600" s="360"/>
      <c r="P600" s="360"/>
      <c r="Q600" s="360"/>
      <c r="R600" s="360"/>
      <c r="S600" s="360"/>
      <c r="T600" s="360"/>
      <c r="U600" s="360"/>
      <c r="V600" s="360"/>
      <c r="W600" s="360"/>
      <c r="X600" s="360"/>
      <c r="Y600" s="360"/>
      <c r="Z600" s="360"/>
      <c r="AA600" s="360"/>
      <c r="AB600" s="360"/>
      <c r="AC600" s="360"/>
      <c r="AD600" s="360"/>
      <c r="AE600" s="360"/>
      <c r="AF600" s="360"/>
      <c r="AG600" s="360"/>
      <c r="AH600" s="360"/>
      <c r="AI600" s="360"/>
      <c r="AJ600" s="360"/>
      <c r="AK600" s="360"/>
      <c r="AL600" s="360"/>
      <c r="AM600" s="360"/>
      <c r="AN600" s="360"/>
      <c r="AO600" s="360"/>
      <c r="AP600" s="360"/>
      <c r="AQ600" s="360"/>
      <c r="AR600" s="360"/>
      <c r="AS600" s="360"/>
      <c r="AT600" s="360"/>
      <c r="AU600" s="360"/>
      <c r="AV600" s="360"/>
      <c r="AW600" s="360"/>
      <c r="AX600" s="360"/>
      <c r="AY600" s="360"/>
      <c r="AZ600" s="360"/>
      <c r="BA600" s="360"/>
      <c r="BB600" s="360"/>
      <c r="BC600" s="360"/>
      <c r="BD600" s="360"/>
      <c r="BE600" s="360"/>
      <c r="BF600" s="360"/>
      <c r="BG600" s="360"/>
      <c r="BH600" s="360">
        <v>2</v>
      </c>
      <c r="BI600" s="360">
        <v>158</v>
      </c>
      <c r="BJ600" s="362">
        <f t="shared" si="81"/>
        <v>39.5</v>
      </c>
      <c r="BK600" s="360">
        <v>13</v>
      </c>
      <c r="BL600" s="360">
        <v>795</v>
      </c>
      <c r="BM600" s="362">
        <f t="shared" si="82"/>
        <v>198.75</v>
      </c>
    </row>
    <row r="601" spans="1:65" ht="15.75" customHeight="1">
      <c r="A601" s="340">
        <v>599</v>
      </c>
      <c r="B601" s="360" t="s">
        <v>4471</v>
      </c>
      <c r="C601" s="360"/>
      <c r="D601" s="360"/>
      <c r="E601" s="370" t="s">
        <v>5</v>
      </c>
      <c r="F601" s="360"/>
      <c r="G601" s="360"/>
      <c r="H601" s="360"/>
      <c r="I601" s="360"/>
      <c r="J601" s="360"/>
      <c r="K601" s="360"/>
      <c r="L601" s="360"/>
      <c r="M601" s="360"/>
      <c r="N601" s="360"/>
      <c r="O601" s="360"/>
      <c r="P601" s="360"/>
      <c r="Q601" s="360"/>
      <c r="R601" s="360"/>
      <c r="S601" s="360"/>
      <c r="T601" s="360"/>
      <c r="U601" s="360"/>
      <c r="V601" s="360"/>
      <c r="W601" s="360"/>
      <c r="X601" s="360"/>
      <c r="Y601" s="360"/>
      <c r="Z601" s="360"/>
      <c r="AA601" s="360"/>
      <c r="AB601" s="360"/>
      <c r="AC601" s="360"/>
      <c r="AD601" s="360"/>
      <c r="AE601" s="360"/>
      <c r="AF601" s="360"/>
      <c r="AG601" s="360"/>
      <c r="AH601" s="360"/>
      <c r="AI601" s="360"/>
      <c r="AJ601" s="360"/>
      <c r="AK601" s="360"/>
      <c r="AL601" s="360"/>
      <c r="AM601" s="360"/>
      <c r="AN601" s="360"/>
      <c r="AO601" s="360"/>
      <c r="AP601" s="360"/>
      <c r="AQ601" s="360"/>
      <c r="AR601" s="360"/>
      <c r="AS601" s="360"/>
      <c r="AT601" s="360"/>
      <c r="AU601" s="360"/>
      <c r="AV601" s="360"/>
      <c r="AW601" s="360"/>
      <c r="AX601" s="360"/>
      <c r="AY601" s="360"/>
      <c r="AZ601" s="360"/>
      <c r="BA601" s="360"/>
      <c r="BB601" s="360"/>
      <c r="BC601" s="360"/>
      <c r="BD601" s="360"/>
      <c r="BE601" s="360"/>
      <c r="BF601" s="360"/>
      <c r="BG601" s="360"/>
      <c r="BH601" s="360">
        <v>6</v>
      </c>
      <c r="BI601" s="360">
        <v>510</v>
      </c>
      <c r="BJ601" s="362">
        <f t="shared" si="81"/>
        <v>127.5</v>
      </c>
      <c r="BK601" s="360">
        <v>43</v>
      </c>
      <c r="BL601" s="360">
        <v>2877</v>
      </c>
      <c r="BM601" s="362">
        <f t="shared" si="82"/>
        <v>719.25</v>
      </c>
    </row>
    <row r="602" spans="1:65" ht="15.75" customHeight="1">
      <c r="A602" s="340">
        <v>600</v>
      </c>
      <c r="B602" s="360" t="s">
        <v>4472</v>
      </c>
      <c r="C602" s="360"/>
      <c r="D602" s="360"/>
      <c r="E602" s="370" t="s">
        <v>5</v>
      </c>
      <c r="F602" s="360"/>
      <c r="G602" s="360"/>
      <c r="H602" s="360"/>
      <c r="I602" s="360"/>
      <c r="J602" s="360"/>
      <c r="K602" s="360"/>
      <c r="L602" s="360"/>
      <c r="M602" s="360"/>
      <c r="N602" s="360"/>
      <c r="O602" s="360"/>
      <c r="P602" s="360"/>
      <c r="Q602" s="360"/>
      <c r="R602" s="360"/>
      <c r="S602" s="360"/>
      <c r="T602" s="360"/>
      <c r="U602" s="360"/>
      <c r="V602" s="360"/>
      <c r="W602" s="360"/>
      <c r="X602" s="360"/>
      <c r="Y602" s="360"/>
      <c r="Z602" s="360"/>
      <c r="AA602" s="360"/>
      <c r="AB602" s="360"/>
      <c r="AC602" s="360"/>
      <c r="AD602" s="360"/>
      <c r="AE602" s="360"/>
      <c r="AF602" s="360"/>
      <c r="AG602" s="360"/>
      <c r="AH602" s="360"/>
      <c r="AI602" s="360"/>
      <c r="AJ602" s="360"/>
      <c r="AK602" s="360"/>
      <c r="AL602" s="360"/>
      <c r="AM602" s="360"/>
      <c r="AN602" s="360"/>
      <c r="AO602" s="360"/>
      <c r="AP602" s="360"/>
      <c r="AQ602" s="360"/>
      <c r="AR602" s="360"/>
      <c r="AS602" s="360"/>
      <c r="AT602" s="360"/>
      <c r="AU602" s="360"/>
      <c r="AV602" s="360"/>
      <c r="AW602" s="360"/>
      <c r="AX602" s="360"/>
      <c r="AY602" s="360"/>
      <c r="AZ602" s="360"/>
      <c r="BA602" s="360"/>
      <c r="BB602" s="360"/>
      <c r="BC602" s="360"/>
      <c r="BD602" s="360"/>
      <c r="BE602" s="360"/>
      <c r="BF602" s="360"/>
      <c r="BG602" s="360"/>
      <c r="BH602" s="360">
        <v>8</v>
      </c>
      <c r="BI602" s="360">
        <v>612</v>
      </c>
      <c r="BJ602" s="362">
        <f t="shared" si="81"/>
        <v>153</v>
      </c>
      <c r="BK602" s="360">
        <v>41</v>
      </c>
      <c r="BL602" s="360">
        <v>2883</v>
      </c>
      <c r="BM602" s="362">
        <f t="shared" si="82"/>
        <v>720.75</v>
      </c>
    </row>
    <row r="603" spans="1:65" ht="15.75" customHeight="1">
      <c r="A603" s="340">
        <v>601</v>
      </c>
      <c r="B603" s="360" t="s">
        <v>4473</v>
      </c>
      <c r="C603" s="360"/>
      <c r="D603" s="360"/>
      <c r="E603" s="370" t="s">
        <v>5</v>
      </c>
      <c r="F603" s="360"/>
      <c r="G603" s="360"/>
      <c r="H603" s="360"/>
      <c r="I603" s="360"/>
      <c r="J603" s="360"/>
      <c r="K603" s="360"/>
      <c r="L603" s="360"/>
      <c r="M603" s="360"/>
      <c r="N603" s="360"/>
      <c r="O603" s="360"/>
      <c r="P603" s="360"/>
      <c r="Q603" s="360"/>
      <c r="R603" s="360"/>
      <c r="S603" s="360"/>
      <c r="T603" s="360"/>
      <c r="U603" s="360"/>
      <c r="V603" s="360"/>
      <c r="W603" s="360"/>
      <c r="X603" s="360"/>
      <c r="Y603" s="360"/>
      <c r="Z603" s="360"/>
      <c r="AA603" s="360"/>
      <c r="AB603" s="360"/>
      <c r="AC603" s="360"/>
      <c r="AD603" s="360"/>
      <c r="AE603" s="360"/>
      <c r="AF603" s="360"/>
      <c r="AG603" s="360"/>
      <c r="AH603" s="360"/>
      <c r="AI603" s="360"/>
      <c r="AJ603" s="360"/>
      <c r="AK603" s="360"/>
      <c r="AL603" s="360"/>
      <c r="AM603" s="360"/>
      <c r="AN603" s="360"/>
      <c r="AO603" s="360"/>
      <c r="AP603" s="360"/>
      <c r="AQ603" s="360"/>
      <c r="AR603" s="360"/>
      <c r="AS603" s="360"/>
      <c r="AT603" s="360"/>
      <c r="AU603" s="360"/>
      <c r="AV603" s="360"/>
      <c r="AW603" s="360"/>
      <c r="AX603" s="360"/>
      <c r="AY603" s="360"/>
      <c r="AZ603" s="360"/>
      <c r="BA603" s="360"/>
      <c r="BB603" s="360"/>
      <c r="BC603" s="360"/>
      <c r="BD603" s="360"/>
      <c r="BE603" s="360"/>
      <c r="BF603" s="360"/>
      <c r="BG603" s="360"/>
      <c r="BH603" s="360">
        <v>10</v>
      </c>
      <c r="BI603" s="360">
        <v>622</v>
      </c>
      <c r="BJ603" s="362">
        <f t="shared" si="81"/>
        <v>155.5</v>
      </c>
      <c r="BK603" s="360">
        <v>8</v>
      </c>
      <c r="BL603" s="360">
        <v>520</v>
      </c>
      <c r="BM603" s="362">
        <f t="shared" si="82"/>
        <v>130</v>
      </c>
    </row>
    <row r="604" spans="1:65" ht="15.75" customHeight="1">
      <c r="A604" s="340">
        <v>602</v>
      </c>
      <c r="B604" s="360" t="s">
        <v>4474</v>
      </c>
      <c r="C604" s="360"/>
      <c r="D604" s="360"/>
      <c r="E604" s="370" t="s">
        <v>5</v>
      </c>
      <c r="F604" s="360"/>
      <c r="G604" s="360"/>
      <c r="H604" s="360"/>
      <c r="I604" s="360"/>
      <c r="J604" s="360"/>
      <c r="K604" s="360"/>
      <c r="L604" s="360"/>
      <c r="M604" s="360"/>
      <c r="N604" s="360"/>
      <c r="O604" s="360"/>
      <c r="P604" s="360"/>
      <c r="Q604" s="360"/>
      <c r="R604" s="360"/>
      <c r="S604" s="360"/>
      <c r="T604" s="360"/>
      <c r="U604" s="360"/>
      <c r="V604" s="360"/>
      <c r="W604" s="360"/>
      <c r="X604" s="360"/>
      <c r="Y604" s="360"/>
      <c r="Z604" s="360"/>
      <c r="AA604" s="360"/>
      <c r="AB604" s="360"/>
      <c r="AC604" s="360"/>
      <c r="AD604" s="360"/>
      <c r="AE604" s="360"/>
      <c r="AF604" s="360"/>
      <c r="AG604" s="360"/>
      <c r="AH604" s="360"/>
      <c r="AI604" s="360"/>
      <c r="AJ604" s="360"/>
      <c r="AK604" s="360"/>
      <c r="AL604" s="360"/>
      <c r="AM604" s="360"/>
      <c r="AN604" s="360"/>
      <c r="AO604" s="360"/>
      <c r="AP604" s="360"/>
      <c r="AQ604" s="360"/>
      <c r="AR604" s="360"/>
      <c r="AS604" s="360"/>
      <c r="AT604" s="360"/>
      <c r="AU604" s="360"/>
      <c r="AV604" s="360"/>
      <c r="AW604" s="360"/>
      <c r="AX604" s="360"/>
      <c r="AY604" s="360"/>
      <c r="AZ604" s="360"/>
      <c r="BA604" s="360"/>
      <c r="BB604" s="360"/>
      <c r="BC604" s="360"/>
      <c r="BD604" s="360"/>
      <c r="BE604" s="360"/>
      <c r="BF604" s="360"/>
      <c r="BG604" s="360"/>
      <c r="BH604" s="360">
        <v>1</v>
      </c>
      <c r="BI604" s="360">
        <v>79</v>
      </c>
      <c r="BJ604" s="362">
        <f t="shared" si="81"/>
        <v>19.75</v>
      </c>
      <c r="BK604" s="360">
        <v>48</v>
      </c>
      <c r="BL604" s="360">
        <v>2788</v>
      </c>
      <c r="BM604" s="362">
        <f t="shared" si="82"/>
        <v>697</v>
      </c>
    </row>
    <row r="605" spans="1:65" ht="15.75" customHeight="1">
      <c r="A605" s="340">
        <v>603</v>
      </c>
      <c r="B605" s="360" t="s">
        <v>4475</v>
      </c>
      <c r="C605" s="360"/>
      <c r="D605" s="360"/>
      <c r="E605" s="370" t="s">
        <v>5</v>
      </c>
      <c r="F605" s="360"/>
      <c r="G605" s="360"/>
      <c r="H605" s="360"/>
      <c r="I605" s="360"/>
      <c r="J605" s="360"/>
      <c r="K605" s="360"/>
      <c r="L605" s="360"/>
      <c r="M605" s="360"/>
      <c r="N605" s="360"/>
      <c r="O605" s="360"/>
      <c r="P605" s="360"/>
      <c r="Q605" s="360"/>
      <c r="R605" s="360"/>
      <c r="S605" s="360"/>
      <c r="T605" s="360"/>
      <c r="U605" s="360"/>
      <c r="V605" s="360"/>
      <c r="W605" s="360"/>
      <c r="X605" s="360"/>
      <c r="Y605" s="360"/>
      <c r="Z605" s="360"/>
      <c r="AA605" s="360"/>
      <c r="AB605" s="360"/>
      <c r="AC605" s="360"/>
      <c r="AD605" s="360"/>
      <c r="AE605" s="360"/>
      <c r="AF605" s="360"/>
      <c r="AG605" s="360"/>
      <c r="AH605" s="360"/>
      <c r="AI605" s="360"/>
      <c r="AJ605" s="360"/>
      <c r="AK605" s="360"/>
      <c r="AL605" s="360"/>
      <c r="AM605" s="360"/>
      <c r="AN605" s="360"/>
      <c r="AO605" s="360"/>
      <c r="AP605" s="360"/>
      <c r="AQ605" s="360"/>
      <c r="AR605" s="360"/>
      <c r="AS605" s="360"/>
      <c r="AT605" s="360"/>
      <c r="AU605" s="360"/>
      <c r="AV605" s="360"/>
      <c r="AW605" s="360"/>
      <c r="AX605" s="360"/>
      <c r="AY605" s="360"/>
      <c r="AZ605" s="360"/>
      <c r="BA605" s="360"/>
      <c r="BB605" s="360"/>
      <c r="BC605" s="360"/>
      <c r="BD605" s="360"/>
      <c r="BE605" s="360"/>
      <c r="BF605" s="360"/>
      <c r="BG605" s="360"/>
      <c r="BH605" s="360">
        <v>1</v>
      </c>
      <c r="BI605" s="360">
        <v>99</v>
      </c>
      <c r="BJ605" s="362">
        <f t="shared" si="81"/>
        <v>24.75</v>
      </c>
      <c r="BK605" s="360">
        <v>13</v>
      </c>
      <c r="BL605" s="360">
        <v>895</v>
      </c>
      <c r="BM605" s="362">
        <f t="shared" si="82"/>
        <v>223.75</v>
      </c>
    </row>
    <row r="606" spans="1:65" ht="15.75" customHeight="1">
      <c r="A606" s="340">
        <v>604</v>
      </c>
      <c r="B606" s="360" t="s">
        <v>4476</v>
      </c>
      <c r="C606" s="360"/>
      <c r="D606" s="360"/>
      <c r="E606" s="370" t="s">
        <v>5</v>
      </c>
      <c r="F606" s="360"/>
      <c r="G606" s="360"/>
      <c r="H606" s="360"/>
      <c r="I606" s="360"/>
      <c r="J606" s="360"/>
      <c r="K606" s="360"/>
      <c r="L606" s="360"/>
      <c r="M606" s="360"/>
      <c r="N606" s="360"/>
      <c r="O606" s="360"/>
      <c r="P606" s="360"/>
      <c r="Q606" s="360"/>
      <c r="R606" s="360"/>
      <c r="S606" s="360"/>
      <c r="T606" s="360"/>
      <c r="U606" s="360"/>
      <c r="V606" s="360"/>
      <c r="W606" s="360"/>
      <c r="X606" s="360"/>
      <c r="Y606" s="360"/>
      <c r="Z606" s="360"/>
      <c r="AA606" s="360"/>
      <c r="AB606" s="360"/>
      <c r="AC606" s="360"/>
      <c r="AD606" s="360"/>
      <c r="AE606" s="360"/>
      <c r="AF606" s="360"/>
      <c r="AG606" s="360"/>
      <c r="AH606" s="360"/>
      <c r="AI606" s="360"/>
      <c r="AJ606" s="360"/>
      <c r="AK606" s="360"/>
      <c r="AL606" s="360"/>
      <c r="AM606" s="360"/>
      <c r="AN606" s="360"/>
      <c r="AO606" s="360"/>
      <c r="AP606" s="360"/>
      <c r="AQ606" s="360"/>
      <c r="AR606" s="360"/>
      <c r="AS606" s="360"/>
      <c r="AT606" s="360"/>
      <c r="AU606" s="360"/>
      <c r="AV606" s="360"/>
      <c r="AW606" s="360"/>
      <c r="AX606" s="360"/>
      <c r="AY606" s="360"/>
      <c r="AZ606" s="360"/>
      <c r="BA606" s="360"/>
      <c r="BB606" s="360"/>
      <c r="BC606" s="360"/>
      <c r="BD606" s="360"/>
      <c r="BE606" s="360"/>
      <c r="BF606" s="360"/>
      <c r="BG606" s="360"/>
      <c r="BH606" s="360">
        <v>6</v>
      </c>
      <c r="BI606" s="360">
        <v>430</v>
      </c>
      <c r="BJ606" s="362">
        <f t="shared" si="81"/>
        <v>107.5</v>
      </c>
      <c r="BK606" s="360">
        <v>77</v>
      </c>
      <c r="BL606" s="360">
        <v>5735</v>
      </c>
      <c r="BM606" s="362">
        <f t="shared" si="82"/>
        <v>1433.75</v>
      </c>
    </row>
    <row r="607" spans="1:65" ht="15.75" customHeight="1">
      <c r="A607" s="340">
        <v>605</v>
      </c>
      <c r="B607" s="360" t="s">
        <v>4477</v>
      </c>
      <c r="C607" s="360"/>
      <c r="D607" s="360"/>
      <c r="E607" s="370" t="s">
        <v>5</v>
      </c>
      <c r="F607" s="360"/>
      <c r="G607" s="360"/>
      <c r="H607" s="360"/>
      <c r="I607" s="360"/>
      <c r="J607" s="360"/>
      <c r="K607" s="360"/>
      <c r="L607" s="360"/>
      <c r="M607" s="360"/>
      <c r="N607" s="360"/>
      <c r="O607" s="360"/>
      <c r="P607" s="360"/>
      <c r="Q607" s="360"/>
      <c r="R607" s="360"/>
      <c r="S607" s="360"/>
      <c r="T607" s="360"/>
      <c r="U607" s="360"/>
      <c r="V607" s="360"/>
      <c r="W607" s="360"/>
      <c r="X607" s="360"/>
      <c r="Y607" s="360"/>
      <c r="Z607" s="360"/>
      <c r="AA607" s="360"/>
      <c r="AB607" s="360"/>
      <c r="AC607" s="360"/>
      <c r="AD607" s="360"/>
      <c r="AE607" s="360"/>
      <c r="AF607" s="360"/>
      <c r="AG607" s="360"/>
      <c r="AH607" s="360"/>
      <c r="AI607" s="360"/>
      <c r="AJ607" s="360"/>
      <c r="AK607" s="360"/>
      <c r="AL607" s="360"/>
      <c r="AM607" s="360"/>
      <c r="AN607" s="360"/>
      <c r="AO607" s="360"/>
      <c r="AP607" s="360"/>
      <c r="AQ607" s="360"/>
      <c r="AR607" s="360"/>
      <c r="AS607" s="360"/>
      <c r="AT607" s="360"/>
      <c r="AU607" s="360"/>
      <c r="AV607" s="360"/>
      <c r="AW607" s="360"/>
      <c r="AX607" s="360"/>
      <c r="AY607" s="360"/>
      <c r="AZ607" s="360"/>
      <c r="BA607" s="360"/>
      <c r="BB607" s="360"/>
      <c r="BC607" s="360"/>
      <c r="BD607" s="360"/>
      <c r="BE607" s="360"/>
      <c r="BF607" s="360"/>
      <c r="BG607" s="360"/>
      <c r="BH607" s="360">
        <v>5</v>
      </c>
      <c r="BI607" s="360">
        <v>223</v>
      </c>
      <c r="BJ607" s="362">
        <f t="shared" si="81"/>
        <v>55.75</v>
      </c>
      <c r="BK607" s="360">
        <v>23</v>
      </c>
      <c r="BL607" s="360">
        <v>1673</v>
      </c>
      <c r="BM607" s="362">
        <f t="shared" si="82"/>
        <v>418.25</v>
      </c>
    </row>
    <row r="608" spans="1:65" ht="15.75" customHeight="1">
      <c r="A608" s="340">
        <v>606</v>
      </c>
      <c r="B608" s="360" t="s">
        <v>4478</v>
      </c>
      <c r="C608" s="360"/>
      <c r="D608" s="360"/>
      <c r="E608" s="370" t="s">
        <v>5</v>
      </c>
      <c r="F608" s="360"/>
      <c r="G608" s="360"/>
      <c r="H608" s="360"/>
      <c r="I608" s="360"/>
      <c r="J608" s="360"/>
      <c r="K608" s="360"/>
      <c r="L608" s="360"/>
      <c r="M608" s="360"/>
      <c r="N608" s="360"/>
      <c r="O608" s="360"/>
      <c r="P608" s="360"/>
      <c r="Q608" s="360"/>
      <c r="R608" s="360"/>
      <c r="S608" s="360"/>
      <c r="T608" s="360"/>
      <c r="U608" s="360"/>
      <c r="V608" s="360"/>
      <c r="W608" s="360"/>
      <c r="X608" s="360"/>
      <c r="Y608" s="360"/>
      <c r="Z608" s="360"/>
      <c r="AA608" s="360"/>
      <c r="AB608" s="360"/>
      <c r="AC608" s="360"/>
      <c r="AD608" s="360"/>
      <c r="AE608" s="360"/>
      <c r="AF608" s="360"/>
      <c r="AG608" s="360"/>
      <c r="AH608" s="360"/>
      <c r="AI608" s="360"/>
      <c r="AJ608" s="360"/>
      <c r="AK608" s="360"/>
      <c r="AL608" s="360"/>
      <c r="AM608" s="360"/>
      <c r="AN608" s="360"/>
      <c r="AO608" s="360"/>
      <c r="AP608" s="360"/>
      <c r="AQ608" s="360"/>
      <c r="AR608" s="360"/>
      <c r="AS608" s="360"/>
      <c r="AT608" s="360"/>
      <c r="AU608" s="360"/>
      <c r="AV608" s="360"/>
      <c r="AW608" s="360"/>
      <c r="AX608" s="360"/>
      <c r="AY608" s="360"/>
      <c r="AZ608" s="360"/>
      <c r="BA608" s="360"/>
      <c r="BB608" s="360"/>
      <c r="BC608" s="360"/>
      <c r="BD608" s="360"/>
      <c r="BE608" s="360"/>
      <c r="BF608" s="360"/>
      <c r="BG608" s="360"/>
      <c r="BH608" s="360">
        <v>1</v>
      </c>
      <c r="BI608" s="360">
        <v>119</v>
      </c>
      <c r="BJ608" s="362">
        <f t="shared" si="81"/>
        <v>29.75</v>
      </c>
      <c r="BK608" s="360">
        <v>22</v>
      </c>
      <c r="BL608" s="360">
        <v>1674</v>
      </c>
      <c r="BM608" s="362">
        <f t="shared" si="82"/>
        <v>418.5</v>
      </c>
    </row>
    <row r="609" spans="1:65" ht="15.75" customHeight="1">
      <c r="A609" s="340">
        <v>607</v>
      </c>
      <c r="B609" s="360" t="s">
        <v>4479</v>
      </c>
      <c r="C609" s="360"/>
      <c r="D609" s="360"/>
      <c r="E609" s="370" t="s">
        <v>5</v>
      </c>
      <c r="F609" s="360"/>
      <c r="G609" s="360"/>
      <c r="H609" s="360"/>
      <c r="I609" s="360"/>
      <c r="J609" s="360"/>
      <c r="K609" s="360"/>
      <c r="L609" s="360"/>
      <c r="M609" s="360"/>
      <c r="N609" s="360"/>
      <c r="O609" s="360"/>
      <c r="P609" s="360"/>
      <c r="Q609" s="360"/>
      <c r="R609" s="360"/>
      <c r="S609" s="360"/>
      <c r="T609" s="360"/>
      <c r="U609" s="360"/>
      <c r="V609" s="360"/>
      <c r="W609" s="360"/>
      <c r="X609" s="360"/>
      <c r="Y609" s="360"/>
      <c r="Z609" s="360"/>
      <c r="AA609" s="360"/>
      <c r="AB609" s="360"/>
      <c r="AC609" s="360"/>
      <c r="AD609" s="360"/>
      <c r="AE609" s="360"/>
      <c r="AF609" s="360"/>
      <c r="AG609" s="360"/>
      <c r="AH609" s="360"/>
      <c r="AI609" s="360"/>
      <c r="AJ609" s="360"/>
      <c r="AK609" s="360"/>
      <c r="AL609" s="360"/>
      <c r="AM609" s="360"/>
      <c r="AN609" s="360"/>
      <c r="AO609" s="360"/>
      <c r="AP609" s="360"/>
      <c r="AQ609" s="360"/>
      <c r="AR609" s="360"/>
      <c r="AS609" s="360"/>
      <c r="AT609" s="360"/>
      <c r="AU609" s="360"/>
      <c r="AV609" s="360"/>
      <c r="AW609" s="360"/>
      <c r="AX609" s="360"/>
      <c r="AY609" s="360"/>
      <c r="AZ609" s="360"/>
      <c r="BA609" s="360"/>
      <c r="BB609" s="360"/>
      <c r="BC609" s="360"/>
      <c r="BD609" s="360"/>
      <c r="BE609" s="360"/>
      <c r="BF609" s="360"/>
      <c r="BG609" s="360"/>
      <c r="BH609" s="360">
        <v>3</v>
      </c>
      <c r="BI609" s="360">
        <v>105</v>
      </c>
      <c r="BJ609" s="362">
        <f t="shared" si="81"/>
        <v>26.25</v>
      </c>
      <c r="BK609" s="360">
        <v>14</v>
      </c>
      <c r="BL609" s="360">
        <v>986</v>
      </c>
      <c r="BM609" s="362">
        <f t="shared" si="82"/>
        <v>246.5</v>
      </c>
    </row>
    <row r="610" spans="1:65" ht="15.75" customHeight="1">
      <c r="A610" s="340">
        <v>608</v>
      </c>
      <c r="B610" s="360" t="s">
        <v>4480</v>
      </c>
      <c r="C610" s="360"/>
      <c r="D610" s="360"/>
      <c r="E610" s="370" t="s">
        <v>5</v>
      </c>
      <c r="F610" s="360"/>
      <c r="G610" s="360"/>
      <c r="H610" s="360"/>
      <c r="I610" s="360"/>
      <c r="J610" s="360"/>
      <c r="K610" s="360"/>
      <c r="L610" s="360"/>
      <c r="M610" s="360"/>
      <c r="N610" s="360"/>
      <c r="O610" s="360"/>
      <c r="P610" s="360"/>
      <c r="Q610" s="360"/>
      <c r="R610" s="360"/>
      <c r="S610" s="360"/>
      <c r="T610" s="360"/>
      <c r="U610" s="360"/>
      <c r="V610" s="360"/>
      <c r="W610" s="360"/>
      <c r="X610" s="360"/>
      <c r="Y610" s="360"/>
      <c r="Z610" s="360"/>
      <c r="AA610" s="360"/>
      <c r="AB610" s="360"/>
      <c r="AC610" s="360"/>
      <c r="AD610" s="360"/>
      <c r="AE610" s="360"/>
      <c r="AF610" s="360"/>
      <c r="AG610" s="360"/>
      <c r="AH610" s="360"/>
      <c r="AI610" s="360"/>
      <c r="AJ610" s="360"/>
      <c r="AK610" s="360"/>
      <c r="AL610" s="360"/>
      <c r="AM610" s="360"/>
      <c r="AN610" s="360"/>
      <c r="AO610" s="360"/>
      <c r="AP610" s="360"/>
      <c r="AQ610" s="360"/>
      <c r="AR610" s="360"/>
      <c r="AS610" s="360"/>
      <c r="AT610" s="360"/>
      <c r="AU610" s="360"/>
      <c r="AV610" s="360"/>
      <c r="AW610" s="360"/>
      <c r="AX610" s="360"/>
      <c r="AY610" s="360"/>
      <c r="AZ610" s="360"/>
      <c r="BA610" s="360"/>
      <c r="BB610" s="360"/>
      <c r="BC610" s="360"/>
      <c r="BD610" s="360"/>
      <c r="BE610" s="360"/>
      <c r="BF610" s="360"/>
      <c r="BG610" s="360"/>
      <c r="BH610" s="360">
        <v>5</v>
      </c>
      <c r="BI610" s="360">
        <v>395</v>
      </c>
      <c r="BJ610" s="362">
        <f t="shared" si="81"/>
        <v>98.75</v>
      </c>
      <c r="BK610" s="360">
        <v>27</v>
      </c>
      <c r="BL610" s="360">
        <v>1941</v>
      </c>
      <c r="BM610" s="362">
        <f t="shared" si="82"/>
        <v>485.25</v>
      </c>
    </row>
    <row r="611" spans="1:65" ht="15.75" customHeight="1">
      <c r="A611" s="340">
        <v>609</v>
      </c>
      <c r="B611" s="360" t="s">
        <v>4481</v>
      </c>
      <c r="C611" s="360"/>
      <c r="D611" s="360"/>
      <c r="E611" s="370" t="s">
        <v>5</v>
      </c>
      <c r="F611" s="360"/>
      <c r="G611" s="360"/>
      <c r="H611" s="360"/>
      <c r="I611" s="360"/>
      <c r="J611" s="360"/>
      <c r="K611" s="360"/>
      <c r="L611" s="360"/>
      <c r="M611" s="360"/>
      <c r="N611" s="360"/>
      <c r="O611" s="360"/>
      <c r="P611" s="360"/>
      <c r="Q611" s="360"/>
      <c r="R611" s="360"/>
      <c r="S611" s="360"/>
      <c r="T611" s="360"/>
      <c r="U611" s="360"/>
      <c r="V611" s="360"/>
      <c r="W611" s="360"/>
      <c r="X611" s="360"/>
      <c r="Y611" s="360"/>
      <c r="Z611" s="360"/>
      <c r="AA611" s="360"/>
      <c r="AB611" s="360"/>
      <c r="AC611" s="360"/>
      <c r="AD611" s="360"/>
      <c r="AE611" s="360"/>
      <c r="AF611" s="360"/>
      <c r="AG611" s="360"/>
      <c r="AH611" s="360"/>
      <c r="AI611" s="360"/>
      <c r="AJ611" s="360"/>
      <c r="AK611" s="360"/>
      <c r="AL611" s="360"/>
      <c r="AM611" s="360"/>
      <c r="AN611" s="360"/>
      <c r="AO611" s="360"/>
      <c r="AP611" s="360"/>
      <c r="AQ611" s="360"/>
      <c r="AR611" s="360"/>
      <c r="AS611" s="360"/>
      <c r="AT611" s="360"/>
      <c r="AU611" s="360"/>
      <c r="AV611" s="360"/>
      <c r="AW611" s="360"/>
      <c r="AX611" s="360"/>
      <c r="AY611" s="360"/>
      <c r="AZ611" s="360"/>
      <c r="BA611" s="360"/>
      <c r="BB611" s="360"/>
      <c r="BC611" s="360"/>
      <c r="BD611" s="360"/>
      <c r="BE611" s="360"/>
      <c r="BF611" s="360"/>
      <c r="BG611" s="360"/>
      <c r="BH611" s="360">
        <v>44</v>
      </c>
      <c r="BI611" s="360">
        <v>3148</v>
      </c>
      <c r="BJ611" s="362">
        <f t="shared" si="81"/>
        <v>787</v>
      </c>
      <c r="BK611" s="360">
        <v>103</v>
      </c>
      <c r="BL611" s="360">
        <v>7593</v>
      </c>
      <c r="BM611" s="362">
        <f t="shared" si="82"/>
        <v>1898.25</v>
      </c>
    </row>
    <row r="612" spans="1:65" ht="15.75" customHeight="1">
      <c r="A612" s="340">
        <v>610</v>
      </c>
      <c r="B612" s="360" t="s">
        <v>4482</v>
      </c>
      <c r="C612" s="360"/>
      <c r="D612" s="360"/>
      <c r="E612" s="370" t="s">
        <v>5</v>
      </c>
      <c r="F612" s="360"/>
      <c r="G612" s="360"/>
      <c r="H612" s="360"/>
      <c r="I612" s="360"/>
      <c r="J612" s="360"/>
      <c r="K612" s="360"/>
      <c r="L612" s="360"/>
      <c r="M612" s="360"/>
      <c r="N612" s="360"/>
      <c r="O612" s="360"/>
      <c r="P612" s="360"/>
      <c r="Q612" s="360"/>
      <c r="R612" s="360"/>
      <c r="S612" s="360"/>
      <c r="T612" s="360"/>
      <c r="U612" s="360"/>
      <c r="V612" s="360"/>
      <c r="W612" s="360"/>
      <c r="X612" s="360"/>
      <c r="Y612" s="360"/>
      <c r="Z612" s="360"/>
      <c r="AA612" s="360"/>
      <c r="AB612" s="360"/>
      <c r="AC612" s="360"/>
      <c r="AD612" s="360"/>
      <c r="AE612" s="360"/>
      <c r="AF612" s="360"/>
      <c r="AG612" s="360"/>
      <c r="AH612" s="360"/>
      <c r="AI612" s="360"/>
      <c r="AJ612" s="360"/>
      <c r="AK612" s="360"/>
      <c r="AL612" s="360"/>
      <c r="AM612" s="360"/>
      <c r="AN612" s="360"/>
      <c r="AO612" s="360"/>
      <c r="AP612" s="360"/>
      <c r="AQ612" s="360"/>
      <c r="AR612" s="360"/>
      <c r="AS612" s="360"/>
      <c r="AT612" s="360"/>
      <c r="AU612" s="360"/>
      <c r="AV612" s="360"/>
      <c r="AW612" s="360"/>
      <c r="AX612" s="360"/>
      <c r="AY612" s="360"/>
      <c r="AZ612" s="360"/>
      <c r="BA612" s="360"/>
      <c r="BB612" s="360"/>
      <c r="BC612" s="360"/>
      <c r="BD612" s="360"/>
      <c r="BE612" s="360"/>
      <c r="BF612" s="360"/>
      <c r="BG612" s="360"/>
      <c r="BH612" s="360">
        <v>126</v>
      </c>
      <c r="BI612" s="360">
        <v>9322</v>
      </c>
      <c r="BJ612" s="362">
        <f t="shared" si="81"/>
        <v>2330.5</v>
      </c>
      <c r="BK612" s="360">
        <v>177</v>
      </c>
      <c r="BL612" s="360">
        <v>12699</v>
      </c>
      <c r="BM612" s="362">
        <f t="shared" si="82"/>
        <v>3174.75</v>
      </c>
    </row>
    <row r="613" spans="1:65" ht="15.75" customHeight="1">
      <c r="A613" s="340">
        <v>611</v>
      </c>
      <c r="B613" s="360" t="s">
        <v>4483</v>
      </c>
      <c r="C613" s="360"/>
      <c r="D613" s="360"/>
      <c r="E613" s="370" t="s">
        <v>5</v>
      </c>
      <c r="F613" s="360"/>
      <c r="G613" s="360"/>
      <c r="H613" s="360"/>
      <c r="I613" s="360"/>
      <c r="J613" s="360"/>
      <c r="K613" s="360"/>
      <c r="L613" s="360"/>
      <c r="M613" s="360"/>
      <c r="N613" s="360"/>
      <c r="O613" s="360"/>
      <c r="P613" s="360"/>
      <c r="Q613" s="360"/>
      <c r="R613" s="360"/>
      <c r="S613" s="360"/>
      <c r="T613" s="360"/>
      <c r="U613" s="360"/>
      <c r="V613" s="360"/>
      <c r="W613" s="360"/>
      <c r="X613" s="360"/>
      <c r="Y613" s="360"/>
      <c r="Z613" s="360"/>
      <c r="AA613" s="360"/>
      <c r="AB613" s="360"/>
      <c r="AC613" s="360"/>
      <c r="AD613" s="360"/>
      <c r="AE613" s="360"/>
      <c r="AF613" s="360"/>
      <c r="AG613" s="360"/>
      <c r="AH613" s="360"/>
      <c r="AI613" s="360"/>
      <c r="AJ613" s="360"/>
      <c r="AK613" s="360"/>
      <c r="AL613" s="360"/>
      <c r="AM613" s="360"/>
      <c r="AN613" s="360"/>
      <c r="AO613" s="360"/>
      <c r="AP613" s="360"/>
      <c r="AQ613" s="360"/>
      <c r="AR613" s="360"/>
      <c r="AS613" s="360"/>
      <c r="AT613" s="360"/>
      <c r="AU613" s="360"/>
      <c r="AV613" s="360"/>
      <c r="AW613" s="360"/>
      <c r="AX613" s="360"/>
      <c r="AY613" s="360"/>
      <c r="AZ613" s="360"/>
      <c r="BA613" s="360"/>
      <c r="BB613" s="360"/>
      <c r="BC613" s="360"/>
      <c r="BD613" s="360"/>
      <c r="BE613" s="360"/>
      <c r="BF613" s="360"/>
      <c r="BG613" s="360"/>
      <c r="BH613" s="360">
        <v>7</v>
      </c>
      <c r="BI613" s="360">
        <v>417</v>
      </c>
      <c r="BJ613" s="362">
        <f t="shared" si="81"/>
        <v>104.25</v>
      </c>
      <c r="BK613" s="360">
        <v>28</v>
      </c>
      <c r="BL613" s="360">
        <v>1532</v>
      </c>
      <c r="BM613" s="362">
        <f t="shared" si="82"/>
        <v>383</v>
      </c>
    </row>
    <row r="614" spans="1:65" ht="15.75" customHeight="1">
      <c r="A614" s="340">
        <v>612</v>
      </c>
      <c r="B614" s="360" t="s">
        <v>4484</v>
      </c>
      <c r="C614" s="360"/>
      <c r="D614" s="360"/>
      <c r="E614" s="370" t="s">
        <v>5</v>
      </c>
      <c r="F614" s="360"/>
      <c r="G614" s="360"/>
      <c r="H614" s="360"/>
      <c r="I614" s="360"/>
      <c r="J614" s="360"/>
      <c r="K614" s="360"/>
      <c r="L614" s="360"/>
      <c r="M614" s="360"/>
      <c r="N614" s="360"/>
      <c r="O614" s="360"/>
      <c r="P614" s="360"/>
      <c r="Q614" s="360"/>
      <c r="R614" s="360"/>
      <c r="S614" s="360"/>
      <c r="T614" s="360"/>
      <c r="U614" s="360"/>
      <c r="V614" s="360"/>
      <c r="W614" s="360"/>
      <c r="X614" s="360"/>
      <c r="Y614" s="360"/>
      <c r="Z614" s="360"/>
      <c r="AA614" s="360"/>
      <c r="AB614" s="360"/>
      <c r="AC614" s="360"/>
      <c r="AD614" s="360"/>
      <c r="AE614" s="360"/>
      <c r="AF614" s="360"/>
      <c r="AG614" s="360"/>
      <c r="AH614" s="360"/>
      <c r="AI614" s="360"/>
      <c r="AJ614" s="360"/>
      <c r="AK614" s="360"/>
      <c r="AL614" s="360"/>
      <c r="AM614" s="360"/>
      <c r="AN614" s="360"/>
      <c r="AO614" s="360"/>
      <c r="AP614" s="360"/>
      <c r="AQ614" s="360"/>
      <c r="AR614" s="360"/>
      <c r="AS614" s="360"/>
      <c r="AT614" s="360"/>
      <c r="AU614" s="360"/>
      <c r="AV614" s="360"/>
      <c r="AW614" s="360"/>
      <c r="AX614" s="360"/>
      <c r="AY614" s="360"/>
      <c r="AZ614" s="360"/>
      <c r="BA614" s="360"/>
      <c r="BB614" s="360"/>
      <c r="BC614" s="360"/>
      <c r="BD614" s="360"/>
      <c r="BE614" s="360"/>
      <c r="BF614" s="360"/>
      <c r="BG614" s="360"/>
      <c r="BH614" s="360">
        <v>8</v>
      </c>
      <c r="BI614" s="360">
        <v>540</v>
      </c>
      <c r="BJ614" s="362">
        <f t="shared" si="81"/>
        <v>135</v>
      </c>
      <c r="BK614" s="360">
        <v>47</v>
      </c>
      <c r="BL614" s="360">
        <v>2753</v>
      </c>
      <c r="BM614" s="362">
        <f t="shared" si="82"/>
        <v>688.25</v>
      </c>
    </row>
    <row r="615" spans="1:65" ht="15.75" customHeight="1">
      <c r="A615" s="340">
        <v>613</v>
      </c>
      <c r="B615" s="360" t="s">
        <v>4485</v>
      </c>
      <c r="C615" s="360"/>
      <c r="D615" s="360"/>
      <c r="E615" s="370" t="s">
        <v>5</v>
      </c>
      <c r="F615" s="360"/>
      <c r="G615" s="360"/>
      <c r="H615" s="360"/>
      <c r="I615" s="360"/>
      <c r="J615" s="360"/>
      <c r="K615" s="360"/>
      <c r="L615" s="360"/>
      <c r="M615" s="360"/>
      <c r="N615" s="360"/>
      <c r="O615" s="360"/>
      <c r="P615" s="360"/>
      <c r="Q615" s="360"/>
      <c r="R615" s="360"/>
      <c r="S615" s="360"/>
      <c r="T615" s="360"/>
      <c r="U615" s="360"/>
      <c r="V615" s="360"/>
      <c r="W615" s="360"/>
      <c r="X615" s="360"/>
      <c r="Y615" s="360"/>
      <c r="Z615" s="360"/>
      <c r="AA615" s="360"/>
      <c r="AB615" s="360"/>
      <c r="AC615" s="360"/>
      <c r="AD615" s="360"/>
      <c r="AE615" s="360"/>
      <c r="AF615" s="360"/>
      <c r="AG615" s="360"/>
      <c r="AH615" s="360"/>
      <c r="AI615" s="360"/>
      <c r="AJ615" s="360"/>
      <c r="AK615" s="360"/>
      <c r="AL615" s="360"/>
      <c r="AM615" s="360"/>
      <c r="AN615" s="360"/>
      <c r="AO615" s="360"/>
      <c r="AP615" s="360"/>
      <c r="AQ615" s="360"/>
      <c r="AR615" s="360"/>
      <c r="AS615" s="360"/>
      <c r="AT615" s="360"/>
      <c r="AU615" s="360"/>
      <c r="AV615" s="360"/>
      <c r="AW615" s="360"/>
      <c r="AX615" s="360"/>
      <c r="AY615" s="360"/>
      <c r="AZ615" s="360"/>
      <c r="BA615" s="360"/>
      <c r="BB615" s="360"/>
      <c r="BC615" s="360"/>
      <c r="BD615" s="360"/>
      <c r="BE615" s="360"/>
      <c r="BF615" s="360"/>
      <c r="BG615" s="360"/>
      <c r="BH615" s="360">
        <v>2</v>
      </c>
      <c r="BI615" s="360">
        <v>158</v>
      </c>
      <c r="BJ615" s="362">
        <f t="shared" si="81"/>
        <v>39.5</v>
      </c>
      <c r="BK615" s="360">
        <v>20</v>
      </c>
      <c r="BL615" s="360">
        <v>1648</v>
      </c>
      <c r="BM615" s="362">
        <f t="shared" si="82"/>
        <v>412</v>
      </c>
    </row>
    <row r="616" spans="1:65" ht="15.75" customHeight="1">
      <c r="A616" s="340">
        <v>614</v>
      </c>
      <c r="B616" s="360" t="s">
        <v>4486</v>
      </c>
      <c r="C616" s="360"/>
      <c r="D616" s="360"/>
      <c r="E616" s="370" t="s">
        <v>5</v>
      </c>
      <c r="F616" s="360"/>
      <c r="G616" s="360"/>
      <c r="H616" s="360"/>
      <c r="I616" s="360"/>
      <c r="J616" s="360"/>
      <c r="K616" s="360"/>
      <c r="L616" s="360"/>
      <c r="M616" s="360"/>
      <c r="N616" s="360"/>
      <c r="O616" s="360"/>
      <c r="P616" s="360"/>
      <c r="Q616" s="360"/>
      <c r="R616" s="360"/>
      <c r="S616" s="360"/>
      <c r="T616" s="360"/>
      <c r="U616" s="360"/>
      <c r="V616" s="360"/>
      <c r="W616" s="360"/>
      <c r="X616" s="360"/>
      <c r="Y616" s="360"/>
      <c r="Z616" s="360"/>
      <c r="AA616" s="360"/>
      <c r="AB616" s="360"/>
      <c r="AC616" s="360"/>
      <c r="AD616" s="360"/>
      <c r="AE616" s="360"/>
      <c r="AF616" s="360"/>
      <c r="AG616" s="360"/>
      <c r="AH616" s="360"/>
      <c r="AI616" s="360"/>
      <c r="AJ616" s="360"/>
      <c r="AK616" s="360"/>
      <c r="AL616" s="360"/>
      <c r="AM616" s="360"/>
      <c r="AN616" s="360"/>
      <c r="AO616" s="360"/>
      <c r="AP616" s="360"/>
      <c r="AQ616" s="360"/>
      <c r="AR616" s="360"/>
      <c r="AS616" s="360"/>
      <c r="AT616" s="360"/>
      <c r="AU616" s="360"/>
      <c r="AV616" s="360"/>
      <c r="AW616" s="360"/>
      <c r="AX616" s="360"/>
      <c r="AY616" s="360"/>
      <c r="AZ616" s="360"/>
      <c r="BA616" s="360"/>
      <c r="BB616" s="360"/>
      <c r="BC616" s="360"/>
      <c r="BD616" s="360"/>
      <c r="BE616" s="360"/>
      <c r="BF616" s="360"/>
      <c r="BG616" s="360"/>
      <c r="BH616" s="360">
        <v>5</v>
      </c>
      <c r="BI616" s="360">
        <v>311</v>
      </c>
      <c r="BJ616" s="362">
        <f t="shared" si="81"/>
        <v>77.75</v>
      </c>
      <c r="BK616" s="360">
        <v>23</v>
      </c>
      <c r="BL616" s="360">
        <v>1469</v>
      </c>
      <c r="BM616" s="362">
        <f t="shared" si="82"/>
        <v>367.25</v>
      </c>
    </row>
    <row r="617" spans="1:65" ht="15.75" customHeight="1">
      <c r="A617" s="340">
        <v>615</v>
      </c>
      <c r="B617" s="360" t="s">
        <v>4487</v>
      </c>
      <c r="C617" s="360"/>
      <c r="D617" s="360"/>
      <c r="E617" s="370" t="s">
        <v>5</v>
      </c>
      <c r="F617" s="360"/>
      <c r="G617" s="360"/>
      <c r="H617" s="360"/>
      <c r="I617" s="360"/>
      <c r="J617" s="360"/>
      <c r="K617" s="360"/>
      <c r="L617" s="360"/>
      <c r="M617" s="360"/>
      <c r="N617" s="360"/>
      <c r="O617" s="360"/>
      <c r="P617" s="360"/>
      <c r="Q617" s="360"/>
      <c r="R617" s="360"/>
      <c r="S617" s="360"/>
      <c r="T617" s="360"/>
      <c r="U617" s="360"/>
      <c r="V617" s="360"/>
      <c r="W617" s="360"/>
      <c r="X617" s="360"/>
      <c r="Y617" s="360"/>
      <c r="Z617" s="360"/>
      <c r="AA617" s="360"/>
      <c r="AB617" s="360"/>
      <c r="AC617" s="360"/>
      <c r="AD617" s="360"/>
      <c r="AE617" s="360"/>
      <c r="AF617" s="360"/>
      <c r="AG617" s="360"/>
      <c r="AH617" s="360"/>
      <c r="AI617" s="360"/>
      <c r="AJ617" s="360"/>
      <c r="AK617" s="360"/>
      <c r="AL617" s="360"/>
      <c r="AM617" s="360"/>
      <c r="AN617" s="360"/>
      <c r="AO617" s="360"/>
      <c r="AP617" s="360"/>
      <c r="AQ617" s="360"/>
      <c r="AR617" s="360"/>
      <c r="AS617" s="360"/>
      <c r="AT617" s="360"/>
      <c r="AU617" s="360"/>
      <c r="AV617" s="360"/>
      <c r="AW617" s="360"/>
      <c r="AX617" s="360"/>
      <c r="AY617" s="360"/>
      <c r="AZ617" s="360"/>
      <c r="BA617" s="360"/>
      <c r="BB617" s="360"/>
      <c r="BC617" s="360"/>
      <c r="BD617" s="360"/>
      <c r="BE617" s="360"/>
      <c r="BF617" s="360"/>
      <c r="BG617" s="360"/>
      <c r="BH617" s="360">
        <v>4</v>
      </c>
      <c r="BI617" s="360">
        <v>292</v>
      </c>
      <c r="BJ617" s="362">
        <f t="shared" si="81"/>
        <v>73</v>
      </c>
      <c r="BK617" s="360">
        <v>15</v>
      </c>
      <c r="BL617" s="360">
        <v>937</v>
      </c>
      <c r="BM617" s="362">
        <f t="shared" si="82"/>
        <v>234.25</v>
      </c>
    </row>
    <row r="618" spans="1:65" ht="15.75" customHeight="1">
      <c r="A618" s="340">
        <v>616</v>
      </c>
      <c r="B618" s="360" t="s">
        <v>4488</v>
      </c>
      <c r="C618" s="360"/>
      <c r="D618" s="360"/>
      <c r="E618" s="370" t="s">
        <v>5</v>
      </c>
      <c r="F618" s="360"/>
      <c r="G618" s="360"/>
      <c r="H618" s="360"/>
      <c r="I618" s="360"/>
      <c r="J618" s="360"/>
      <c r="K618" s="360"/>
      <c r="L618" s="360"/>
      <c r="M618" s="360"/>
      <c r="N618" s="360"/>
      <c r="O618" s="360"/>
      <c r="P618" s="360"/>
      <c r="Q618" s="360"/>
      <c r="R618" s="360"/>
      <c r="S618" s="360"/>
      <c r="T618" s="360"/>
      <c r="U618" s="360"/>
      <c r="V618" s="360"/>
      <c r="W618" s="360"/>
      <c r="X618" s="360"/>
      <c r="Y618" s="360"/>
      <c r="Z618" s="360"/>
      <c r="AA618" s="360"/>
      <c r="AB618" s="360"/>
      <c r="AC618" s="360"/>
      <c r="AD618" s="360"/>
      <c r="AE618" s="360"/>
      <c r="AF618" s="360"/>
      <c r="AG618" s="360"/>
      <c r="AH618" s="360"/>
      <c r="AI618" s="360"/>
      <c r="AJ618" s="360"/>
      <c r="AK618" s="360"/>
      <c r="AL618" s="360"/>
      <c r="AM618" s="360"/>
      <c r="AN618" s="360"/>
      <c r="AO618" s="360"/>
      <c r="AP618" s="360"/>
      <c r="AQ618" s="360"/>
      <c r="AR618" s="360"/>
      <c r="AS618" s="360"/>
      <c r="AT618" s="360"/>
      <c r="AU618" s="360"/>
      <c r="AV618" s="360"/>
      <c r="AW618" s="360"/>
      <c r="AX618" s="360"/>
      <c r="AY618" s="360"/>
      <c r="AZ618" s="360"/>
      <c r="BA618" s="360"/>
      <c r="BB618" s="360"/>
      <c r="BC618" s="360"/>
      <c r="BD618" s="360"/>
      <c r="BE618" s="360"/>
      <c r="BF618" s="360"/>
      <c r="BG618" s="360"/>
      <c r="BH618" s="360">
        <v>17</v>
      </c>
      <c r="BI618" s="360">
        <v>1291</v>
      </c>
      <c r="BJ618" s="362">
        <f t="shared" si="81"/>
        <v>322.75</v>
      </c>
      <c r="BK618" s="360">
        <v>109</v>
      </c>
      <c r="BL618" s="360">
        <v>7575</v>
      </c>
      <c r="BM618" s="362">
        <f t="shared" si="82"/>
        <v>1893.75</v>
      </c>
    </row>
    <row r="619" spans="1:65" ht="15.75" customHeight="1">
      <c r="A619" s="340">
        <v>617</v>
      </c>
      <c r="B619" s="360" t="s">
        <v>4489</v>
      </c>
      <c r="C619" s="360"/>
      <c r="D619" s="360"/>
      <c r="E619" s="370" t="s">
        <v>5</v>
      </c>
      <c r="F619" s="360"/>
      <c r="G619" s="360"/>
      <c r="H619" s="360"/>
      <c r="I619" s="360"/>
      <c r="J619" s="360"/>
      <c r="K619" s="360"/>
      <c r="L619" s="360"/>
      <c r="M619" s="360"/>
      <c r="N619" s="360"/>
      <c r="O619" s="360"/>
      <c r="P619" s="360"/>
      <c r="Q619" s="360"/>
      <c r="R619" s="360"/>
      <c r="S619" s="360"/>
      <c r="T619" s="360"/>
      <c r="U619" s="360"/>
      <c r="V619" s="360"/>
      <c r="W619" s="360"/>
      <c r="X619" s="360"/>
      <c r="Y619" s="360"/>
      <c r="Z619" s="360"/>
      <c r="AA619" s="360"/>
      <c r="AB619" s="360"/>
      <c r="AC619" s="360"/>
      <c r="AD619" s="360"/>
      <c r="AE619" s="360"/>
      <c r="AF619" s="360"/>
      <c r="AG619" s="360"/>
      <c r="AH619" s="360"/>
      <c r="AI619" s="360"/>
      <c r="AJ619" s="360"/>
      <c r="AK619" s="360"/>
      <c r="AL619" s="360"/>
      <c r="AM619" s="360"/>
      <c r="AN619" s="360"/>
      <c r="AO619" s="360"/>
      <c r="AP619" s="360"/>
      <c r="AQ619" s="360"/>
      <c r="AR619" s="360"/>
      <c r="AS619" s="360"/>
      <c r="AT619" s="360"/>
      <c r="AU619" s="360"/>
      <c r="AV619" s="360"/>
      <c r="AW619" s="360"/>
      <c r="AX619" s="360"/>
      <c r="AY619" s="360"/>
      <c r="AZ619" s="360"/>
      <c r="BA619" s="360"/>
      <c r="BB619" s="360"/>
      <c r="BC619" s="360"/>
      <c r="BD619" s="360"/>
      <c r="BE619" s="360"/>
      <c r="BF619" s="360"/>
      <c r="BG619" s="360"/>
      <c r="BH619" s="360">
        <v>12</v>
      </c>
      <c r="BI619" s="360">
        <v>532</v>
      </c>
      <c r="BJ619" s="362">
        <f t="shared" si="81"/>
        <v>133</v>
      </c>
      <c r="BK619" s="360">
        <v>52</v>
      </c>
      <c r="BL619" s="360">
        <v>3032</v>
      </c>
      <c r="BM619" s="362">
        <f t="shared" si="82"/>
        <v>758</v>
      </c>
    </row>
    <row r="620" spans="1:65" ht="15.75" customHeight="1">
      <c r="A620" s="340">
        <v>618</v>
      </c>
      <c r="B620" s="360" t="s">
        <v>4490</v>
      </c>
      <c r="C620" s="360"/>
      <c r="D620" s="360"/>
      <c r="E620" s="370" t="s">
        <v>5</v>
      </c>
      <c r="F620" s="360"/>
      <c r="G620" s="360"/>
      <c r="H620" s="360"/>
      <c r="I620" s="360"/>
      <c r="J620" s="360"/>
      <c r="K620" s="360"/>
      <c r="L620" s="360"/>
      <c r="M620" s="360"/>
      <c r="N620" s="360"/>
      <c r="O620" s="360"/>
      <c r="P620" s="360"/>
      <c r="Q620" s="360"/>
      <c r="R620" s="360"/>
      <c r="S620" s="360"/>
      <c r="T620" s="360"/>
      <c r="U620" s="360"/>
      <c r="V620" s="360"/>
      <c r="W620" s="360"/>
      <c r="X620" s="360"/>
      <c r="Y620" s="360"/>
      <c r="Z620" s="360"/>
      <c r="AA620" s="360"/>
      <c r="AB620" s="360"/>
      <c r="AC620" s="360"/>
      <c r="AD620" s="360"/>
      <c r="AE620" s="360"/>
      <c r="AF620" s="360"/>
      <c r="AG620" s="360"/>
      <c r="AH620" s="360"/>
      <c r="AI620" s="360"/>
      <c r="AJ620" s="360"/>
      <c r="AK620" s="360"/>
      <c r="AL620" s="360"/>
      <c r="AM620" s="360"/>
      <c r="AN620" s="360"/>
      <c r="AO620" s="360"/>
      <c r="AP620" s="360"/>
      <c r="AQ620" s="360"/>
      <c r="AR620" s="360"/>
      <c r="AS620" s="360"/>
      <c r="AT620" s="360"/>
      <c r="AU620" s="360"/>
      <c r="AV620" s="360"/>
      <c r="AW620" s="360"/>
      <c r="AX620" s="360"/>
      <c r="AY620" s="360"/>
      <c r="AZ620" s="360"/>
      <c r="BA620" s="360"/>
      <c r="BB620" s="360"/>
      <c r="BC620" s="360"/>
      <c r="BD620" s="360"/>
      <c r="BE620" s="360"/>
      <c r="BF620" s="360"/>
      <c r="BG620" s="360"/>
      <c r="BH620" s="360">
        <v>1</v>
      </c>
      <c r="BI620" s="360">
        <v>99</v>
      </c>
      <c r="BJ620" s="362">
        <f t="shared" si="81"/>
        <v>24.75</v>
      </c>
      <c r="BK620" s="360">
        <v>10</v>
      </c>
      <c r="BL620" s="360">
        <v>486</v>
      </c>
      <c r="BM620" s="362">
        <f t="shared" si="82"/>
        <v>121.5</v>
      </c>
    </row>
    <row r="621" spans="1:65" ht="15.75" customHeight="1">
      <c r="A621" s="340">
        <v>619</v>
      </c>
      <c r="B621" s="360" t="s">
        <v>4491</v>
      </c>
      <c r="C621" s="360"/>
      <c r="D621" s="360"/>
      <c r="E621" s="370" t="s">
        <v>5</v>
      </c>
      <c r="F621" s="360"/>
      <c r="G621" s="360"/>
      <c r="H621" s="360"/>
      <c r="I621" s="360"/>
      <c r="J621" s="360"/>
      <c r="K621" s="360"/>
      <c r="L621" s="360"/>
      <c r="M621" s="360"/>
      <c r="N621" s="360"/>
      <c r="O621" s="360"/>
      <c r="P621" s="360"/>
      <c r="Q621" s="360"/>
      <c r="R621" s="360"/>
      <c r="S621" s="360"/>
      <c r="T621" s="360"/>
      <c r="U621" s="360"/>
      <c r="V621" s="360"/>
      <c r="W621" s="360"/>
      <c r="X621" s="360"/>
      <c r="Y621" s="360"/>
      <c r="Z621" s="360"/>
      <c r="AA621" s="360"/>
      <c r="AB621" s="360"/>
      <c r="AC621" s="360"/>
      <c r="AD621" s="360"/>
      <c r="AE621" s="360"/>
      <c r="AF621" s="360"/>
      <c r="AG621" s="360"/>
      <c r="AH621" s="360"/>
      <c r="AI621" s="360"/>
      <c r="AJ621" s="360"/>
      <c r="AK621" s="360"/>
      <c r="AL621" s="360"/>
      <c r="AM621" s="360"/>
      <c r="AN621" s="360"/>
      <c r="AO621" s="360"/>
      <c r="AP621" s="360"/>
      <c r="AQ621" s="360"/>
      <c r="AR621" s="360"/>
      <c r="AS621" s="360"/>
      <c r="AT621" s="360"/>
      <c r="AU621" s="360"/>
      <c r="AV621" s="360"/>
      <c r="AW621" s="360"/>
      <c r="AX621" s="360"/>
      <c r="AY621" s="360"/>
      <c r="AZ621" s="360"/>
      <c r="BA621" s="360"/>
      <c r="BB621" s="360"/>
      <c r="BC621" s="360"/>
      <c r="BD621" s="360"/>
      <c r="BE621" s="360"/>
      <c r="BF621" s="360"/>
      <c r="BG621" s="360"/>
      <c r="BH621" s="360">
        <v>3</v>
      </c>
      <c r="BI621" s="360">
        <v>317</v>
      </c>
      <c r="BJ621" s="362">
        <f t="shared" si="81"/>
        <v>79.25</v>
      </c>
      <c r="BK621" s="360">
        <v>15</v>
      </c>
      <c r="BL621" s="360">
        <v>1097</v>
      </c>
      <c r="BM621" s="362">
        <f t="shared" si="82"/>
        <v>274.25</v>
      </c>
    </row>
    <row r="622" spans="1:65" ht="15.75" customHeight="1">
      <c r="A622" s="340">
        <v>620</v>
      </c>
      <c r="B622" s="360" t="s">
        <v>4492</v>
      </c>
      <c r="C622" s="360"/>
      <c r="D622" s="360"/>
      <c r="E622" s="370" t="s">
        <v>5</v>
      </c>
      <c r="F622" s="360"/>
      <c r="G622" s="360"/>
      <c r="H622" s="360"/>
      <c r="I622" s="360"/>
      <c r="J622" s="360"/>
      <c r="K622" s="360"/>
      <c r="L622" s="360"/>
      <c r="M622" s="360"/>
      <c r="N622" s="360"/>
      <c r="O622" s="360"/>
      <c r="P622" s="360"/>
      <c r="Q622" s="360"/>
      <c r="R622" s="360"/>
      <c r="S622" s="360"/>
      <c r="T622" s="360"/>
      <c r="U622" s="360"/>
      <c r="V622" s="360"/>
      <c r="W622" s="360"/>
      <c r="X622" s="360"/>
      <c r="Y622" s="360"/>
      <c r="Z622" s="360"/>
      <c r="AA622" s="360"/>
      <c r="AB622" s="360"/>
      <c r="AC622" s="360"/>
      <c r="AD622" s="360"/>
      <c r="AE622" s="360"/>
      <c r="AF622" s="360"/>
      <c r="AG622" s="360"/>
      <c r="AH622" s="360"/>
      <c r="AI622" s="360"/>
      <c r="AJ622" s="360"/>
      <c r="AK622" s="360"/>
      <c r="AL622" s="360"/>
      <c r="AM622" s="360"/>
      <c r="AN622" s="360"/>
      <c r="AO622" s="360"/>
      <c r="AP622" s="360"/>
      <c r="AQ622" s="360"/>
      <c r="AR622" s="360"/>
      <c r="AS622" s="360"/>
      <c r="AT622" s="360"/>
      <c r="AU622" s="360"/>
      <c r="AV622" s="360"/>
      <c r="AW622" s="360"/>
      <c r="AX622" s="360"/>
      <c r="AY622" s="360"/>
      <c r="AZ622" s="360"/>
      <c r="BA622" s="360"/>
      <c r="BB622" s="360"/>
      <c r="BC622" s="360"/>
      <c r="BD622" s="360"/>
      <c r="BE622" s="360"/>
      <c r="BF622" s="360"/>
      <c r="BG622" s="360"/>
      <c r="BH622" s="360">
        <v>195</v>
      </c>
      <c r="BI622" s="360">
        <v>11525</v>
      </c>
      <c r="BJ622" s="362">
        <f t="shared" si="81"/>
        <v>2881.25</v>
      </c>
      <c r="BK622" s="360">
        <v>136</v>
      </c>
      <c r="BL622" s="360">
        <v>8420</v>
      </c>
      <c r="BM622" s="362">
        <f t="shared" si="82"/>
        <v>2105</v>
      </c>
    </row>
    <row r="623" spans="1:65" ht="15.75" customHeight="1">
      <c r="A623" s="340">
        <v>621</v>
      </c>
      <c r="B623" s="360" t="s">
        <v>4493</v>
      </c>
      <c r="C623" s="360"/>
      <c r="D623" s="360"/>
      <c r="E623" s="370" t="s">
        <v>5</v>
      </c>
      <c r="F623" s="360"/>
      <c r="G623" s="360"/>
      <c r="H623" s="360"/>
      <c r="I623" s="360"/>
      <c r="J623" s="360"/>
      <c r="K623" s="360"/>
      <c r="L623" s="360"/>
      <c r="M623" s="360"/>
      <c r="N623" s="360"/>
      <c r="O623" s="360"/>
      <c r="P623" s="360"/>
      <c r="Q623" s="360"/>
      <c r="R623" s="360"/>
      <c r="S623" s="360"/>
      <c r="T623" s="360"/>
      <c r="U623" s="360"/>
      <c r="V623" s="360"/>
      <c r="W623" s="360"/>
      <c r="X623" s="360"/>
      <c r="Y623" s="360"/>
      <c r="Z623" s="360"/>
      <c r="AA623" s="360"/>
      <c r="AB623" s="360"/>
      <c r="AC623" s="360"/>
      <c r="AD623" s="360"/>
      <c r="AE623" s="360"/>
      <c r="AF623" s="360"/>
      <c r="AG623" s="360"/>
      <c r="AH623" s="360"/>
      <c r="AI623" s="360"/>
      <c r="AJ623" s="360"/>
      <c r="AK623" s="360"/>
      <c r="AL623" s="360"/>
      <c r="AM623" s="360"/>
      <c r="AN623" s="360"/>
      <c r="AO623" s="360"/>
      <c r="AP623" s="360"/>
      <c r="AQ623" s="360"/>
      <c r="AR623" s="360"/>
      <c r="AS623" s="360"/>
      <c r="AT623" s="360"/>
      <c r="AU623" s="360"/>
      <c r="AV623" s="360"/>
      <c r="AW623" s="360"/>
      <c r="AX623" s="360"/>
      <c r="AY623" s="360"/>
      <c r="AZ623" s="360"/>
      <c r="BA623" s="360"/>
      <c r="BB623" s="360"/>
      <c r="BC623" s="360"/>
      <c r="BD623" s="360"/>
      <c r="BE623" s="360"/>
      <c r="BF623" s="360"/>
      <c r="BG623" s="360"/>
      <c r="BH623" s="360">
        <v>22</v>
      </c>
      <c r="BI623" s="360">
        <v>1554</v>
      </c>
      <c r="BJ623" s="362">
        <f t="shared" si="81"/>
        <v>388.5</v>
      </c>
      <c r="BK623" s="360">
        <v>36</v>
      </c>
      <c r="BL623" s="360">
        <v>1988</v>
      </c>
      <c r="BM623" s="362">
        <f t="shared" si="82"/>
        <v>497</v>
      </c>
    </row>
    <row r="624" spans="1:65" ht="15.75" customHeight="1">
      <c r="A624" s="340">
        <v>622</v>
      </c>
      <c r="B624" s="360" t="s">
        <v>4494</v>
      </c>
      <c r="C624" s="360"/>
      <c r="D624" s="360"/>
      <c r="E624" s="370" t="s">
        <v>5</v>
      </c>
      <c r="F624" s="360"/>
      <c r="G624" s="360"/>
      <c r="H624" s="360"/>
      <c r="I624" s="360"/>
      <c r="J624" s="360"/>
      <c r="K624" s="360"/>
      <c r="L624" s="360"/>
      <c r="M624" s="360"/>
      <c r="N624" s="360"/>
      <c r="O624" s="360"/>
      <c r="P624" s="360"/>
      <c r="Q624" s="360"/>
      <c r="R624" s="360"/>
      <c r="S624" s="360"/>
      <c r="T624" s="360"/>
      <c r="U624" s="360"/>
      <c r="V624" s="360"/>
      <c r="W624" s="360"/>
      <c r="X624" s="360"/>
      <c r="Y624" s="360"/>
      <c r="Z624" s="360"/>
      <c r="AA624" s="360"/>
      <c r="AB624" s="360"/>
      <c r="AC624" s="360"/>
      <c r="AD624" s="360"/>
      <c r="AE624" s="360"/>
      <c r="AF624" s="360"/>
      <c r="AG624" s="360"/>
      <c r="AH624" s="360"/>
      <c r="AI624" s="360"/>
      <c r="AJ624" s="360"/>
      <c r="AK624" s="360"/>
      <c r="AL624" s="360"/>
      <c r="AM624" s="360"/>
      <c r="AN624" s="360"/>
      <c r="AO624" s="360"/>
      <c r="AP624" s="360"/>
      <c r="AQ624" s="360"/>
      <c r="AR624" s="360"/>
      <c r="AS624" s="360"/>
      <c r="AT624" s="360"/>
      <c r="AU624" s="360"/>
      <c r="AV624" s="360"/>
      <c r="AW624" s="360"/>
      <c r="AX624" s="360"/>
      <c r="AY624" s="360"/>
      <c r="AZ624" s="360"/>
      <c r="BA624" s="360"/>
      <c r="BB624" s="360"/>
      <c r="BC624" s="360"/>
      <c r="BD624" s="360"/>
      <c r="BE624" s="360"/>
      <c r="BF624" s="360"/>
      <c r="BG624" s="360"/>
      <c r="BH624" s="360">
        <v>188</v>
      </c>
      <c r="BI624" s="360">
        <v>11548</v>
      </c>
      <c r="BJ624" s="362">
        <f t="shared" si="81"/>
        <v>2887</v>
      </c>
      <c r="BK624" s="360">
        <v>228</v>
      </c>
      <c r="BL624" s="360">
        <v>13260</v>
      </c>
      <c r="BM624" s="362">
        <f t="shared" si="82"/>
        <v>3315</v>
      </c>
    </row>
    <row r="625" spans="1:65" ht="15.75" customHeight="1">
      <c r="A625" s="340">
        <v>623</v>
      </c>
      <c r="B625" s="360" t="s">
        <v>4495</v>
      </c>
      <c r="C625" s="360"/>
      <c r="D625" s="360"/>
      <c r="E625" s="370" t="s">
        <v>5</v>
      </c>
      <c r="F625" s="360"/>
      <c r="G625" s="360"/>
      <c r="H625" s="360"/>
      <c r="I625" s="360"/>
      <c r="J625" s="360"/>
      <c r="K625" s="360"/>
      <c r="L625" s="360"/>
      <c r="M625" s="360"/>
      <c r="N625" s="360"/>
      <c r="O625" s="360"/>
      <c r="P625" s="360"/>
      <c r="Q625" s="360"/>
      <c r="R625" s="360"/>
      <c r="S625" s="360"/>
      <c r="T625" s="360"/>
      <c r="U625" s="360"/>
      <c r="V625" s="360"/>
      <c r="W625" s="360"/>
      <c r="X625" s="360"/>
      <c r="Y625" s="360"/>
      <c r="Z625" s="360"/>
      <c r="AA625" s="360"/>
      <c r="AB625" s="360"/>
      <c r="AC625" s="360"/>
      <c r="AD625" s="360"/>
      <c r="AE625" s="360"/>
      <c r="AF625" s="360"/>
      <c r="AG625" s="360"/>
      <c r="AH625" s="360"/>
      <c r="AI625" s="360"/>
      <c r="AJ625" s="360"/>
      <c r="AK625" s="360"/>
      <c r="AL625" s="360"/>
      <c r="AM625" s="360"/>
      <c r="AN625" s="360"/>
      <c r="AO625" s="360"/>
      <c r="AP625" s="360"/>
      <c r="AQ625" s="360"/>
      <c r="AR625" s="360"/>
      <c r="AS625" s="360"/>
      <c r="AT625" s="360"/>
      <c r="AU625" s="360"/>
      <c r="AV625" s="360"/>
      <c r="AW625" s="360"/>
      <c r="AX625" s="360"/>
      <c r="AY625" s="360"/>
      <c r="AZ625" s="360"/>
      <c r="BA625" s="360"/>
      <c r="BB625" s="360"/>
      <c r="BC625" s="360"/>
      <c r="BD625" s="360"/>
      <c r="BE625" s="360"/>
      <c r="BF625" s="360"/>
      <c r="BG625" s="360"/>
      <c r="BH625" s="360">
        <v>6</v>
      </c>
      <c r="BI625" s="360">
        <v>282</v>
      </c>
      <c r="BJ625" s="362">
        <f t="shared" si="81"/>
        <v>70.5</v>
      </c>
      <c r="BK625" s="360">
        <v>115</v>
      </c>
      <c r="BL625" s="360">
        <v>7361</v>
      </c>
      <c r="BM625" s="362">
        <f t="shared" si="82"/>
        <v>1840.25</v>
      </c>
    </row>
    <row r="626" spans="1:65" ht="15.75" customHeight="1">
      <c r="A626" s="340">
        <v>624</v>
      </c>
      <c r="B626" s="360" t="s">
        <v>4496</v>
      </c>
      <c r="C626" s="360"/>
      <c r="D626" s="360"/>
      <c r="E626" s="370" t="s">
        <v>5</v>
      </c>
      <c r="F626" s="360"/>
      <c r="G626" s="360"/>
      <c r="H626" s="360"/>
      <c r="I626" s="360"/>
      <c r="J626" s="360"/>
      <c r="K626" s="360"/>
      <c r="L626" s="360"/>
      <c r="M626" s="360"/>
      <c r="N626" s="360"/>
      <c r="O626" s="360"/>
      <c r="P626" s="360"/>
      <c r="Q626" s="360"/>
      <c r="R626" s="360"/>
      <c r="S626" s="360"/>
      <c r="T626" s="360"/>
      <c r="U626" s="360"/>
      <c r="V626" s="360"/>
      <c r="W626" s="360"/>
      <c r="X626" s="360"/>
      <c r="Y626" s="360"/>
      <c r="Z626" s="360"/>
      <c r="AA626" s="360"/>
      <c r="AB626" s="360"/>
      <c r="AC626" s="360"/>
      <c r="AD626" s="360"/>
      <c r="AE626" s="360"/>
      <c r="AF626" s="360"/>
      <c r="AG626" s="360"/>
      <c r="AH626" s="360"/>
      <c r="AI626" s="360"/>
      <c r="AJ626" s="360"/>
      <c r="AK626" s="360"/>
      <c r="AL626" s="360"/>
      <c r="AM626" s="360"/>
      <c r="AN626" s="360"/>
      <c r="AO626" s="360"/>
      <c r="AP626" s="360"/>
      <c r="AQ626" s="360"/>
      <c r="AR626" s="360"/>
      <c r="AS626" s="360"/>
      <c r="AT626" s="360"/>
      <c r="AU626" s="360"/>
      <c r="AV626" s="360"/>
      <c r="AW626" s="360"/>
      <c r="AX626" s="360"/>
      <c r="AY626" s="360"/>
      <c r="AZ626" s="360"/>
      <c r="BA626" s="360"/>
      <c r="BB626" s="360"/>
      <c r="BC626" s="360"/>
      <c r="BD626" s="360"/>
      <c r="BE626" s="360"/>
      <c r="BF626" s="360"/>
      <c r="BG626" s="360"/>
      <c r="BH626" s="360">
        <v>4</v>
      </c>
      <c r="BI626" s="360">
        <v>276</v>
      </c>
      <c r="BJ626" s="362">
        <f t="shared" si="81"/>
        <v>69</v>
      </c>
      <c r="BK626" s="360">
        <v>15</v>
      </c>
      <c r="BL626" s="360">
        <v>1197</v>
      </c>
      <c r="BM626" s="362">
        <f t="shared" si="82"/>
        <v>299.25</v>
      </c>
    </row>
    <row r="627" spans="1:65" ht="15.75" customHeight="1">
      <c r="A627" s="340">
        <v>625</v>
      </c>
      <c r="B627" s="360" t="s">
        <v>4497</v>
      </c>
      <c r="C627" s="360"/>
      <c r="D627" s="360"/>
      <c r="E627" s="370" t="s">
        <v>5</v>
      </c>
      <c r="F627" s="360"/>
      <c r="G627" s="360"/>
      <c r="H627" s="360"/>
      <c r="I627" s="360"/>
      <c r="J627" s="360"/>
      <c r="K627" s="360"/>
      <c r="L627" s="360"/>
      <c r="M627" s="360"/>
      <c r="N627" s="360"/>
      <c r="O627" s="360"/>
      <c r="P627" s="360"/>
      <c r="Q627" s="360"/>
      <c r="R627" s="360"/>
      <c r="S627" s="360"/>
      <c r="T627" s="360"/>
      <c r="U627" s="360"/>
      <c r="V627" s="360"/>
      <c r="W627" s="360"/>
      <c r="X627" s="360"/>
      <c r="Y627" s="360"/>
      <c r="Z627" s="360"/>
      <c r="AA627" s="360"/>
      <c r="AB627" s="360"/>
      <c r="AC627" s="360"/>
      <c r="AD627" s="360"/>
      <c r="AE627" s="360"/>
      <c r="AF627" s="360"/>
      <c r="AG627" s="360"/>
      <c r="AH627" s="360"/>
      <c r="AI627" s="360"/>
      <c r="AJ627" s="360"/>
      <c r="AK627" s="360"/>
      <c r="AL627" s="360"/>
      <c r="AM627" s="360"/>
      <c r="AN627" s="360"/>
      <c r="AO627" s="360"/>
      <c r="AP627" s="360"/>
      <c r="AQ627" s="360"/>
      <c r="AR627" s="360"/>
      <c r="AS627" s="360"/>
      <c r="AT627" s="360"/>
      <c r="AU627" s="360"/>
      <c r="AV627" s="360"/>
      <c r="AW627" s="360"/>
      <c r="AX627" s="360"/>
      <c r="AY627" s="360"/>
      <c r="AZ627" s="360"/>
      <c r="BA627" s="360"/>
      <c r="BB627" s="360"/>
      <c r="BC627" s="360"/>
      <c r="BD627" s="360"/>
      <c r="BE627" s="360"/>
      <c r="BF627" s="360"/>
      <c r="BG627" s="360"/>
      <c r="BH627" s="360">
        <v>11</v>
      </c>
      <c r="BI627" s="360">
        <v>641</v>
      </c>
      <c r="BJ627" s="362">
        <f t="shared" si="81"/>
        <v>160.25</v>
      </c>
      <c r="BK627" s="360">
        <v>44</v>
      </c>
      <c r="BL627" s="360">
        <v>2956</v>
      </c>
      <c r="BM627" s="362">
        <f t="shared" si="82"/>
        <v>739</v>
      </c>
    </row>
    <row r="628" spans="1:65" ht="15.75" customHeight="1">
      <c r="A628" s="340">
        <v>626</v>
      </c>
      <c r="B628" s="360" t="s">
        <v>4498</v>
      </c>
      <c r="C628" s="360"/>
      <c r="D628" s="360"/>
      <c r="E628" s="370" t="s">
        <v>5</v>
      </c>
      <c r="F628" s="360"/>
      <c r="G628" s="360"/>
      <c r="H628" s="360"/>
      <c r="I628" s="360"/>
      <c r="J628" s="360"/>
      <c r="K628" s="360"/>
      <c r="L628" s="360"/>
      <c r="M628" s="360"/>
      <c r="N628" s="360"/>
      <c r="O628" s="360"/>
      <c r="P628" s="360"/>
      <c r="Q628" s="360"/>
      <c r="R628" s="360"/>
      <c r="S628" s="360"/>
      <c r="T628" s="360"/>
      <c r="U628" s="360"/>
      <c r="V628" s="360"/>
      <c r="W628" s="360"/>
      <c r="X628" s="360"/>
      <c r="Y628" s="360"/>
      <c r="Z628" s="360"/>
      <c r="AA628" s="360"/>
      <c r="AB628" s="360"/>
      <c r="AC628" s="360"/>
      <c r="AD628" s="360"/>
      <c r="AE628" s="360"/>
      <c r="AF628" s="360"/>
      <c r="AG628" s="360"/>
      <c r="AH628" s="360"/>
      <c r="AI628" s="360"/>
      <c r="AJ628" s="360"/>
      <c r="AK628" s="360"/>
      <c r="AL628" s="360"/>
      <c r="AM628" s="360"/>
      <c r="AN628" s="360"/>
      <c r="AO628" s="360"/>
      <c r="AP628" s="360"/>
      <c r="AQ628" s="360"/>
      <c r="AR628" s="360"/>
      <c r="AS628" s="360"/>
      <c r="AT628" s="360"/>
      <c r="AU628" s="360"/>
      <c r="AV628" s="360"/>
      <c r="AW628" s="360"/>
      <c r="AX628" s="360"/>
      <c r="AY628" s="360"/>
      <c r="AZ628" s="360"/>
      <c r="BA628" s="360"/>
      <c r="BB628" s="360"/>
      <c r="BC628" s="360"/>
      <c r="BD628" s="360"/>
      <c r="BE628" s="360"/>
      <c r="BF628" s="360"/>
      <c r="BG628" s="360"/>
      <c r="BH628" s="360">
        <v>5</v>
      </c>
      <c r="BI628" s="360">
        <v>243</v>
      </c>
      <c r="BJ628" s="362">
        <f t="shared" si="81"/>
        <v>60.75</v>
      </c>
      <c r="BK628" s="360">
        <v>5</v>
      </c>
      <c r="BL628" s="360">
        <v>367</v>
      </c>
      <c r="BM628" s="362">
        <f t="shared" si="82"/>
        <v>91.75</v>
      </c>
    </row>
    <row r="629" spans="1:65" ht="15.75" customHeight="1">
      <c r="A629" s="340">
        <v>627</v>
      </c>
      <c r="B629" s="360" t="s">
        <v>4499</v>
      </c>
      <c r="C629" s="360"/>
      <c r="D629" s="360"/>
      <c r="E629" s="370" t="s">
        <v>5</v>
      </c>
      <c r="F629" s="360"/>
      <c r="G629" s="360"/>
      <c r="H629" s="360"/>
      <c r="I629" s="360"/>
      <c r="J629" s="360"/>
      <c r="K629" s="360"/>
      <c r="L629" s="360"/>
      <c r="M629" s="360"/>
      <c r="N629" s="360"/>
      <c r="O629" s="360"/>
      <c r="P629" s="360"/>
      <c r="Q629" s="360"/>
      <c r="R629" s="360"/>
      <c r="S629" s="360"/>
      <c r="T629" s="360"/>
      <c r="U629" s="360"/>
      <c r="V629" s="360"/>
      <c r="W629" s="360"/>
      <c r="X629" s="360"/>
      <c r="Y629" s="360"/>
      <c r="Z629" s="360"/>
      <c r="AA629" s="360"/>
      <c r="AB629" s="360"/>
      <c r="AC629" s="360"/>
      <c r="AD629" s="360"/>
      <c r="AE629" s="360"/>
      <c r="AF629" s="360"/>
      <c r="AG629" s="360"/>
      <c r="AH629" s="360"/>
      <c r="AI629" s="360"/>
      <c r="AJ629" s="360"/>
      <c r="AK629" s="360"/>
      <c r="AL629" s="360"/>
      <c r="AM629" s="360"/>
      <c r="AN629" s="360"/>
      <c r="AO629" s="360"/>
      <c r="AP629" s="360"/>
      <c r="AQ629" s="360"/>
      <c r="AR629" s="360"/>
      <c r="AS629" s="360"/>
      <c r="AT629" s="360"/>
      <c r="AU629" s="360"/>
      <c r="AV629" s="360"/>
      <c r="AW629" s="360"/>
      <c r="AX629" s="360"/>
      <c r="AY629" s="360"/>
      <c r="AZ629" s="360"/>
      <c r="BA629" s="360"/>
      <c r="BB629" s="360"/>
      <c r="BC629" s="360"/>
      <c r="BD629" s="360"/>
      <c r="BE629" s="360"/>
      <c r="BF629" s="360"/>
      <c r="BG629" s="360"/>
      <c r="BH629" s="360">
        <v>9</v>
      </c>
      <c r="BI629" s="360">
        <v>623</v>
      </c>
      <c r="BJ629" s="362">
        <f t="shared" si="81"/>
        <v>155.75</v>
      </c>
      <c r="BK629" s="360">
        <v>30</v>
      </c>
      <c r="BL629" s="360">
        <v>2430</v>
      </c>
      <c r="BM629" s="362">
        <f t="shared" si="82"/>
        <v>607.5</v>
      </c>
    </row>
    <row r="630" spans="1:65" ht="15.75" customHeight="1">
      <c r="A630" s="340">
        <v>628</v>
      </c>
      <c r="B630" s="360" t="s">
        <v>4500</v>
      </c>
      <c r="C630" s="360"/>
      <c r="D630" s="360"/>
      <c r="E630" s="370" t="s">
        <v>5</v>
      </c>
      <c r="F630" s="360"/>
      <c r="G630" s="360"/>
      <c r="H630" s="360"/>
      <c r="I630" s="360"/>
      <c r="J630" s="360"/>
      <c r="K630" s="360"/>
      <c r="L630" s="360"/>
      <c r="M630" s="360"/>
      <c r="N630" s="360"/>
      <c r="O630" s="360"/>
      <c r="P630" s="360"/>
      <c r="Q630" s="360"/>
      <c r="R630" s="360"/>
      <c r="S630" s="360"/>
      <c r="T630" s="360"/>
      <c r="U630" s="360"/>
      <c r="V630" s="360"/>
      <c r="W630" s="360"/>
      <c r="X630" s="360"/>
      <c r="Y630" s="360"/>
      <c r="Z630" s="360"/>
      <c r="AA630" s="360"/>
      <c r="AB630" s="360"/>
      <c r="AC630" s="360"/>
      <c r="AD630" s="360"/>
      <c r="AE630" s="360"/>
      <c r="AF630" s="360"/>
      <c r="AG630" s="360"/>
      <c r="AH630" s="360"/>
      <c r="AI630" s="360"/>
      <c r="AJ630" s="360"/>
      <c r="AK630" s="360"/>
      <c r="AL630" s="360"/>
      <c r="AM630" s="360"/>
      <c r="AN630" s="360"/>
      <c r="AO630" s="360"/>
      <c r="AP630" s="360"/>
      <c r="AQ630" s="360"/>
      <c r="AR630" s="360"/>
      <c r="AS630" s="360"/>
      <c r="AT630" s="360"/>
      <c r="AU630" s="360"/>
      <c r="AV630" s="360"/>
      <c r="AW630" s="360"/>
      <c r="AX630" s="360"/>
      <c r="AY630" s="360"/>
      <c r="AZ630" s="360"/>
      <c r="BA630" s="360"/>
      <c r="BB630" s="360"/>
      <c r="BC630" s="360"/>
      <c r="BD630" s="360"/>
      <c r="BE630" s="360"/>
      <c r="BF630" s="360"/>
      <c r="BG630" s="360"/>
      <c r="BH630" s="360">
        <v>4</v>
      </c>
      <c r="BI630" s="360">
        <v>272</v>
      </c>
      <c r="BJ630" s="362">
        <f t="shared" si="81"/>
        <v>68</v>
      </c>
      <c r="BK630" s="360">
        <v>33</v>
      </c>
      <c r="BL630" s="360">
        <v>2535</v>
      </c>
      <c r="BM630" s="362">
        <f t="shared" si="82"/>
        <v>633.75</v>
      </c>
    </row>
    <row r="631" spans="1:65" ht="15.75" customHeight="1">
      <c r="A631" s="340">
        <v>629</v>
      </c>
      <c r="B631" s="360" t="s">
        <v>4501</v>
      </c>
      <c r="C631" s="360"/>
      <c r="D631" s="360"/>
      <c r="E631" s="370" t="s">
        <v>5</v>
      </c>
      <c r="F631" s="360"/>
      <c r="G631" s="360"/>
      <c r="H631" s="360"/>
      <c r="I631" s="360"/>
      <c r="J631" s="360"/>
      <c r="K631" s="360"/>
      <c r="L631" s="360"/>
      <c r="M631" s="360"/>
      <c r="N631" s="360"/>
      <c r="O631" s="360"/>
      <c r="P631" s="360"/>
      <c r="Q631" s="360"/>
      <c r="R631" s="360"/>
      <c r="S631" s="360"/>
      <c r="T631" s="360"/>
      <c r="U631" s="360"/>
      <c r="V631" s="360"/>
      <c r="W631" s="360"/>
      <c r="X631" s="360"/>
      <c r="Y631" s="360"/>
      <c r="Z631" s="360"/>
      <c r="AA631" s="360"/>
      <c r="AB631" s="360"/>
      <c r="AC631" s="360"/>
      <c r="AD631" s="360"/>
      <c r="AE631" s="360"/>
      <c r="AF631" s="360"/>
      <c r="AG631" s="360"/>
      <c r="AH631" s="360"/>
      <c r="AI631" s="360"/>
      <c r="AJ631" s="360"/>
      <c r="AK631" s="360"/>
      <c r="AL631" s="360"/>
      <c r="AM631" s="360"/>
      <c r="AN631" s="360"/>
      <c r="AO631" s="360"/>
      <c r="AP631" s="360"/>
      <c r="AQ631" s="360"/>
      <c r="AR631" s="360"/>
      <c r="AS631" s="360"/>
      <c r="AT631" s="360"/>
      <c r="AU631" s="360"/>
      <c r="AV631" s="360"/>
      <c r="AW631" s="360"/>
      <c r="AX631" s="360"/>
      <c r="AY631" s="360"/>
      <c r="AZ631" s="360"/>
      <c r="BA631" s="360"/>
      <c r="BB631" s="360"/>
      <c r="BC631" s="360"/>
      <c r="BD631" s="360"/>
      <c r="BE631" s="360"/>
      <c r="BF631" s="360"/>
      <c r="BG631" s="360"/>
      <c r="BH631" s="360">
        <v>10</v>
      </c>
      <c r="BI631" s="360">
        <v>810</v>
      </c>
      <c r="BJ631" s="362">
        <f t="shared" si="81"/>
        <v>202.5</v>
      </c>
      <c r="BK631" s="360">
        <v>99</v>
      </c>
      <c r="BL631" s="360">
        <v>7481</v>
      </c>
      <c r="BM631" s="362">
        <f t="shared" si="82"/>
        <v>1870.25</v>
      </c>
    </row>
    <row r="632" spans="1:65" ht="15.75" customHeight="1">
      <c r="A632" s="340">
        <v>630</v>
      </c>
      <c r="B632" s="360" t="s">
        <v>4502</v>
      </c>
      <c r="C632" s="360"/>
      <c r="D632" s="360"/>
      <c r="E632" s="370" t="s">
        <v>5</v>
      </c>
      <c r="F632" s="360"/>
      <c r="G632" s="360"/>
      <c r="H632" s="360"/>
      <c r="I632" s="360"/>
      <c r="J632" s="360"/>
      <c r="K632" s="360"/>
      <c r="L632" s="360"/>
      <c r="M632" s="360"/>
      <c r="N632" s="360"/>
      <c r="O632" s="360"/>
      <c r="P632" s="360"/>
      <c r="Q632" s="360"/>
      <c r="R632" s="360"/>
      <c r="S632" s="360"/>
      <c r="T632" s="360"/>
      <c r="U632" s="360"/>
      <c r="V632" s="360"/>
      <c r="W632" s="360"/>
      <c r="X632" s="360"/>
      <c r="Y632" s="360"/>
      <c r="Z632" s="360"/>
      <c r="AA632" s="360"/>
      <c r="AB632" s="360"/>
      <c r="AC632" s="360"/>
      <c r="AD632" s="360"/>
      <c r="AE632" s="360"/>
      <c r="AF632" s="360"/>
      <c r="AG632" s="360"/>
      <c r="AH632" s="360"/>
      <c r="AI632" s="360"/>
      <c r="AJ632" s="360"/>
      <c r="AK632" s="360"/>
      <c r="AL632" s="360"/>
      <c r="AM632" s="360"/>
      <c r="AN632" s="360"/>
      <c r="AO632" s="360"/>
      <c r="AP632" s="360"/>
      <c r="AQ632" s="360"/>
      <c r="AR632" s="360"/>
      <c r="AS632" s="360"/>
      <c r="AT632" s="360"/>
      <c r="AU632" s="360"/>
      <c r="AV632" s="360"/>
      <c r="AW632" s="360"/>
      <c r="AX632" s="360"/>
      <c r="AY632" s="360"/>
      <c r="AZ632" s="360"/>
      <c r="BA632" s="360"/>
      <c r="BB632" s="360"/>
      <c r="BC632" s="360"/>
      <c r="BD632" s="360"/>
      <c r="BE632" s="360"/>
      <c r="BF632" s="360"/>
      <c r="BG632" s="360"/>
      <c r="BH632" s="360">
        <v>4</v>
      </c>
      <c r="BI632" s="360">
        <v>372</v>
      </c>
      <c r="BJ632" s="362">
        <f t="shared" si="81"/>
        <v>93</v>
      </c>
      <c r="BK632" s="360">
        <v>15</v>
      </c>
      <c r="BL632" s="360">
        <v>989</v>
      </c>
      <c r="BM632" s="362">
        <f t="shared" si="82"/>
        <v>247.25</v>
      </c>
    </row>
    <row r="633" spans="1:65" ht="15.75" customHeight="1">
      <c r="A633" s="340">
        <v>631</v>
      </c>
      <c r="B633" s="360" t="s">
        <v>4503</v>
      </c>
      <c r="C633" s="360"/>
      <c r="D633" s="360"/>
      <c r="E633" s="370" t="s">
        <v>5</v>
      </c>
      <c r="F633" s="360"/>
      <c r="G633" s="360"/>
      <c r="H633" s="360"/>
      <c r="I633" s="360"/>
      <c r="J633" s="360"/>
      <c r="K633" s="360"/>
      <c r="L633" s="360"/>
      <c r="M633" s="360"/>
      <c r="N633" s="360"/>
      <c r="O633" s="360"/>
      <c r="P633" s="360"/>
      <c r="Q633" s="360"/>
      <c r="R633" s="360"/>
      <c r="S633" s="360"/>
      <c r="T633" s="360"/>
      <c r="U633" s="360"/>
      <c r="V633" s="360"/>
      <c r="W633" s="360"/>
      <c r="X633" s="360"/>
      <c r="Y633" s="360"/>
      <c r="Z633" s="360"/>
      <c r="AA633" s="360"/>
      <c r="AB633" s="360"/>
      <c r="AC633" s="360"/>
      <c r="AD633" s="360"/>
      <c r="AE633" s="360"/>
      <c r="AF633" s="360"/>
      <c r="AG633" s="360"/>
      <c r="AH633" s="360"/>
      <c r="AI633" s="360"/>
      <c r="AJ633" s="360"/>
      <c r="AK633" s="360"/>
      <c r="AL633" s="360"/>
      <c r="AM633" s="360"/>
      <c r="AN633" s="360"/>
      <c r="AO633" s="360"/>
      <c r="AP633" s="360"/>
      <c r="AQ633" s="360"/>
      <c r="AR633" s="360"/>
      <c r="AS633" s="360"/>
      <c r="AT633" s="360"/>
      <c r="AU633" s="360"/>
      <c r="AV633" s="360"/>
      <c r="AW633" s="360"/>
      <c r="AX633" s="360"/>
      <c r="AY633" s="360"/>
      <c r="AZ633" s="360"/>
      <c r="BA633" s="360"/>
      <c r="BB633" s="360"/>
      <c r="BC633" s="360"/>
      <c r="BD633" s="360"/>
      <c r="BE633" s="360"/>
      <c r="BF633" s="360"/>
      <c r="BG633" s="360"/>
      <c r="BH633" s="360">
        <v>11</v>
      </c>
      <c r="BI633" s="360">
        <v>849</v>
      </c>
      <c r="BJ633" s="362">
        <f t="shared" si="81"/>
        <v>212.25</v>
      </c>
      <c r="BK633" s="360">
        <v>12</v>
      </c>
      <c r="BL633" s="360">
        <v>724</v>
      </c>
      <c r="BM633" s="362">
        <f t="shared" si="82"/>
        <v>181</v>
      </c>
    </row>
    <row r="634" spans="1:65" ht="15.75" customHeight="1">
      <c r="A634" s="340">
        <v>632</v>
      </c>
      <c r="B634" s="360" t="s">
        <v>4504</v>
      </c>
      <c r="C634" s="360"/>
      <c r="D634" s="360"/>
      <c r="E634" s="370" t="s">
        <v>5</v>
      </c>
      <c r="F634" s="360"/>
      <c r="G634" s="360"/>
      <c r="H634" s="360"/>
      <c r="I634" s="360"/>
      <c r="J634" s="360"/>
      <c r="K634" s="360"/>
      <c r="L634" s="360"/>
      <c r="M634" s="360"/>
      <c r="N634" s="360"/>
      <c r="O634" s="360"/>
      <c r="P634" s="360"/>
      <c r="Q634" s="360"/>
      <c r="R634" s="360"/>
      <c r="S634" s="360"/>
      <c r="T634" s="360"/>
      <c r="U634" s="360"/>
      <c r="V634" s="360"/>
      <c r="W634" s="360"/>
      <c r="X634" s="360"/>
      <c r="Y634" s="360"/>
      <c r="Z634" s="360"/>
      <c r="AA634" s="360"/>
      <c r="AB634" s="360"/>
      <c r="AC634" s="360"/>
      <c r="AD634" s="360"/>
      <c r="AE634" s="360"/>
      <c r="AF634" s="360"/>
      <c r="AG634" s="360"/>
      <c r="AH634" s="360"/>
      <c r="AI634" s="360"/>
      <c r="AJ634" s="360"/>
      <c r="AK634" s="360"/>
      <c r="AL634" s="360"/>
      <c r="AM634" s="360"/>
      <c r="AN634" s="360"/>
      <c r="AO634" s="360"/>
      <c r="AP634" s="360"/>
      <c r="AQ634" s="360"/>
      <c r="AR634" s="360"/>
      <c r="AS634" s="360"/>
      <c r="AT634" s="360"/>
      <c r="AU634" s="360"/>
      <c r="AV634" s="360"/>
      <c r="AW634" s="360"/>
      <c r="AX634" s="360"/>
      <c r="AY634" s="360"/>
      <c r="AZ634" s="360"/>
      <c r="BA634" s="360"/>
      <c r="BB634" s="360"/>
      <c r="BC634" s="360"/>
      <c r="BD634" s="360"/>
      <c r="BE634" s="360"/>
      <c r="BF634" s="360"/>
      <c r="BG634" s="360"/>
      <c r="BH634" s="360">
        <v>1</v>
      </c>
      <c r="BI634" s="360">
        <v>119</v>
      </c>
      <c r="BJ634" s="362">
        <f t="shared" si="81"/>
        <v>29.75</v>
      </c>
      <c r="BK634" s="360">
        <v>11</v>
      </c>
      <c r="BL634" s="360">
        <v>949</v>
      </c>
      <c r="BM634" s="362">
        <f t="shared" si="82"/>
        <v>237.25</v>
      </c>
    </row>
    <row r="635" spans="1:65" ht="15.75" customHeight="1">
      <c r="A635" s="340">
        <v>633</v>
      </c>
      <c r="B635" s="360" t="s">
        <v>4505</v>
      </c>
      <c r="C635" s="360"/>
      <c r="D635" s="360"/>
      <c r="E635" s="370" t="s">
        <v>5</v>
      </c>
      <c r="F635" s="360"/>
      <c r="G635" s="360"/>
      <c r="H635" s="360"/>
      <c r="I635" s="360"/>
      <c r="J635" s="360"/>
      <c r="K635" s="360"/>
      <c r="L635" s="360"/>
      <c r="M635" s="360"/>
      <c r="N635" s="360"/>
      <c r="O635" s="360"/>
      <c r="P635" s="360"/>
      <c r="Q635" s="360"/>
      <c r="R635" s="360"/>
      <c r="S635" s="360"/>
      <c r="T635" s="360"/>
      <c r="U635" s="360"/>
      <c r="V635" s="360"/>
      <c r="W635" s="360"/>
      <c r="X635" s="360"/>
      <c r="Y635" s="360"/>
      <c r="Z635" s="360"/>
      <c r="AA635" s="360"/>
      <c r="AB635" s="360"/>
      <c r="AC635" s="360"/>
      <c r="AD635" s="360"/>
      <c r="AE635" s="360"/>
      <c r="AF635" s="360"/>
      <c r="AG635" s="360"/>
      <c r="AH635" s="360"/>
      <c r="AI635" s="360"/>
      <c r="AJ635" s="360"/>
      <c r="AK635" s="360"/>
      <c r="AL635" s="360"/>
      <c r="AM635" s="360"/>
      <c r="AN635" s="360"/>
      <c r="AO635" s="360"/>
      <c r="AP635" s="360"/>
      <c r="AQ635" s="360"/>
      <c r="AR635" s="360"/>
      <c r="AS635" s="360"/>
      <c r="AT635" s="360"/>
      <c r="AU635" s="360"/>
      <c r="AV635" s="360"/>
      <c r="AW635" s="360"/>
      <c r="AX635" s="360"/>
      <c r="AY635" s="360"/>
      <c r="AZ635" s="360"/>
      <c r="BA635" s="360"/>
      <c r="BB635" s="360"/>
      <c r="BC635" s="360"/>
      <c r="BD635" s="360"/>
      <c r="BE635" s="360"/>
      <c r="BF635" s="360"/>
      <c r="BG635" s="360"/>
      <c r="BH635" s="360">
        <v>5</v>
      </c>
      <c r="BI635" s="360">
        <v>455</v>
      </c>
      <c r="BJ635" s="362">
        <f t="shared" si="81"/>
        <v>113.75</v>
      </c>
      <c r="BK635" s="360">
        <v>15</v>
      </c>
      <c r="BL635" s="360">
        <v>1237</v>
      </c>
      <c r="BM635" s="362">
        <f t="shared" si="82"/>
        <v>309.25</v>
      </c>
    </row>
    <row r="636" spans="1:65" ht="15.75" customHeight="1">
      <c r="A636" s="340">
        <v>634</v>
      </c>
      <c r="B636" s="360" t="s">
        <v>4506</v>
      </c>
      <c r="C636" s="360"/>
      <c r="D636" s="360"/>
      <c r="E636" s="370" t="s">
        <v>5</v>
      </c>
      <c r="F636" s="360"/>
      <c r="G636" s="360"/>
      <c r="H636" s="360"/>
      <c r="I636" s="360"/>
      <c r="J636" s="360"/>
      <c r="K636" s="360"/>
      <c r="L636" s="360"/>
      <c r="M636" s="360"/>
      <c r="N636" s="360"/>
      <c r="O636" s="360"/>
      <c r="P636" s="360"/>
      <c r="Q636" s="360"/>
      <c r="R636" s="360"/>
      <c r="S636" s="360"/>
      <c r="T636" s="360"/>
      <c r="U636" s="360"/>
      <c r="V636" s="360"/>
      <c r="W636" s="360"/>
      <c r="X636" s="360"/>
      <c r="Y636" s="360"/>
      <c r="Z636" s="360"/>
      <c r="AA636" s="360"/>
      <c r="AB636" s="360"/>
      <c r="AC636" s="360"/>
      <c r="AD636" s="360"/>
      <c r="AE636" s="360"/>
      <c r="AF636" s="360"/>
      <c r="AG636" s="360"/>
      <c r="AH636" s="360"/>
      <c r="AI636" s="360"/>
      <c r="AJ636" s="360"/>
      <c r="AK636" s="360"/>
      <c r="AL636" s="360"/>
      <c r="AM636" s="360"/>
      <c r="AN636" s="360"/>
      <c r="AO636" s="360"/>
      <c r="AP636" s="360"/>
      <c r="AQ636" s="360"/>
      <c r="AR636" s="360"/>
      <c r="AS636" s="360"/>
      <c r="AT636" s="360"/>
      <c r="AU636" s="360"/>
      <c r="AV636" s="360"/>
      <c r="AW636" s="360"/>
      <c r="AX636" s="360"/>
      <c r="AY636" s="360"/>
      <c r="AZ636" s="360"/>
      <c r="BA636" s="360"/>
      <c r="BB636" s="360"/>
      <c r="BC636" s="360"/>
      <c r="BD636" s="360"/>
      <c r="BE636" s="360"/>
      <c r="BF636" s="360"/>
      <c r="BG636" s="360"/>
      <c r="BH636" s="360">
        <v>1</v>
      </c>
      <c r="BI636" s="360">
        <v>99</v>
      </c>
      <c r="BJ636" s="362">
        <f t="shared" si="81"/>
        <v>24.75</v>
      </c>
      <c r="BK636" s="360">
        <v>11</v>
      </c>
      <c r="BL636" s="360">
        <v>1165</v>
      </c>
      <c r="BM636" s="362">
        <f t="shared" si="82"/>
        <v>291.25</v>
      </c>
    </row>
    <row r="637" spans="1:65" ht="15.75" customHeight="1">
      <c r="A637" s="340">
        <v>635</v>
      </c>
      <c r="B637" s="360" t="s">
        <v>4507</v>
      </c>
      <c r="C637" s="360"/>
      <c r="D637" s="360"/>
      <c r="E637" s="370" t="s">
        <v>5</v>
      </c>
      <c r="F637" s="360"/>
      <c r="G637" s="360"/>
      <c r="H637" s="360"/>
      <c r="I637" s="360"/>
      <c r="J637" s="360"/>
      <c r="K637" s="360"/>
      <c r="L637" s="360"/>
      <c r="M637" s="360"/>
      <c r="N637" s="360"/>
      <c r="O637" s="360"/>
      <c r="P637" s="360"/>
      <c r="Q637" s="360"/>
      <c r="R637" s="360"/>
      <c r="S637" s="360"/>
      <c r="T637" s="360"/>
      <c r="U637" s="360"/>
      <c r="V637" s="360"/>
      <c r="W637" s="360"/>
      <c r="X637" s="360"/>
      <c r="Y637" s="360"/>
      <c r="Z637" s="360"/>
      <c r="AA637" s="360"/>
      <c r="AB637" s="360"/>
      <c r="AC637" s="360"/>
      <c r="AD637" s="360"/>
      <c r="AE637" s="360"/>
      <c r="AF637" s="360"/>
      <c r="AG637" s="360"/>
      <c r="AH637" s="360"/>
      <c r="AI637" s="360"/>
      <c r="AJ637" s="360"/>
      <c r="AK637" s="360"/>
      <c r="AL637" s="360"/>
      <c r="AM637" s="360"/>
      <c r="AN637" s="360"/>
      <c r="AO637" s="360"/>
      <c r="AP637" s="360"/>
      <c r="AQ637" s="360"/>
      <c r="AR637" s="360"/>
      <c r="AS637" s="360"/>
      <c r="AT637" s="360"/>
      <c r="AU637" s="360"/>
      <c r="AV637" s="360"/>
      <c r="AW637" s="360"/>
      <c r="AX637" s="360"/>
      <c r="AY637" s="360"/>
      <c r="AZ637" s="360"/>
      <c r="BA637" s="360"/>
      <c r="BB637" s="360"/>
      <c r="BC637" s="360"/>
      <c r="BD637" s="360"/>
      <c r="BE637" s="360"/>
      <c r="BF637" s="360"/>
      <c r="BG637" s="360"/>
      <c r="BH637" s="360">
        <v>3</v>
      </c>
      <c r="BI637" s="360">
        <v>217</v>
      </c>
      <c r="BJ637" s="362">
        <f t="shared" si="81"/>
        <v>54.25</v>
      </c>
      <c r="BK637" s="360">
        <v>32</v>
      </c>
      <c r="BL637" s="360">
        <v>2964</v>
      </c>
      <c r="BM637" s="362">
        <f t="shared" si="82"/>
        <v>741</v>
      </c>
    </row>
    <row r="638" spans="1:65" ht="15.75" customHeight="1">
      <c r="A638" s="340">
        <v>636</v>
      </c>
      <c r="B638" s="360" t="s">
        <v>4508</v>
      </c>
      <c r="C638" s="360"/>
      <c r="D638" s="360"/>
      <c r="E638" s="370" t="s">
        <v>5</v>
      </c>
      <c r="F638" s="360"/>
      <c r="G638" s="360"/>
      <c r="H638" s="360"/>
      <c r="I638" s="360"/>
      <c r="J638" s="360"/>
      <c r="K638" s="360"/>
      <c r="L638" s="360"/>
      <c r="M638" s="360"/>
      <c r="N638" s="360"/>
      <c r="O638" s="360"/>
      <c r="P638" s="360"/>
      <c r="Q638" s="360"/>
      <c r="R638" s="360"/>
      <c r="S638" s="360"/>
      <c r="T638" s="360"/>
      <c r="U638" s="360"/>
      <c r="V638" s="360"/>
      <c r="W638" s="360"/>
      <c r="X638" s="360"/>
      <c r="Y638" s="360"/>
      <c r="Z638" s="360"/>
      <c r="AA638" s="360"/>
      <c r="AB638" s="360"/>
      <c r="AC638" s="360"/>
      <c r="AD638" s="360"/>
      <c r="AE638" s="360"/>
      <c r="AF638" s="360"/>
      <c r="AG638" s="360"/>
      <c r="AH638" s="360"/>
      <c r="AI638" s="360"/>
      <c r="AJ638" s="360"/>
      <c r="AK638" s="360"/>
      <c r="AL638" s="360"/>
      <c r="AM638" s="360"/>
      <c r="AN638" s="360"/>
      <c r="AO638" s="360"/>
      <c r="AP638" s="360"/>
      <c r="AQ638" s="360"/>
      <c r="AR638" s="360"/>
      <c r="AS638" s="360"/>
      <c r="AT638" s="360"/>
      <c r="AU638" s="360"/>
      <c r="AV638" s="360"/>
      <c r="AW638" s="360"/>
      <c r="AX638" s="360"/>
      <c r="AY638" s="360"/>
      <c r="AZ638" s="360"/>
      <c r="BA638" s="360"/>
      <c r="BB638" s="360"/>
      <c r="BC638" s="360"/>
      <c r="BD638" s="360"/>
      <c r="BE638" s="360"/>
      <c r="BF638" s="360"/>
      <c r="BG638" s="360"/>
      <c r="BH638" s="360">
        <v>9</v>
      </c>
      <c r="BI638" s="360">
        <v>691</v>
      </c>
      <c r="BJ638" s="362">
        <f t="shared" si="81"/>
        <v>172.75</v>
      </c>
      <c r="BK638" s="360">
        <v>38</v>
      </c>
      <c r="BL638" s="360">
        <v>3122</v>
      </c>
      <c r="BM638" s="362">
        <f t="shared" si="82"/>
        <v>780.5</v>
      </c>
    </row>
    <row r="639" spans="1:65" ht="15.75" customHeight="1">
      <c r="A639" s="340">
        <v>637</v>
      </c>
      <c r="B639" s="360" t="s">
        <v>4509</v>
      </c>
      <c r="C639" s="360"/>
      <c r="D639" s="360"/>
      <c r="E639" s="370" t="s">
        <v>5</v>
      </c>
      <c r="F639" s="360"/>
      <c r="G639" s="360"/>
      <c r="H639" s="360"/>
      <c r="I639" s="360"/>
      <c r="J639" s="360"/>
      <c r="K639" s="360"/>
      <c r="L639" s="360"/>
      <c r="M639" s="360"/>
      <c r="N639" s="360"/>
      <c r="O639" s="360"/>
      <c r="P639" s="360"/>
      <c r="Q639" s="360"/>
      <c r="R639" s="360"/>
      <c r="S639" s="360"/>
      <c r="T639" s="360"/>
      <c r="U639" s="360"/>
      <c r="V639" s="360"/>
      <c r="W639" s="360"/>
      <c r="X639" s="360"/>
      <c r="Y639" s="360"/>
      <c r="Z639" s="360"/>
      <c r="AA639" s="360"/>
      <c r="AB639" s="360"/>
      <c r="AC639" s="360"/>
      <c r="AD639" s="360"/>
      <c r="AE639" s="360"/>
      <c r="AF639" s="360"/>
      <c r="AG639" s="360"/>
      <c r="AH639" s="360"/>
      <c r="AI639" s="360"/>
      <c r="AJ639" s="360"/>
      <c r="AK639" s="360"/>
      <c r="AL639" s="360"/>
      <c r="AM639" s="360"/>
      <c r="AN639" s="360"/>
      <c r="AO639" s="360"/>
      <c r="AP639" s="360"/>
      <c r="AQ639" s="360"/>
      <c r="AR639" s="360"/>
      <c r="AS639" s="360"/>
      <c r="AT639" s="360"/>
      <c r="AU639" s="360"/>
      <c r="AV639" s="360"/>
      <c r="AW639" s="360"/>
      <c r="AX639" s="360"/>
      <c r="AY639" s="360"/>
      <c r="AZ639" s="360"/>
      <c r="BA639" s="360"/>
      <c r="BB639" s="360"/>
      <c r="BC639" s="360"/>
      <c r="BD639" s="360"/>
      <c r="BE639" s="360"/>
      <c r="BF639" s="360"/>
      <c r="BG639" s="360"/>
      <c r="BH639" s="360">
        <v>1</v>
      </c>
      <c r="BI639" s="360">
        <v>119</v>
      </c>
      <c r="BJ639" s="362">
        <f t="shared" si="81"/>
        <v>29.75</v>
      </c>
      <c r="BK639" s="360">
        <v>6</v>
      </c>
      <c r="BL639" s="360">
        <v>322</v>
      </c>
      <c r="BM639" s="362">
        <f t="shared" si="82"/>
        <v>80.5</v>
      </c>
    </row>
    <row r="640" spans="1:65" ht="15.75" customHeight="1">
      <c r="A640" s="340">
        <v>638</v>
      </c>
      <c r="B640" s="360" t="s">
        <v>4510</v>
      </c>
      <c r="C640" s="360"/>
      <c r="D640" s="360"/>
      <c r="E640" s="370" t="s">
        <v>5</v>
      </c>
      <c r="F640" s="360"/>
      <c r="G640" s="360"/>
      <c r="H640" s="360"/>
      <c r="I640" s="360"/>
      <c r="J640" s="360"/>
      <c r="K640" s="360"/>
      <c r="L640" s="360"/>
      <c r="M640" s="360"/>
      <c r="N640" s="360"/>
      <c r="O640" s="360"/>
      <c r="P640" s="360"/>
      <c r="Q640" s="360"/>
      <c r="R640" s="360"/>
      <c r="S640" s="360"/>
      <c r="T640" s="360"/>
      <c r="U640" s="360"/>
      <c r="V640" s="360"/>
      <c r="W640" s="360"/>
      <c r="X640" s="360"/>
      <c r="Y640" s="360"/>
      <c r="Z640" s="360"/>
      <c r="AA640" s="360"/>
      <c r="AB640" s="360"/>
      <c r="AC640" s="360"/>
      <c r="AD640" s="360"/>
      <c r="AE640" s="360"/>
      <c r="AF640" s="360"/>
      <c r="AG640" s="360"/>
      <c r="AH640" s="360"/>
      <c r="AI640" s="360"/>
      <c r="AJ640" s="360"/>
      <c r="AK640" s="360"/>
      <c r="AL640" s="360"/>
      <c r="AM640" s="360"/>
      <c r="AN640" s="360"/>
      <c r="AO640" s="360"/>
      <c r="AP640" s="360"/>
      <c r="AQ640" s="360"/>
      <c r="AR640" s="360"/>
      <c r="AS640" s="360"/>
      <c r="AT640" s="360"/>
      <c r="AU640" s="360"/>
      <c r="AV640" s="360"/>
      <c r="AW640" s="360"/>
      <c r="AX640" s="360"/>
      <c r="AY640" s="360"/>
      <c r="AZ640" s="360"/>
      <c r="BA640" s="360"/>
      <c r="BB640" s="360"/>
      <c r="BC640" s="360"/>
      <c r="BD640" s="360"/>
      <c r="BE640" s="360"/>
      <c r="BF640" s="360"/>
      <c r="BG640" s="360"/>
      <c r="BH640" s="360">
        <v>1</v>
      </c>
      <c r="BI640" s="360">
        <v>119</v>
      </c>
      <c r="BJ640" s="362">
        <f t="shared" si="81"/>
        <v>29.75</v>
      </c>
      <c r="BK640" s="360">
        <v>31</v>
      </c>
      <c r="BL640" s="360">
        <v>2489</v>
      </c>
      <c r="BM640" s="362">
        <f t="shared" si="82"/>
        <v>622.25</v>
      </c>
    </row>
    <row r="641" spans="1:65" ht="15.75" customHeight="1">
      <c r="A641" s="340">
        <v>639</v>
      </c>
      <c r="B641" s="360" t="s">
        <v>4511</v>
      </c>
      <c r="C641" s="360"/>
      <c r="D641" s="360"/>
      <c r="E641" s="370" t="s">
        <v>5</v>
      </c>
      <c r="F641" s="360"/>
      <c r="G641" s="360"/>
      <c r="H641" s="360"/>
      <c r="I641" s="360"/>
      <c r="J641" s="360"/>
      <c r="K641" s="360"/>
      <c r="L641" s="360"/>
      <c r="M641" s="360"/>
      <c r="N641" s="360"/>
      <c r="O641" s="360"/>
      <c r="P641" s="360"/>
      <c r="Q641" s="360"/>
      <c r="R641" s="360"/>
      <c r="S641" s="360"/>
      <c r="T641" s="360"/>
      <c r="U641" s="360"/>
      <c r="V641" s="360"/>
      <c r="W641" s="360"/>
      <c r="X641" s="360"/>
      <c r="Y641" s="360"/>
      <c r="Z641" s="360"/>
      <c r="AA641" s="360"/>
      <c r="AB641" s="360"/>
      <c r="AC641" s="360"/>
      <c r="AD641" s="360"/>
      <c r="AE641" s="360"/>
      <c r="AF641" s="360"/>
      <c r="AG641" s="360"/>
      <c r="AH641" s="360"/>
      <c r="AI641" s="360"/>
      <c r="AJ641" s="360"/>
      <c r="AK641" s="360"/>
      <c r="AL641" s="360"/>
      <c r="AM641" s="360"/>
      <c r="AN641" s="360"/>
      <c r="AO641" s="360"/>
      <c r="AP641" s="360"/>
      <c r="AQ641" s="360"/>
      <c r="AR641" s="360"/>
      <c r="AS641" s="360"/>
      <c r="AT641" s="360"/>
      <c r="AU641" s="360"/>
      <c r="AV641" s="360"/>
      <c r="AW641" s="360"/>
      <c r="AX641" s="360"/>
      <c r="AY641" s="360"/>
      <c r="AZ641" s="360"/>
      <c r="BA641" s="360"/>
      <c r="BB641" s="360"/>
      <c r="BC641" s="360"/>
      <c r="BD641" s="360"/>
      <c r="BE641" s="360"/>
      <c r="BF641" s="360"/>
      <c r="BG641" s="360"/>
      <c r="BH641" s="360">
        <v>10</v>
      </c>
      <c r="BI641" s="360">
        <v>646</v>
      </c>
      <c r="BJ641" s="362">
        <f t="shared" si="81"/>
        <v>161.5</v>
      </c>
      <c r="BK641" s="360">
        <v>11</v>
      </c>
      <c r="BL641" s="360">
        <v>781</v>
      </c>
      <c r="BM641" s="362">
        <f t="shared" si="82"/>
        <v>195.25</v>
      </c>
    </row>
    <row r="642" spans="1:65" ht="15.75" customHeight="1">
      <c r="A642" s="340">
        <v>640</v>
      </c>
      <c r="B642" s="360" t="s">
        <v>4512</v>
      </c>
      <c r="C642" s="360"/>
      <c r="D642" s="360"/>
      <c r="E642" s="370" t="s">
        <v>5</v>
      </c>
      <c r="F642" s="360"/>
      <c r="G642" s="360"/>
      <c r="H642" s="360"/>
      <c r="I642" s="360"/>
      <c r="J642" s="360"/>
      <c r="K642" s="360"/>
      <c r="L642" s="360"/>
      <c r="M642" s="360"/>
      <c r="N642" s="360"/>
      <c r="O642" s="360"/>
      <c r="P642" s="360"/>
      <c r="Q642" s="360"/>
      <c r="R642" s="360"/>
      <c r="S642" s="360"/>
      <c r="T642" s="360"/>
      <c r="U642" s="360"/>
      <c r="V642" s="360"/>
      <c r="W642" s="360"/>
      <c r="X642" s="360"/>
      <c r="Y642" s="360"/>
      <c r="Z642" s="360"/>
      <c r="AA642" s="360"/>
      <c r="AB642" s="360"/>
      <c r="AC642" s="360"/>
      <c r="AD642" s="360"/>
      <c r="AE642" s="360"/>
      <c r="AF642" s="360"/>
      <c r="AG642" s="360"/>
      <c r="AH642" s="360"/>
      <c r="AI642" s="360"/>
      <c r="AJ642" s="360"/>
      <c r="AK642" s="360"/>
      <c r="AL642" s="360"/>
      <c r="AM642" s="360"/>
      <c r="AN642" s="360"/>
      <c r="AO642" s="360"/>
      <c r="AP642" s="360"/>
      <c r="AQ642" s="360"/>
      <c r="AR642" s="360"/>
      <c r="AS642" s="360"/>
      <c r="AT642" s="360"/>
      <c r="AU642" s="360"/>
      <c r="AV642" s="360"/>
      <c r="AW642" s="360"/>
      <c r="AX642" s="360"/>
      <c r="AY642" s="360"/>
      <c r="AZ642" s="360"/>
      <c r="BA642" s="360"/>
      <c r="BB642" s="360"/>
      <c r="BC642" s="360"/>
      <c r="BD642" s="360"/>
      <c r="BE642" s="360"/>
      <c r="BF642" s="360"/>
      <c r="BG642" s="360"/>
      <c r="BH642" s="360">
        <v>13</v>
      </c>
      <c r="BI642" s="360">
        <v>1263</v>
      </c>
      <c r="BJ642" s="362">
        <f t="shared" si="81"/>
        <v>315.75</v>
      </c>
      <c r="BK642" s="360">
        <v>24</v>
      </c>
      <c r="BL642" s="360">
        <v>2248</v>
      </c>
      <c r="BM642" s="362">
        <f t="shared" si="82"/>
        <v>562</v>
      </c>
    </row>
    <row r="643" spans="1:65" ht="15.75" customHeight="1">
      <c r="A643" s="340">
        <v>641</v>
      </c>
      <c r="B643" s="360" t="s">
        <v>4513</v>
      </c>
      <c r="C643" s="360"/>
      <c r="D643" s="360"/>
      <c r="E643" s="370" t="s">
        <v>5</v>
      </c>
      <c r="F643" s="360"/>
      <c r="G643" s="360"/>
      <c r="H643" s="360"/>
      <c r="I643" s="360"/>
      <c r="J643" s="360"/>
      <c r="K643" s="360"/>
      <c r="L643" s="360"/>
      <c r="M643" s="360"/>
      <c r="N643" s="360"/>
      <c r="O643" s="360"/>
      <c r="P643" s="360"/>
      <c r="Q643" s="360"/>
      <c r="R643" s="360"/>
      <c r="S643" s="360"/>
      <c r="T643" s="360"/>
      <c r="U643" s="360"/>
      <c r="V643" s="360"/>
      <c r="W643" s="360"/>
      <c r="X643" s="360"/>
      <c r="Y643" s="360"/>
      <c r="Z643" s="360"/>
      <c r="AA643" s="360"/>
      <c r="AB643" s="360"/>
      <c r="AC643" s="360"/>
      <c r="AD643" s="360"/>
      <c r="AE643" s="360"/>
      <c r="AF643" s="360"/>
      <c r="AG643" s="360"/>
      <c r="AH643" s="360"/>
      <c r="AI643" s="360"/>
      <c r="AJ643" s="360"/>
      <c r="AK643" s="360"/>
      <c r="AL643" s="360"/>
      <c r="AM643" s="360"/>
      <c r="AN643" s="360"/>
      <c r="AO643" s="360"/>
      <c r="AP643" s="360"/>
      <c r="AQ643" s="360"/>
      <c r="AR643" s="360"/>
      <c r="AS643" s="360"/>
      <c r="AT643" s="360"/>
      <c r="AU643" s="360"/>
      <c r="AV643" s="360"/>
      <c r="AW643" s="360"/>
      <c r="AX643" s="360"/>
      <c r="AY643" s="360"/>
      <c r="AZ643" s="360"/>
      <c r="BA643" s="360"/>
      <c r="BB643" s="360"/>
      <c r="BC643" s="360"/>
      <c r="BD643" s="360"/>
      <c r="BE643" s="360"/>
      <c r="BF643" s="360"/>
      <c r="BG643" s="360"/>
      <c r="BH643" s="360">
        <v>15</v>
      </c>
      <c r="BI643" s="360">
        <v>1245</v>
      </c>
      <c r="BJ643" s="362">
        <f t="shared" si="81"/>
        <v>311.25</v>
      </c>
      <c r="BK643" s="360">
        <v>28</v>
      </c>
      <c r="BL643" s="360">
        <v>2260</v>
      </c>
      <c r="BM643" s="362">
        <f t="shared" si="82"/>
        <v>565</v>
      </c>
    </row>
    <row r="644" spans="1:65" ht="15.75" customHeight="1">
      <c r="A644" s="340">
        <v>642</v>
      </c>
      <c r="B644" s="360" t="s">
        <v>4514</v>
      </c>
      <c r="C644" s="360"/>
      <c r="D644" s="360"/>
      <c r="E644" s="370" t="s">
        <v>5</v>
      </c>
      <c r="F644" s="360"/>
      <c r="G644" s="360"/>
      <c r="H644" s="360"/>
      <c r="I644" s="360"/>
      <c r="J644" s="360"/>
      <c r="K644" s="360"/>
      <c r="L644" s="360"/>
      <c r="M644" s="360"/>
      <c r="N644" s="360"/>
      <c r="O644" s="360"/>
      <c r="P644" s="360"/>
      <c r="Q644" s="360"/>
      <c r="R644" s="360"/>
      <c r="S644" s="360"/>
      <c r="T644" s="360"/>
      <c r="U644" s="360"/>
      <c r="V644" s="360"/>
      <c r="W644" s="360"/>
      <c r="X644" s="360"/>
      <c r="Y644" s="360"/>
      <c r="Z644" s="360"/>
      <c r="AA644" s="360"/>
      <c r="AB644" s="360"/>
      <c r="AC644" s="360"/>
      <c r="AD644" s="360"/>
      <c r="AE644" s="360"/>
      <c r="AF644" s="360"/>
      <c r="AG644" s="360"/>
      <c r="AH644" s="360"/>
      <c r="AI644" s="360"/>
      <c r="AJ644" s="360"/>
      <c r="AK644" s="360"/>
      <c r="AL644" s="360"/>
      <c r="AM644" s="360"/>
      <c r="AN644" s="360"/>
      <c r="AO644" s="360"/>
      <c r="AP644" s="360"/>
      <c r="AQ644" s="360"/>
      <c r="AR644" s="360"/>
      <c r="AS644" s="360"/>
      <c r="AT644" s="360"/>
      <c r="AU644" s="360"/>
      <c r="AV644" s="360"/>
      <c r="AW644" s="360"/>
      <c r="AX644" s="360"/>
      <c r="AY644" s="360"/>
      <c r="AZ644" s="360"/>
      <c r="BA644" s="360"/>
      <c r="BB644" s="360"/>
      <c r="BC644" s="360"/>
      <c r="BD644" s="360"/>
      <c r="BE644" s="360"/>
      <c r="BF644" s="360"/>
      <c r="BG644" s="360"/>
      <c r="BH644" s="360">
        <v>4</v>
      </c>
      <c r="BI644" s="360">
        <v>292</v>
      </c>
      <c r="BJ644" s="362">
        <f t="shared" ref="BJ644:BJ707" si="83">BI644*25%</f>
        <v>73</v>
      </c>
      <c r="BK644" s="360">
        <v>20</v>
      </c>
      <c r="BL644" s="360">
        <v>1408</v>
      </c>
      <c r="BM644" s="362">
        <f t="shared" ref="BM644:BM707" si="84">BL644*25%</f>
        <v>352</v>
      </c>
    </row>
    <row r="645" spans="1:65" ht="15.75" customHeight="1">
      <c r="A645" s="340">
        <v>643</v>
      </c>
      <c r="B645" s="360" t="s">
        <v>4515</v>
      </c>
      <c r="C645" s="360"/>
      <c r="D645" s="360"/>
      <c r="E645" s="370" t="s">
        <v>5</v>
      </c>
      <c r="F645" s="360"/>
      <c r="G645" s="360"/>
      <c r="H645" s="360"/>
      <c r="I645" s="360"/>
      <c r="J645" s="360"/>
      <c r="K645" s="360"/>
      <c r="L645" s="360"/>
      <c r="M645" s="360"/>
      <c r="N645" s="360"/>
      <c r="O645" s="360"/>
      <c r="P645" s="360"/>
      <c r="Q645" s="360"/>
      <c r="R645" s="360"/>
      <c r="S645" s="360"/>
      <c r="T645" s="360"/>
      <c r="U645" s="360"/>
      <c r="V645" s="360"/>
      <c r="W645" s="360"/>
      <c r="X645" s="360"/>
      <c r="Y645" s="360"/>
      <c r="Z645" s="360"/>
      <c r="AA645" s="360"/>
      <c r="AB645" s="360"/>
      <c r="AC645" s="360"/>
      <c r="AD645" s="360"/>
      <c r="AE645" s="360"/>
      <c r="AF645" s="360"/>
      <c r="AG645" s="360"/>
      <c r="AH645" s="360"/>
      <c r="AI645" s="360"/>
      <c r="AJ645" s="360"/>
      <c r="AK645" s="360"/>
      <c r="AL645" s="360"/>
      <c r="AM645" s="360"/>
      <c r="AN645" s="360"/>
      <c r="AO645" s="360"/>
      <c r="AP645" s="360"/>
      <c r="AQ645" s="360"/>
      <c r="AR645" s="360"/>
      <c r="AS645" s="360"/>
      <c r="AT645" s="360"/>
      <c r="AU645" s="360"/>
      <c r="AV645" s="360"/>
      <c r="AW645" s="360"/>
      <c r="AX645" s="360"/>
      <c r="AY645" s="360"/>
      <c r="AZ645" s="360"/>
      <c r="BA645" s="360"/>
      <c r="BB645" s="360"/>
      <c r="BC645" s="360"/>
      <c r="BD645" s="360"/>
      <c r="BE645" s="360"/>
      <c r="BF645" s="360"/>
      <c r="BG645" s="360"/>
      <c r="BH645" s="360">
        <v>4</v>
      </c>
      <c r="BI645" s="360">
        <v>292</v>
      </c>
      <c r="BJ645" s="362">
        <f t="shared" si="83"/>
        <v>73</v>
      </c>
      <c r="BK645" s="360">
        <v>24</v>
      </c>
      <c r="BL645" s="360">
        <v>2016</v>
      </c>
      <c r="BM645" s="362">
        <f t="shared" si="84"/>
        <v>504</v>
      </c>
    </row>
    <row r="646" spans="1:65" ht="15.75" customHeight="1">
      <c r="A646" s="340">
        <v>644</v>
      </c>
      <c r="B646" s="360" t="s">
        <v>4516</v>
      </c>
      <c r="C646" s="360"/>
      <c r="D646" s="360"/>
      <c r="E646" s="370" t="s">
        <v>5</v>
      </c>
      <c r="F646" s="360"/>
      <c r="G646" s="360"/>
      <c r="H646" s="360"/>
      <c r="I646" s="360"/>
      <c r="J646" s="360"/>
      <c r="K646" s="360"/>
      <c r="L646" s="360"/>
      <c r="M646" s="360"/>
      <c r="N646" s="360"/>
      <c r="O646" s="360"/>
      <c r="P646" s="360"/>
      <c r="Q646" s="360"/>
      <c r="R646" s="360"/>
      <c r="S646" s="360"/>
      <c r="T646" s="360"/>
      <c r="U646" s="360"/>
      <c r="V646" s="360"/>
      <c r="W646" s="360"/>
      <c r="X646" s="360"/>
      <c r="Y646" s="360"/>
      <c r="Z646" s="360"/>
      <c r="AA646" s="360"/>
      <c r="AB646" s="360"/>
      <c r="AC646" s="360"/>
      <c r="AD646" s="360"/>
      <c r="AE646" s="360"/>
      <c r="AF646" s="360"/>
      <c r="AG646" s="360"/>
      <c r="AH646" s="360"/>
      <c r="AI646" s="360"/>
      <c r="AJ646" s="360"/>
      <c r="AK646" s="360"/>
      <c r="AL646" s="360"/>
      <c r="AM646" s="360"/>
      <c r="AN646" s="360"/>
      <c r="AO646" s="360"/>
      <c r="AP646" s="360"/>
      <c r="AQ646" s="360"/>
      <c r="AR646" s="360"/>
      <c r="AS646" s="360"/>
      <c r="AT646" s="360"/>
      <c r="AU646" s="360"/>
      <c r="AV646" s="360"/>
      <c r="AW646" s="360"/>
      <c r="AX646" s="360"/>
      <c r="AY646" s="360"/>
      <c r="AZ646" s="360"/>
      <c r="BA646" s="360"/>
      <c r="BB646" s="360"/>
      <c r="BC646" s="360"/>
      <c r="BD646" s="360"/>
      <c r="BE646" s="360"/>
      <c r="BF646" s="360"/>
      <c r="BG646" s="360"/>
      <c r="BH646" s="360">
        <v>10</v>
      </c>
      <c r="BI646" s="360">
        <v>634</v>
      </c>
      <c r="BJ646" s="362">
        <f t="shared" si="83"/>
        <v>158.5</v>
      </c>
      <c r="BK646" s="360">
        <v>11</v>
      </c>
      <c r="BL646" s="360">
        <v>713</v>
      </c>
      <c r="BM646" s="362">
        <f t="shared" si="84"/>
        <v>178.25</v>
      </c>
    </row>
    <row r="647" spans="1:65" ht="15.75" customHeight="1">
      <c r="A647" s="340">
        <v>645</v>
      </c>
      <c r="B647" s="360" t="s">
        <v>4517</v>
      </c>
      <c r="C647" s="360"/>
      <c r="D647" s="360"/>
      <c r="E647" s="370" t="s">
        <v>5</v>
      </c>
      <c r="F647" s="360"/>
      <c r="G647" s="360"/>
      <c r="H647" s="360"/>
      <c r="I647" s="360"/>
      <c r="J647" s="360"/>
      <c r="K647" s="360"/>
      <c r="L647" s="360"/>
      <c r="M647" s="360"/>
      <c r="N647" s="360"/>
      <c r="O647" s="360"/>
      <c r="P647" s="360"/>
      <c r="Q647" s="360"/>
      <c r="R647" s="360"/>
      <c r="S647" s="360"/>
      <c r="T647" s="360"/>
      <c r="U647" s="360"/>
      <c r="V647" s="360"/>
      <c r="W647" s="360"/>
      <c r="X647" s="360"/>
      <c r="Y647" s="360"/>
      <c r="Z647" s="360"/>
      <c r="AA647" s="360"/>
      <c r="AB647" s="360"/>
      <c r="AC647" s="360"/>
      <c r="AD647" s="360"/>
      <c r="AE647" s="360"/>
      <c r="AF647" s="360"/>
      <c r="AG647" s="360"/>
      <c r="AH647" s="360"/>
      <c r="AI647" s="360"/>
      <c r="AJ647" s="360"/>
      <c r="AK647" s="360"/>
      <c r="AL647" s="360"/>
      <c r="AM647" s="360"/>
      <c r="AN647" s="360"/>
      <c r="AO647" s="360"/>
      <c r="AP647" s="360"/>
      <c r="AQ647" s="360"/>
      <c r="AR647" s="360"/>
      <c r="AS647" s="360"/>
      <c r="AT647" s="360"/>
      <c r="AU647" s="360"/>
      <c r="AV647" s="360"/>
      <c r="AW647" s="360"/>
      <c r="AX647" s="360"/>
      <c r="AY647" s="360"/>
      <c r="AZ647" s="360"/>
      <c r="BA647" s="360"/>
      <c r="BB647" s="360"/>
      <c r="BC647" s="360"/>
      <c r="BD647" s="360"/>
      <c r="BE647" s="360"/>
      <c r="BF647" s="360"/>
      <c r="BG647" s="360"/>
      <c r="BH647" s="360">
        <v>1</v>
      </c>
      <c r="BI647" s="360">
        <v>59</v>
      </c>
      <c r="BJ647" s="362">
        <f t="shared" si="83"/>
        <v>14.75</v>
      </c>
      <c r="BK647" s="360">
        <v>22</v>
      </c>
      <c r="BL647" s="360">
        <v>1330</v>
      </c>
      <c r="BM647" s="362">
        <f t="shared" si="84"/>
        <v>332.5</v>
      </c>
    </row>
    <row r="648" spans="1:65" ht="15.75" customHeight="1">
      <c r="A648" s="340">
        <v>646</v>
      </c>
      <c r="B648" s="360" t="s">
        <v>4518</v>
      </c>
      <c r="C648" s="360"/>
      <c r="D648" s="360"/>
      <c r="E648" s="370" t="s">
        <v>5</v>
      </c>
      <c r="F648" s="360"/>
      <c r="G648" s="360"/>
      <c r="H648" s="360"/>
      <c r="I648" s="360"/>
      <c r="J648" s="360"/>
      <c r="K648" s="360"/>
      <c r="L648" s="360"/>
      <c r="M648" s="360"/>
      <c r="N648" s="360"/>
      <c r="O648" s="360"/>
      <c r="P648" s="360"/>
      <c r="Q648" s="360"/>
      <c r="R648" s="360"/>
      <c r="S648" s="360"/>
      <c r="T648" s="360"/>
      <c r="U648" s="360"/>
      <c r="V648" s="360"/>
      <c r="W648" s="360"/>
      <c r="X648" s="360"/>
      <c r="Y648" s="360"/>
      <c r="Z648" s="360"/>
      <c r="AA648" s="360"/>
      <c r="AB648" s="360"/>
      <c r="AC648" s="360"/>
      <c r="AD648" s="360"/>
      <c r="AE648" s="360"/>
      <c r="AF648" s="360"/>
      <c r="AG648" s="360"/>
      <c r="AH648" s="360"/>
      <c r="AI648" s="360"/>
      <c r="AJ648" s="360"/>
      <c r="AK648" s="360"/>
      <c r="AL648" s="360"/>
      <c r="AM648" s="360"/>
      <c r="AN648" s="360"/>
      <c r="AO648" s="360"/>
      <c r="AP648" s="360"/>
      <c r="AQ648" s="360"/>
      <c r="AR648" s="360"/>
      <c r="AS648" s="360"/>
      <c r="AT648" s="360"/>
      <c r="AU648" s="360"/>
      <c r="AV648" s="360"/>
      <c r="AW648" s="360"/>
      <c r="AX648" s="360"/>
      <c r="AY648" s="360"/>
      <c r="AZ648" s="360"/>
      <c r="BA648" s="360"/>
      <c r="BB648" s="360"/>
      <c r="BC648" s="360"/>
      <c r="BD648" s="360"/>
      <c r="BE648" s="360"/>
      <c r="BF648" s="360"/>
      <c r="BG648" s="360"/>
      <c r="BH648" s="360">
        <v>7</v>
      </c>
      <c r="BI648" s="360">
        <v>433</v>
      </c>
      <c r="BJ648" s="362">
        <f t="shared" si="83"/>
        <v>108.25</v>
      </c>
      <c r="BK648" s="360">
        <v>26</v>
      </c>
      <c r="BL648" s="360">
        <v>1946</v>
      </c>
      <c r="BM648" s="362">
        <f t="shared" si="84"/>
        <v>486.5</v>
      </c>
    </row>
    <row r="649" spans="1:65" ht="15.75" customHeight="1">
      <c r="A649" s="340">
        <v>647</v>
      </c>
      <c r="B649" s="360" t="s">
        <v>4519</v>
      </c>
      <c r="C649" s="360"/>
      <c r="D649" s="360"/>
      <c r="E649" s="370" t="s">
        <v>5</v>
      </c>
      <c r="F649" s="360"/>
      <c r="G649" s="360"/>
      <c r="H649" s="360"/>
      <c r="I649" s="360"/>
      <c r="J649" s="360"/>
      <c r="K649" s="360"/>
      <c r="L649" s="360"/>
      <c r="M649" s="360"/>
      <c r="N649" s="360"/>
      <c r="O649" s="360"/>
      <c r="P649" s="360"/>
      <c r="Q649" s="360"/>
      <c r="R649" s="360"/>
      <c r="S649" s="360"/>
      <c r="T649" s="360"/>
      <c r="U649" s="360"/>
      <c r="V649" s="360"/>
      <c r="W649" s="360"/>
      <c r="X649" s="360"/>
      <c r="Y649" s="360"/>
      <c r="Z649" s="360"/>
      <c r="AA649" s="360"/>
      <c r="AB649" s="360"/>
      <c r="AC649" s="360"/>
      <c r="AD649" s="360"/>
      <c r="AE649" s="360"/>
      <c r="AF649" s="360"/>
      <c r="AG649" s="360"/>
      <c r="AH649" s="360"/>
      <c r="AI649" s="360"/>
      <c r="AJ649" s="360"/>
      <c r="AK649" s="360"/>
      <c r="AL649" s="360"/>
      <c r="AM649" s="360"/>
      <c r="AN649" s="360"/>
      <c r="AO649" s="360"/>
      <c r="AP649" s="360"/>
      <c r="AQ649" s="360"/>
      <c r="AR649" s="360"/>
      <c r="AS649" s="360"/>
      <c r="AT649" s="360"/>
      <c r="AU649" s="360"/>
      <c r="AV649" s="360"/>
      <c r="AW649" s="360"/>
      <c r="AX649" s="360"/>
      <c r="AY649" s="360"/>
      <c r="AZ649" s="360"/>
      <c r="BA649" s="360"/>
      <c r="BB649" s="360"/>
      <c r="BC649" s="360"/>
      <c r="BD649" s="360"/>
      <c r="BE649" s="360"/>
      <c r="BF649" s="360"/>
      <c r="BG649" s="360"/>
      <c r="BH649" s="360">
        <v>1</v>
      </c>
      <c r="BI649" s="360">
        <v>35</v>
      </c>
      <c r="BJ649" s="362">
        <f t="shared" si="83"/>
        <v>8.75</v>
      </c>
      <c r="BK649" s="360">
        <v>29</v>
      </c>
      <c r="BL649" s="360">
        <v>2347</v>
      </c>
      <c r="BM649" s="362">
        <f t="shared" si="84"/>
        <v>586.75</v>
      </c>
    </row>
    <row r="650" spans="1:65" ht="15.75" customHeight="1">
      <c r="A650" s="340">
        <v>648</v>
      </c>
      <c r="B650" s="360" t="s">
        <v>4520</v>
      </c>
      <c r="C650" s="360"/>
      <c r="D650" s="360"/>
      <c r="E650" s="370" t="s">
        <v>5</v>
      </c>
      <c r="F650" s="360"/>
      <c r="G650" s="360"/>
      <c r="H650" s="360"/>
      <c r="I650" s="360"/>
      <c r="J650" s="360"/>
      <c r="K650" s="360"/>
      <c r="L650" s="360"/>
      <c r="M650" s="360"/>
      <c r="N650" s="360"/>
      <c r="O650" s="360"/>
      <c r="P650" s="360"/>
      <c r="Q650" s="360"/>
      <c r="R650" s="360"/>
      <c r="S650" s="360"/>
      <c r="T650" s="360"/>
      <c r="U650" s="360"/>
      <c r="V650" s="360"/>
      <c r="W650" s="360"/>
      <c r="X650" s="360"/>
      <c r="Y650" s="360"/>
      <c r="Z650" s="360"/>
      <c r="AA650" s="360"/>
      <c r="AB650" s="360"/>
      <c r="AC650" s="360"/>
      <c r="AD650" s="360"/>
      <c r="AE650" s="360"/>
      <c r="AF650" s="360"/>
      <c r="AG650" s="360"/>
      <c r="AH650" s="360"/>
      <c r="AI650" s="360"/>
      <c r="AJ650" s="360"/>
      <c r="AK650" s="360"/>
      <c r="AL650" s="360"/>
      <c r="AM650" s="360"/>
      <c r="AN650" s="360"/>
      <c r="AO650" s="360"/>
      <c r="AP650" s="360"/>
      <c r="AQ650" s="360"/>
      <c r="AR650" s="360"/>
      <c r="AS650" s="360"/>
      <c r="AT650" s="360"/>
      <c r="AU650" s="360"/>
      <c r="AV650" s="360"/>
      <c r="AW650" s="360"/>
      <c r="AX650" s="360"/>
      <c r="AY650" s="360"/>
      <c r="AZ650" s="360"/>
      <c r="BA650" s="360"/>
      <c r="BB650" s="360"/>
      <c r="BC650" s="360"/>
      <c r="BD650" s="360"/>
      <c r="BE650" s="360"/>
      <c r="BF650" s="360"/>
      <c r="BG650" s="360"/>
      <c r="BH650" s="360">
        <v>3</v>
      </c>
      <c r="BI650" s="360">
        <v>213</v>
      </c>
      <c r="BJ650" s="362">
        <f t="shared" si="83"/>
        <v>53.25</v>
      </c>
      <c r="BK650" s="360">
        <v>11</v>
      </c>
      <c r="BL650" s="360">
        <v>605</v>
      </c>
      <c r="BM650" s="362">
        <f t="shared" si="84"/>
        <v>151.25</v>
      </c>
    </row>
    <row r="651" spans="1:65" ht="15.75" customHeight="1">
      <c r="A651" s="340">
        <v>649</v>
      </c>
      <c r="B651" s="360" t="s">
        <v>4521</v>
      </c>
      <c r="C651" s="360"/>
      <c r="D651" s="360"/>
      <c r="E651" s="370" t="s">
        <v>5</v>
      </c>
      <c r="F651" s="360"/>
      <c r="G651" s="360"/>
      <c r="H651" s="360"/>
      <c r="I651" s="360"/>
      <c r="J651" s="360"/>
      <c r="K651" s="360"/>
      <c r="L651" s="360"/>
      <c r="M651" s="360"/>
      <c r="N651" s="360"/>
      <c r="O651" s="360"/>
      <c r="P651" s="360"/>
      <c r="Q651" s="360"/>
      <c r="R651" s="360"/>
      <c r="S651" s="360"/>
      <c r="T651" s="360"/>
      <c r="U651" s="360"/>
      <c r="V651" s="360"/>
      <c r="W651" s="360"/>
      <c r="X651" s="360"/>
      <c r="Y651" s="360"/>
      <c r="Z651" s="360"/>
      <c r="AA651" s="360"/>
      <c r="AB651" s="360"/>
      <c r="AC651" s="360"/>
      <c r="AD651" s="360"/>
      <c r="AE651" s="360"/>
      <c r="AF651" s="360"/>
      <c r="AG651" s="360"/>
      <c r="AH651" s="360"/>
      <c r="AI651" s="360"/>
      <c r="AJ651" s="360"/>
      <c r="AK651" s="360"/>
      <c r="AL651" s="360"/>
      <c r="AM651" s="360"/>
      <c r="AN651" s="360"/>
      <c r="AO651" s="360"/>
      <c r="AP651" s="360"/>
      <c r="AQ651" s="360"/>
      <c r="AR651" s="360"/>
      <c r="AS651" s="360"/>
      <c r="AT651" s="360"/>
      <c r="AU651" s="360"/>
      <c r="AV651" s="360"/>
      <c r="AW651" s="360"/>
      <c r="AX651" s="360"/>
      <c r="AY651" s="360"/>
      <c r="AZ651" s="360"/>
      <c r="BA651" s="360"/>
      <c r="BB651" s="360"/>
      <c r="BC651" s="360"/>
      <c r="BD651" s="360"/>
      <c r="BE651" s="360"/>
      <c r="BF651" s="360"/>
      <c r="BG651" s="360"/>
      <c r="BH651" s="360">
        <v>2</v>
      </c>
      <c r="BI651" s="360">
        <v>178</v>
      </c>
      <c r="BJ651" s="362">
        <f t="shared" si="83"/>
        <v>44.5</v>
      </c>
      <c r="BK651" s="360">
        <v>7</v>
      </c>
      <c r="BL651" s="360">
        <v>489</v>
      </c>
      <c r="BM651" s="362">
        <f t="shared" si="84"/>
        <v>122.25</v>
      </c>
    </row>
    <row r="652" spans="1:65" ht="15.75" customHeight="1">
      <c r="A652" s="340">
        <v>650</v>
      </c>
      <c r="B652" s="360" t="s">
        <v>4522</v>
      </c>
      <c r="C652" s="360"/>
      <c r="D652" s="360"/>
      <c r="E652" s="370" t="s">
        <v>5</v>
      </c>
      <c r="F652" s="360"/>
      <c r="G652" s="360"/>
      <c r="H652" s="360"/>
      <c r="I652" s="360"/>
      <c r="J652" s="360"/>
      <c r="K652" s="360"/>
      <c r="L652" s="360"/>
      <c r="M652" s="360"/>
      <c r="N652" s="360"/>
      <c r="O652" s="360"/>
      <c r="P652" s="360"/>
      <c r="Q652" s="360"/>
      <c r="R652" s="360"/>
      <c r="S652" s="360"/>
      <c r="T652" s="360"/>
      <c r="U652" s="360"/>
      <c r="V652" s="360"/>
      <c r="W652" s="360"/>
      <c r="X652" s="360"/>
      <c r="Y652" s="360"/>
      <c r="Z652" s="360"/>
      <c r="AA652" s="360"/>
      <c r="AB652" s="360"/>
      <c r="AC652" s="360"/>
      <c r="AD652" s="360"/>
      <c r="AE652" s="360"/>
      <c r="AF652" s="360"/>
      <c r="AG652" s="360"/>
      <c r="AH652" s="360"/>
      <c r="AI652" s="360"/>
      <c r="AJ652" s="360"/>
      <c r="AK652" s="360"/>
      <c r="AL652" s="360"/>
      <c r="AM652" s="360"/>
      <c r="AN652" s="360"/>
      <c r="AO652" s="360"/>
      <c r="AP652" s="360"/>
      <c r="AQ652" s="360"/>
      <c r="AR652" s="360"/>
      <c r="AS652" s="360"/>
      <c r="AT652" s="360"/>
      <c r="AU652" s="360"/>
      <c r="AV652" s="360"/>
      <c r="AW652" s="360"/>
      <c r="AX652" s="360"/>
      <c r="AY652" s="360"/>
      <c r="AZ652" s="360"/>
      <c r="BA652" s="360"/>
      <c r="BB652" s="360"/>
      <c r="BC652" s="360"/>
      <c r="BD652" s="360"/>
      <c r="BE652" s="360"/>
      <c r="BF652" s="360"/>
      <c r="BG652" s="360"/>
      <c r="BH652" s="360">
        <v>2</v>
      </c>
      <c r="BI652" s="360">
        <v>238</v>
      </c>
      <c r="BJ652" s="362">
        <f t="shared" si="83"/>
        <v>59.5</v>
      </c>
      <c r="BK652" s="360">
        <v>12</v>
      </c>
      <c r="BL652" s="360">
        <v>696</v>
      </c>
      <c r="BM652" s="362">
        <f t="shared" si="84"/>
        <v>174</v>
      </c>
    </row>
    <row r="653" spans="1:65" ht="15.75" customHeight="1">
      <c r="A653" s="340">
        <v>651</v>
      </c>
      <c r="B653" s="360" t="s">
        <v>4523</v>
      </c>
      <c r="C653" s="360"/>
      <c r="D653" s="360"/>
      <c r="E653" s="370" t="s">
        <v>5</v>
      </c>
      <c r="F653" s="360"/>
      <c r="G653" s="360"/>
      <c r="H653" s="360"/>
      <c r="I653" s="360"/>
      <c r="J653" s="360"/>
      <c r="K653" s="360"/>
      <c r="L653" s="360"/>
      <c r="M653" s="360"/>
      <c r="N653" s="360"/>
      <c r="O653" s="360"/>
      <c r="P653" s="360"/>
      <c r="Q653" s="360"/>
      <c r="R653" s="360"/>
      <c r="S653" s="360"/>
      <c r="T653" s="360"/>
      <c r="U653" s="360"/>
      <c r="V653" s="360"/>
      <c r="W653" s="360"/>
      <c r="X653" s="360"/>
      <c r="Y653" s="360"/>
      <c r="Z653" s="360"/>
      <c r="AA653" s="360"/>
      <c r="AB653" s="360"/>
      <c r="AC653" s="360"/>
      <c r="AD653" s="360"/>
      <c r="AE653" s="360"/>
      <c r="AF653" s="360"/>
      <c r="AG653" s="360"/>
      <c r="AH653" s="360"/>
      <c r="AI653" s="360"/>
      <c r="AJ653" s="360"/>
      <c r="AK653" s="360"/>
      <c r="AL653" s="360"/>
      <c r="AM653" s="360"/>
      <c r="AN653" s="360"/>
      <c r="AO653" s="360"/>
      <c r="AP653" s="360"/>
      <c r="AQ653" s="360"/>
      <c r="AR653" s="360"/>
      <c r="AS653" s="360"/>
      <c r="AT653" s="360"/>
      <c r="AU653" s="360"/>
      <c r="AV653" s="360"/>
      <c r="AW653" s="360"/>
      <c r="AX653" s="360"/>
      <c r="AY653" s="360"/>
      <c r="AZ653" s="360"/>
      <c r="BA653" s="360"/>
      <c r="BB653" s="360"/>
      <c r="BC653" s="360"/>
      <c r="BD653" s="360"/>
      <c r="BE653" s="360"/>
      <c r="BF653" s="360"/>
      <c r="BG653" s="360"/>
      <c r="BH653" s="360">
        <v>5</v>
      </c>
      <c r="BI653" s="360">
        <v>435</v>
      </c>
      <c r="BJ653" s="362">
        <f t="shared" si="83"/>
        <v>108.75</v>
      </c>
      <c r="BK653" s="360">
        <v>16</v>
      </c>
      <c r="BL653" s="360">
        <v>1256</v>
      </c>
      <c r="BM653" s="362">
        <f t="shared" si="84"/>
        <v>314</v>
      </c>
    </row>
    <row r="654" spans="1:65" ht="15.75" customHeight="1">
      <c r="A654" s="340">
        <v>652</v>
      </c>
      <c r="B654" s="360" t="s">
        <v>4524</v>
      </c>
      <c r="C654" s="360"/>
      <c r="D654" s="360"/>
      <c r="E654" s="370" t="s">
        <v>5</v>
      </c>
      <c r="F654" s="360"/>
      <c r="G654" s="360"/>
      <c r="H654" s="360"/>
      <c r="I654" s="360"/>
      <c r="J654" s="360"/>
      <c r="K654" s="360"/>
      <c r="L654" s="360"/>
      <c r="M654" s="360"/>
      <c r="N654" s="360"/>
      <c r="O654" s="360"/>
      <c r="P654" s="360"/>
      <c r="Q654" s="360"/>
      <c r="R654" s="360"/>
      <c r="S654" s="360"/>
      <c r="T654" s="360"/>
      <c r="U654" s="360"/>
      <c r="V654" s="360"/>
      <c r="W654" s="360"/>
      <c r="X654" s="360"/>
      <c r="Y654" s="360"/>
      <c r="Z654" s="360"/>
      <c r="AA654" s="360"/>
      <c r="AB654" s="360"/>
      <c r="AC654" s="360"/>
      <c r="AD654" s="360"/>
      <c r="AE654" s="360"/>
      <c r="AF654" s="360"/>
      <c r="AG654" s="360"/>
      <c r="AH654" s="360"/>
      <c r="AI654" s="360"/>
      <c r="AJ654" s="360"/>
      <c r="AK654" s="360"/>
      <c r="AL654" s="360"/>
      <c r="AM654" s="360"/>
      <c r="AN654" s="360"/>
      <c r="AO654" s="360"/>
      <c r="AP654" s="360"/>
      <c r="AQ654" s="360"/>
      <c r="AR654" s="360"/>
      <c r="AS654" s="360"/>
      <c r="AT654" s="360"/>
      <c r="AU654" s="360"/>
      <c r="AV654" s="360"/>
      <c r="AW654" s="360"/>
      <c r="AX654" s="360"/>
      <c r="AY654" s="360"/>
      <c r="AZ654" s="360"/>
      <c r="BA654" s="360"/>
      <c r="BB654" s="360"/>
      <c r="BC654" s="360"/>
      <c r="BD654" s="360"/>
      <c r="BE654" s="360"/>
      <c r="BF654" s="360"/>
      <c r="BG654" s="360"/>
      <c r="BH654" s="360">
        <v>3</v>
      </c>
      <c r="BI654" s="360">
        <v>337</v>
      </c>
      <c r="BJ654" s="362">
        <f t="shared" si="83"/>
        <v>84.25</v>
      </c>
      <c r="BK654" s="360">
        <v>10</v>
      </c>
      <c r="BL654" s="360">
        <v>830</v>
      </c>
      <c r="BM654" s="362">
        <f t="shared" si="84"/>
        <v>207.5</v>
      </c>
    </row>
    <row r="655" spans="1:65" ht="15.75" customHeight="1">
      <c r="A655" s="340">
        <v>653</v>
      </c>
      <c r="B655" s="360" t="s">
        <v>4525</v>
      </c>
      <c r="C655" s="360"/>
      <c r="D655" s="360"/>
      <c r="E655" s="370" t="s">
        <v>5</v>
      </c>
      <c r="F655" s="360"/>
      <c r="G655" s="360"/>
      <c r="H655" s="360"/>
      <c r="I655" s="360"/>
      <c r="J655" s="360"/>
      <c r="K655" s="360"/>
      <c r="L655" s="360"/>
      <c r="M655" s="360"/>
      <c r="N655" s="360"/>
      <c r="O655" s="360"/>
      <c r="P655" s="360"/>
      <c r="Q655" s="360"/>
      <c r="R655" s="360"/>
      <c r="S655" s="360"/>
      <c r="T655" s="360"/>
      <c r="U655" s="360"/>
      <c r="V655" s="360"/>
      <c r="W655" s="360"/>
      <c r="X655" s="360"/>
      <c r="Y655" s="360"/>
      <c r="Z655" s="360"/>
      <c r="AA655" s="360"/>
      <c r="AB655" s="360"/>
      <c r="AC655" s="360"/>
      <c r="AD655" s="360"/>
      <c r="AE655" s="360"/>
      <c r="AF655" s="360"/>
      <c r="AG655" s="360"/>
      <c r="AH655" s="360"/>
      <c r="AI655" s="360"/>
      <c r="AJ655" s="360"/>
      <c r="AK655" s="360"/>
      <c r="AL655" s="360"/>
      <c r="AM655" s="360"/>
      <c r="AN655" s="360"/>
      <c r="AO655" s="360"/>
      <c r="AP655" s="360"/>
      <c r="AQ655" s="360"/>
      <c r="AR655" s="360"/>
      <c r="AS655" s="360"/>
      <c r="AT655" s="360"/>
      <c r="AU655" s="360"/>
      <c r="AV655" s="360"/>
      <c r="AW655" s="360"/>
      <c r="AX655" s="360"/>
      <c r="AY655" s="360"/>
      <c r="AZ655" s="360"/>
      <c r="BA655" s="360"/>
      <c r="BB655" s="360"/>
      <c r="BC655" s="360"/>
      <c r="BD655" s="360"/>
      <c r="BE655" s="360"/>
      <c r="BF655" s="360"/>
      <c r="BG655" s="360"/>
      <c r="BH655" s="360">
        <v>1</v>
      </c>
      <c r="BI655" s="360">
        <v>35</v>
      </c>
      <c r="BJ655" s="362">
        <f t="shared" si="83"/>
        <v>8.75</v>
      </c>
      <c r="BK655" s="360">
        <v>8</v>
      </c>
      <c r="BL655" s="360">
        <v>712</v>
      </c>
      <c r="BM655" s="362">
        <f t="shared" si="84"/>
        <v>178</v>
      </c>
    </row>
    <row r="656" spans="1:65" ht="15.75" customHeight="1">
      <c r="A656" s="340">
        <v>654</v>
      </c>
      <c r="B656" s="360" t="s">
        <v>4526</v>
      </c>
      <c r="C656" s="360"/>
      <c r="D656" s="360"/>
      <c r="E656" s="370" t="s">
        <v>5</v>
      </c>
      <c r="F656" s="360"/>
      <c r="G656" s="360"/>
      <c r="H656" s="360"/>
      <c r="I656" s="360"/>
      <c r="J656" s="360"/>
      <c r="K656" s="360"/>
      <c r="L656" s="360"/>
      <c r="M656" s="360"/>
      <c r="N656" s="360"/>
      <c r="O656" s="360"/>
      <c r="P656" s="360"/>
      <c r="Q656" s="360"/>
      <c r="R656" s="360"/>
      <c r="S656" s="360"/>
      <c r="T656" s="360"/>
      <c r="U656" s="360"/>
      <c r="V656" s="360"/>
      <c r="W656" s="360"/>
      <c r="X656" s="360"/>
      <c r="Y656" s="360"/>
      <c r="Z656" s="360"/>
      <c r="AA656" s="360"/>
      <c r="AB656" s="360"/>
      <c r="AC656" s="360"/>
      <c r="AD656" s="360"/>
      <c r="AE656" s="360"/>
      <c r="AF656" s="360"/>
      <c r="AG656" s="360"/>
      <c r="AH656" s="360"/>
      <c r="AI656" s="360"/>
      <c r="AJ656" s="360"/>
      <c r="AK656" s="360"/>
      <c r="AL656" s="360"/>
      <c r="AM656" s="360"/>
      <c r="AN656" s="360"/>
      <c r="AO656" s="360"/>
      <c r="AP656" s="360"/>
      <c r="AQ656" s="360"/>
      <c r="AR656" s="360"/>
      <c r="AS656" s="360"/>
      <c r="AT656" s="360"/>
      <c r="AU656" s="360"/>
      <c r="AV656" s="360"/>
      <c r="AW656" s="360"/>
      <c r="AX656" s="360"/>
      <c r="AY656" s="360"/>
      <c r="AZ656" s="360"/>
      <c r="BA656" s="360"/>
      <c r="BB656" s="360"/>
      <c r="BC656" s="360"/>
      <c r="BD656" s="360"/>
      <c r="BE656" s="360"/>
      <c r="BF656" s="360"/>
      <c r="BG656" s="360"/>
      <c r="BH656" s="360">
        <v>4</v>
      </c>
      <c r="BI656" s="360">
        <v>356</v>
      </c>
      <c r="BJ656" s="362">
        <f t="shared" si="83"/>
        <v>89</v>
      </c>
      <c r="BK656" s="360">
        <v>11</v>
      </c>
      <c r="BL656" s="360">
        <v>805</v>
      </c>
      <c r="BM656" s="362">
        <f t="shared" si="84"/>
        <v>201.25</v>
      </c>
    </row>
    <row r="657" spans="1:65" ht="15.75" customHeight="1">
      <c r="A657" s="340">
        <v>655</v>
      </c>
      <c r="B657" s="360" t="s">
        <v>4527</v>
      </c>
      <c r="C657" s="360"/>
      <c r="D657" s="360"/>
      <c r="E657" s="370" t="s">
        <v>5</v>
      </c>
      <c r="F657" s="360"/>
      <c r="G657" s="360"/>
      <c r="H657" s="360"/>
      <c r="I657" s="360"/>
      <c r="J657" s="360"/>
      <c r="K657" s="360"/>
      <c r="L657" s="360"/>
      <c r="M657" s="360"/>
      <c r="N657" s="360"/>
      <c r="O657" s="360"/>
      <c r="P657" s="360"/>
      <c r="Q657" s="360"/>
      <c r="R657" s="360"/>
      <c r="S657" s="360"/>
      <c r="T657" s="360"/>
      <c r="U657" s="360"/>
      <c r="V657" s="360"/>
      <c r="W657" s="360"/>
      <c r="X657" s="360"/>
      <c r="Y657" s="360"/>
      <c r="Z657" s="360"/>
      <c r="AA657" s="360"/>
      <c r="AB657" s="360"/>
      <c r="AC657" s="360"/>
      <c r="AD657" s="360"/>
      <c r="AE657" s="360"/>
      <c r="AF657" s="360"/>
      <c r="AG657" s="360"/>
      <c r="AH657" s="360"/>
      <c r="AI657" s="360"/>
      <c r="AJ657" s="360"/>
      <c r="AK657" s="360"/>
      <c r="AL657" s="360"/>
      <c r="AM657" s="360"/>
      <c r="AN657" s="360"/>
      <c r="AO657" s="360"/>
      <c r="AP657" s="360"/>
      <c r="AQ657" s="360"/>
      <c r="AR657" s="360"/>
      <c r="AS657" s="360"/>
      <c r="AT657" s="360"/>
      <c r="AU657" s="360"/>
      <c r="AV657" s="360"/>
      <c r="AW657" s="360"/>
      <c r="AX657" s="360"/>
      <c r="AY657" s="360"/>
      <c r="AZ657" s="360"/>
      <c r="BA657" s="360"/>
      <c r="BB657" s="360"/>
      <c r="BC657" s="360"/>
      <c r="BD657" s="360"/>
      <c r="BE657" s="360"/>
      <c r="BF657" s="360"/>
      <c r="BG657" s="360"/>
      <c r="BH657" s="360">
        <v>16</v>
      </c>
      <c r="BI657" s="360">
        <v>1272</v>
      </c>
      <c r="BJ657" s="362">
        <f t="shared" si="83"/>
        <v>318</v>
      </c>
      <c r="BK657" s="360">
        <v>18</v>
      </c>
      <c r="BL657" s="360">
        <v>1574</v>
      </c>
      <c r="BM657" s="362">
        <f t="shared" si="84"/>
        <v>393.5</v>
      </c>
    </row>
    <row r="658" spans="1:65" ht="15.75" customHeight="1">
      <c r="A658" s="340">
        <v>656</v>
      </c>
      <c r="B658" s="360" t="s">
        <v>4528</v>
      </c>
      <c r="C658" s="360"/>
      <c r="D658" s="360"/>
      <c r="E658" s="370" t="s">
        <v>5</v>
      </c>
      <c r="F658" s="360"/>
      <c r="G658" s="360"/>
      <c r="H658" s="360"/>
      <c r="I658" s="360"/>
      <c r="J658" s="360"/>
      <c r="K658" s="360"/>
      <c r="L658" s="360"/>
      <c r="M658" s="360"/>
      <c r="N658" s="360"/>
      <c r="O658" s="360"/>
      <c r="P658" s="360"/>
      <c r="Q658" s="360"/>
      <c r="R658" s="360"/>
      <c r="S658" s="360"/>
      <c r="T658" s="360"/>
      <c r="U658" s="360"/>
      <c r="V658" s="360"/>
      <c r="W658" s="360"/>
      <c r="X658" s="360"/>
      <c r="Y658" s="360"/>
      <c r="Z658" s="360"/>
      <c r="AA658" s="360"/>
      <c r="AB658" s="360"/>
      <c r="AC658" s="360"/>
      <c r="AD658" s="360"/>
      <c r="AE658" s="360"/>
      <c r="AF658" s="360"/>
      <c r="AG658" s="360"/>
      <c r="AH658" s="360"/>
      <c r="AI658" s="360"/>
      <c r="AJ658" s="360"/>
      <c r="AK658" s="360"/>
      <c r="AL658" s="360"/>
      <c r="AM658" s="360"/>
      <c r="AN658" s="360"/>
      <c r="AO658" s="360"/>
      <c r="AP658" s="360"/>
      <c r="AQ658" s="360"/>
      <c r="AR658" s="360"/>
      <c r="AS658" s="360"/>
      <c r="AT658" s="360"/>
      <c r="AU658" s="360"/>
      <c r="AV658" s="360"/>
      <c r="AW658" s="360"/>
      <c r="AX658" s="360"/>
      <c r="AY658" s="360"/>
      <c r="AZ658" s="360"/>
      <c r="BA658" s="360"/>
      <c r="BB658" s="360"/>
      <c r="BC658" s="360"/>
      <c r="BD658" s="360"/>
      <c r="BE658" s="360"/>
      <c r="BF658" s="360"/>
      <c r="BG658" s="360"/>
      <c r="BH658" s="360">
        <v>22</v>
      </c>
      <c r="BI658" s="360">
        <v>1286</v>
      </c>
      <c r="BJ658" s="362">
        <f t="shared" si="83"/>
        <v>321.5</v>
      </c>
      <c r="BK658" s="360">
        <v>131</v>
      </c>
      <c r="BL658" s="360">
        <v>8061</v>
      </c>
      <c r="BM658" s="362">
        <f t="shared" si="84"/>
        <v>2015.25</v>
      </c>
    </row>
    <row r="659" spans="1:65" ht="15.75" customHeight="1">
      <c r="A659" s="340">
        <v>657</v>
      </c>
      <c r="B659" s="360" t="s">
        <v>4529</v>
      </c>
      <c r="C659" s="360"/>
      <c r="D659" s="360"/>
      <c r="E659" s="370" t="s">
        <v>5</v>
      </c>
      <c r="F659" s="360"/>
      <c r="G659" s="360"/>
      <c r="H659" s="360"/>
      <c r="I659" s="360"/>
      <c r="J659" s="360"/>
      <c r="K659" s="360"/>
      <c r="L659" s="360"/>
      <c r="M659" s="360"/>
      <c r="N659" s="360"/>
      <c r="O659" s="360"/>
      <c r="P659" s="360"/>
      <c r="Q659" s="360"/>
      <c r="R659" s="360"/>
      <c r="S659" s="360"/>
      <c r="T659" s="360"/>
      <c r="U659" s="360"/>
      <c r="V659" s="360"/>
      <c r="W659" s="360"/>
      <c r="X659" s="360"/>
      <c r="Y659" s="360"/>
      <c r="Z659" s="360"/>
      <c r="AA659" s="360"/>
      <c r="AB659" s="360"/>
      <c r="AC659" s="360"/>
      <c r="AD659" s="360"/>
      <c r="AE659" s="360"/>
      <c r="AF659" s="360"/>
      <c r="AG659" s="360"/>
      <c r="AH659" s="360"/>
      <c r="AI659" s="360"/>
      <c r="AJ659" s="360"/>
      <c r="AK659" s="360"/>
      <c r="AL659" s="360"/>
      <c r="AM659" s="360"/>
      <c r="AN659" s="360"/>
      <c r="AO659" s="360"/>
      <c r="AP659" s="360"/>
      <c r="AQ659" s="360"/>
      <c r="AR659" s="360"/>
      <c r="AS659" s="360"/>
      <c r="AT659" s="360"/>
      <c r="AU659" s="360"/>
      <c r="AV659" s="360"/>
      <c r="AW659" s="360"/>
      <c r="AX659" s="360"/>
      <c r="AY659" s="360"/>
      <c r="AZ659" s="360"/>
      <c r="BA659" s="360"/>
      <c r="BB659" s="360"/>
      <c r="BC659" s="360"/>
      <c r="BD659" s="360"/>
      <c r="BE659" s="360"/>
      <c r="BF659" s="360"/>
      <c r="BG659" s="360"/>
      <c r="BH659" s="360">
        <v>7</v>
      </c>
      <c r="BI659" s="360">
        <v>317</v>
      </c>
      <c r="BJ659" s="362">
        <f t="shared" si="83"/>
        <v>79.25</v>
      </c>
      <c r="BK659" s="360">
        <v>24</v>
      </c>
      <c r="BL659" s="360">
        <v>1704</v>
      </c>
      <c r="BM659" s="362">
        <f t="shared" si="84"/>
        <v>426</v>
      </c>
    </row>
    <row r="660" spans="1:65" ht="15.75" customHeight="1">
      <c r="A660" s="340">
        <v>658</v>
      </c>
      <c r="B660" s="360" t="s">
        <v>4530</v>
      </c>
      <c r="C660" s="360"/>
      <c r="D660" s="360"/>
      <c r="E660" s="370" t="s">
        <v>5</v>
      </c>
      <c r="F660" s="360"/>
      <c r="G660" s="360"/>
      <c r="H660" s="360"/>
      <c r="I660" s="360"/>
      <c r="J660" s="360"/>
      <c r="K660" s="360"/>
      <c r="L660" s="360"/>
      <c r="M660" s="360"/>
      <c r="N660" s="360"/>
      <c r="O660" s="360"/>
      <c r="P660" s="360"/>
      <c r="Q660" s="360"/>
      <c r="R660" s="360"/>
      <c r="S660" s="360"/>
      <c r="T660" s="360"/>
      <c r="U660" s="360"/>
      <c r="V660" s="360"/>
      <c r="W660" s="360"/>
      <c r="X660" s="360"/>
      <c r="Y660" s="360"/>
      <c r="Z660" s="360"/>
      <c r="AA660" s="360"/>
      <c r="AB660" s="360"/>
      <c r="AC660" s="360"/>
      <c r="AD660" s="360"/>
      <c r="AE660" s="360"/>
      <c r="AF660" s="360"/>
      <c r="AG660" s="360"/>
      <c r="AH660" s="360"/>
      <c r="AI660" s="360"/>
      <c r="AJ660" s="360"/>
      <c r="AK660" s="360"/>
      <c r="AL660" s="360"/>
      <c r="AM660" s="360"/>
      <c r="AN660" s="360"/>
      <c r="AO660" s="360"/>
      <c r="AP660" s="360"/>
      <c r="AQ660" s="360"/>
      <c r="AR660" s="360"/>
      <c r="AS660" s="360"/>
      <c r="AT660" s="360"/>
      <c r="AU660" s="360"/>
      <c r="AV660" s="360"/>
      <c r="AW660" s="360"/>
      <c r="AX660" s="360"/>
      <c r="AY660" s="360"/>
      <c r="AZ660" s="360"/>
      <c r="BA660" s="360"/>
      <c r="BB660" s="360"/>
      <c r="BC660" s="360"/>
      <c r="BD660" s="360"/>
      <c r="BE660" s="360"/>
      <c r="BF660" s="360"/>
      <c r="BG660" s="360"/>
      <c r="BH660" s="360">
        <v>7</v>
      </c>
      <c r="BI660" s="360">
        <v>509</v>
      </c>
      <c r="BJ660" s="362">
        <f t="shared" si="83"/>
        <v>127.25</v>
      </c>
      <c r="BK660" s="360">
        <v>18</v>
      </c>
      <c r="BL660" s="360">
        <v>1338</v>
      </c>
      <c r="BM660" s="362">
        <f t="shared" si="84"/>
        <v>334.5</v>
      </c>
    </row>
    <row r="661" spans="1:65" ht="15.75" customHeight="1">
      <c r="A661" s="340">
        <v>659</v>
      </c>
      <c r="B661" s="360" t="s">
        <v>4531</v>
      </c>
      <c r="C661" s="360"/>
      <c r="D661" s="360"/>
      <c r="E661" s="370" t="s">
        <v>5</v>
      </c>
      <c r="F661" s="360"/>
      <c r="G661" s="360"/>
      <c r="H661" s="360"/>
      <c r="I661" s="360"/>
      <c r="J661" s="360"/>
      <c r="K661" s="360"/>
      <c r="L661" s="360"/>
      <c r="M661" s="360"/>
      <c r="N661" s="360"/>
      <c r="O661" s="360"/>
      <c r="P661" s="360"/>
      <c r="Q661" s="360"/>
      <c r="R661" s="360"/>
      <c r="S661" s="360"/>
      <c r="T661" s="360"/>
      <c r="U661" s="360"/>
      <c r="V661" s="360"/>
      <c r="W661" s="360"/>
      <c r="X661" s="360"/>
      <c r="Y661" s="360"/>
      <c r="Z661" s="360"/>
      <c r="AA661" s="360"/>
      <c r="AB661" s="360"/>
      <c r="AC661" s="360"/>
      <c r="AD661" s="360"/>
      <c r="AE661" s="360"/>
      <c r="AF661" s="360"/>
      <c r="AG661" s="360"/>
      <c r="AH661" s="360"/>
      <c r="AI661" s="360"/>
      <c r="AJ661" s="360"/>
      <c r="AK661" s="360"/>
      <c r="AL661" s="360"/>
      <c r="AM661" s="360"/>
      <c r="AN661" s="360"/>
      <c r="AO661" s="360"/>
      <c r="AP661" s="360"/>
      <c r="AQ661" s="360"/>
      <c r="AR661" s="360"/>
      <c r="AS661" s="360"/>
      <c r="AT661" s="360"/>
      <c r="AU661" s="360"/>
      <c r="AV661" s="360"/>
      <c r="AW661" s="360"/>
      <c r="AX661" s="360"/>
      <c r="AY661" s="360"/>
      <c r="AZ661" s="360"/>
      <c r="BA661" s="360"/>
      <c r="BB661" s="360"/>
      <c r="BC661" s="360"/>
      <c r="BD661" s="360"/>
      <c r="BE661" s="360"/>
      <c r="BF661" s="360"/>
      <c r="BG661" s="360"/>
      <c r="BH661" s="360">
        <v>11</v>
      </c>
      <c r="BI661" s="360">
        <v>845</v>
      </c>
      <c r="BJ661" s="362">
        <f t="shared" si="83"/>
        <v>211.25</v>
      </c>
      <c r="BK661" s="360">
        <v>23</v>
      </c>
      <c r="BL661" s="360">
        <v>1373</v>
      </c>
      <c r="BM661" s="362">
        <f t="shared" si="84"/>
        <v>343.25</v>
      </c>
    </row>
    <row r="662" spans="1:65" ht="15.75" customHeight="1">
      <c r="A662" s="340">
        <v>660</v>
      </c>
      <c r="B662" s="360" t="s">
        <v>4532</v>
      </c>
      <c r="C662" s="360"/>
      <c r="D662" s="360"/>
      <c r="E662" s="370" t="s">
        <v>5</v>
      </c>
      <c r="F662" s="360"/>
      <c r="G662" s="360"/>
      <c r="H662" s="360"/>
      <c r="I662" s="360"/>
      <c r="J662" s="360"/>
      <c r="K662" s="360"/>
      <c r="L662" s="360"/>
      <c r="M662" s="360"/>
      <c r="N662" s="360"/>
      <c r="O662" s="360"/>
      <c r="P662" s="360"/>
      <c r="Q662" s="360"/>
      <c r="R662" s="360"/>
      <c r="S662" s="360"/>
      <c r="T662" s="360"/>
      <c r="U662" s="360"/>
      <c r="V662" s="360"/>
      <c r="W662" s="360"/>
      <c r="X662" s="360"/>
      <c r="Y662" s="360"/>
      <c r="Z662" s="360"/>
      <c r="AA662" s="360"/>
      <c r="AB662" s="360"/>
      <c r="AC662" s="360"/>
      <c r="AD662" s="360"/>
      <c r="AE662" s="360"/>
      <c r="AF662" s="360"/>
      <c r="AG662" s="360"/>
      <c r="AH662" s="360"/>
      <c r="AI662" s="360"/>
      <c r="AJ662" s="360"/>
      <c r="AK662" s="360"/>
      <c r="AL662" s="360"/>
      <c r="AM662" s="360"/>
      <c r="AN662" s="360"/>
      <c r="AO662" s="360"/>
      <c r="AP662" s="360"/>
      <c r="AQ662" s="360"/>
      <c r="AR662" s="360"/>
      <c r="AS662" s="360"/>
      <c r="AT662" s="360"/>
      <c r="AU662" s="360"/>
      <c r="AV662" s="360"/>
      <c r="AW662" s="360"/>
      <c r="AX662" s="360"/>
      <c r="AY662" s="360"/>
      <c r="AZ662" s="360"/>
      <c r="BA662" s="360"/>
      <c r="BB662" s="360"/>
      <c r="BC662" s="360"/>
      <c r="BD662" s="360"/>
      <c r="BE662" s="360"/>
      <c r="BF662" s="360"/>
      <c r="BG662" s="360"/>
      <c r="BH662" s="360">
        <v>6</v>
      </c>
      <c r="BI662" s="360">
        <v>414</v>
      </c>
      <c r="BJ662" s="362">
        <f t="shared" si="83"/>
        <v>103.5</v>
      </c>
      <c r="BK662" s="360">
        <v>13</v>
      </c>
      <c r="BL662" s="360">
        <v>891</v>
      </c>
      <c r="BM662" s="362">
        <f t="shared" si="84"/>
        <v>222.75</v>
      </c>
    </row>
    <row r="663" spans="1:65" ht="15.75" customHeight="1">
      <c r="A663" s="340">
        <v>661</v>
      </c>
      <c r="B663" s="360" t="s">
        <v>4533</v>
      </c>
      <c r="C663" s="360"/>
      <c r="D663" s="360"/>
      <c r="E663" s="370" t="s">
        <v>5</v>
      </c>
      <c r="F663" s="360"/>
      <c r="G663" s="360"/>
      <c r="H663" s="360"/>
      <c r="I663" s="360"/>
      <c r="J663" s="360"/>
      <c r="K663" s="360"/>
      <c r="L663" s="360"/>
      <c r="M663" s="360"/>
      <c r="N663" s="360"/>
      <c r="O663" s="360"/>
      <c r="P663" s="360"/>
      <c r="Q663" s="360"/>
      <c r="R663" s="360"/>
      <c r="S663" s="360"/>
      <c r="T663" s="360"/>
      <c r="U663" s="360"/>
      <c r="V663" s="360"/>
      <c r="W663" s="360"/>
      <c r="X663" s="360"/>
      <c r="Y663" s="360"/>
      <c r="Z663" s="360"/>
      <c r="AA663" s="360"/>
      <c r="AB663" s="360"/>
      <c r="AC663" s="360"/>
      <c r="AD663" s="360"/>
      <c r="AE663" s="360"/>
      <c r="AF663" s="360"/>
      <c r="AG663" s="360"/>
      <c r="AH663" s="360"/>
      <c r="AI663" s="360"/>
      <c r="AJ663" s="360"/>
      <c r="AK663" s="360"/>
      <c r="AL663" s="360"/>
      <c r="AM663" s="360"/>
      <c r="AN663" s="360"/>
      <c r="AO663" s="360"/>
      <c r="AP663" s="360"/>
      <c r="AQ663" s="360"/>
      <c r="AR663" s="360"/>
      <c r="AS663" s="360"/>
      <c r="AT663" s="360"/>
      <c r="AU663" s="360"/>
      <c r="AV663" s="360"/>
      <c r="AW663" s="360"/>
      <c r="AX663" s="360"/>
      <c r="AY663" s="360"/>
      <c r="AZ663" s="360"/>
      <c r="BA663" s="360"/>
      <c r="BB663" s="360"/>
      <c r="BC663" s="360"/>
      <c r="BD663" s="360"/>
      <c r="BE663" s="360"/>
      <c r="BF663" s="360"/>
      <c r="BG663" s="360"/>
      <c r="BH663" s="360">
        <v>5</v>
      </c>
      <c r="BI663" s="360">
        <v>351</v>
      </c>
      <c r="BJ663" s="362">
        <f t="shared" si="83"/>
        <v>87.75</v>
      </c>
      <c r="BK663" s="360">
        <v>19</v>
      </c>
      <c r="BL663" s="360">
        <v>1101</v>
      </c>
      <c r="BM663" s="362">
        <f t="shared" si="84"/>
        <v>275.25</v>
      </c>
    </row>
    <row r="664" spans="1:65" ht="15.75" customHeight="1">
      <c r="A664" s="340">
        <v>662</v>
      </c>
      <c r="B664" s="360" t="s">
        <v>4534</v>
      </c>
      <c r="C664" s="360"/>
      <c r="D664" s="360"/>
      <c r="E664" s="370" t="s">
        <v>5</v>
      </c>
      <c r="F664" s="360"/>
      <c r="G664" s="360"/>
      <c r="H664" s="360"/>
      <c r="I664" s="360"/>
      <c r="J664" s="360"/>
      <c r="K664" s="360"/>
      <c r="L664" s="360"/>
      <c r="M664" s="360"/>
      <c r="N664" s="360"/>
      <c r="O664" s="360"/>
      <c r="P664" s="360"/>
      <c r="Q664" s="360"/>
      <c r="R664" s="360"/>
      <c r="S664" s="360"/>
      <c r="T664" s="360"/>
      <c r="U664" s="360"/>
      <c r="V664" s="360"/>
      <c r="W664" s="360"/>
      <c r="X664" s="360"/>
      <c r="Y664" s="360"/>
      <c r="Z664" s="360"/>
      <c r="AA664" s="360"/>
      <c r="AB664" s="360"/>
      <c r="AC664" s="360"/>
      <c r="AD664" s="360"/>
      <c r="AE664" s="360"/>
      <c r="AF664" s="360"/>
      <c r="AG664" s="360"/>
      <c r="AH664" s="360"/>
      <c r="AI664" s="360"/>
      <c r="AJ664" s="360"/>
      <c r="AK664" s="360"/>
      <c r="AL664" s="360"/>
      <c r="AM664" s="360"/>
      <c r="AN664" s="360"/>
      <c r="AO664" s="360"/>
      <c r="AP664" s="360"/>
      <c r="AQ664" s="360"/>
      <c r="AR664" s="360"/>
      <c r="AS664" s="360"/>
      <c r="AT664" s="360"/>
      <c r="AU664" s="360"/>
      <c r="AV664" s="360"/>
      <c r="AW664" s="360"/>
      <c r="AX664" s="360"/>
      <c r="AY664" s="360"/>
      <c r="AZ664" s="360"/>
      <c r="BA664" s="360"/>
      <c r="BB664" s="360"/>
      <c r="BC664" s="360"/>
      <c r="BD664" s="360"/>
      <c r="BE664" s="360"/>
      <c r="BF664" s="360"/>
      <c r="BG664" s="360"/>
      <c r="BH664" s="360">
        <v>9</v>
      </c>
      <c r="BI664" s="360">
        <v>751</v>
      </c>
      <c r="BJ664" s="362">
        <f t="shared" si="83"/>
        <v>187.75</v>
      </c>
      <c r="BK664" s="360">
        <v>12</v>
      </c>
      <c r="BL664" s="360">
        <v>1024</v>
      </c>
      <c r="BM664" s="362">
        <f t="shared" si="84"/>
        <v>256</v>
      </c>
    </row>
    <row r="665" spans="1:65" ht="15.75" customHeight="1">
      <c r="A665" s="340">
        <v>663</v>
      </c>
      <c r="B665" s="360" t="s">
        <v>4535</v>
      </c>
      <c r="C665" s="360"/>
      <c r="D665" s="360"/>
      <c r="E665" s="370" t="s">
        <v>5</v>
      </c>
      <c r="F665" s="360"/>
      <c r="G665" s="360"/>
      <c r="H665" s="360"/>
      <c r="I665" s="360"/>
      <c r="J665" s="360"/>
      <c r="K665" s="360"/>
      <c r="L665" s="360"/>
      <c r="M665" s="360"/>
      <c r="N665" s="360"/>
      <c r="O665" s="360"/>
      <c r="P665" s="360"/>
      <c r="Q665" s="360"/>
      <c r="R665" s="360"/>
      <c r="S665" s="360"/>
      <c r="T665" s="360"/>
      <c r="U665" s="360"/>
      <c r="V665" s="360"/>
      <c r="W665" s="360"/>
      <c r="X665" s="360"/>
      <c r="Y665" s="360"/>
      <c r="Z665" s="360"/>
      <c r="AA665" s="360"/>
      <c r="AB665" s="360"/>
      <c r="AC665" s="360"/>
      <c r="AD665" s="360"/>
      <c r="AE665" s="360"/>
      <c r="AF665" s="360"/>
      <c r="AG665" s="360"/>
      <c r="AH665" s="360"/>
      <c r="AI665" s="360"/>
      <c r="AJ665" s="360"/>
      <c r="AK665" s="360"/>
      <c r="AL665" s="360"/>
      <c r="AM665" s="360"/>
      <c r="AN665" s="360"/>
      <c r="AO665" s="360"/>
      <c r="AP665" s="360"/>
      <c r="AQ665" s="360"/>
      <c r="AR665" s="360"/>
      <c r="AS665" s="360"/>
      <c r="AT665" s="360"/>
      <c r="AU665" s="360"/>
      <c r="AV665" s="360"/>
      <c r="AW665" s="360"/>
      <c r="AX665" s="360"/>
      <c r="AY665" s="360"/>
      <c r="AZ665" s="360"/>
      <c r="BA665" s="360"/>
      <c r="BB665" s="360"/>
      <c r="BC665" s="360"/>
      <c r="BD665" s="360"/>
      <c r="BE665" s="360"/>
      <c r="BF665" s="360"/>
      <c r="BG665" s="360"/>
      <c r="BH665" s="360">
        <v>4</v>
      </c>
      <c r="BI665" s="360">
        <v>208</v>
      </c>
      <c r="BJ665" s="362">
        <f t="shared" si="83"/>
        <v>52</v>
      </c>
      <c r="BK665" s="360">
        <v>22</v>
      </c>
      <c r="BL665" s="360">
        <v>1466</v>
      </c>
      <c r="BM665" s="362">
        <f t="shared" si="84"/>
        <v>366.5</v>
      </c>
    </row>
    <row r="666" spans="1:65" ht="15.75" customHeight="1">
      <c r="A666" s="340">
        <v>664</v>
      </c>
      <c r="B666" s="360" t="s">
        <v>4536</v>
      </c>
      <c r="C666" s="360"/>
      <c r="D666" s="360"/>
      <c r="E666" s="370" t="s">
        <v>5</v>
      </c>
      <c r="F666" s="360"/>
      <c r="G666" s="360"/>
      <c r="H666" s="360"/>
      <c r="I666" s="360"/>
      <c r="J666" s="360"/>
      <c r="K666" s="360"/>
      <c r="L666" s="360"/>
      <c r="M666" s="360"/>
      <c r="N666" s="360"/>
      <c r="O666" s="360"/>
      <c r="P666" s="360"/>
      <c r="Q666" s="360"/>
      <c r="R666" s="360"/>
      <c r="S666" s="360"/>
      <c r="T666" s="360"/>
      <c r="U666" s="360"/>
      <c r="V666" s="360"/>
      <c r="W666" s="360"/>
      <c r="X666" s="360"/>
      <c r="Y666" s="360"/>
      <c r="Z666" s="360"/>
      <c r="AA666" s="360"/>
      <c r="AB666" s="360"/>
      <c r="AC666" s="360"/>
      <c r="AD666" s="360"/>
      <c r="AE666" s="360"/>
      <c r="AF666" s="360"/>
      <c r="AG666" s="360"/>
      <c r="AH666" s="360"/>
      <c r="AI666" s="360"/>
      <c r="AJ666" s="360"/>
      <c r="AK666" s="360"/>
      <c r="AL666" s="360"/>
      <c r="AM666" s="360"/>
      <c r="AN666" s="360"/>
      <c r="AO666" s="360"/>
      <c r="AP666" s="360"/>
      <c r="AQ666" s="360"/>
      <c r="AR666" s="360"/>
      <c r="AS666" s="360"/>
      <c r="AT666" s="360"/>
      <c r="AU666" s="360"/>
      <c r="AV666" s="360"/>
      <c r="AW666" s="360"/>
      <c r="AX666" s="360"/>
      <c r="AY666" s="360"/>
      <c r="AZ666" s="360"/>
      <c r="BA666" s="360"/>
      <c r="BB666" s="360"/>
      <c r="BC666" s="360"/>
      <c r="BD666" s="360"/>
      <c r="BE666" s="360"/>
      <c r="BF666" s="360"/>
      <c r="BG666" s="360"/>
      <c r="BH666" s="360">
        <v>2</v>
      </c>
      <c r="BI666" s="360">
        <v>158</v>
      </c>
      <c r="BJ666" s="362">
        <f t="shared" si="83"/>
        <v>39.5</v>
      </c>
      <c r="BK666" s="360">
        <v>6</v>
      </c>
      <c r="BL666" s="360">
        <v>414</v>
      </c>
      <c r="BM666" s="362">
        <f t="shared" si="84"/>
        <v>103.5</v>
      </c>
    </row>
    <row r="667" spans="1:65" ht="15.75" customHeight="1">
      <c r="A667" s="340">
        <v>665</v>
      </c>
      <c r="B667" s="360" t="s">
        <v>4537</v>
      </c>
      <c r="C667" s="360"/>
      <c r="D667" s="360"/>
      <c r="E667" s="370" t="s">
        <v>5</v>
      </c>
      <c r="F667" s="360"/>
      <c r="G667" s="360"/>
      <c r="H667" s="360"/>
      <c r="I667" s="360"/>
      <c r="J667" s="360"/>
      <c r="K667" s="360"/>
      <c r="L667" s="360"/>
      <c r="M667" s="360"/>
      <c r="N667" s="360"/>
      <c r="O667" s="360"/>
      <c r="P667" s="360"/>
      <c r="Q667" s="360"/>
      <c r="R667" s="360"/>
      <c r="S667" s="360"/>
      <c r="T667" s="360"/>
      <c r="U667" s="360"/>
      <c r="V667" s="360"/>
      <c r="W667" s="360"/>
      <c r="X667" s="360"/>
      <c r="Y667" s="360"/>
      <c r="Z667" s="360"/>
      <c r="AA667" s="360"/>
      <c r="AB667" s="360"/>
      <c r="AC667" s="360"/>
      <c r="AD667" s="360"/>
      <c r="AE667" s="360"/>
      <c r="AF667" s="360"/>
      <c r="AG667" s="360"/>
      <c r="AH667" s="360"/>
      <c r="AI667" s="360"/>
      <c r="AJ667" s="360"/>
      <c r="AK667" s="360"/>
      <c r="AL667" s="360"/>
      <c r="AM667" s="360"/>
      <c r="AN667" s="360"/>
      <c r="AO667" s="360"/>
      <c r="AP667" s="360"/>
      <c r="AQ667" s="360"/>
      <c r="AR667" s="360"/>
      <c r="AS667" s="360"/>
      <c r="AT667" s="360"/>
      <c r="AU667" s="360"/>
      <c r="AV667" s="360"/>
      <c r="AW667" s="360"/>
      <c r="AX667" s="360"/>
      <c r="AY667" s="360"/>
      <c r="AZ667" s="360"/>
      <c r="BA667" s="360"/>
      <c r="BB667" s="360"/>
      <c r="BC667" s="360"/>
      <c r="BD667" s="360"/>
      <c r="BE667" s="360"/>
      <c r="BF667" s="360"/>
      <c r="BG667" s="360"/>
      <c r="BH667" s="360">
        <v>3</v>
      </c>
      <c r="BI667" s="360">
        <v>217</v>
      </c>
      <c r="BJ667" s="362">
        <f t="shared" si="83"/>
        <v>54.25</v>
      </c>
      <c r="BK667" s="360">
        <v>25</v>
      </c>
      <c r="BL667" s="360">
        <v>1931</v>
      </c>
      <c r="BM667" s="362">
        <f t="shared" si="84"/>
        <v>482.75</v>
      </c>
    </row>
    <row r="668" spans="1:65" ht="15.75" customHeight="1">
      <c r="A668" s="340">
        <v>666</v>
      </c>
      <c r="B668" s="360" t="s">
        <v>4538</v>
      </c>
      <c r="C668" s="360"/>
      <c r="D668" s="360"/>
      <c r="E668" s="370" t="s">
        <v>5</v>
      </c>
      <c r="F668" s="360"/>
      <c r="G668" s="360"/>
      <c r="H668" s="360"/>
      <c r="I668" s="360"/>
      <c r="J668" s="360"/>
      <c r="K668" s="360"/>
      <c r="L668" s="360"/>
      <c r="M668" s="360"/>
      <c r="N668" s="360"/>
      <c r="O668" s="360"/>
      <c r="P668" s="360"/>
      <c r="Q668" s="360"/>
      <c r="R668" s="360"/>
      <c r="S668" s="360"/>
      <c r="T668" s="360"/>
      <c r="U668" s="360"/>
      <c r="V668" s="360"/>
      <c r="W668" s="360"/>
      <c r="X668" s="360"/>
      <c r="Y668" s="360"/>
      <c r="Z668" s="360"/>
      <c r="AA668" s="360"/>
      <c r="AB668" s="360"/>
      <c r="AC668" s="360"/>
      <c r="AD668" s="360"/>
      <c r="AE668" s="360"/>
      <c r="AF668" s="360"/>
      <c r="AG668" s="360"/>
      <c r="AH668" s="360"/>
      <c r="AI668" s="360"/>
      <c r="AJ668" s="360"/>
      <c r="AK668" s="360"/>
      <c r="AL668" s="360"/>
      <c r="AM668" s="360"/>
      <c r="AN668" s="360"/>
      <c r="AO668" s="360"/>
      <c r="AP668" s="360"/>
      <c r="AQ668" s="360"/>
      <c r="AR668" s="360"/>
      <c r="AS668" s="360"/>
      <c r="AT668" s="360"/>
      <c r="AU668" s="360"/>
      <c r="AV668" s="360"/>
      <c r="AW668" s="360"/>
      <c r="AX668" s="360"/>
      <c r="AY668" s="360"/>
      <c r="AZ668" s="360"/>
      <c r="BA668" s="360"/>
      <c r="BB668" s="360"/>
      <c r="BC668" s="360"/>
      <c r="BD668" s="360"/>
      <c r="BE668" s="360"/>
      <c r="BF668" s="360"/>
      <c r="BG668" s="360"/>
      <c r="BH668" s="360">
        <v>4</v>
      </c>
      <c r="BI668" s="360">
        <v>336</v>
      </c>
      <c r="BJ668" s="362">
        <f t="shared" si="83"/>
        <v>84</v>
      </c>
      <c r="BK668" s="360">
        <v>13</v>
      </c>
      <c r="BL668" s="360">
        <v>1007</v>
      </c>
      <c r="BM668" s="362">
        <f t="shared" si="84"/>
        <v>251.75</v>
      </c>
    </row>
    <row r="669" spans="1:65" ht="15.75" customHeight="1">
      <c r="A669" s="340">
        <v>667</v>
      </c>
      <c r="B669" s="360" t="s">
        <v>4539</v>
      </c>
      <c r="C669" s="360"/>
      <c r="D669" s="360"/>
      <c r="E669" s="370" t="s">
        <v>5</v>
      </c>
      <c r="F669" s="360"/>
      <c r="G669" s="360"/>
      <c r="H669" s="360"/>
      <c r="I669" s="360"/>
      <c r="J669" s="360"/>
      <c r="K669" s="360"/>
      <c r="L669" s="360"/>
      <c r="M669" s="360"/>
      <c r="N669" s="360"/>
      <c r="O669" s="360"/>
      <c r="P669" s="360"/>
      <c r="Q669" s="360"/>
      <c r="R669" s="360"/>
      <c r="S669" s="360"/>
      <c r="T669" s="360"/>
      <c r="U669" s="360"/>
      <c r="V669" s="360"/>
      <c r="W669" s="360"/>
      <c r="X669" s="360"/>
      <c r="Y669" s="360"/>
      <c r="Z669" s="360"/>
      <c r="AA669" s="360"/>
      <c r="AB669" s="360"/>
      <c r="AC669" s="360"/>
      <c r="AD669" s="360"/>
      <c r="AE669" s="360"/>
      <c r="AF669" s="360"/>
      <c r="AG669" s="360"/>
      <c r="AH669" s="360"/>
      <c r="AI669" s="360"/>
      <c r="AJ669" s="360"/>
      <c r="AK669" s="360"/>
      <c r="AL669" s="360"/>
      <c r="AM669" s="360"/>
      <c r="AN669" s="360"/>
      <c r="AO669" s="360"/>
      <c r="AP669" s="360"/>
      <c r="AQ669" s="360"/>
      <c r="AR669" s="360"/>
      <c r="AS669" s="360"/>
      <c r="AT669" s="360"/>
      <c r="AU669" s="360"/>
      <c r="AV669" s="360"/>
      <c r="AW669" s="360"/>
      <c r="AX669" s="360"/>
      <c r="AY669" s="360"/>
      <c r="AZ669" s="360"/>
      <c r="BA669" s="360"/>
      <c r="BB669" s="360"/>
      <c r="BC669" s="360"/>
      <c r="BD669" s="360"/>
      <c r="BE669" s="360"/>
      <c r="BF669" s="360"/>
      <c r="BG669" s="360"/>
      <c r="BH669" s="360">
        <v>10</v>
      </c>
      <c r="BI669" s="360">
        <v>806</v>
      </c>
      <c r="BJ669" s="362">
        <f t="shared" si="83"/>
        <v>201.5</v>
      </c>
      <c r="BK669" s="360">
        <v>18</v>
      </c>
      <c r="BL669" s="360">
        <v>1582</v>
      </c>
      <c r="BM669" s="362">
        <f t="shared" si="84"/>
        <v>395.5</v>
      </c>
    </row>
    <row r="670" spans="1:65" ht="15.75" customHeight="1">
      <c r="A670" s="340">
        <v>668</v>
      </c>
      <c r="B670" s="360" t="s">
        <v>4540</v>
      </c>
      <c r="C670" s="360"/>
      <c r="D670" s="360"/>
      <c r="E670" s="370" t="s">
        <v>5</v>
      </c>
      <c r="F670" s="360"/>
      <c r="G670" s="360"/>
      <c r="H670" s="360"/>
      <c r="I670" s="360"/>
      <c r="J670" s="360"/>
      <c r="K670" s="360"/>
      <c r="L670" s="360"/>
      <c r="M670" s="360"/>
      <c r="N670" s="360"/>
      <c r="O670" s="360"/>
      <c r="P670" s="360"/>
      <c r="Q670" s="360"/>
      <c r="R670" s="360"/>
      <c r="S670" s="360"/>
      <c r="T670" s="360"/>
      <c r="U670" s="360"/>
      <c r="V670" s="360"/>
      <c r="W670" s="360"/>
      <c r="X670" s="360"/>
      <c r="Y670" s="360"/>
      <c r="Z670" s="360"/>
      <c r="AA670" s="360"/>
      <c r="AB670" s="360"/>
      <c r="AC670" s="360"/>
      <c r="AD670" s="360"/>
      <c r="AE670" s="360"/>
      <c r="AF670" s="360"/>
      <c r="AG670" s="360"/>
      <c r="AH670" s="360"/>
      <c r="AI670" s="360"/>
      <c r="AJ670" s="360"/>
      <c r="AK670" s="360"/>
      <c r="AL670" s="360"/>
      <c r="AM670" s="360"/>
      <c r="AN670" s="360"/>
      <c r="AO670" s="360"/>
      <c r="AP670" s="360"/>
      <c r="AQ670" s="360"/>
      <c r="AR670" s="360"/>
      <c r="AS670" s="360"/>
      <c r="AT670" s="360"/>
      <c r="AU670" s="360"/>
      <c r="AV670" s="360"/>
      <c r="AW670" s="360"/>
      <c r="AX670" s="360"/>
      <c r="AY670" s="360"/>
      <c r="AZ670" s="360"/>
      <c r="BA670" s="360"/>
      <c r="BB670" s="360"/>
      <c r="BC670" s="360"/>
      <c r="BD670" s="360"/>
      <c r="BE670" s="360"/>
      <c r="BF670" s="360"/>
      <c r="BG670" s="360"/>
      <c r="BH670" s="360">
        <v>5</v>
      </c>
      <c r="BI670" s="360">
        <v>311</v>
      </c>
      <c r="BJ670" s="362">
        <f t="shared" si="83"/>
        <v>77.75</v>
      </c>
      <c r="BK670" s="360">
        <v>27</v>
      </c>
      <c r="BL670" s="360">
        <v>1825</v>
      </c>
      <c r="BM670" s="362">
        <f t="shared" si="84"/>
        <v>456.25</v>
      </c>
    </row>
    <row r="671" spans="1:65" ht="15.75" customHeight="1">
      <c r="A671" s="340">
        <v>669</v>
      </c>
      <c r="B671" s="360" t="s">
        <v>4541</v>
      </c>
      <c r="C671" s="360"/>
      <c r="D671" s="360"/>
      <c r="E671" s="370" t="s">
        <v>5</v>
      </c>
      <c r="F671" s="360"/>
      <c r="G671" s="360"/>
      <c r="H671" s="360"/>
      <c r="I671" s="360"/>
      <c r="J671" s="360"/>
      <c r="K671" s="360"/>
      <c r="L671" s="360"/>
      <c r="M671" s="360"/>
      <c r="N671" s="360"/>
      <c r="O671" s="360"/>
      <c r="P671" s="360"/>
      <c r="Q671" s="360"/>
      <c r="R671" s="360"/>
      <c r="S671" s="360"/>
      <c r="T671" s="360"/>
      <c r="U671" s="360"/>
      <c r="V671" s="360"/>
      <c r="W671" s="360"/>
      <c r="X671" s="360"/>
      <c r="Y671" s="360"/>
      <c r="Z671" s="360"/>
      <c r="AA671" s="360"/>
      <c r="AB671" s="360"/>
      <c r="AC671" s="360"/>
      <c r="AD671" s="360"/>
      <c r="AE671" s="360"/>
      <c r="AF671" s="360"/>
      <c r="AG671" s="360"/>
      <c r="AH671" s="360"/>
      <c r="AI671" s="360"/>
      <c r="AJ671" s="360"/>
      <c r="AK671" s="360"/>
      <c r="AL671" s="360"/>
      <c r="AM671" s="360"/>
      <c r="AN671" s="360"/>
      <c r="AO671" s="360"/>
      <c r="AP671" s="360"/>
      <c r="AQ671" s="360"/>
      <c r="AR671" s="360"/>
      <c r="AS671" s="360"/>
      <c r="AT671" s="360"/>
      <c r="AU671" s="360"/>
      <c r="AV671" s="360"/>
      <c r="AW671" s="360"/>
      <c r="AX671" s="360"/>
      <c r="AY671" s="360"/>
      <c r="AZ671" s="360"/>
      <c r="BA671" s="360"/>
      <c r="BB671" s="360"/>
      <c r="BC671" s="360"/>
      <c r="BD671" s="360"/>
      <c r="BE671" s="360"/>
      <c r="BF671" s="360"/>
      <c r="BG671" s="360"/>
      <c r="BH671" s="360">
        <v>6</v>
      </c>
      <c r="BI671" s="360">
        <v>574</v>
      </c>
      <c r="BJ671" s="362">
        <f t="shared" si="83"/>
        <v>143.5</v>
      </c>
      <c r="BK671" s="360">
        <v>23</v>
      </c>
      <c r="BL671" s="360">
        <v>1833</v>
      </c>
      <c r="BM671" s="362">
        <f t="shared" si="84"/>
        <v>458.25</v>
      </c>
    </row>
    <row r="672" spans="1:65" ht="15.75" customHeight="1">
      <c r="A672" s="340">
        <v>670</v>
      </c>
      <c r="B672" s="360" t="s">
        <v>4542</v>
      </c>
      <c r="C672" s="360"/>
      <c r="D672" s="360"/>
      <c r="E672" s="370" t="s">
        <v>5</v>
      </c>
      <c r="F672" s="360"/>
      <c r="G672" s="360"/>
      <c r="H672" s="360"/>
      <c r="I672" s="360"/>
      <c r="J672" s="360"/>
      <c r="K672" s="360"/>
      <c r="L672" s="360"/>
      <c r="M672" s="360"/>
      <c r="N672" s="360"/>
      <c r="O672" s="360"/>
      <c r="P672" s="360"/>
      <c r="Q672" s="360"/>
      <c r="R672" s="360"/>
      <c r="S672" s="360"/>
      <c r="T672" s="360"/>
      <c r="U672" s="360"/>
      <c r="V672" s="360"/>
      <c r="W672" s="360"/>
      <c r="X672" s="360"/>
      <c r="Y672" s="360"/>
      <c r="Z672" s="360"/>
      <c r="AA672" s="360"/>
      <c r="AB672" s="360"/>
      <c r="AC672" s="360"/>
      <c r="AD672" s="360"/>
      <c r="AE672" s="360"/>
      <c r="AF672" s="360"/>
      <c r="AG672" s="360"/>
      <c r="AH672" s="360"/>
      <c r="AI672" s="360"/>
      <c r="AJ672" s="360"/>
      <c r="AK672" s="360"/>
      <c r="AL672" s="360"/>
      <c r="AM672" s="360"/>
      <c r="AN672" s="360"/>
      <c r="AO672" s="360"/>
      <c r="AP672" s="360"/>
      <c r="AQ672" s="360"/>
      <c r="AR672" s="360"/>
      <c r="AS672" s="360"/>
      <c r="AT672" s="360"/>
      <c r="AU672" s="360"/>
      <c r="AV672" s="360"/>
      <c r="AW672" s="360"/>
      <c r="AX672" s="360"/>
      <c r="AY672" s="360"/>
      <c r="AZ672" s="360"/>
      <c r="BA672" s="360"/>
      <c r="BB672" s="360"/>
      <c r="BC672" s="360"/>
      <c r="BD672" s="360"/>
      <c r="BE672" s="360"/>
      <c r="BF672" s="360"/>
      <c r="BG672" s="360"/>
      <c r="BH672" s="360">
        <v>7</v>
      </c>
      <c r="BI672" s="360">
        <v>389</v>
      </c>
      <c r="BJ672" s="362">
        <f t="shared" si="83"/>
        <v>97.25</v>
      </c>
      <c r="BK672" s="360">
        <v>51</v>
      </c>
      <c r="BL672" s="360">
        <v>3081</v>
      </c>
      <c r="BM672" s="362">
        <f t="shared" si="84"/>
        <v>770.25</v>
      </c>
    </row>
    <row r="673" spans="1:65" ht="15.75" customHeight="1">
      <c r="A673" s="340">
        <v>671</v>
      </c>
      <c r="B673" s="360" t="s">
        <v>4543</v>
      </c>
      <c r="C673" s="360"/>
      <c r="D673" s="360"/>
      <c r="E673" s="370" t="s">
        <v>5</v>
      </c>
      <c r="F673" s="360"/>
      <c r="G673" s="360"/>
      <c r="H673" s="360"/>
      <c r="I673" s="360"/>
      <c r="J673" s="360"/>
      <c r="K673" s="360"/>
      <c r="L673" s="360"/>
      <c r="M673" s="360"/>
      <c r="N673" s="360"/>
      <c r="O673" s="360"/>
      <c r="P673" s="360"/>
      <c r="Q673" s="360"/>
      <c r="R673" s="360"/>
      <c r="S673" s="360"/>
      <c r="T673" s="360"/>
      <c r="U673" s="360"/>
      <c r="V673" s="360"/>
      <c r="W673" s="360"/>
      <c r="X673" s="360"/>
      <c r="Y673" s="360"/>
      <c r="Z673" s="360"/>
      <c r="AA673" s="360"/>
      <c r="AB673" s="360"/>
      <c r="AC673" s="360"/>
      <c r="AD673" s="360"/>
      <c r="AE673" s="360"/>
      <c r="AF673" s="360"/>
      <c r="AG673" s="360"/>
      <c r="AH673" s="360"/>
      <c r="AI673" s="360"/>
      <c r="AJ673" s="360"/>
      <c r="AK673" s="360"/>
      <c r="AL673" s="360"/>
      <c r="AM673" s="360"/>
      <c r="AN673" s="360"/>
      <c r="AO673" s="360"/>
      <c r="AP673" s="360"/>
      <c r="AQ673" s="360"/>
      <c r="AR673" s="360"/>
      <c r="AS673" s="360"/>
      <c r="AT673" s="360"/>
      <c r="AU673" s="360"/>
      <c r="AV673" s="360"/>
      <c r="AW673" s="360"/>
      <c r="AX673" s="360"/>
      <c r="AY673" s="360"/>
      <c r="AZ673" s="360"/>
      <c r="BA673" s="360"/>
      <c r="BB673" s="360"/>
      <c r="BC673" s="360"/>
      <c r="BD673" s="360"/>
      <c r="BE673" s="360"/>
      <c r="BF673" s="360"/>
      <c r="BG673" s="360"/>
      <c r="BH673" s="360">
        <v>2</v>
      </c>
      <c r="BI673" s="360">
        <v>178</v>
      </c>
      <c r="BJ673" s="362">
        <f t="shared" si="83"/>
        <v>44.5</v>
      </c>
      <c r="BK673" s="360">
        <v>7</v>
      </c>
      <c r="BL673" s="360">
        <v>505</v>
      </c>
      <c r="BM673" s="362">
        <f t="shared" si="84"/>
        <v>126.25</v>
      </c>
    </row>
    <row r="674" spans="1:65" ht="15.75" customHeight="1">
      <c r="A674" s="340">
        <v>672</v>
      </c>
      <c r="B674" s="360" t="s">
        <v>4544</v>
      </c>
      <c r="C674" s="360"/>
      <c r="D674" s="360"/>
      <c r="E674" s="370" t="s">
        <v>5</v>
      </c>
      <c r="F674" s="360"/>
      <c r="G674" s="360"/>
      <c r="H674" s="360"/>
      <c r="I674" s="360"/>
      <c r="J674" s="360"/>
      <c r="K674" s="360"/>
      <c r="L674" s="360"/>
      <c r="M674" s="360"/>
      <c r="N674" s="360"/>
      <c r="O674" s="360"/>
      <c r="P674" s="360"/>
      <c r="Q674" s="360"/>
      <c r="R674" s="360"/>
      <c r="S674" s="360"/>
      <c r="T674" s="360"/>
      <c r="U674" s="360"/>
      <c r="V674" s="360"/>
      <c r="W674" s="360"/>
      <c r="X674" s="360"/>
      <c r="Y674" s="360"/>
      <c r="Z674" s="360"/>
      <c r="AA674" s="360"/>
      <c r="AB674" s="360"/>
      <c r="AC674" s="360"/>
      <c r="AD674" s="360"/>
      <c r="AE674" s="360"/>
      <c r="AF674" s="360"/>
      <c r="AG674" s="360"/>
      <c r="AH674" s="360"/>
      <c r="AI674" s="360"/>
      <c r="AJ674" s="360"/>
      <c r="AK674" s="360"/>
      <c r="AL674" s="360"/>
      <c r="AM674" s="360"/>
      <c r="AN674" s="360"/>
      <c r="AO674" s="360"/>
      <c r="AP674" s="360"/>
      <c r="AQ674" s="360"/>
      <c r="AR674" s="360"/>
      <c r="AS674" s="360"/>
      <c r="AT674" s="360"/>
      <c r="AU674" s="360"/>
      <c r="AV674" s="360"/>
      <c r="AW674" s="360"/>
      <c r="AX674" s="360"/>
      <c r="AY674" s="360"/>
      <c r="AZ674" s="360"/>
      <c r="BA674" s="360"/>
      <c r="BB674" s="360"/>
      <c r="BC674" s="360"/>
      <c r="BD674" s="360"/>
      <c r="BE674" s="360"/>
      <c r="BF674" s="360"/>
      <c r="BG674" s="360"/>
      <c r="BH674" s="360">
        <v>6</v>
      </c>
      <c r="BI674" s="360">
        <v>406</v>
      </c>
      <c r="BJ674" s="362">
        <f t="shared" si="83"/>
        <v>101.5</v>
      </c>
      <c r="BK674" s="360">
        <v>4</v>
      </c>
      <c r="BL674" s="360">
        <v>336</v>
      </c>
      <c r="BM674" s="362">
        <f t="shared" si="84"/>
        <v>84</v>
      </c>
    </row>
    <row r="675" spans="1:65" ht="15.75" customHeight="1">
      <c r="A675" s="340">
        <v>673</v>
      </c>
      <c r="B675" s="360" t="s">
        <v>4545</v>
      </c>
      <c r="C675" s="360"/>
      <c r="D675" s="360"/>
      <c r="E675" s="370" t="s">
        <v>5</v>
      </c>
      <c r="F675" s="360"/>
      <c r="G675" s="360"/>
      <c r="H675" s="360"/>
      <c r="I675" s="360"/>
      <c r="J675" s="360"/>
      <c r="K675" s="360"/>
      <c r="L675" s="360"/>
      <c r="M675" s="360"/>
      <c r="N675" s="360"/>
      <c r="O675" s="360"/>
      <c r="P675" s="360"/>
      <c r="Q675" s="360"/>
      <c r="R675" s="360"/>
      <c r="S675" s="360"/>
      <c r="T675" s="360"/>
      <c r="U675" s="360"/>
      <c r="V675" s="360"/>
      <c r="W675" s="360"/>
      <c r="X675" s="360"/>
      <c r="Y675" s="360"/>
      <c r="Z675" s="360"/>
      <c r="AA675" s="360"/>
      <c r="AB675" s="360"/>
      <c r="AC675" s="360"/>
      <c r="AD675" s="360"/>
      <c r="AE675" s="360"/>
      <c r="AF675" s="360"/>
      <c r="AG675" s="360"/>
      <c r="AH675" s="360"/>
      <c r="AI675" s="360"/>
      <c r="AJ675" s="360"/>
      <c r="AK675" s="360"/>
      <c r="AL675" s="360"/>
      <c r="AM675" s="360"/>
      <c r="AN675" s="360"/>
      <c r="AO675" s="360"/>
      <c r="AP675" s="360"/>
      <c r="AQ675" s="360"/>
      <c r="AR675" s="360"/>
      <c r="AS675" s="360"/>
      <c r="AT675" s="360"/>
      <c r="AU675" s="360"/>
      <c r="AV675" s="360"/>
      <c r="AW675" s="360"/>
      <c r="AX675" s="360"/>
      <c r="AY675" s="360"/>
      <c r="AZ675" s="360"/>
      <c r="BA675" s="360"/>
      <c r="BB675" s="360"/>
      <c r="BC675" s="360"/>
      <c r="BD675" s="360"/>
      <c r="BE675" s="360"/>
      <c r="BF675" s="360"/>
      <c r="BG675" s="360"/>
      <c r="BH675" s="360">
        <v>4</v>
      </c>
      <c r="BI675" s="360">
        <v>252</v>
      </c>
      <c r="BJ675" s="362">
        <f t="shared" si="83"/>
        <v>63</v>
      </c>
      <c r="BK675" s="360">
        <v>22</v>
      </c>
      <c r="BL675" s="360">
        <v>1214</v>
      </c>
      <c r="BM675" s="362">
        <f t="shared" si="84"/>
        <v>303.5</v>
      </c>
    </row>
    <row r="676" spans="1:65" ht="15.75" customHeight="1">
      <c r="A676" s="340">
        <v>674</v>
      </c>
      <c r="B676" s="360" t="s">
        <v>4546</v>
      </c>
      <c r="C676" s="360"/>
      <c r="D676" s="360"/>
      <c r="E676" s="370" t="s">
        <v>5</v>
      </c>
      <c r="F676" s="360"/>
      <c r="G676" s="360"/>
      <c r="H676" s="360"/>
      <c r="I676" s="360"/>
      <c r="J676" s="360"/>
      <c r="K676" s="360"/>
      <c r="L676" s="360"/>
      <c r="M676" s="360"/>
      <c r="N676" s="360"/>
      <c r="O676" s="360"/>
      <c r="P676" s="360"/>
      <c r="Q676" s="360"/>
      <c r="R676" s="360"/>
      <c r="S676" s="360"/>
      <c r="T676" s="360"/>
      <c r="U676" s="360"/>
      <c r="V676" s="360"/>
      <c r="W676" s="360"/>
      <c r="X676" s="360"/>
      <c r="Y676" s="360"/>
      <c r="Z676" s="360"/>
      <c r="AA676" s="360"/>
      <c r="AB676" s="360"/>
      <c r="AC676" s="360"/>
      <c r="AD676" s="360"/>
      <c r="AE676" s="360"/>
      <c r="AF676" s="360"/>
      <c r="AG676" s="360"/>
      <c r="AH676" s="360"/>
      <c r="AI676" s="360"/>
      <c r="AJ676" s="360"/>
      <c r="AK676" s="360"/>
      <c r="AL676" s="360"/>
      <c r="AM676" s="360"/>
      <c r="AN676" s="360"/>
      <c r="AO676" s="360"/>
      <c r="AP676" s="360"/>
      <c r="AQ676" s="360"/>
      <c r="AR676" s="360"/>
      <c r="AS676" s="360"/>
      <c r="AT676" s="360"/>
      <c r="AU676" s="360"/>
      <c r="AV676" s="360"/>
      <c r="AW676" s="360"/>
      <c r="AX676" s="360"/>
      <c r="AY676" s="360"/>
      <c r="AZ676" s="360"/>
      <c r="BA676" s="360"/>
      <c r="BB676" s="360"/>
      <c r="BC676" s="360"/>
      <c r="BD676" s="360"/>
      <c r="BE676" s="360"/>
      <c r="BF676" s="360"/>
      <c r="BG676" s="360"/>
      <c r="BH676" s="360">
        <v>13</v>
      </c>
      <c r="BI676" s="360">
        <v>963</v>
      </c>
      <c r="BJ676" s="362">
        <f t="shared" si="83"/>
        <v>240.75</v>
      </c>
      <c r="BK676" s="360">
        <v>27</v>
      </c>
      <c r="BL676" s="360">
        <v>2069</v>
      </c>
      <c r="BM676" s="362">
        <f t="shared" si="84"/>
        <v>517.25</v>
      </c>
    </row>
    <row r="677" spans="1:65" ht="15.75" customHeight="1">
      <c r="A677" s="340">
        <v>675</v>
      </c>
      <c r="B677" s="360" t="s">
        <v>4547</v>
      </c>
      <c r="C677" s="360"/>
      <c r="D677" s="360"/>
      <c r="E677" s="370" t="s">
        <v>5</v>
      </c>
      <c r="F677" s="360"/>
      <c r="G677" s="360"/>
      <c r="H677" s="360"/>
      <c r="I677" s="360"/>
      <c r="J677" s="360"/>
      <c r="K677" s="360"/>
      <c r="L677" s="360"/>
      <c r="M677" s="360"/>
      <c r="N677" s="360"/>
      <c r="O677" s="360"/>
      <c r="P677" s="360"/>
      <c r="Q677" s="360"/>
      <c r="R677" s="360"/>
      <c r="S677" s="360"/>
      <c r="T677" s="360"/>
      <c r="U677" s="360"/>
      <c r="V677" s="360"/>
      <c r="W677" s="360"/>
      <c r="X677" s="360"/>
      <c r="Y677" s="360"/>
      <c r="Z677" s="360"/>
      <c r="AA677" s="360"/>
      <c r="AB677" s="360"/>
      <c r="AC677" s="360"/>
      <c r="AD677" s="360"/>
      <c r="AE677" s="360"/>
      <c r="AF677" s="360"/>
      <c r="AG677" s="360"/>
      <c r="AH677" s="360"/>
      <c r="AI677" s="360"/>
      <c r="AJ677" s="360"/>
      <c r="AK677" s="360"/>
      <c r="AL677" s="360"/>
      <c r="AM677" s="360"/>
      <c r="AN677" s="360"/>
      <c r="AO677" s="360"/>
      <c r="AP677" s="360"/>
      <c r="AQ677" s="360"/>
      <c r="AR677" s="360"/>
      <c r="AS677" s="360"/>
      <c r="AT677" s="360"/>
      <c r="AU677" s="360"/>
      <c r="AV677" s="360"/>
      <c r="AW677" s="360"/>
      <c r="AX677" s="360"/>
      <c r="AY677" s="360"/>
      <c r="AZ677" s="360"/>
      <c r="BA677" s="360"/>
      <c r="BB677" s="360"/>
      <c r="BC677" s="360"/>
      <c r="BD677" s="360"/>
      <c r="BE677" s="360"/>
      <c r="BF677" s="360"/>
      <c r="BG677" s="360"/>
      <c r="BH677" s="360">
        <v>25</v>
      </c>
      <c r="BI677" s="360">
        <v>1787</v>
      </c>
      <c r="BJ677" s="362">
        <f t="shared" si="83"/>
        <v>446.75</v>
      </c>
      <c r="BK677" s="360">
        <v>80</v>
      </c>
      <c r="BL677" s="360">
        <v>5240</v>
      </c>
      <c r="BM677" s="362">
        <f t="shared" si="84"/>
        <v>1310</v>
      </c>
    </row>
    <row r="678" spans="1:65" ht="15.75" customHeight="1">
      <c r="A678" s="340">
        <v>676</v>
      </c>
      <c r="B678" s="360" t="s">
        <v>4548</v>
      </c>
      <c r="C678" s="360"/>
      <c r="D678" s="360"/>
      <c r="E678" s="370" t="s">
        <v>5</v>
      </c>
      <c r="F678" s="360"/>
      <c r="G678" s="360"/>
      <c r="H678" s="360"/>
      <c r="I678" s="360"/>
      <c r="J678" s="360"/>
      <c r="K678" s="360"/>
      <c r="L678" s="360"/>
      <c r="M678" s="360"/>
      <c r="N678" s="360"/>
      <c r="O678" s="360"/>
      <c r="P678" s="360"/>
      <c r="Q678" s="360"/>
      <c r="R678" s="360"/>
      <c r="S678" s="360"/>
      <c r="T678" s="360"/>
      <c r="U678" s="360"/>
      <c r="V678" s="360"/>
      <c r="W678" s="360"/>
      <c r="X678" s="360"/>
      <c r="Y678" s="360"/>
      <c r="Z678" s="360"/>
      <c r="AA678" s="360"/>
      <c r="AB678" s="360"/>
      <c r="AC678" s="360"/>
      <c r="AD678" s="360"/>
      <c r="AE678" s="360"/>
      <c r="AF678" s="360"/>
      <c r="AG678" s="360"/>
      <c r="AH678" s="360"/>
      <c r="AI678" s="360"/>
      <c r="AJ678" s="360"/>
      <c r="AK678" s="360"/>
      <c r="AL678" s="360"/>
      <c r="AM678" s="360"/>
      <c r="AN678" s="360"/>
      <c r="AO678" s="360"/>
      <c r="AP678" s="360"/>
      <c r="AQ678" s="360"/>
      <c r="AR678" s="360"/>
      <c r="AS678" s="360"/>
      <c r="AT678" s="360"/>
      <c r="AU678" s="360"/>
      <c r="AV678" s="360"/>
      <c r="AW678" s="360"/>
      <c r="AX678" s="360"/>
      <c r="AY678" s="360"/>
      <c r="AZ678" s="360"/>
      <c r="BA678" s="360"/>
      <c r="BB678" s="360"/>
      <c r="BC678" s="360"/>
      <c r="BD678" s="360"/>
      <c r="BE678" s="360"/>
      <c r="BF678" s="360"/>
      <c r="BG678" s="360"/>
      <c r="BH678" s="360">
        <v>29</v>
      </c>
      <c r="BI678" s="360">
        <v>1971</v>
      </c>
      <c r="BJ678" s="362">
        <f t="shared" si="83"/>
        <v>492.75</v>
      </c>
      <c r="BK678" s="360">
        <v>40</v>
      </c>
      <c r="BL678" s="360">
        <v>3392</v>
      </c>
      <c r="BM678" s="362">
        <f t="shared" si="84"/>
        <v>848</v>
      </c>
    </row>
    <row r="679" spans="1:65" ht="15.75" customHeight="1">
      <c r="A679" s="340">
        <v>677</v>
      </c>
      <c r="B679" s="360" t="s">
        <v>4549</v>
      </c>
      <c r="C679" s="360"/>
      <c r="D679" s="360"/>
      <c r="E679" s="370" t="s">
        <v>5</v>
      </c>
      <c r="F679" s="360"/>
      <c r="G679" s="360"/>
      <c r="H679" s="360"/>
      <c r="I679" s="360"/>
      <c r="J679" s="360"/>
      <c r="K679" s="360"/>
      <c r="L679" s="360"/>
      <c r="M679" s="360"/>
      <c r="N679" s="360"/>
      <c r="O679" s="360"/>
      <c r="P679" s="360"/>
      <c r="Q679" s="360"/>
      <c r="R679" s="360"/>
      <c r="S679" s="360"/>
      <c r="T679" s="360"/>
      <c r="U679" s="360"/>
      <c r="V679" s="360"/>
      <c r="W679" s="360"/>
      <c r="X679" s="360"/>
      <c r="Y679" s="360"/>
      <c r="Z679" s="360"/>
      <c r="AA679" s="360"/>
      <c r="AB679" s="360"/>
      <c r="AC679" s="360"/>
      <c r="AD679" s="360"/>
      <c r="AE679" s="360"/>
      <c r="AF679" s="360"/>
      <c r="AG679" s="360"/>
      <c r="AH679" s="360"/>
      <c r="AI679" s="360"/>
      <c r="AJ679" s="360"/>
      <c r="AK679" s="360"/>
      <c r="AL679" s="360"/>
      <c r="AM679" s="360"/>
      <c r="AN679" s="360"/>
      <c r="AO679" s="360"/>
      <c r="AP679" s="360"/>
      <c r="AQ679" s="360"/>
      <c r="AR679" s="360"/>
      <c r="AS679" s="360"/>
      <c r="AT679" s="360"/>
      <c r="AU679" s="360"/>
      <c r="AV679" s="360"/>
      <c r="AW679" s="360"/>
      <c r="AX679" s="360"/>
      <c r="AY679" s="360"/>
      <c r="AZ679" s="360"/>
      <c r="BA679" s="360"/>
      <c r="BB679" s="360"/>
      <c r="BC679" s="360"/>
      <c r="BD679" s="360"/>
      <c r="BE679" s="360"/>
      <c r="BF679" s="360"/>
      <c r="BG679" s="360"/>
      <c r="BH679" s="360">
        <v>28</v>
      </c>
      <c r="BI679" s="360">
        <v>2348</v>
      </c>
      <c r="BJ679" s="362">
        <f t="shared" si="83"/>
        <v>587</v>
      </c>
      <c r="BK679" s="360">
        <v>25</v>
      </c>
      <c r="BL679" s="360">
        <v>1799</v>
      </c>
      <c r="BM679" s="362">
        <f t="shared" si="84"/>
        <v>449.75</v>
      </c>
    </row>
    <row r="680" spans="1:65" ht="15.75" customHeight="1">
      <c r="A680" s="340">
        <v>678</v>
      </c>
      <c r="B680" s="360" t="s">
        <v>4550</v>
      </c>
      <c r="C680" s="360"/>
      <c r="D680" s="360"/>
      <c r="E680" s="370" t="s">
        <v>5</v>
      </c>
      <c r="F680" s="360"/>
      <c r="G680" s="360"/>
      <c r="H680" s="360"/>
      <c r="I680" s="360"/>
      <c r="J680" s="360"/>
      <c r="K680" s="360"/>
      <c r="L680" s="360"/>
      <c r="M680" s="360"/>
      <c r="N680" s="360"/>
      <c r="O680" s="360"/>
      <c r="P680" s="360"/>
      <c r="Q680" s="360"/>
      <c r="R680" s="360"/>
      <c r="S680" s="360"/>
      <c r="T680" s="360"/>
      <c r="U680" s="360"/>
      <c r="V680" s="360"/>
      <c r="W680" s="360"/>
      <c r="X680" s="360"/>
      <c r="Y680" s="360"/>
      <c r="Z680" s="360"/>
      <c r="AA680" s="360"/>
      <c r="AB680" s="360"/>
      <c r="AC680" s="360"/>
      <c r="AD680" s="360"/>
      <c r="AE680" s="360"/>
      <c r="AF680" s="360"/>
      <c r="AG680" s="360"/>
      <c r="AH680" s="360"/>
      <c r="AI680" s="360"/>
      <c r="AJ680" s="360"/>
      <c r="AK680" s="360"/>
      <c r="AL680" s="360"/>
      <c r="AM680" s="360"/>
      <c r="AN680" s="360"/>
      <c r="AO680" s="360"/>
      <c r="AP680" s="360"/>
      <c r="AQ680" s="360"/>
      <c r="AR680" s="360"/>
      <c r="AS680" s="360"/>
      <c r="AT680" s="360"/>
      <c r="AU680" s="360"/>
      <c r="AV680" s="360"/>
      <c r="AW680" s="360"/>
      <c r="AX680" s="360"/>
      <c r="AY680" s="360"/>
      <c r="AZ680" s="360"/>
      <c r="BA680" s="360"/>
      <c r="BB680" s="360"/>
      <c r="BC680" s="360"/>
      <c r="BD680" s="360"/>
      <c r="BE680" s="360"/>
      <c r="BF680" s="360"/>
      <c r="BG680" s="360"/>
      <c r="BH680" s="360">
        <v>5</v>
      </c>
      <c r="BI680" s="360">
        <v>391</v>
      </c>
      <c r="BJ680" s="362">
        <f t="shared" si="83"/>
        <v>97.75</v>
      </c>
      <c r="BK680" s="360">
        <v>18</v>
      </c>
      <c r="BL680" s="360">
        <v>1266</v>
      </c>
      <c r="BM680" s="362">
        <f t="shared" si="84"/>
        <v>316.5</v>
      </c>
    </row>
    <row r="681" spans="1:65" ht="15.75" customHeight="1">
      <c r="A681" s="340">
        <v>679</v>
      </c>
      <c r="B681" s="360" t="s">
        <v>4551</v>
      </c>
      <c r="C681" s="360"/>
      <c r="D681" s="360"/>
      <c r="E681" s="370" t="s">
        <v>5</v>
      </c>
      <c r="F681" s="360"/>
      <c r="G681" s="360"/>
      <c r="H681" s="360"/>
      <c r="I681" s="360"/>
      <c r="J681" s="360"/>
      <c r="K681" s="360"/>
      <c r="L681" s="360"/>
      <c r="M681" s="360"/>
      <c r="N681" s="360"/>
      <c r="O681" s="360"/>
      <c r="P681" s="360"/>
      <c r="Q681" s="360"/>
      <c r="R681" s="360"/>
      <c r="S681" s="360"/>
      <c r="T681" s="360"/>
      <c r="U681" s="360"/>
      <c r="V681" s="360"/>
      <c r="W681" s="360"/>
      <c r="X681" s="360"/>
      <c r="Y681" s="360"/>
      <c r="Z681" s="360"/>
      <c r="AA681" s="360"/>
      <c r="AB681" s="360"/>
      <c r="AC681" s="360"/>
      <c r="AD681" s="360"/>
      <c r="AE681" s="360"/>
      <c r="AF681" s="360"/>
      <c r="AG681" s="360"/>
      <c r="AH681" s="360"/>
      <c r="AI681" s="360"/>
      <c r="AJ681" s="360"/>
      <c r="AK681" s="360"/>
      <c r="AL681" s="360"/>
      <c r="AM681" s="360"/>
      <c r="AN681" s="360"/>
      <c r="AO681" s="360"/>
      <c r="AP681" s="360"/>
      <c r="AQ681" s="360"/>
      <c r="AR681" s="360"/>
      <c r="AS681" s="360"/>
      <c r="AT681" s="360"/>
      <c r="AU681" s="360"/>
      <c r="AV681" s="360"/>
      <c r="AW681" s="360"/>
      <c r="AX681" s="360"/>
      <c r="AY681" s="360"/>
      <c r="AZ681" s="360"/>
      <c r="BA681" s="360"/>
      <c r="BB681" s="360"/>
      <c r="BC681" s="360"/>
      <c r="BD681" s="360"/>
      <c r="BE681" s="360"/>
      <c r="BF681" s="360"/>
      <c r="BG681" s="360"/>
      <c r="BH681" s="360">
        <v>5</v>
      </c>
      <c r="BI681" s="360">
        <v>575</v>
      </c>
      <c r="BJ681" s="362">
        <f t="shared" si="83"/>
        <v>143.75</v>
      </c>
      <c r="BK681" s="360">
        <v>29</v>
      </c>
      <c r="BL681" s="360">
        <v>2027</v>
      </c>
      <c r="BM681" s="362">
        <f t="shared" si="84"/>
        <v>506.75</v>
      </c>
    </row>
    <row r="682" spans="1:65" ht="15.75" customHeight="1">
      <c r="A682" s="340">
        <v>680</v>
      </c>
      <c r="B682" s="360" t="s">
        <v>4552</v>
      </c>
      <c r="C682" s="360"/>
      <c r="D682" s="360"/>
      <c r="E682" s="370" t="s">
        <v>5</v>
      </c>
      <c r="F682" s="360"/>
      <c r="G682" s="360"/>
      <c r="H682" s="360"/>
      <c r="I682" s="360"/>
      <c r="J682" s="360"/>
      <c r="K682" s="360"/>
      <c r="L682" s="360"/>
      <c r="M682" s="360"/>
      <c r="N682" s="360"/>
      <c r="O682" s="360"/>
      <c r="P682" s="360"/>
      <c r="Q682" s="360"/>
      <c r="R682" s="360"/>
      <c r="S682" s="360"/>
      <c r="T682" s="360"/>
      <c r="U682" s="360"/>
      <c r="V682" s="360"/>
      <c r="W682" s="360"/>
      <c r="X682" s="360"/>
      <c r="Y682" s="360"/>
      <c r="Z682" s="360"/>
      <c r="AA682" s="360"/>
      <c r="AB682" s="360"/>
      <c r="AC682" s="360"/>
      <c r="AD682" s="360"/>
      <c r="AE682" s="360"/>
      <c r="AF682" s="360"/>
      <c r="AG682" s="360"/>
      <c r="AH682" s="360"/>
      <c r="AI682" s="360"/>
      <c r="AJ682" s="360"/>
      <c r="AK682" s="360"/>
      <c r="AL682" s="360"/>
      <c r="AM682" s="360"/>
      <c r="AN682" s="360"/>
      <c r="AO682" s="360"/>
      <c r="AP682" s="360"/>
      <c r="AQ682" s="360"/>
      <c r="AR682" s="360"/>
      <c r="AS682" s="360"/>
      <c r="AT682" s="360"/>
      <c r="AU682" s="360"/>
      <c r="AV682" s="360"/>
      <c r="AW682" s="360"/>
      <c r="AX682" s="360"/>
      <c r="AY682" s="360"/>
      <c r="AZ682" s="360"/>
      <c r="BA682" s="360"/>
      <c r="BB682" s="360"/>
      <c r="BC682" s="360"/>
      <c r="BD682" s="360"/>
      <c r="BE682" s="360"/>
      <c r="BF682" s="360"/>
      <c r="BG682" s="360"/>
      <c r="BH682" s="360">
        <v>16</v>
      </c>
      <c r="BI682" s="360">
        <v>1184</v>
      </c>
      <c r="BJ682" s="362">
        <f t="shared" si="83"/>
        <v>296</v>
      </c>
      <c r="BK682" s="360">
        <v>11</v>
      </c>
      <c r="BL682" s="360">
        <v>781</v>
      </c>
      <c r="BM682" s="362">
        <f t="shared" si="84"/>
        <v>195.25</v>
      </c>
    </row>
    <row r="683" spans="1:65" ht="15.75" customHeight="1">
      <c r="A683" s="340">
        <v>681</v>
      </c>
      <c r="B683" s="360" t="s">
        <v>4553</v>
      </c>
      <c r="C683" s="360"/>
      <c r="D683" s="360"/>
      <c r="E683" s="370" t="s">
        <v>5</v>
      </c>
      <c r="F683" s="360"/>
      <c r="G683" s="360"/>
      <c r="H683" s="360"/>
      <c r="I683" s="360"/>
      <c r="J683" s="360"/>
      <c r="K683" s="360"/>
      <c r="L683" s="360"/>
      <c r="M683" s="360"/>
      <c r="N683" s="360"/>
      <c r="O683" s="360"/>
      <c r="P683" s="360"/>
      <c r="Q683" s="360"/>
      <c r="R683" s="360"/>
      <c r="S683" s="360"/>
      <c r="T683" s="360"/>
      <c r="U683" s="360"/>
      <c r="V683" s="360"/>
      <c r="W683" s="360"/>
      <c r="X683" s="360"/>
      <c r="Y683" s="360"/>
      <c r="Z683" s="360"/>
      <c r="AA683" s="360"/>
      <c r="AB683" s="360"/>
      <c r="AC683" s="360"/>
      <c r="AD683" s="360"/>
      <c r="AE683" s="360"/>
      <c r="AF683" s="360"/>
      <c r="AG683" s="360"/>
      <c r="AH683" s="360"/>
      <c r="AI683" s="360"/>
      <c r="AJ683" s="360"/>
      <c r="AK683" s="360"/>
      <c r="AL683" s="360"/>
      <c r="AM683" s="360"/>
      <c r="AN683" s="360"/>
      <c r="AO683" s="360"/>
      <c r="AP683" s="360"/>
      <c r="AQ683" s="360"/>
      <c r="AR683" s="360"/>
      <c r="AS683" s="360"/>
      <c r="AT683" s="360"/>
      <c r="AU683" s="360"/>
      <c r="AV683" s="360"/>
      <c r="AW683" s="360"/>
      <c r="AX683" s="360"/>
      <c r="AY683" s="360"/>
      <c r="AZ683" s="360"/>
      <c r="BA683" s="360"/>
      <c r="BB683" s="360"/>
      <c r="BC683" s="360"/>
      <c r="BD683" s="360"/>
      <c r="BE683" s="360"/>
      <c r="BF683" s="360"/>
      <c r="BG683" s="360"/>
      <c r="BH683" s="360">
        <v>1</v>
      </c>
      <c r="BI683" s="360">
        <v>59</v>
      </c>
      <c r="BJ683" s="362">
        <f t="shared" si="83"/>
        <v>14.75</v>
      </c>
      <c r="BK683" s="360">
        <v>46</v>
      </c>
      <c r="BL683" s="360">
        <v>3510</v>
      </c>
      <c r="BM683" s="362">
        <f t="shared" si="84"/>
        <v>877.5</v>
      </c>
    </row>
    <row r="684" spans="1:65" ht="15.75" customHeight="1">
      <c r="A684" s="340">
        <v>682</v>
      </c>
      <c r="B684" s="360" t="s">
        <v>4554</v>
      </c>
      <c r="C684" s="360"/>
      <c r="D684" s="360"/>
      <c r="E684" s="370" t="s">
        <v>5</v>
      </c>
      <c r="F684" s="360"/>
      <c r="G684" s="360"/>
      <c r="H684" s="360"/>
      <c r="I684" s="360"/>
      <c r="J684" s="360"/>
      <c r="K684" s="360"/>
      <c r="L684" s="360"/>
      <c r="M684" s="360"/>
      <c r="N684" s="360"/>
      <c r="O684" s="360"/>
      <c r="P684" s="360"/>
      <c r="Q684" s="360"/>
      <c r="R684" s="360"/>
      <c r="S684" s="360"/>
      <c r="T684" s="360"/>
      <c r="U684" s="360"/>
      <c r="V684" s="360"/>
      <c r="W684" s="360"/>
      <c r="X684" s="360"/>
      <c r="Y684" s="360"/>
      <c r="Z684" s="360"/>
      <c r="AA684" s="360"/>
      <c r="AB684" s="360"/>
      <c r="AC684" s="360"/>
      <c r="AD684" s="360"/>
      <c r="AE684" s="360"/>
      <c r="AF684" s="360"/>
      <c r="AG684" s="360"/>
      <c r="AH684" s="360"/>
      <c r="AI684" s="360"/>
      <c r="AJ684" s="360"/>
      <c r="AK684" s="360"/>
      <c r="AL684" s="360"/>
      <c r="AM684" s="360"/>
      <c r="AN684" s="360"/>
      <c r="AO684" s="360"/>
      <c r="AP684" s="360"/>
      <c r="AQ684" s="360"/>
      <c r="AR684" s="360"/>
      <c r="AS684" s="360"/>
      <c r="AT684" s="360"/>
      <c r="AU684" s="360"/>
      <c r="AV684" s="360"/>
      <c r="AW684" s="360"/>
      <c r="AX684" s="360"/>
      <c r="AY684" s="360"/>
      <c r="AZ684" s="360"/>
      <c r="BA684" s="360"/>
      <c r="BB684" s="360"/>
      <c r="BC684" s="360"/>
      <c r="BD684" s="360"/>
      <c r="BE684" s="360"/>
      <c r="BF684" s="360"/>
      <c r="BG684" s="360"/>
      <c r="BH684" s="360">
        <v>4</v>
      </c>
      <c r="BI684" s="360">
        <v>248</v>
      </c>
      <c r="BJ684" s="362">
        <f t="shared" si="83"/>
        <v>62</v>
      </c>
      <c r="BK684" s="360">
        <v>5</v>
      </c>
      <c r="BL684" s="360">
        <v>199</v>
      </c>
      <c r="BM684" s="362">
        <f t="shared" si="84"/>
        <v>49.75</v>
      </c>
    </row>
    <row r="685" spans="1:65" ht="15.75" customHeight="1">
      <c r="A685" s="340">
        <v>683</v>
      </c>
      <c r="B685" s="360" t="s">
        <v>4555</v>
      </c>
      <c r="C685" s="360"/>
      <c r="D685" s="360"/>
      <c r="E685" s="370" t="s">
        <v>5</v>
      </c>
      <c r="F685" s="360"/>
      <c r="G685" s="360"/>
      <c r="H685" s="360"/>
      <c r="I685" s="360"/>
      <c r="J685" s="360"/>
      <c r="K685" s="360"/>
      <c r="L685" s="360"/>
      <c r="M685" s="360"/>
      <c r="N685" s="360"/>
      <c r="O685" s="360"/>
      <c r="P685" s="360"/>
      <c r="Q685" s="360"/>
      <c r="R685" s="360"/>
      <c r="S685" s="360"/>
      <c r="T685" s="360"/>
      <c r="U685" s="360"/>
      <c r="V685" s="360"/>
      <c r="W685" s="360"/>
      <c r="X685" s="360"/>
      <c r="Y685" s="360"/>
      <c r="Z685" s="360"/>
      <c r="AA685" s="360"/>
      <c r="AB685" s="360"/>
      <c r="AC685" s="360"/>
      <c r="AD685" s="360"/>
      <c r="AE685" s="360"/>
      <c r="AF685" s="360"/>
      <c r="AG685" s="360"/>
      <c r="AH685" s="360"/>
      <c r="AI685" s="360"/>
      <c r="AJ685" s="360"/>
      <c r="AK685" s="360"/>
      <c r="AL685" s="360"/>
      <c r="AM685" s="360"/>
      <c r="AN685" s="360"/>
      <c r="AO685" s="360"/>
      <c r="AP685" s="360"/>
      <c r="AQ685" s="360"/>
      <c r="AR685" s="360"/>
      <c r="AS685" s="360"/>
      <c r="AT685" s="360"/>
      <c r="AU685" s="360"/>
      <c r="AV685" s="360"/>
      <c r="AW685" s="360"/>
      <c r="AX685" s="360"/>
      <c r="AY685" s="360"/>
      <c r="AZ685" s="360"/>
      <c r="BA685" s="360"/>
      <c r="BB685" s="360"/>
      <c r="BC685" s="360"/>
      <c r="BD685" s="360"/>
      <c r="BE685" s="360"/>
      <c r="BF685" s="360"/>
      <c r="BG685" s="360"/>
      <c r="BH685" s="360">
        <v>1</v>
      </c>
      <c r="BI685" s="360">
        <v>59</v>
      </c>
      <c r="BJ685" s="362">
        <f t="shared" si="83"/>
        <v>14.75</v>
      </c>
      <c r="BK685" s="360">
        <v>15</v>
      </c>
      <c r="BL685" s="360">
        <v>937</v>
      </c>
      <c r="BM685" s="362">
        <f t="shared" si="84"/>
        <v>234.25</v>
      </c>
    </row>
    <row r="686" spans="1:65" ht="15.75" customHeight="1">
      <c r="A686" s="340">
        <v>684</v>
      </c>
      <c r="B686" s="360" t="s">
        <v>4556</v>
      </c>
      <c r="C686" s="360"/>
      <c r="D686" s="360"/>
      <c r="E686" s="370" t="s">
        <v>5</v>
      </c>
      <c r="F686" s="360"/>
      <c r="G686" s="360"/>
      <c r="H686" s="360"/>
      <c r="I686" s="360"/>
      <c r="J686" s="360"/>
      <c r="K686" s="360"/>
      <c r="L686" s="360"/>
      <c r="M686" s="360"/>
      <c r="N686" s="360"/>
      <c r="O686" s="360"/>
      <c r="P686" s="360"/>
      <c r="Q686" s="360"/>
      <c r="R686" s="360"/>
      <c r="S686" s="360"/>
      <c r="T686" s="360"/>
      <c r="U686" s="360"/>
      <c r="V686" s="360"/>
      <c r="W686" s="360"/>
      <c r="X686" s="360"/>
      <c r="Y686" s="360"/>
      <c r="Z686" s="360"/>
      <c r="AA686" s="360"/>
      <c r="AB686" s="360"/>
      <c r="AC686" s="360"/>
      <c r="AD686" s="360"/>
      <c r="AE686" s="360"/>
      <c r="AF686" s="360"/>
      <c r="AG686" s="360"/>
      <c r="AH686" s="360"/>
      <c r="AI686" s="360"/>
      <c r="AJ686" s="360"/>
      <c r="AK686" s="360"/>
      <c r="AL686" s="360"/>
      <c r="AM686" s="360"/>
      <c r="AN686" s="360"/>
      <c r="AO686" s="360"/>
      <c r="AP686" s="360"/>
      <c r="AQ686" s="360"/>
      <c r="AR686" s="360"/>
      <c r="AS686" s="360"/>
      <c r="AT686" s="360"/>
      <c r="AU686" s="360"/>
      <c r="AV686" s="360"/>
      <c r="AW686" s="360"/>
      <c r="AX686" s="360"/>
      <c r="AY686" s="360"/>
      <c r="AZ686" s="360"/>
      <c r="BA686" s="360"/>
      <c r="BB686" s="360"/>
      <c r="BC686" s="360"/>
      <c r="BD686" s="360"/>
      <c r="BE686" s="360"/>
      <c r="BF686" s="360"/>
      <c r="BG686" s="360"/>
      <c r="BH686" s="360">
        <v>3</v>
      </c>
      <c r="BI686" s="360">
        <v>169</v>
      </c>
      <c r="BJ686" s="362">
        <f t="shared" si="83"/>
        <v>42.25</v>
      </c>
      <c r="BK686" s="360">
        <v>3</v>
      </c>
      <c r="BL686" s="360">
        <v>233</v>
      </c>
      <c r="BM686" s="362">
        <f t="shared" si="84"/>
        <v>58.25</v>
      </c>
    </row>
    <row r="687" spans="1:65" ht="15.75" customHeight="1">
      <c r="A687" s="340">
        <v>685</v>
      </c>
      <c r="B687" s="360" t="s">
        <v>4557</v>
      </c>
      <c r="C687" s="360"/>
      <c r="D687" s="360"/>
      <c r="E687" s="370" t="s">
        <v>5</v>
      </c>
      <c r="F687" s="360"/>
      <c r="G687" s="360"/>
      <c r="H687" s="360"/>
      <c r="I687" s="360"/>
      <c r="J687" s="360"/>
      <c r="K687" s="360"/>
      <c r="L687" s="360"/>
      <c r="M687" s="360"/>
      <c r="N687" s="360"/>
      <c r="O687" s="360"/>
      <c r="P687" s="360"/>
      <c r="Q687" s="360"/>
      <c r="R687" s="360"/>
      <c r="S687" s="360"/>
      <c r="T687" s="360"/>
      <c r="U687" s="360"/>
      <c r="V687" s="360"/>
      <c r="W687" s="360"/>
      <c r="X687" s="360"/>
      <c r="Y687" s="360"/>
      <c r="Z687" s="360"/>
      <c r="AA687" s="360"/>
      <c r="AB687" s="360"/>
      <c r="AC687" s="360"/>
      <c r="AD687" s="360"/>
      <c r="AE687" s="360"/>
      <c r="AF687" s="360"/>
      <c r="AG687" s="360"/>
      <c r="AH687" s="360"/>
      <c r="AI687" s="360"/>
      <c r="AJ687" s="360"/>
      <c r="AK687" s="360"/>
      <c r="AL687" s="360"/>
      <c r="AM687" s="360"/>
      <c r="AN687" s="360"/>
      <c r="AO687" s="360"/>
      <c r="AP687" s="360"/>
      <c r="AQ687" s="360"/>
      <c r="AR687" s="360"/>
      <c r="AS687" s="360"/>
      <c r="AT687" s="360"/>
      <c r="AU687" s="360"/>
      <c r="AV687" s="360"/>
      <c r="AW687" s="360"/>
      <c r="AX687" s="360"/>
      <c r="AY687" s="360"/>
      <c r="AZ687" s="360"/>
      <c r="BA687" s="360"/>
      <c r="BB687" s="360"/>
      <c r="BC687" s="360"/>
      <c r="BD687" s="360"/>
      <c r="BE687" s="360"/>
      <c r="BF687" s="360"/>
      <c r="BG687" s="360"/>
      <c r="BH687" s="360">
        <v>5</v>
      </c>
      <c r="BI687" s="360">
        <v>311</v>
      </c>
      <c r="BJ687" s="362">
        <f t="shared" si="83"/>
        <v>77.75</v>
      </c>
      <c r="BK687" s="360">
        <v>35</v>
      </c>
      <c r="BL687" s="360">
        <v>2729</v>
      </c>
      <c r="BM687" s="362">
        <f t="shared" si="84"/>
        <v>682.25</v>
      </c>
    </row>
    <row r="688" spans="1:65" ht="15.75" customHeight="1">
      <c r="A688" s="340">
        <v>686</v>
      </c>
      <c r="B688" s="360" t="s">
        <v>4558</v>
      </c>
      <c r="C688" s="360"/>
      <c r="D688" s="360"/>
      <c r="E688" s="370" t="s">
        <v>5</v>
      </c>
      <c r="F688" s="360"/>
      <c r="G688" s="360"/>
      <c r="H688" s="360"/>
      <c r="I688" s="360"/>
      <c r="J688" s="360"/>
      <c r="K688" s="360"/>
      <c r="L688" s="360"/>
      <c r="M688" s="360"/>
      <c r="N688" s="360"/>
      <c r="O688" s="360"/>
      <c r="P688" s="360"/>
      <c r="Q688" s="360"/>
      <c r="R688" s="360"/>
      <c r="S688" s="360"/>
      <c r="T688" s="360"/>
      <c r="U688" s="360"/>
      <c r="V688" s="360"/>
      <c r="W688" s="360"/>
      <c r="X688" s="360"/>
      <c r="Y688" s="360"/>
      <c r="Z688" s="360"/>
      <c r="AA688" s="360"/>
      <c r="AB688" s="360"/>
      <c r="AC688" s="360"/>
      <c r="AD688" s="360"/>
      <c r="AE688" s="360"/>
      <c r="AF688" s="360"/>
      <c r="AG688" s="360"/>
      <c r="AH688" s="360"/>
      <c r="AI688" s="360"/>
      <c r="AJ688" s="360"/>
      <c r="AK688" s="360"/>
      <c r="AL688" s="360"/>
      <c r="AM688" s="360"/>
      <c r="AN688" s="360"/>
      <c r="AO688" s="360"/>
      <c r="AP688" s="360"/>
      <c r="AQ688" s="360"/>
      <c r="AR688" s="360"/>
      <c r="AS688" s="360"/>
      <c r="AT688" s="360"/>
      <c r="AU688" s="360"/>
      <c r="AV688" s="360"/>
      <c r="AW688" s="360"/>
      <c r="AX688" s="360"/>
      <c r="AY688" s="360"/>
      <c r="AZ688" s="360"/>
      <c r="BA688" s="360"/>
      <c r="BB688" s="360"/>
      <c r="BC688" s="360"/>
      <c r="BD688" s="360"/>
      <c r="BE688" s="360"/>
      <c r="BF688" s="360"/>
      <c r="BG688" s="360"/>
      <c r="BH688" s="360">
        <v>48</v>
      </c>
      <c r="BI688" s="360">
        <v>3588</v>
      </c>
      <c r="BJ688" s="362">
        <f t="shared" si="83"/>
        <v>897</v>
      </c>
      <c r="BK688" s="360">
        <v>82</v>
      </c>
      <c r="BL688" s="360">
        <v>6154</v>
      </c>
      <c r="BM688" s="362">
        <f t="shared" si="84"/>
        <v>1538.5</v>
      </c>
    </row>
    <row r="689" spans="1:65" ht="15.75" customHeight="1">
      <c r="A689" s="340">
        <v>687</v>
      </c>
      <c r="B689" s="360" t="s">
        <v>4559</v>
      </c>
      <c r="C689" s="360"/>
      <c r="D689" s="360"/>
      <c r="E689" s="370" t="s">
        <v>5</v>
      </c>
      <c r="F689" s="360"/>
      <c r="G689" s="360"/>
      <c r="H689" s="360"/>
      <c r="I689" s="360"/>
      <c r="J689" s="360"/>
      <c r="K689" s="360"/>
      <c r="L689" s="360"/>
      <c r="M689" s="360"/>
      <c r="N689" s="360"/>
      <c r="O689" s="360"/>
      <c r="P689" s="360"/>
      <c r="Q689" s="360"/>
      <c r="R689" s="360"/>
      <c r="S689" s="360"/>
      <c r="T689" s="360"/>
      <c r="U689" s="360"/>
      <c r="V689" s="360"/>
      <c r="W689" s="360"/>
      <c r="X689" s="360"/>
      <c r="Y689" s="360"/>
      <c r="Z689" s="360"/>
      <c r="AA689" s="360"/>
      <c r="AB689" s="360"/>
      <c r="AC689" s="360"/>
      <c r="AD689" s="360"/>
      <c r="AE689" s="360"/>
      <c r="AF689" s="360"/>
      <c r="AG689" s="360"/>
      <c r="AH689" s="360"/>
      <c r="AI689" s="360"/>
      <c r="AJ689" s="360"/>
      <c r="AK689" s="360"/>
      <c r="AL689" s="360"/>
      <c r="AM689" s="360"/>
      <c r="AN689" s="360"/>
      <c r="AO689" s="360"/>
      <c r="AP689" s="360"/>
      <c r="AQ689" s="360"/>
      <c r="AR689" s="360"/>
      <c r="AS689" s="360"/>
      <c r="AT689" s="360"/>
      <c r="AU689" s="360"/>
      <c r="AV689" s="360"/>
      <c r="AW689" s="360"/>
      <c r="AX689" s="360"/>
      <c r="AY689" s="360"/>
      <c r="AZ689" s="360"/>
      <c r="BA689" s="360"/>
      <c r="BB689" s="360"/>
      <c r="BC689" s="360"/>
      <c r="BD689" s="360"/>
      <c r="BE689" s="360"/>
      <c r="BF689" s="360"/>
      <c r="BG689" s="360"/>
      <c r="BH689" s="360">
        <v>12</v>
      </c>
      <c r="BI689" s="360">
        <v>1164</v>
      </c>
      <c r="BJ689" s="362">
        <f t="shared" si="83"/>
        <v>291</v>
      </c>
      <c r="BK689" s="360">
        <v>30</v>
      </c>
      <c r="BL689" s="360">
        <v>2554</v>
      </c>
      <c r="BM689" s="362">
        <f t="shared" si="84"/>
        <v>638.5</v>
      </c>
    </row>
    <row r="690" spans="1:65" ht="15.75" customHeight="1">
      <c r="A690" s="340">
        <v>688</v>
      </c>
      <c r="B690" s="360" t="s">
        <v>4560</v>
      </c>
      <c r="C690" s="360"/>
      <c r="D690" s="360"/>
      <c r="E690" s="370" t="s">
        <v>5</v>
      </c>
      <c r="F690" s="360"/>
      <c r="G690" s="360"/>
      <c r="H690" s="360"/>
      <c r="I690" s="360"/>
      <c r="J690" s="360"/>
      <c r="K690" s="360"/>
      <c r="L690" s="360"/>
      <c r="M690" s="360"/>
      <c r="N690" s="360"/>
      <c r="O690" s="360"/>
      <c r="P690" s="360"/>
      <c r="Q690" s="360"/>
      <c r="R690" s="360"/>
      <c r="S690" s="360"/>
      <c r="T690" s="360"/>
      <c r="U690" s="360"/>
      <c r="V690" s="360"/>
      <c r="W690" s="360"/>
      <c r="X690" s="360"/>
      <c r="Y690" s="360"/>
      <c r="Z690" s="360"/>
      <c r="AA690" s="360"/>
      <c r="AB690" s="360"/>
      <c r="AC690" s="360"/>
      <c r="AD690" s="360"/>
      <c r="AE690" s="360"/>
      <c r="AF690" s="360"/>
      <c r="AG690" s="360"/>
      <c r="AH690" s="360"/>
      <c r="AI690" s="360"/>
      <c r="AJ690" s="360"/>
      <c r="AK690" s="360"/>
      <c r="AL690" s="360"/>
      <c r="AM690" s="360"/>
      <c r="AN690" s="360"/>
      <c r="AO690" s="360"/>
      <c r="AP690" s="360"/>
      <c r="AQ690" s="360"/>
      <c r="AR690" s="360"/>
      <c r="AS690" s="360"/>
      <c r="AT690" s="360"/>
      <c r="AU690" s="360"/>
      <c r="AV690" s="360"/>
      <c r="AW690" s="360"/>
      <c r="AX690" s="360"/>
      <c r="AY690" s="360"/>
      <c r="AZ690" s="360"/>
      <c r="BA690" s="360"/>
      <c r="BB690" s="360"/>
      <c r="BC690" s="360"/>
      <c r="BD690" s="360"/>
      <c r="BE690" s="360"/>
      <c r="BF690" s="360"/>
      <c r="BG690" s="360"/>
      <c r="BH690" s="360">
        <v>1</v>
      </c>
      <c r="BI690" s="360">
        <v>59</v>
      </c>
      <c r="BJ690" s="362">
        <f t="shared" si="83"/>
        <v>14.75</v>
      </c>
      <c r="BK690" s="360">
        <v>23</v>
      </c>
      <c r="BL690" s="360">
        <v>1365</v>
      </c>
      <c r="BM690" s="362">
        <f t="shared" si="84"/>
        <v>341.25</v>
      </c>
    </row>
    <row r="691" spans="1:65" ht="15.75" customHeight="1">
      <c r="A691" s="340">
        <v>689</v>
      </c>
      <c r="B691" s="360" t="s">
        <v>4561</v>
      </c>
      <c r="C691" s="360"/>
      <c r="D691" s="360"/>
      <c r="E691" s="370" t="s">
        <v>5</v>
      </c>
      <c r="F691" s="360"/>
      <c r="G691" s="360"/>
      <c r="H691" s="360"/>
      <c r="I691" s="360"/>
      <c r="J691" s="360"/>
      <c r="K691" s="360"/>
      <c r="L691" s="360"/>
      <c r="M691" s="360"/>
      <c r="N691" s="360"/>
      <c r="O691" s="360"/>
      <c r="P691" s="360"/>
      <c r="Q691" s="360"/>
      <c r="R691" s="360"/>
      <c r="S691" s="360"/>
      <c r="T691" s="360"/>
      <c r="U691" s="360"/>
      <c r="V691" s="360"/>
      <c r="W691" s="360"/>
      <c r="X691" s="360"/>
      <c r="Y691" s="360"/>
      <c r="Z691" s="360"/>
      <c r="AA691" s="360"/>
      <c r="AB691" s="360"/>
      <c r="AC691" s="360"/>
      <c r="AD691" s="360"/>
      <c r="AE691" s="360"/>
      <c r="AF691" s="360"/>
      <c r="AG691" s="360"/>
      <c r="AH691" s="360"/>
      <c r="AI691" s="360"/>
      <c r="AJ691" s="360"/>
      <c r="AK691" s="360"/>
      <c r="AL691" s="360"/>
      <c r="AM691" s="360"/>
      <c r="AN691" s="360"/>
      <c r="AO691" s="360"/>
      <c r="AP691" s="360"/>
      <c r="AQ691" s="360"/>
      <c r="AR691" s="360"/>
      <c r="AS691" s="360"/>
      <c r="AT691" s="360"/>
      <c r="AU691" s="360"/>
      <c r="AV691" s="360"/>
      <c r="AW691" s="360"/>
      <c r="AX691" s="360"/>
      <c r="AY691" s="360"/>
      <c r="AZ691" s="360"/>
      <c r="BA691" s="360"/>
      <c r="BB691" s="360"/>
      <c r="BC691" s="360"/>
      <c r="BD691" s="360"/>
      <c r="BE691" s="360"/>
      <c r="BF691" s="360"/>
      <c r="BG691" s="360"/>
      <c r="BH691" s="360">
        <v>38</v>
      </c>
      <c r="BI691" s="360">
        <v>2970</v>
      </c>
      <c r="BJ691" s="362">
        <f t="shared" si="83"/>
        <v>742.5</v>
      </c>
      <c r="BK691" s="360">
        <v>73</v>
      </c>
      <c r="BL691" s="360">
        <v>5539</v>
      </c>
      <c r="BM691" s="362">
        <f t="shared" si="84"/>
        <v>1384.75</v>
      </c>
    </row>
    <row r="692" spans="1:65" ht="15.75" customHeight="1">
      <c r="A692" s="340">
        <v>690</v>
      </c>
      <c r="B692" s="360" t="s">
        <v>4562</v>
      </c>
      <c r="C692" s="360"/>
      <c r="D692" s="360"/>
      <c r="E692" s="370" t="s">
        <v>5</v>
      </c>
      <c r="F692" s="360"/>
      <c r="G692" s="360"/>
      <c r="H692" s="360"/>
      <c r="I692" s="360"/>
      <c r="J692" s="360"/>
      <c r="K692" s="360"/>
      <c r="L692" s="360"/>
      <c r="M692" s="360"/>
      <c r="N692" s="360"/>
      <c r="O692" s="360"/>
      <c r="P692" s="360"/>
      <c r="Q692" s="360"/>
      <c r="R692" s="360"/>
      <c r="S692" s="360"/>
      <c r="T692" s="360"/>
      <c r="U692" s="360"/>
      <c r="V692" s="360"/>
      <c r="W692" s="360"/>
      <c r="X692" s="360"/>
      <c r="Y692" s="360"/>
      <c r="Z692" s="360"/>
      <c r="AA692" s="360"/>
      <c r="AB692" s="360"/>
      <c r="AC692" s="360"/>
      <c r="AD692" s="360"/>
      <c r="AE692" s="360"/>
      <c r="AF692" s="360"/>
      <c r="AG692" s="360"/>
      <c r="AH692" s="360"/>
      <c r="AI692" s="360"/>
      <c r="AJ692" s="360"/>
      <c r="AK692" s="360"/>
      <c r="AL692" s="360"/>
      <c r="AM692" s="360"/>
      <c r="AN692" s="360"/>
      <c r="AO692" s="360"/>
      <c r="AP692" s="360"/>
      <c r="AQ692" s="360"/>
      <c r="AR692" s="360"/>
      <c r="AS692" s="360"/>
      <c r="AT692" s="360"/>
      <c r="AU692" s="360"/>
      <c r="AV692" s="360"/>
      <c r="AW692" s="360"/>
      <c r="AX692" s="360"/>
      <c r="AY692" s="360"/>
      <c r="AZ692" s="360"/>
      <c r="BA692" s="360"/>
      <c r="BB692" s="360"/>
      <c r="BC692" s="360"/>
      <c r="BD692" s="360"/>
      <c r="BE692" s="360"/>
      <c r="BF692" s="360"/>
      <c r="BG692" s="360"/>
      <c r="BH692" s="360">
        <v>3</v>
      </c>
      <c r="BI692" s="360">
        <v>173</v>
      </c>
      <c r="BJ692" s="362">
        <f t="shared" si="83"/>
        <v>43.25</v>
      </c>
      <c r="BK692" s="360">
        <v>20</v>
      </c>
      <c r="BL692" s="360">
        <v>1372</v>
      </c>
      <c r="BM692" s="362">
        <f t="shared" si="84"/>
        <v>343</v>
      </c>
    </row>
    <row r="693" spans="1:65" ht="15.75" customHeight="1">
      <c r="A693" s="340">
        <v>691</v>
      </c>
      <c r="B693" s="360" t="s">
        <v>4563</v>
      </c>
      <c r="C693" s="360"/>
      <c r="D693" s="360"/>
      <c r="E693" s="370" t="s">
        <v>5</v>
      </c>
      <c r="F693" s="360"/>
      <c r="G693" s="360"/>
      <c r="H693" s="360"/>
      <c r="I693" s="360"/>
      <c r="J693" s="360"/>
      <c r="K693" s="360"/>
      <c r="L693" s="360"/>
      <c r="M693" s="360"/>
      <c r="N693" s="360"/>
      <c r="O693" s="360"/>
      <c r="P693" s="360"/>
      <c r="Q693" s="360"/>
      <c r="R693" s="360"/>
      <c r="S693" s="360"/>
      <c r="T693" s="360"/>
      <c r="U693" s="360"/>
      <c r="V693" s="360"/>
      <c r="W693" s="360"/>
      <c r="X693" s="360"/>
      <c r="Y693" s="360"/>
      <c r="Z693" s="360"/>
      <c r="AA693" s="360"/>
      <c r="AB693" s="360"/>
      <c r="AC693" s="360"/>
      <c r="AD693" s="360"/>
      <c r="AE693" s="360"/>
      <c r="AF693" s="360"/>
      <c r="AG693" s="360"/>
      <c r="AH693" s="360"/>
      <c r="AI693" s="360"/>
      <c r="AJ693" s="360"/>
      <c r="AK693" s="360"/>
      <c r="AL693" s="360"/>
      <c r="AM693" s="360"/>
      <c r="AN693" s="360"/>
      <c r="AO693" s="360"/>
      <c r="AP693" s="360"/>
      <c r="AQ693" s="360"/>
      <c r="AR693" s="360"/>
      <c r="AS693" s="360"/>
      <c r="AT693" s="360"/>
      <c r="AU693" s="360"/>
      <c r="AV693" s="360"/>
      <c r="AW693" s="360"/>
      <c r="AX693" s="360"/>
      <c r="AY693" s="360"/>
      <c r="AZ693" s="360"/>
      <c r="BA693" s="360"/>
      <c r="BB693" s="360"/>
      <c r="BC693" s="360"/>
      <c r="BD693" s="360"/>
      <c r="BE693" s="360"/>
      <c r="BF693" s="360"/>
      <c r="BG693" s="360"/>
      <c r="BH693" s="360">
        <v>214</v>
      </c>
      <c r="BI693" s="360">
        <v>14362</v>
      </c>
      <c r="BJ693" s="362">
        <f t="shared" si="83"/>
        <v>3590.5</v>
      </c>
      <c r="BK693" s="360">
        <v>270</v>
      </c>
      <c r="BL693" s="360">
        <v>16374</v>
      </c>
      <c r="BM693" s="362">
        <f t="shared" si="84"/>
        <v>4093.5</v>
      </c>
    </row>
    <row r="694" spans="1:65" ht="15.75" customHeight="1">
      <c r="A694" s="340">
        <v>692</v>
      </c>
      <c r="B694" s="360" t="s">
        <v>4564</v>
      </c>
      <c r="C694" s="360"/>
      <c r="D694" s="360"/>
      <c r="E694" s="370" t="s">
        <v>5</v>
      </c>
      <c r="F694" s="360"/>
      <c r="G694" s="360"/>
      <c r="H694" s="360"/>
      <c r="I694" s="360"/>
      <c r="J694" s="360"/>
      <c r="K694" s="360"/>
      <c r="L694" s="360"/>
      <c r="M694" s="360"/>
      <c r="N694" s="360"/>
      <c r="O694" s="360"/>
      <c r="P694" s="360"/>
      <c r="Q694" s="360"/>
      <c r="R694" s="360"/>
      <c r="S694" s="360"/>
      <c r="T694" s="360"/>
      <c r="U694" s="360"/>
      <c r="V694" s="360"/>
      <c r="W694" s="360"/>
      <c r="X694" s="360"/>
      <c r="Y694" s="360"/>
      <c r="Z694" s="360"/>
      <c r="AA694" s="360"/>
      <c r="AB694" s="360"/>
      <c r="AC694" s="360"/>
      <c r="AD694" s="360"/>
      <c r="AE694" s="360"/>
      <c r="AF694" s="360"/>
      <c r="AG694" s="360"/>
      <c r="AH694" s="360"/>
      <c r="AI694" s="360"/>
      <c r="AJ694" s="360"/>
      <c r="AK694" s="360"/>
      <c r="AL694" s="360"/>
      <c r="AM694" s="360"/>
      <c r="AN694" s="360"/>
      <c r="AO694" s="360"/>
      <c r="AP694" s="360"/>
      <c r="AQ694" s="360"/>
      <c r="AR694" s="360"/>
      <c r="AS694" s="360"/>
      <c r="AT694" s="360"/>
      <c r="AU694" s="360"/>
      <c r="AV694" s="360"/>
      <c r="AW694" s="360"/>
      <c r="AX694" s="360"/>
      <c r="AY694" s="360"/>
      <c r="AZ694" s="360"/>
      <c r="BA694" s="360"/>
      <c r="BB694" s="360"/>
      <c r="BC694" s="360"/>
      <c r="BD694" s="360"/>
      <c r="BE694" s="360"/>
      <c r="BF694" s="360"/>
      <c r="BG694" s="360"/>
      <c r="BH694" s="360">
        <v>5</v>
      </c>
      <c r="BI694" s="360">
        <v>223</v>
      </c>
      <c r="BJ694" s="362">
        <f t="shared" si="83"/>
        <v>55.75</v>
      </c>
      <c r="BK694" s="360">
        <v>39</v>
      </c>
      <c r="BL694" s="360">
        <v>3073</v>
      </c>
      <c r="BM694" s="362">
        <f t="shared" si="84"/>
        <v>768.25</v>
      </c>
    </row>
    <row r="695" spans="1:65" ht="15.75" customHeight="1">
      <c r="A695" s="340">
        <v>693</v>
      </c>
      <c r="B695" s="360" t="s">
        <v>4565</v>
      </c>
      <c r="C695" s="360"/>
      <c r="D695" s="360"/>
      <c r="E695" s="370" t="s">
        <v>5</v>
      </c>
      <c r="F695" s="360"/>
      <c r="G695" s="360"/>
      <c r="H695" s="360"/>
      <c r="I695" s="360"/>
      <c r="J695" s="360"/>
      <c r="K695" s="360"/>
      <c r="L695" s="360"/>
      <c r="M695" s="360"/>
      <c r="N695" s="360"/>
      <c r="O695" s="360"/>
      <c r="P695" s="360"/>
      <c r="Q695" s="360"/>
      <c r="R695" s="360"/>
      <c r="S695" s="360"/>
      <c r="T695" s="360"/>
      <c r="U695" s="360"/>
      <c r="V695" s="360"/>
      <c r="W695" s="360"/>
      <c r="X695" s="360"/>
      <c r="Y695" s="360"/>
      <c r="Z695" s="360"/>
      <c r="AA695" s="360"/>
      <c r="AB695" s="360"/>
      <c r="AC695" s="360"/>
      <c r="AD695" s="360"/>
      <c r="AE695" s="360"/>
      <c r="AF695" s="360"/>
      <c r="AG695" s="360"/>
      <c r="AH695" s="360"/>
      <c r="AI695" s="360"/>
      <c r="AJ695" s="360"/>
      <c r="AK695" s="360"/>
      <c r="AL695" s="360"/>
      <c r="AM695" s="360"/>
      <c r="AN695" s="360"/>
      <c r="AO695" s="360"/>
      <c r="AP695" s="360"/>
      <c r="AQ695" s="360"/>
      <c r="AR695" s="360"/>
      <c r="AS695" s="360"/>
      <c r="AT695" s="360"/>
      <c r="AU695" s="360"/>
      <c r="AV695" s="360"/>
      <c r="AW695" s="360"/>
      <c r="AX695" s="360"/>
      <c r="AY695" s="360"/>
      <c r="AZ695" s="360"/>
      <c r="BA695" s="360"/>
      <c r="BB695" s="360"/>
      <c r="BC695" s="360"/>
      <c r="BD695" s="360"/>
      <c r="BE695" s="360"/>
      <c r="BF695" s="360"/>
      <c r="BG695" s="360"/>
      <c r="BH695" s="360">
        <v>14</v>
      </c>
      <c r="BI695" s="360">
        <v>926</v>
      </c>
      <c r="BJ695" s="362">
        <f t="shared" si="83"/>
        <v>231.5</v>
      </c>
      <c r="BK695" s="360">
        <v>57</v>
      </c>
      <c r="BL695" s="360">
        <v>3851</v>
      </c>
      <c r="BM695" s="362">
        <f t="shared" si="84"/>
        <v>962.75</v>
      </c>
    </row>
    <row r="696" spans="1:65" ht="15.75" customHeight="1">
      <c r="A696" s="340">
        <v>694</v>
      </c>
      <c r="B696" s="360" t="s">
        <v>4566</v>
      </c>
      <c r="C696" s="360"/>
      <c r="D696" s="360"/>
      <c r="E696" s="370" t="s">
        <v>5</v>
      </c>
      <c r="F696" s="360"/>
      <c r="G696" s="360"/>
      <c r="H696" s="360"/>
      <c r="I696" s="360"/>
      <c r="J696" s="360"/>
      <c r="K696" s="360"/>
      <c r="L696" s="360"/>
      <c r="M696" s="360"/>
      <c r="N696" s="360"/>
      <c r="O696" s="360"/>
      <c r="P696" s="360"/>
      <c r="Q696" s="360"/>
      <c r="R696" s="360"/>
      <c r="S696" s="360"/>
      <c r="T696" s="360"/>
      <c r="U696" s="360"/>
      <c r="V696" s="360"/>
      <c r="W696" s="360"/>
      <c r="X696" s="360"/>
      <c r="Y696" s="360"/>
      <c r="Z696" s="360"/>
      <c r="AA696" s="360"/>
      <c r="AB696" s="360"/>
      <c r="AC696" s="360"/>
      <c r="AD696" s="360"/>
      <c r="AE696" s="360"/>
      <c r="AF696" s="360"/>
      <c r="AG696" s="360"/>
      <c r="AH696" s="360"/>
      <c r="AI696" s="360"/>
      <c r="AJ696" s="360"/>
      <c r="AK696" s="360"/>
      <c r="AL696" s="360"/>
      <c r="AM696" s="360"/>
      <c r="AN696" s="360"/>
      <c r="AO696" s="360"/>
      <c r="AP696" s="360"/>
      <c r="AQ696" s="360"/>
      <c r="AR696" s="360"/>
      <c r="AS696" s="360"/>
      <c r="AT696" s="360"/>
      <c r="AU696" s="360"/>
      <c r="AV696" s="360"/>
      <c r="AW696" s="360"/>
      <c r="AX696" s="360"/>
      <c r="AY696" s="360"/>
      <c r="AZ696" s="360"/>
      <c r="BA696" s="360"/>
      <c r="BB696" s="360"/>
      <c r="BC696" s="360"/>
      <c r="BD696" s="360"/>
      <c r="BE696" s="360"/>
      <c r="BF696" s="360"/>
      <c r="BG696" s="360"/>
      <c r="BH696" s="360">
        <v>7</v>
      </c>
      <c r="BI696" s="360">
        <v>405</v>
      </c>
      <c r="BJ696" s="362">
        <f t="shared" si="83"/>
        <v>101.25</v>
      </c>
      <c r="BK696" s="360">
        <v>40</v>
      </c>
      <c r="BL696" s="360">
        <v>2852</v>
      </c>
      <c r="BM696" s="362">
        <f t="shared" si="84"/>
        <v>713</v>
      </c>
    </row>
    <row r="697" spans="1:65" ht="15.75" customHeight="1">
      <c r="A697" s="340">
        <v>695</v>
      </c>
      <c r="B697" s="360" t="s">
        <v>4567</v>
      </c>
      <c r="C697" s="360"/>
      <c r="D697" s="360"/>
      <c r="E697" s="370" t="s">
        <v>5</v>
      </c>
      <c r="F697" s="360"/>
      <c r="G697" s="360"/>
      <c r="H697" s="360"/>
      <c r="I697" s="360"/>
      <c r="J697" s="360"/>
      <c r="K697" s="360"/>
      <c r="L697" s="360"/>
      <c r="M697" s="360"/>
      <c r="N697" s="360"/>
      <c r="O697" s="360"/>
      <c r="P697" s="360"/>
      <c r="Q697" s="360"/>
      <c r="R697" s="360"/>
      <c r="S697" s="360"/>
      <c r="T697" s="360"/>
      <c r="U697" s="360"/>
      <c r="V697" s="360"/>
      <c r="W697" s="360"/>
      <c r="X697" s="360"/>
      <c r="Y697" s="360"/>
      <c r="Z697" s="360"/>
      <c r="AA697" s="360"/>
      <c r="AB697" s="360"/>
      <c r="AC697" s="360"/>
      <c r="AD697" s="360"/>
      <c r="AE697" s="360"/>
      <c r="AF697" s="360"/>
      <c r="AG697" s="360"/>
      <c r="AH697" s="360"/>
      <c r="AI697" s="360"/>
      <c r="AJ697" s="360"/>
      <c r="AK697" s="360"/>
      <c r="AL697" s="360"/>
      <c r="AM697" s="360"/>
      <c r="AN697" s="360"/>
      <c r="AO697" s="360"/>
      <c r="AP697" s="360"/>
      <c r="AQ697" s="360"/>
      <c r="AR697" s="360"/>
      <c r="AS697" s="360"/>
      <c r="AT697" s="360"/>
      <c r="AU697" s="360"/>
      <c r="AV697" s="360"/>
      <c r="AW697" s="360"/>
      <c r="AX697" s="360"/>
      <c r="AY697" s="360"/>
      <c r="AZ697" s="360"/>
      <c r="BA697" s="360"/>
      <c r="BB697" s="360"/>
      <c r="BC697" s="360"/>
      <c r="BD697" s="360"/>
      <c r="BE697" s="360"/>
      <c r="BF697" s="360"/>
      <c r="BG697" s="360"/>
      <c r="BH697" s="360">
        <v>5</v>
      </c>
      <c r="BI697" s="360">
        <v>291</v>
      </c>
      <c r="BJ697" s="362">
        <f t="shared" si="83"/>
        <v>72.75</v>
      </c>
      <c r="BK697" s="360">
        <v>27</v>
      </c>
      <c r="BL697" s="360">
        <v>2041</v>
      </c>
      <c r="BM697" s="362">
        <f t="shared" si="84"/>
        <v>510.25</v>
      </c>
    </row>
    <row r="698" spans="1:65" ht="15.75" customHeight="1">
      <c r="A698" s="340">
        <v>696</v>
      </c>
      <c r="B698" s="360" t="s">
        <v>4568</v>
      </c>
      <c r="C698" s="360"/>
      <c r="D698" s="360"/>
      <c r="E698" s="370" t="s">
        <v>5</v>
      </c>
      <c r="F698" s="360"/>
      <c r="G698" s="360"/>
      <c r="H698" s="360"/>
      <c r="I698" s="360"/>
      <c r="J698" s="360"/>
      <c r="K698" s="360"/>
      <c r="L698" s="360"/>
      <c r="M698" s="360"/>
      <c r="N698" s="360"/>
      <c r="O698" s="360"/>
      <c r="P698" s="360"/>
      <c r="Q698" s="360"/>
      <c r="R698" s="360"/>
      <c r="S698" s="360"/>
      <c r="T698" s="360"/>
      <c r="U698" s="360"/>
      <c r="V698" s="360"/>
      <c r="W698" s="360"/>
      <c r="X698" s="360"/>
      <c r="Y698" s="360"/>
      <c r="Z698" s="360"/>
      <c r="AA698" s="360"/>
      <c r="AB698" s="360"/>
      <c r="AC698" s="360"/>
      <c r="AD698" s="360"/>
      <c r="AE698" s="360"/>
      <c r="AF698" s="360"/>
      <c r="AG698" s="360"/>
      <c r="AH698" s="360"/>
      <c r="AI698" s="360"/>
      <c r="AJ698" s="360"/>
      <c r="AK698" s="360"/>
      <c r="AL698" s="360"/>
      <c r="AM698" s="360"/>
      <c r="AN698" s="360"/>
      <c r="AO698" s="360"/>
      <c r="AP698" s="360"/>
      <c r="AQ698" s="360"/>
      <c r="AR698" s="360"/>
      <c r="AS698" s="360"/>
      <c r="AT698" s="360"/>
      <c r="AU698" s="360"/>
      <c r="AV698" s="360"/>
      <c r="AW698" s="360"/>
      <c r="AX698" s="360"/>
      <c r="AY698" s="360"/>
      <c r="AZ698" s="360"/>
      <c r="BA698" s="360"/>
      <c r="BB698" s="360"/>
      <c r="BC698" s="360"/>
      <c r="BD698" s="360"/>
      <c r="BE698" s="360"/>
      <c r="BF698" s="360"/>
      <c r="BG698" s="360"/>
      <c r="BH698" s="360">
        <v>1</v>
      </c>
      <c r="BI698" s="360">
        <v>119</v>
      </c>
      <c r="BJ698" s="362">
        <f t="shared" si="83"/>
        <v>29.75</v>
      </c>
      <c r="BK698" s="360">
        <v>28</v>
      </c>
      <c r="BL698" s="360">
        <v>1700</v>
      </c>
      <c r="BM698" s="362">
        <f t="shared" si="84"/>
        <v>425</v>
      </c>
    </row>
    <row r="699" spans="1:65" ht="15.75" customHeight="1">
      <c r="A699" s="340">
        <v>697</v>
      </c>
      <c r="B699" s="360" t="s">
        <v>4569</v>
      </c>
      <c r="C699" s="360"/>
      <c r="D699" s="360"/>
      <c r="E699" s="370" t="s">
        <v>5</v>
      </c>
      <c r="F699" s="360"/>
      <c r="G699" s="360"/>
      <c r="H699" s="360"/>
      <c r="I699" s="360"/>
      <c r="J699" s="360"/>
      <c r="K699" s="360"/>
      <c r="L699" s="360"/>
      <c r="M699" s="360"/>
      <c r="N699" s="360"/>
      <c r="O699" s="360"/>
      <c r="P699" s="360"/>
      <c r="Q699" s="360"/>
      <c r="R699" s="360"/>
      <c r="S699" s="360"/>
      <c r="T699" s="360"/>
      <c r="U699" s="360"/>
      <c r="V699" s="360"/>
      <c r="W699" s="360"/>
      <c r="X699" s="360"/>
      <c r="Y699" s="360"/>
      <c r="Z699" s="360"/>
      <c r="AA699" s="360"/>
      <c r="AB699" s="360"/>
      <c r="AC699" s="360"/>
      <c r="AD699" s="360"/>
      <c r="AE699" s="360"/>
      <c r="AF699" s="360"/>
      <c r="AG699" s="360"/>
      <c r="AH699" s="360"/>
      <c r="AI699" s="360"/>
      <c r="AJ699" s="360"/>
      <c r="AK699" s="360"/>
      <c r="AL699" s="360"/>
      <c r="AM699" s="360"/>
      <c r="AN699" s="360"/>
      <c r="AO699" s="360"/>
      <c r="AP699" s="360"/>
      <c r="AQ699" s="360"/>
      <c r="AR699" s="360"/>
      <c r="AS699" s="360"/>
      <c r="AT699" s="360"/>
      <c r="AU699" s="360"/>
      <c r="AV699" s="360"/>
      <c r="AW699" s="360"/>
      <c r="AX699" s="360"/>
      <c r="AY699" s="360"/>
      <c r="AZ699" s="360"/>
      <c r="BA699" s="360"/>
      <c r="BB699" s="360"/>
      <c r="BC699" s="360"/>
      <c r="BD699" s="360"/>
      <c r="BE699" s="360"/>
      <c r="BF699" s="360"/>
      <c r="BG699" s="360"/>
      <c r="BH699" s="360">
        <v>60</v>
      </c>
      <c r="BI699" s="360">
        <v>4104</v>
      </c>
      <c r="BJ699" s="362">
        <f t="shared" si="83"/>
        <v>1026</v>
      </c>
      <c r="BK699" s="360">
        <v>73</v>
      </c>
      <c r="BL699" s="360">
        <v>4951</v>
      </c>
      <c r="BM699" s="362">
        <f t="shared" si="84"/>
        <v>1237.75</v>
      </c>
    </row>
    <row r="700" spans="1:65" ht="15.75" customHeight="1">
      <c r="A700" s="340">
        <v>698</v>
      </c>
      <c r="B700" s="360" t="s">
        <v>4570</v>
      </c>
      <c r="C700" s="360"/>
      <c r="D700" s="360"/>
      <c r="E700" s="370" t="s">
        <v>5</v>
      </c>
      <c r="F700" s="360"/>
      <c r="G700" s="360"/>
      <c r="H700" s="360"/>
      <c r="I700" s="360"/>
      <c r="J700" s="360"/>
      <c r="K700" s="360"/>
      <c r="L700" s="360"/>
      <c r="M700" s="360"/>
      <c r="N700" s="360"/>
      <c r="O700" s="360"/>
      <c r="P700" s="360"/>
      <c r="Q700" s="360"/>
      <c r="R700" s="360"/>
      <c r="S700" s="360"/>
      <c r="T700" s="360"/>
      <c r="U700" s="360"/>
      <c r="V700" s="360"/>
      <c r="W700" s="360"/>
      <c r="X700" s="360"/>
      <c r="Y700" s="360"/>
      <c r="Z700" s="360"/>
      <c r="AA700" s="360"/>
      <c r="AB700" s="360"/>
      <c r="AC700" s="360"/>
      <c r="AD700" s="360"/>
      <c r="AE700" s="360"/>
      <c r="AF700" s="360"/>
      <c r="AG700" s="360"/>
      <c r="AH700" s="360"/>
      <c r="AI700" s="360"/>
      <c r="AJ700" s="360"/>
      <c r="AK700" s="360"/>
      <c r="AL700" s="360"/>
      <c r="AM700" s="360"/>
      <c r="AN700" s="360"/>
      <c r="AO700" s="360"/>
      <c r="AP700" s="360"/>
      <c r="AQ700" s="360"/>
      <c r="AR700" s="360"/>
      <c r="AS700" s="360"/>
      <c r="AT700" s="360"/>
      <c r="AU700" s="360"/>
      <c r="AV700" s="360"/>
      <c r="AW700" s="360"/>
      <c r="AX700" s="360"/>
      <c r="AY700" s="360"/>
      <c r="AZ700" s="360"/>
      <c r="BA700" s="360"/>
      <c r="BB700" s="360"/>
      <c r="BC700" s="360"/>
      <c r="BD700" s="360"/>
      <c r="BE700" s="360"/>
      <c r="BF700" s="360"/>
      <c r="BG700" s="360"/>
      <c r="BH700" s="360">
        <v>10</v>
      </c>
      <c r="BI700" s="360">
        <v>750</v>
      </c>
      <c r="BJ700" s="362">
        <f t="shared" si="83"/>
        <v>187.5</v>
      </c>
      <c r="BK700" s="360">
        <v>76</v>
      </c>
      <c r="BL700" s="360">
        <v>4856</v>
      </c>
      <c r="BM700" s="362">
        <f t="shared" si="84"/>
        <v>1214</v>
      </c>
    </row>
    <row r="701" spans="1:65" ht="15.75" customHeight="1">
      <c r="A701" s="340">
        <v>699</v>
      </c>
      <c r="B701" s="360" t="s">
        <v>4571</v>
      </c>
      <c r="C701" s="360"/>
      <c r="D701" s="360"/>
      <c r="E701" s="370" t="s">
        <v>5</v>
      </c>
      <c r="F701" s="360"/>
      <c r="G701" s="360"/>
      <c r="H701" s="360"/>
      <c r="I701" s="360"/>
      <c r="J701" s="360"/>
      <c r="K701" s="360"/>
      <c r="L701" s="360"/>
      <c r="M701" s="360"/>
      <c r="N701" s="360"/>
      <c r="O701" s="360"/>
      <c r="P701" s="360"/>
      <c r="Q701" s="360"/>
      <c r="R701" s="360"/>
      <c r="S701" s="360"/>
      <c r="T701" s="360"/>
      <c r="U701" s="360"/>
      <c r="V701" s="360"/>
      <c r="W701" s="360"/>
      <c r="X701" s="360"/>
      <c r="Y701" s="360"/>
      <c r="Z701" s="360"/>
      <c r="AA701" s="360"/>
      <c r="AB701" s="360"/>
      <c r="AC701" s="360"/>
      <c r="AD701" s="360"/>
      <c r="AE701" s="360"/>
      <c r="AF701" s="360"/>
      <c r="AG701" s="360"/>
      <c r="AH701" s="360"/>
      <c r="AI701" s="360"/>
      <c r="AJ701" s="360"/>
      <c r="AK701" s="360"/>
      <c r="AL701" s="360"/>
      <c r="AM701" s="360"/>
      <c r="AN701" s="360"/>
      <c r="AO701" s="360"/>
      <c r="AP701" s="360"/>
      <c r="AQ701" s="360"/>
      <c r="AR701" s="360"/>
      <c r="AS701" s="360"/>
      <c r="AT701" s="360"/>
      <c r="AU701" s="360"/>
      <c r="AV701" s="360"/>
      <c r="AW701" s="360"/>
      <c r="AX701" s="360"/>
      <c r="AY701" s="360"/>
      <c r="AZ701" s="360"/>
      <c r="BA701" s="360"/>
      <c r="BB701" s="360"/>
      <c r="BC701" s="360"/>
      <c r="BD701" s="360"/>
      <c r="BE701" s="360"/>
      <c r="BF701" s="360"/>
      <c r="BG701" s="360"/>
      <c r="BH701" s="360">
        <v>29</v>
      </c>
      <c r="BI701" s="360">
        <v>1879</v>
      </c>
      <c r="BJ701" s="362">
        <f t="shared" si="83"/>
        <v>469.75</v>
      </c>
      <c r="BK701" s="360">
        <v>67</v>
      </c>
      <c r="BL701" s="360">
        <v>4813</v>
      </c>
      <c r="BM701" s="362">
        <f t="shared" si="84"/>
        <v>1203.25</v>
      </c>
    </row>
    <row r="702" spans="1:65" ht="15.75" customHeight="1">
      <c r="A702" s="340">
        <v>700</v>
      </c>
      <c r="B702" s="360" t="s">
        <v>4572</v>
      </c>
      <c r="C702" s="360"/>
      <c r="D702" s="360"/>
      <c r="E702" s="370" t="s">
        <v>5</v>
      </c>
      <c r="F702" s="360"/>
      <c r="G702" s="360"/>
      <c r="H702" s="360"/>
      <c r="I702" s="360"/>
      <c r="J702" s="360"/>
      <c r="K702" s="360"/>
      <c r="L702" s="360"/>
      <c r="M702" s="360"/>
      <c r="N702" s="360"/>
      <c r="O702" s="360"/>
      <c r="P702" s="360"/>
      <c r="Q702" s="360"/>
      <c r="R702" s="360"/>
      <c r="S702" s="360"/>
      <c r="T702" s="360"/>
      <c r="U702" s="360"/>
      <c r="V702" s="360"/>
      <c r="W702" s="360"/>
      <c r="X702" s="360"/>
      <c r="Y702" s="360"/>
      <c r="Z702" s="360"/>
      <c r="AA702" s="360"/>
      <c r="AB702" s="360"/>
      <c r="AC702" s="360"/>
      <c r="AD702" s="360"/>
      <c r="AE702" s="360"/>
      <c r="AF702" s="360"/>
      <c r="AG702" s="360"/>
      <c r="AH702" s="360"/>
      <c r="AI702" s="360"/>
      <c r="AJ702" s="360"/>
      <c r="AK702" s="360"/>
      <c r="AL702" s="360"/>
      <c r="AM702" s="360"/>
      <c r="AN702" s="360"/>
      <c r="AO702" s="360"/>
      <c r="AP702" s="360"/>
      <c r="AQ702" s="360"/>
      <c r="AR702" s="360"/>
      <c r="AS702" s="360"/>
      <c r="AT702" s="360"/>
      <c r="AU702" s="360"/>
      <c r="AV702" s="360"/>
      <c r="AW702" s="360"/>
      <c r="AX702" s="360"/>
      <c r="AY702" s="360"/>
      <c r="AZ702" s="360"/>
      <c r="BA702" s="360"/>
      <c r="BB702" s="360"/>
      <c r="BC702" s="360"/>
      <c r="BD702" s="360"/>
      <c r="BE702" s="360"/>
      <c r="BF702" s="360"/>
      <c r="BG702" s="360"/>
      <c r="BH702" s="360">
        <v>8</v>
      </c>
      <c r="BI702" s="360">
        <v>328</v>
      </c>
      <c r="BJ702" s="362">
        <f t="shared" si="83"/>
        <v>82</v>
      </c>
      <c r="BK702" s="360">
        <v>34</v>
      </c>
      <c r="BL702" s="360">
        <v>2098</v>
      </c>
      <c r="BM702" s="362">
        <f t="shared" si="84"/>
        <v>524.5</v>
      </c>
    </row>
    <row r="703" spans="1:65" ht="15.75" customHeight="1">
      <c r="A703" s="340">
        <v>701</v>
      </c>
      <c r="B703" s="360" t="s">
        <v>4573</v>
      </c>
      <c r="C703" s="360"/>
      <c r="D703" s="360"/>
      <c r="E703" s="370" t="s">
        <v>5</v>
      </c>
      <c r="F703" s="360"/>
      <c r="G703" s="360"/>
      <c r="H703" s="360"/>
      <c r="I703" s="360"/>
      <c r="J703" s="360"/>
      <c r="K703" s="360"/>
      <c r="L703" s="360"/>
      <c r="M703" s="360"/>
      <c r="N703" s="360"/>
      <c r="O703" s="360"/>
      <c r="P703" s="360"/>
      <c r="Q703" s="360"/>
      <c r="R703" s="360"/>
      <c r="S703" s="360"/>
      <c r="T703" s="360"/>
      <c r="U703" s="360"/>
      <c r="V703" s="360"/>
      <c r="W703" s="360"/>
      <c r="X703" s="360"/>
      <c r="Y703" s="360"/>
      <c r="Z703" s="360"/>
      <c r="AA703" s="360"/>
      <c r="AB703" s="360"/>
      <c r="AC703" s="360"/>
      <c r="AD703" s="360"/>
      <c r="AE703" s="360"/>
      <c r="AF703" s="360"/>
      <c r="AG703" s="360"/>
      <c r="AH703" s="360"/>
      <c r="AI703" s="360"/>
      <c r="AJ703" s="360"/>
      <c r="AK703" s="360"/>
      <c r="AL703" s="360"/>
      <c r="AM703" s="360"/>
      <c r="AN703" s="360"/>
      <c r="AO703" s="360"/>
      <c r="AP703" s="360"/>
      <c r="AQ703" s="360"/>
      <c r="AR703" s="360"/>
      <c r="AS703" s="360"/>
      <c r="AT703" s="360"/>
      <c r="AU703" s="360"/>
      <c r="AV703" s="360"/>
      <c r="AW703" s="360"/>
      <c r="AX703" s="360"/>
      <c r="AY703" s="360"/>
      <c r="AZ703" s="360"/>
      <c r="BA703" s="360"/>
      <c r="BB703" s="360"/>
      <c r="BC703" s="360"/>
      <c r="BD703" s="360"/>
      <c r="BE703" s="360"/>
      <c r="BF703" s="360"/>
      <c r="BG703" s="360"/>
      <c r="BH703" s="360">
        <v>4</v>
      </c>
      <c r="BI703" s="360">
        <v>276</v>
      </c>
      <c r="BJ703" s="362">
        <f t="shared" si="83"/>
        <v>69</v>
      </c>
      <c r="BK703" s="360">
        <v>7</v>
      </c>
      <c r="BL703" s="360">
        <v>469</v>
      </c>
      <c r="BM703" s="362">
        <f t="shared" si="84"/>
        <v>117.25</v>
      </c>
    </row>
    <row r="704" spans="1:65" ht="15.75" customHeight="1">
      <c r="A704" s="340">
        <v>702</v>
      </c>
      <c r="B704" s="360" t="s">
        <v>4574</v>
      </c>
      <c r="C704" s="360"/>
      <c r="D704" s="360"/>
      <c r="E704" s="370" t="s">
        <v>5</v>
      </c>
      <c r="F704" s="360"/>
      <c r="G704" s="360"/>
      <c r="H704" s="360"/>
      <c r="I704" s="360"/>
      <c r="J704" s="360"/>
      <c r="K704" s="360"/>
      <c r="L704" s="360"/>
      <c r="M704" s="360"/>
      <c r="N704" s="360"/>
      <c r="O704" s="360"/>
      <c r="P704" s="360"/>
      <c r="Q704" s="360"/>
      <c r="R704" s="360"/>
      <c r="S704" s="360"/>
      <c r="T704" s="360"/>
      <c r="U704" s="360"/>
      <c r="V704" s="360"/>
      <c r="W704" s="360"/>
      <c r="X704" s="360"/>
      <c r="Y704" s="360"/>
      <c r="Z704" s="360"/>
      <c r="AA704" s="360"/>
      <c r="AB704" s="360"/>
      <c r="AC704" s="360"/>
      <c r="AD704" s="360"/>
      <c r="AE704" s="360"/>
      <c r="AF704" s="360"/>
      <c r="AG704" s="360"/>
      <c r="AH704" s="360"/>
      <c r="AI704" s="360"/>
      <c r="AJ704" s="360"/>
      <c r="AK704" s="360"/>
      <c r="AL704" s="360"/>
      <c r="AM704" s="360"/>
      <c r="AN704" s="360"/>
      <c r="AO704" s="360"/>
      <c r="AP704" s="360"/>
      <c r="AQ704" s="360"/>
      <c r="AR704" s="360"/>
      <c r="AS704" s="360"/>
      <c r="AT704" s="360"/>
      <c r="AU704" s="360"/>
      <c r="AV704" s="360"/>
      <c r="AW704" s="360"/>
      <c r="AX704" s="360"/>
      <c r="AY704" s="360"/>
      <c r="AZ704" s="360"/>
      <c r="BA704" s="360"/>
      <c r="BB704" s="360"/>
      <c r="BC704" s="360"/>
      <c r="BD704" s="360"/>
      <c r="BE704" s="360"/>
      <c r="BF704" s="360"/>
      <c r="BG704" s="360"/>
      <c r="BH704" s="360">
        <v>17</v>
      </c>
      <c r="BI704" s="360">
        <v>1299</v>
      </c>
      <c r="BJ704" s="362">
        <f t="shared" si="83"/>
        <v>324.75</v>
      </c>
      <c r="BK704" s="360">
        <v>32</v>
      </c>
      <c r="BL704" s="360">
        <v>2820</v>
      </c>
      <c r="BM704" s="362">
        <f t="shared" si="84"/>
        <v>705</v>
      </c>
    </row>
    <row r="705" spans="1:65" ht="15.75" customHeight="1">
      <c r="A705" s="340">
        <v>703</v>
      </c>
      <c r="B705" s="360" t="s">
        <v>4575</v>
      </c>
      <c r="C705" s="360"/>
      <c r="D705" s="360"/>
      <c r="E705" s="370" t="s">
        <v>5</v>
      </c>
      <c r="F705" s="360"/>
      <c r="G705" s="360"/>
      <c r="H705" s="360"/>
      <c r="I705" s="360"/>
      <c r="J705" s="360"/>
      <c r="K705" s="360"/>
      <c r="L705" s="360"/>
      <c r="M705" s="360"/>
      <c r="N705" s="360"/>
      <c r="O705" s="360"/>
      <c r="P705" s="360"/>
      <c r="Q705" s="360"/>
      <c r="R705" s="360"/>
      <c r="S705" s="360"/>
      <c r="T705" s="360"/>
      <c r="U705" s="360"/>
      <c r="V705" s="360"/>
      <c r="W705" s="360"/>
      <c r="X705" s="360"/>
      <c r="Y705" s="360"/>
      <c r="Z705" s="360"/>
      <c r="AA705" s="360"/>
      <c r="AB705" s="360"/>
      <c r="AC705" s="360"/>
      <c r="AD705" s="360"/>
      <c r="AE705" s="360"/>
      <c r="AF705" s="360"/>
      <c r="AG705" s="360"/>
      <c r="AH705" s="360"/>
      <c r="AI705" s="360"/>
      <c r="AJ705" s="360"/>
      <c r="AK705" s="360"/>
      <c r="AL705" s="360"/>
      <c r="AM705" s="360"/>
      <c r="AN705" s="360"/>
      <c r="AO705" s="360"/>
      <c r="AP705" s="360"/>
      <c r="AQ705" s="360"/>
      <c r="AR705" s="360"/>
      <c r="AS705" s="360"/>
      <c r="AT705" s="360"/>
      <c r="AU705" s="360"/>
      <c r="AV705" s="360"/>
      <c r="AW705" s="360"/>
      <c r="AX705" s="360"/>
      <c r="AY705" s="360"/>
      <c r="AZ705" s="360"/>
      <c r="BA705" s="360"/>
      <c r="BB705" s="360"/>
      <c r="BC705" s="360"/>
      <c r="BD705" s="360"/>
      <c r="BE705" s="360"/>
      <c r="BF705" s="360"/>
      <c r="BG705" s="360"/>
      <c r="BH705" s="360">
        <v>50</v>
      </c>
      <c r="BI705" s="360">
        <v>3910</v>
      </c>
      <c r="BJ705" s="362">
        <f t="shared" si="83"/>
        <v>977.5</v>
      </c>
      <c r="BK705" s="360">
        <v>79</v>
      </c>
      <c r="BL705" s="360">
        <v>6305</v>
      </c>
      <c r="BM705" s="362">
        <f t="shared" si="84"/>
        <v>1576.25</v>
      </c>
    </row>
    <row r="706" spans="1:65" ht="15.75" customHeight="1">
      <c r="A706" s="340">
        <v>704</v>
      </c>
      <c r="B706" s="360" t="s">
        <v>4576</v>
      </c>
      <c r="C706" s="360"/>
      <c r="D706" s="360"/>
      <c r="E706" s="370" t="s">
        <v>5</v>
      </c>
      <c r="F706" s="360"/>
      <c r="G706" s="360"/>
      <c r="H706" s="360"/>
      <c r="I706" s="360"/>
      <c r="J706" s="360"/>
      <c r="K706" s="360"/>
      <c r="L706" s="360"/>
      <c r="M706" s="360"/>
      <c r="N706" s="360"/>
      <c r="O706" s="360"/>
      <c r="P706" s="360"/>
      <c r="Q706" s="360"/>
      <c r="R706" s="360"/>
      <c r="S706" s="360"/>
      <c r="T706" s="360"/>
      <c r="U706" s="360"/>
      <c r="V706" s="360"/>
      <c r="W706" s="360"/>
      <c r="X706" s="360"/>
      <c r="Y706" s="360"/>
      <c r="Z706" s="360"/>
      <c r="AA706" s="360"/>
      <c r="AB706" s="360"/>
      <c r="AC706" s="360"/>
      <c r="AD706" s="360"/>
      <c r="AE706" s="360"/>
      <c r="AF706" s="360"/>
      <c r="AG706" s="360"/>
      <c r="AH706" s="360"/>
      <c r="AI706" s="360"/>
      <c r="AJ706" s="360"/>
      <c r="AK706" s="360"/>
      <c r="AL706" s="360"/>
      <c r="AM706" s="360"/>
      <c r="AN706" s="360"/>
      <c r="AO706" s="360"/>
      <c r="AP706" s="360"/>
      <c r="AQ706" s="360"/>
      <c r="AR706" s="360"/>
      <c r="AS706" s="360"/>
      <c r="AT706" s="360"/>
      <c r="AU706" s="360"/>
      <c r="AV706" s="360"/>
      <c r="AW706" s="360"/>
      <c r="AX706" s="360"/>
      <c r="AY706" s="360"/>
      <c r="AZ706" s="360"/>
      <c r="BA706" s="360"/>
      <c r="BB706" s="360"/>
      <c r="BC706" s="360"/>
      <c r="BD706" s="360"/>
      <c r="BE706" s="360"/>
      <c r="BF706" s="360"/>
      <c r="BG706" s="360"/>
      <c r="BH706" s="360">
        <v>7</v>
      </c>
      <c r="BI706" s="360">
        <v>593</v>
      </c>
      <c r="BJ706" s="362">
        <f t="shared" si="83"/>
        <v>148.25</v>
      </c>
      <c r="BK706" s="360">
        <v>52</v>
      </c>
      <c r="BL706" s="360">
        <v>3672</v>
      </c>
      <c r="BM706" s="362">
        <f t="shared" si="84"/>
        <v>918</v>
      </c>
    </row>
    <row r="707" spans="1:65" ht="15.75" customHeight="1">
      <c r="A707" s="340">
        <v>705</v>
      </c>
      <c r="B707" s="360" t="s">
        <v>4577</v>
      </c>
      <c r="C707" s="360"/>
      <c r="D707" s="360"/>
      <c r="E707" s="370" t="s">
        <v>5</v>
      </c>
      <c r="F707" s="360"/>
      <c r="G707" s="360"/>
      <c r="H707" s="360"/>
      <c r="I707" s="360"/>
      <c r="J707" s="360"/>
      <c r="K707" s="360"/>
      <c r="L707" s="360"/>
      <c r="M707" s="360"/>
      <c r="N707" s="360"/>
      <c r="O707" s="360"/>
      <c r="P707" s="360"/>
      <c r="Q707" s="360"/>
      <c r="R707" s="360"/>
      <c r="S707" s="360"/>
      <c r="T707" s="360"/>
      <c r="U707" s="360"/>
      <c r="V707" s="360"/>
      <c r="W707" s="360"/>
      <c r="X707" s="360"/>
      <c r="Y707" s="360"/>
      <c r="Z707" s="360"/>
      <c r="AA707" s="360"/>
      <c r="AB707" s="360"/>
      <c r="AC707" s="360"/>
      <c r="AD707" s="360"/>
      <c r="AE707" s="360"/>
      <c r="AF707" s="360"/>
      <c r="AG707" s="360"/>
      <c r="AH707" s="360"/>
      <c r="AI707" s="360"/>
      <c r="AJ707" s="360"/>
      <c r="AK707" s="360"/>
      <c r="AL707" s="360"/>
      <c r="AM707" s="360"/>
      <c r="AN707" s="360"/>
      <c r="AO707" s="360"/>
      <c r="AP707" s="360"/>
      <c r="AQ707" s="360"/>
      <c r="AR707" s="360"/>
      <c r="AS707" s="360"/>
      <c r="AT707" s="360"/>
      <c r="AU707" s="360"/>
      <c r="AV707" s="360"/>
      <c r="AW707" s="360"/>
      <c r="AX707" s="360"/>
      <c r="AY707" s="360"/>
      <c r="AZ707" s="360"/>
      <c r="BA707" s="360"/>
      <c r="BB707" s="360"/>
      <c r="BC707" s="360"/>
      <c r="BD707" s="360"/>
      <c r="BE707" s="360"/>
      <c r="BF707" s="360"/>
      <c r="BG707" s="360"/>
      <c r="BH707" s="360">
        <v>5</v>
      </c>
      <c r="BI707" s="360">
        <v>307</v>
      </c>
      <c r="BJ707" s="362">
        <f t="shared" si="83"/>
        <v>76.75</v>
      </c>
      <c r="BK707" s="360">
        <v>9</v>
      </c>
      <c r="BL707" s="360">
        <v>515</v>
      </c>
      <c r="BM707" s="362">
        <f t="shared" si="84"/>
        <v>128.75</v>
      </c>
    </row>
    <row r="708" spans="1:65" ht="15.75" customHeight="1">
      <c r="A708" s="340">
        <v>706</v>
      </c>
      <c r="B708" s="360" t="s">
        <v>4578</v>
      </c>
      <c r="C708" s="360"/>
      <c r="D708" s="360"/>
      <c r="E708" s="370" t="s">
        <v>5</v>
      </c>
      <c r="F708" s="360"/>
      <c r="G708" s="360"/>
      <c r="H708" s="360"/>
      <c r="I708" s="360"/>
      <c r="J708" s="360"/>
      <c r="K708" s="360"/>
      <c r="L708" s="360"/>
      <c r="M708" s="360"/>
      <c r="N708" s="360"/>
      <c r="O708" s="360"/>
      <c r="P708" s="360"/>
      <c r="Q708" s="360"/>
      <c r="R708" s="360"/>
      <c r="S708" s="360"/>
      <c r="T708" s="360"/>
      <c r="U708" s="360"/>
      <c r="V708" s="360"/>
      <c r="W708" s="360"/>
      <c r="X708" s="360"/>
      <c r="Y708" s="360"/>
      <c r="Z708" s="360"/>
      <c r="AA708" s="360"/>
      <c r="AB708" s="360"/>
      <c r="AC708" s="360"/>
      <c r="AD708" s="360"/>
      <c r="AE708" s="360"/>
      <c r="AF708" s="360"/>
      <c r="AG708" s="360"/>
      <c r="AH708" s="360"/>
      <c r="AI708" s="360"/>
      <c r="AJ708" s="360"/>
      <c r="AK708" s="360"/>
      <c r="AL708" s="360"/>
      <c r="AM708" s="360"/>
      <c r="AN708" s="360"/>
      <c r="AO708" s="360"/>
      <c r="AP708" s="360"/>
      <c r="AQ708" s="360"/>
      <c r="AR708" s="360"/>
      <c r="AS708" s="360"/>
      <c r="AT708" s="360"/>
      <c r="AU708" s="360"/>
      <c r="AV708" s="360"/>
      <c r="AW708" s="360"/>
      <c r="AX708" s="360"/>
      <c r="AY708" s="360"/>
      <c r="AZ708" s="360"/>
      <c r="BA708" s="360"/>
      <c r="BB708" s="360"/>
      <c r="BC708" s="360"/>
      <c r="BD708" s="360"/>
      <c r="BE708" s="360"/>
      <c r="BF708" s="360"/>
      <c r="BG708" s="360"/>
      <c r="BH708" s="360">
        <v>13</v>
      </c>
      <c r="BI708" s="360">
        <v>859</v>
      </c>
      <c r="BJ708" s="362">
        <f t="shared" ref="BJ708:BJ771" si="85">BI708*25%</f>
        <v>214.75</v>
      </c>
      <c r="BK708" s="360">
        <v>33</v>
      </c>
      <c r="BL708" s="360">
        <v>1951</v>
      </c>
      <c r="BM708" s="362">
        <f t="shared" ref="BM708:BM771" si="86">BL708*25%</f>
        <v>487.75</v>
      </c>
    </row>
    <row r="709" spans="1:65" ht="15.75" customHeight="1">
      <c r="A709" s="340">
        <v>707</v>
      </c>
      <c r="B709" s="360" t="s">
        <v>4579</v>
      </c>
      <c r="C709" s="360"/>
      <c r="D709" s="360"/>
      <c r="E709" s="370" t="s">
        <v>5</v>
      </c>
      <c r="F709" s="360"/>
      <c r="G709" s="360"/>
      <c r="H709" s="360"/>
      <c r="I709" s="360"/>
      <c r="J709" s="360"/>
      <c r="K709" s="360"/>
      <c r="L709" s="360"/>
      <c r="M709" s="360"/>
      <c r="N709" s="360"/>
      <c r="O709" s="360"/>
      <c r="P709" s="360"/>
      <c r="Q709" s="360"/>
      <c r="R709" s="360"/>
      <c r="S709" s="360"/>
      <c r="T709" s="360"/>
      <c r="U709" s="360"/>
      <c r="V709" s="360"/>
      <c r="W709" s="360"/>
      <c r="X709" s="360"/>
      <c r="Y709" s="360"/>
      <c r="Z709" s="360"/>
      <c r="AA709" s="360"/>
      <c r="AB709" s="360"/>
      <c r="AC709" s="360"/>
      <c r="AD709" s="360"/>
      <c r="AE709" s="360"/>
      <c r="AF709" s="360"/>
      <c r="AG709" s="360"/>
      <c r="AH709" s="360"/>
      <c r="AI709" s="360"/>
      <c r="AJ709" s="360"/>
      <c r="AK709" s="360"/>
      <c r="AL709" s="360"/>
      <c r="AM709" s="360"/>
      <c r="AN709" s="360"/>
      <c r="AO709" s="360"/>
      <c r="AP709" s="360"/>
      <c r="AQ709" s="360"/>
      <c r="AR709" s="360"/>
      <c r="AS709" s="360"/>
      <c r="AT709" s="360"/>
      <c r="AU709" s="360"/>
      <c r="AV709" s="360"/>
      <c r="AW709" s="360"/>
      <c r="AX709" s="360"/>
      <c r="AY709" s="360"/>
      <c r="AZ709" s="360"/>
      <c r="BA709" s="360"/>
      <c r="BB709" s="360"/>
      <c r="BC709" s="360"/>
      <c r="BD709" s="360"/>
      <c r="BE709" s="360"/>
      <c r="BF709" s="360"/>
      <c r="BG709" s="360"/>
      <c r="BH709" s="360">
        <v>1</v>
      </c>
      <c r="BI709" s="360">
        <v>99</v>
      </c>
      <c r="BJ709" s="362">
        <f t="shared" si="85"/>
        <v>24.75</v>
      </c>
      <c r="BK709" s="360">
        <v>48</v>
      </c>
      <c r="BL709" s="360">
        <v>4312</v>
      </c>
      <c r="BM709" s="362">
        <f t="shared" si="86"/>
        <v>1078</v>
      </c>
    </row>
    <row r="710" spans="1:65" ht="15.75" customHeight="1">
      <c r="A710" s="340">
        <v>708</v>
      </c>
      <c r="B710" s="360" t="s">
        <v>4580</v>
      </c>
      <c r="C710" s="360"/>
      <c r="D710" s="360"/>
      <c r="E710" s="370" t="s">
        <v>5</v>
      </c>
      <c r="F710" s="360"/>
      <c r="G710" s="360"/>
      <c r="H710" s="360"/>
      <c r="I710" s="360"/>
      <c r="J710" s="360"/>
      <c r="K710" s="360"/>
      <c r="L710" s="360"/>
      <c r="M710" s="360"/>
      <c r="N710" s="360"/>
      <c r="O710" s="360"/>
      <c r="P710" s="360"/>
      <c r="Q710" s="360"/>
      <c r="R710" s="360"/>
      <c r="S710" s="360"/>
      <c r="T710" s="360"/>
      <c r="U710" s="360"/>
      <c r="V710" s="360"/>
      <c r="W710" s="360"/>
      <c r="X710" s="360"/>
      <c r="Y710" s="360"/>
      <c r="Z710" s="360"/>
      <c r="AA710" s="360"/>
      <c r="AB710" s="360"/>
      <c r="AC710" s="360"/>
      <c r="AD710" s="360"/>
      <c r="AE710" s="360"/>
      <c r="AF710" s="360"/>
      <c r="AG710" s="360"/>
      <c r="AH710" s="360"/>
      <c r="AI710" s="360"/>
      <c r="AJ710" s="360"/>
      <c r="AK710" s="360"/>
      <c r="AL710" s="360"/>
      <c r="AM710" s="360"/>
      <c r="AN710" s="360"/>
      <c r="AO710" s="360"/>
      <c r="AP710" s="360"/>
      <c r="AQ710" s="360"/>
      <c r="AR710" s="360"/>
      <c r="AS710" s="360"/>
      <c r="AT710" s="360"/>
      <c r="AU710" s="360"/>
      <c r="AV710" s="360"/>
      <c r="AW710" s="360"/>
      <c r="AX710" s="360"/>
      <c r="AY710" s="360"/>
      <c r="AZ710" s="360"/>
      <c r="BA710" s="360"/>
      <c r="BB710" s="360"/>
      <c r="BC710" s="360"/>
      <c r="BD710" s="360"/>
      <c r="BE710" s="360"/>
      <c r="BF710" s="360"/>
      <c r="BG710" s="360"/>
      <c r="BH710" s="360">
        <v>13</v>
      </c>
      <c r="BI710" s="360">
        <v>911</v>
      </c>
      <c r="BJ710" s="362">
        <f t="shared" si="85"/>
        <v>227.75</v>
      </c>
      <c r="BK710" s="360">
        <v>45</v>
      </c>
      <c r="BL710" s="360">
        <v>3235</v>
      </c>
      <c r="BM710" s="362">
        <f t="shared" si="86"/>
        <v>808.75</v>
      </c>
    </row>
    <row r="711" spans="1:65" ht="15.75" customHeight="1">
      <c r="A711" s="340">
        <v>709</v>
      </c>
      <c r="B711" s="360" t="s">
        <v>4581</v>
      </c>
      <c r="C711" s="360"/>
      <c r="D711" s="360"/>
      <c r="E711" s="370" t="s">
        <v>5</v>
      </c>
      <c r="F711" s="360"/>
      <c r="G711" s="360"/>
      <c r="H711" s="360"/>
      <c r="I711" s="360"/>
      <c r="J711" s="360"/>
      <c r="K711" s="360"/>
      <c r="L711" s="360"/>
      <c r="M711" s="360"/>
      <c r="N711" s="360"/>
      <c r="O711" s="360"/>
      <c r="P711" s="360"/>
      <c r="Q711" s="360"/>
      <c r="R711" s="360"/>
      <c r="S711" s="360"/>
      <c r="T711" s="360"/>
      <c r="U711" s="360"/>
      <c r="V711" s="360"/>
      <c r="W711" s="360"/>
      <c r="X711" s="360"/>
      <c r="Y711" s="360"/>
      <c r="Z711" s="360"/>
      <c r="AA711" s="360"/>
      <c r="AB711" s="360"/>
      <c r="AC711" s="360"/>
      <c r="AD711" s="360"/>
      <c r="AE711" s="360"/>
      <c r="AF711" s="360"/>
      <c r="AG711" s="360"/>
      <c r="AH711" s="360"/>
      <c r="AI711" s="360"/>
      <c r="AJ711" s="360"/>
      <c r="AK711" s="360"/>
      <c r="AL711" s="360"/>
      <c r="AM711" s="360"/>
      <c r="AN711" s="360"/>
      <c r="AO711" s="360"/>
      <c r="AP711" s="360"/>
      <c r="AQ711" s="360"/>
      <c r="AR711" s="360"/>
      <c r="AS711" s="360"/>
      <c r="AT711" s="360"/>
      <c r="AU711" s="360"/>
      <c r="AV711" s="360"/>
      <c r="AW711" s="360"/>
      <c r="AX711" s="360"/>
      <c r="AY711" s="360"/>
      <c r="AZ711" s="360"/>
      <c r="BA711" s="360"/>
      <c r="BB711" s="360"/>
      <c r="BC711" s="360"/>
      <c r="BD711" s="360"/>
      <c r="BE711" s="360"/>
      <c r="BF711" s="360"/>
      <c r="BG711" s="360"/>
      <c r="BH711" s="360">
        <v>9</v>
      </c>
      <c r="BI711" s="360">
        <v>615</v>
      </c>
      <c r="BJ711" s="362">
        <f t="shared" si="85"/>
        <v>153.75</v>
      </c>
      <c r="BK711" s="360">
        <v>21</v>
      </c>
      <c r="BL711" s="360">
        <v>1639</v>
      </c>
      <c r="BM711" s="362">
        <f t="shared" si="86"/>
        <v>409.75</v>
      </c>
    </row>
    <row r="712" spans="1:65" ht="15.75" customHeight="1">
      <c r="A712" s="340">
        <v>710</v>
      </c>
      <c r="B712" s="360" t="s">
        <v>4582</v>
      </c>
      <c r="C712" s="360"/>
      <c r="D712" s="360"/>
      <c r="E712" s="370" t="s">
        <v>5</v>
      </c>
      <c r="F712" s="360"/>
      <c r="G712" s="360"/>
      <c r="H712" s="360"/>
      <c r="I712" s="360"/>
      <c r="J712" s="360"/>
      <c r="K712" s="360"/>
      <c r="L712" s="360"/>
      <c r="M712" s="360"/>
      <c r="N712" s="360"/>
      <c r="O712" s="360"/>
      <c r="P712" s="360"/>
      <c r="Q712" s="360"/>
      <c r="R712" s="360"/>
      <c r="S712" s="360"/>
      <c r="T712" s="360"/>
      <c r="U712" s="360"/>
      <c r="V712" s="360"/>
      <c r="W712" s="360"/>
      <c r="X712" s="360"/>
      <c r="Y712" s="360"/>
      <c r="Z712" s="360"/>
      <c r="AA712" s="360"/>
      <c r="AB712" s="360"/>
      <c r="AC712" s="360"/>
      <c r="AD712" s="360"/>
      <c r="AE712" s="360"/>
      <c r="AF712" s="360"/>
      <c r="AG712" s="360"/>
      <c r="AH712" s="360"/>
      <c r="AI712" s="360"/>
      <c r="AJ712" s="360"/>
      <c r="AK712" s="360"/>
      <c r="AL712" s="360"/>
      <c r="AM712" s="360"/>
      <c r="AN712" s="360"/>
      <c r="AO712" s="360"/>
      <c r="AP712" s="360"/>
      <c r="AQ712" s="360"/>
      <c r="AR712" s="360"/>
      <c r="AS712" s="360"/>
      <c r="AT712" s="360"/>
      <c r="AU712" s="360"/>
      <c r="AV712" s="360"/>
      <c r="AW712" s="360"/>
      <c r="AX712" s="360"/>
      <c r="AY712" s="360"/>
      <c r="AZ712" s="360"/>
      <c r="BA712" s="360"/>
      <c r="BB712" s="360"/>
      <c r="BC712" s="360"/>
      <c r="BD712" s="360"/>
      <c r="BE712" s="360"/>
      <c r="BF712" s="360"/>
      <c r="BG712" s="360"/>
      <c r="BH712" s="360">
        <v>3</v>
      </c>
      <c r="BI712" s="360">
        <v>153</v>
      </c>
      <c r="BJ712" s="362">
        <f t="shared" si="85"/>
        <v>38.25</v>
      </c>
      <c r="BK712" s="360">
        <v>14</v>
      </c>
      <c r="BL712" s="360">
        <v>778</v>
      </c>
      <c r="BM712" s="362">
        <f t="shared" si="86"/>
        <v>194.5</v>
      </c>
    </row>
    <row r="713" spans="1:65" ht="15.75" customHeight="1">
      <c r="A713" s="340">
        <v>711</v>
      </c>
      <c r="B713" s="360" t="s">
        <v>4583</v>
      </c>
      <c r="C713" s="360"/>
      <c r="D713" s="360"/>
      <c r="E713" s="370" t="s">
        <v>5</v>
      </c>
      <c r="F713" s="360"/>
      <c r="G713" s="360"/>
      <c r="H713" s="360"/>
      <c r="I713" s="360"/>
      <c r="J713" s="360"/>
      <c r="K713" s="360"/>
      <c r="L713" s="360"/>
      <c r="M713" s="360"/>
      <c r="N713" s="360"/>
      <c r="O713" s="360"/>
      <c r="P713" s="360"/>
      <c r="Q713" s="360"/>
      <c r="R713" s="360"/>
      <c r="S713" s="360"/>
      <c r="T713" s="360"/>
      <c r="U713" s="360"/>
      <c r="V713" s="360"/>
      <c r="W713" s="360"/>
      <c r="X713" s="360"/>
      <c r="Y713" s="360"/>
      <c r="Z713" s="360"/>
      <c r="AA713" s="360"/>
      <c r="AB713" s="360"/>
      <c r="AC713" s="360"/>
      <c r="AD713" s="360"/>
      <c r="AE713" s="360"/>
      <c r="AF713" s="360"/>
      <c r="AG713" s="360"/>
      <c r="AH713" s="360"/>
      <c r="AI713" s="360"/>
      <c r="AJ713" s="360"/>
      <c r="AK713" s="360"/>
      <c r="AL713" s="360"/>
      <c r="AM713" s="360"/>
      <c r="AN713" s="360"/>
      <c r="AO713" s="360"/>
      <c r="AP713" s="360"/>
      <c r="AQ713" s="360"/>
      <c r="AR713" s="360"/>
      <c r="AS713" s="360"/>
      <c r="AT713" s="360"/>
      <c r="AU713" s="360"/>
      <c r="AV713" s="360"/>
      <c r="AW713" s="360"/>
      <c r="AX713" s="360"/>
      <c r="AY713" s="360"/>
      <c r="AZ713" s="360"/>
      <c r="BA713" s="360"/>
      <c r="BB713" s="360"/>
      <c r="BC713" s="360"/>
      <c r="BD713" s="360"/>
      <c r="BE713" s="360"/>
      <c r="BF713" s="360"/>
      <c r="BG713" s="360"/>
      <c r="BH713" s="360">
        <v>1</v>
      </c>
      <c r="BI713" s="360">
        <v>59</v>
      </c>
      <c r="BJ713" s="362">
        <f t="shared" si="85"/>
        <v>14.75</v>
      </c>
      <c r="BK713" s="360">
        <v>16</v>
      </c>
      <c r="BL713" s="360">
        <v>1224</v>
      </c>
      <c r="BM713" s="362">
        <f t="shared" si="86"/>
        <v>306</v>
      </c>
    </row>
    <row r="714" spans="1:65" ht="15.75" customHeight="1">
      <c r="A714" s="340">
        <v>712</v>
      </c>
      <c r="B714" s="360" t="s">
        <v>4584</v>
      </c>
      <c r="C714" s="360"/>
      <c r="D714" s="360"/>
      <c r="E714" s="370" t="s">
        <v>5</v>
      </c>
      <c r="F714" s="360"/>
      <c r="G714" s="360"/>
      <c r="H714" s="360"/>
      <c r="I714" s="360"/>
      <c r="J714" s="360"/>
      <c r="K714" s="360"/>
      <c r="L714" s="360"/>
      <c r="M714" s="360"/>
      <c r="N714" s="360"/>
      <c r="O714" s="360"/>
      <c r="P714" s="360"/>
      <c r="Q714" s="360"/>
      <c r="R714" s="360"/>
      <c r="S714" s="360"/>
      <c r="T714" s="360"/>
      <c r="U714" s="360"/>
      <c r="V714" s="360"/>
      <c r="W714" s="360"/>
      <c r="X714" s="360"/>
      <c r="Y714" s="360"/>
      <c r="Z714" s="360"/>
      <c r="AA714" s="360"/>
      <c r="AB714" s="360"/>
      <c r="AC714" s="360"/>
      <c r="AD714" s="360"/>
      <c r="AE714" s="360"/>
      <c r="AF714" s="360"/>
      <c r="AG714" s="360"/>
      <c r="AH714" s="360"/>
      <c r="AI714" s="360"/>
      <c r="AJ714" s="360"/>
      <c r="AK714" s="360"/>
      <c r="AL714" s="360"/>
      <c r="AM714" s="360"/>
      <c r="AN714" s="360"/>
      <c r="AO714" s="360"/>
      <c r="AP714" s="360"/>
      <c r="AQ714" s="360"/>
      <c r="AR714" s="360"/>
      <c r="AS714" s="360"/>
      <c r="AT714" s="360"/>
      <c r="AU714" s="360"/>
      <c r="AV714" s="360"/>
      <c r="AW714" s="360"/>
      <c r="AX714" s="360"/>
      <c r="AY714" s="360"/>
      <c r="AZ714" s="360"/>
      <c r="BA714" s="360"/>
      <c r="BB714" s="360"/>
      <c r="BC714" s="360"/>
      <c r="BD714" s="360"/>
      <c r="BE714" s="360"/>
      <c r="BF714" s="360"/>
      <c r="BG714" s="360"/>
      <c r="BH714" s="360">
        <v>24</v>
      </c>
      <c r="BI714" s="360">
        <v>1488</v>
      </c>
      <c r="BJ714" s="362">
        <f t="shared" si="85"/>
        <v>372</v>
      </c>
      <c r="BK714" s="360">
        <v>34</v>
      </c>
      <c r="BL714" s="360">
        <v>2346</v>
      </c>
      <c r="BM714" s="362">
        <f t="shared" si="86"/>
        <v>586.5</v>
      </c>
    </row>
    <row r="715" spans="1:65" ht="15.75" customHeight="1">
      <c r="A715" s="340">
        <v>713</v>
      </c>
      <c r="B715" s="360" t="s">
        <v>4585</v>
      </c>
      <c r="C715" s="360"/>
      <c r="D715" s="360"/>
      <c r="E715" s="370" t="s">
        <v>5</v>
      </c>
      <c r="F715" s="360"/>
      <c r="G715" s="360"/>
      <c r="H715" s="360"/>
      <c r="I715" s="360"/>
      <c r="J715" s="360"/>
      <c r="K715" s="360"/>
      <c r="L715" s="360"/>
      <c r="M715" s="360"/>
      <c r="N715" s="360"/>
      <c r="O715" s="360"/>
      <c r="P715" s="360"/>
      <c r="Q715" s="360"/>
      <c r="R715" s="360"/>
      <c r="S715" s="360"/>
      <c r="T715" s="360"/>
      <c r="U715" s="360"/>
      <c r="V715" s="360"/>
      <c r="W715" s="360"/>
      <c r="X715" s="360"/>
      <c r="Y715" s="360"/>
      <c r="Z715" s="360"/>
      <c r="AA715" s="360"/>
      <c r="AB715" s="360"/>
      <c r="AC715" s="360"/>
      <c r="AD715" s="360"/>
      <c r="AE715" s="360"/>
      <c r="AF715" s="360"/>
      <c r="AG715" s="360"/>
      <c r="AH715" s="360"/>
      <c r="AI715" s="360"/>
      <c r="AJ715" s="360"/>
      <c r="AK715" s="360"/>
      <c r="AL715" s="360"/>
      <c r="AM715" s="360"/>
      <c r="AN715" s="360"/>
      <c r="AO715" s="360"/>
      <c r="AP715" s="360"/>
      <c r="AQ715" s="360"/>
      <c r="AR715" s="360"/>
      <c r="AS715" s="360"/>
      <c r="AT715" s="360"/>
      <c r="AU715" s="360"/>
      <c r="AV715" s="360"/>
      <c r="AW715" s="360"/>
      <c r="AX715" s="360"/>
      <c r="AY715" s="360"/>
      <c r="AZ715" s="360"/>
      <c r="BA715" s="360"/>
      <c r="BB715" s="360"/>
      <c r="BC715" s="360"/>
      <c r="BD715" s="360"/>
      <c r="BE715" s="360"/>
      <c r="BF715" s="360"/>
      <c r="BG715" s="360"/>
      <c r="BH715" s="360">
        <v>13</v>
      </c>
      <c r="BI715" s="360">
        <v>987</v>
      </c>
      <c r="BJ715" s="362">
        <f t="shared" si="85"/>
        <v>246.75</v>
      </c>
      <c r="BK715" s="360">
        <v>17</v>
      </c>
      <c r="BL715" s="360">
        <v>1151</v>
      </c>
      <c r="BM715" s="362">
        <f t="shared" si="86"/>
        <v>287.75</v>
      </c>
    </row>
    <row r="716" spans="1:65" ht="15.75" customHeight="1">
      <c r="A716" s="340">
        <v>714</v>
      </c>
      <c r="B716" s="360" t="s">
        <v>4586</v>
      </c>
      <c r="C716" s="360"/>
      <c r="D716" s="360"/>
      <c r="E716" s="370" t="s">
        <v>5</v>
      </c>
      <c r="F716" s="360"/>
      <c r="G716" s="360"/>
      <c r="H716" s="360"/>
      <c r="I716" s="360"/>
      <c r="J716" s="360"/>
      <c r="K716" s="360"/>
      <c r="L716" s="360"/>
      <c r="M716" s="360"/>
      <c r="N716" s="360"/>
      <c r="O716" s="360"/>
      <c r="P716" s="360"/>
      <c r="Q716" s="360"/>
      <c r="R716" s="360"/>
      <c r="S716" s="360"/>
      <c r="T716" s="360"/>
      <c r="U716" s="360"/>
      <c r="V716" s="360"/>
      <c r="W716" s="360"/>
      <c r="X716" s="360"/>
      <c r="Y716" s="360"/>
      <c r="Z716" s="360"/>
      <c r="AA716" s="360"/>
      <c r="AB716" s="360"/>
      <c r="AC716" s="360"/>
      <c r="AD716" s="360"/>
      <c r="AE716" s="360"/>
      <c r="AF716" s="360"/>
      <c r="AG716" s="360"/>
      <c r="AH716" s="360"/>
      <c r="AI716" s="360"/>
      <c r="AJ716" s="360"/>
      <c r="AK716" s="360"/>
      <c r="AL716" s="360"/>
      <c r="AM716" s="360"/>
      <c r="AN716" s="360"/>
      <c r="AO716" s="360"/>
      <c r="AP716" s="360"/>
      <c r="AQ716" s="360"/>
      <c r="AR716" s="360"/>
      <c r="AS716" s="360"/>
      <c r="AT716" s="360"/>
      <c r="AU716" s="360"/>
      <c r="AV716" s="360"/>
      <c r="AW716" s="360"/>
      <c r="AX716" s="360"/>
      <c r="AY716" s="360"/>
      <c r="AZ716" s="360"/>
      <c r="BA716" s="360"/>
      <c r="BB716" s="360"/>
      <c r="BC716" s="360"/>
      <c r="BD716" s="360"/>
      <c r="BE716" s="360"/>
      <c r="BF716" s="360"/>
      <c r="BG716" s="360"/>
      <c r="BH716" s="360">
        <v>1</v>
      </c>
      <c r="BI716" s="360">
        <v>35</v>
      </c>
      <c r="BJ716" s="362">
        <f t="shared" si="85"/>
        <v>8.75</v>
      </c>
      <c r="BK716" s="360">
        <v>6</v>
      </c>
      <c r="BL716" s="360">
        <v>326</v>
      </c>
      <c r="BM716" s="362">
        <f t="shared" si="86"/>
        <v>81.5</v>
      </c>
    </row>
    <row r="717" spans="1:65" ht="15.75" customHeight="1">
      <c r="A717" s="340">
        <v>715</v>
      </c>
      <c r="B717" s="360" t="s">
        <v>4587</v>
      </c>
      <c r="C717" s="360"/>
      <c r="D717" s="360"/>
      <c r="E717" s="370" t="s">
        <v>5</v>
      </c>
      <c r="F717" s="360"/>
      <c r="G717" s="360"/>
      <c r="H717" s="360"/>
      <c r="I717" s="360"/>
      <c r="J717" s="360"/>
      <c r="K717" s="360"/>
      <c r="L717" s="360"/>
      <c r="M717" s="360"/>
      <c r="N717" s="360"/>
      <c r="O717" s="360"/>
      <c r="P717" s="360"/>
      <c r="Q717" s="360"/>
      <c r="R717" s="360"/>
      <c r="S717" s="360"/>
      <c r="T717" s="360"/>
      <c r="U717" s="360"/>
      <c r="V717" s="360"/>
      <c r="W717" s="360"/>
      <c r="X717" s="360"/>
      <c r="Y717" s="360"/>
      <c r="Z717" s="360"/>
      <c r="AA717" s="360"/>
      <c r="AB717" s="360"/>
      <c r="AC717" s="360"/>
      <c r="AD717" s="360"/>
      <c r="AE717" s="360"/>
      <c r="AF717" s="360"/>
      <c r="AG717" s="360"/>
      <c r="AH717" s="360"/>
      <c r="AI717" s="360"/>
      <c r="AJ717" s="360"/>
      <c r="AK717" s="360"/>
      <c r="AL717" s="360"/>
      <c r="AM717" s="360"/>
      <c r="AN717" s="360"/>
      <c r="AO717" s="360"/>
      <c r="AP717" s="360"/>
      <c r="AQ717" s="360"/>
      <c r="AR717" s="360"/>
      <c r="AS717" s="360"/>
      <c r="AT717" s="360"/>
      <c r="AU717" s="360"/>
      <c r="AV717" s="360"/>
      <c r="AW717" s="360"/>
      <c r="AX717" s="360"/>
      <c r="AY717" s="360"/>
      <c r="AZ717" s="360"/>
      <c r="BA717" s="360"/>
      <c r="BB717" s="360"/>
      <c r="BC717" s="360"/>
      <c r="BD717" s="360"/>
      <c r="BE717" s="360"/>
      <c r="BF717" s="360"/>
      <c r="BG717" s="360"/>
      <c r="BH717" s="360">
        <v>3</v>
      </c>
      <c r="BI717" s="360">
        <v>317</v>
      </c>
      <c r="BJ717" s="362">
        <f t="shared" si="85"/>
        <v>79.25</v>
      </c>
      <c r="BK717" s="360">
        <v>30</v>
      </c>
      <c r="BL717" s="360">
        <v>2018</v>
      </c>
      <c r="BM717" s="362">
        <f t="shared" si="86"/>
        <v>504.5</v>
      </c>
    </row>
    <row r="718" spans="1:65" ht="15.75" customHeight="1">
      <c r="A718" s="340">
        <v>716</v>
      </c>
      <c r="B718" s="360" t="s">
        <v>4588</v>
      </c>
      <c r="C718" s="360"/>
      <c r="D718" s="360"/>
      <c r="E718" s="370" t="s">
        <v>5</v>
      </c>
      <c r="F718" s="360"/>
      <c r="G718" s="360"/>
      <c r="H718" s="360"/>
      <c r="I718" s="360"/>
      <c r="J718" s="360"/>
      <c r="K718" s="360"/>
      <c r="L718" s="360"/>
      <c r="M718" s="360"/>
      <c r="N718" s="360"/>
      <c r="O718" s="360"/>
      <c r="P718" s="360"/>
      <c r="Q718" s="360"/>
      <c r="R718" s="360"/>
      <c r="S718" s="360"/>
      <c r="T718" s="360"/>
      <c r="U718" s="360"/>
      <c r="V718" s="360"/>
      <c r="W718" s="360"/>
      <c r="X718" s="360"/>
      <c r="Y718" s="360"/>
      <c r="Z718" s="360"/>
      <c r="AA718" s="360"/>
      <c r="AB718" s="360"/>
      <c r="AC718" s="360"/>
      <c r="AD718" s="360"/>
      <c r="AE718" s="360"/>
      <c r="AF718" s="360"/>
      <c r="AG718" s="360"/>
      <c r="AH718" s="360"/>
      <c r="AI718" s="360"/>
      <c r="AJ718" s="360"/>
      <c r="AK718" s="360"/>
      <c r="AL718" s="360"/>
      <c r="AM718" s="360"/>
      <c r="AN718" s="360"/>
      <c r="AO718" s="360"/>
      <c r="AP718" s="360"/>
      <c r="AQ718" s="360"/>
      <c r="AR718" s="360"/>
      <c r="AS718" s="360"/>
      <c r="AT718" s="360"/>
      <c r="AU718" s="360"/>
      <c r="AV718" s="360"/>
      <c r="AW718" s="360"/>
      <c r="AX718" s="360"/>
      <c r="AY718" s="360"/>
      <c r="AZ718" s="360"/>
      <c r="BA718" s="360"/>
      <c r="BB718" s="360"/>
      <c r="BC718" s="360"/>
      <c r="BD718" s="360"/>
      <c r="BE718" s="360"/>
      <c r="BF718" s="360"/>
      <c r="BG718" s="360"/>
      <c r="BH718" s="360">
        <v>8</v>
      </c>
      <c r="BI718" s="360">
        <v>652</v>
      </c>
      <c r="BJ718" s="362">
        <f t="shared" si="85"/>
        <v>163</v>
      </c>
      <c r="BK718" s="360">
        <v>31</v>
      </c>
      <c r="BL718" s="360">
        <v>2301</v>
      </c>
      <c r="BM718" s="362">
        <f t="shared" si="86"/>
        <v>575.25</v>
      </c>
    </row>
    <row r="719" spans="1:65" ht="15.75" customHeight="1">
      <c r="A719" s="340">
        <v>717</v>
      </c>
      <c r="B719" s="360" t="s">
        <v>4589</v>
      </c>
      <c r="C719" s="360"/>
      <c r="D719" s="360"/>
      <c r="E719" s="370" t="s">
        <v>5</v>
      </c>
      <c r="F719" s="360"/>
      <c r="G719" s="360"/>
      <c r="H719" s="360"/>
      <c r="I719" s="360"/>
      <c r="J719" s="360"/>
      <c r="K719" s="360"/>
      <c r="L719" s="360"/>
      <c r="M719" s="360"/>
      <c r="N719" s="360"/>
      <c r="O719" s="360"/>
      <c r="P719" s="360"/>
      <c r="Q719" s="360"/>
      <c r="R719" s="360"/>
      <c r="S719" s="360"/>
      <c r="T719" s="360"/>
      <c r="U719" s="360"/>
      <c r="V719" s="360"/>
      <c r="W719" s="360"/>
      <c r="X719" s="360"/>
      <c r="Y719" s="360"/>
      <c r="Z719" s="360"/>
      <c r="AA719" s="360"/>
      <c r="AB719" s="360"/>
      <c r="AC719" s="360"/>
      <c r="AD719" s="360"/>
      <c r="AE719" s="360"/>
      <c r="AF719" s="360"/>
      <c r="AG719" s="360"/>
      <c r="AH719" s="360"/>
      <c r="AI719" s="360"/>
      <c r="AJ719" s="360"/>
      <c r="AK719" s="360"/>
      <c r="AL719" s="360"/>
      <c r="AM719" s="360"/>
      <c r="AN719" s="360"/>
      <c r="AO719" s="360"/>
      <c r="AP719" s="360"/>
      <c r="AQ719" s="360"/>
      <c r="AR719" s="360"/>
      <c r="AS719" s="360"/>
      <c r="AT719" s="360"/>
      <c r="AU719" s="360"/>
      <c r="AV719" s="360"/>
      <c r="AW719" s="360"/>
      <c r="AX719" s="360"/>
      <c r="AY719" s="360"/>
      <c r="AZ719" s="360"/>
      <c r="BA719" s="360"/>
      <c r="BB719" s="360"/>
      <c r="BC719" s="360"/>
      <c r="BD719" s="360"/>
      <c r="BE719" s="360"/>
      <c r="BF719" s="360"/>
      <c r="BG719" s="360"/>
      <c r="BH719" s="360">
        <v>6</v>
      </c>
      <c r="BI719" s="360">
        <v>534</v>
      </c>
      <c r="BJ719" s="362">
        <f t="shared" si="85"/>
        <v>133.5</v>
      </c>
      <c r="BK719" s="360">
        <v>12</v>
      </c>
      <c r="BL719" s="360">
        <v>776</v>
      </c>
      <c r="BM719" s="362">
        <f t="shared" si="86"/>
        <v>194</v>
      </c>
    </row>
    <row r="720" spans="1:65" ht="15.75" customHeight="1">
      <c r="A720" s="340">
        <v>718</v>
      </c>
      <c r="B720" s="360" t="s">
        <v>4590</v>
      </c>
      <c r="C720" s="360"/>
      <c r="D720" s="360"/>
      <c r="E720" s="370" t="s">
        <v>5</v>
      </c>
      <c r="F720" s="360"/>
      <c r="G720" s="360"/>
      <c r="H720" s="360"/>
      <c r="I720" s="360"/>
      <c r="J720" s="360"/>
      <c r="K720" s="360"/>
      <c r="L720" s="360"/>
      <c r="M720" s="360"/>
      <c r="N720" s="360"/>
      <c r="O720" s="360"/>
      <c r="P720" s="360"/>
      <c r="Q720" s="360"/>
      <c r="R720" s="360"/>
      <c r="S720" s="360"/>
      <c r="T720" s="360"/>
      <c r="U720" s="360"/>
      <c r="V720" s="360"/>
      <c r="W720" s="360"/>
      <c r="X720" s="360"/>
      <c r="Y720" s="360"/>
      <c r="Z720" s="360"/>
      <c r="AA720" s="360"/>
      <c r="AB720" s="360"/>
      <c r="AC720" s="360"/>
      <c r="AD720" s="360"/>
      <c r="AE720" s="360"/>
      <c r="AF720" s="360"/>
      <c r="AG720" s="360"/>
      <c r="AH720" s="360"/>
      <c r="AI720" s="360"/>
      <c r="AJ720" s="360"/>
      <c r="AK720" s="360"/>
      <c r="AL720" s="360"/>
      <c r="AM720" s="360"/>
      <c r="AN720" s="360"/>
      <c r="AO720" s="360"/>
      <c r="AP720" s="360"/>
      <c r="AQ720" s="360"/>
      <c r="AR720" s="360"/>
      <c r="AS720" s="360"/>
      <c r="AT720" s="360"/>
      <c r="AU720" s="360"/>
      <c r="AV720" s="360"/>
      <c r="AW720" s="360"/>
      <c r="AX720" s="360"/>
      <c r="AY720" s="360"/>
      <c r="AZ720" s="360"/>
      <c r="BA720" s="360"/>
      <c r="BB720" s="360"/>
      <c r="BC720" s="360"/>
      <c r="BD720" s="360"/>
      <c r="BE720" s="360"/>
      <c r="BF720" s="360"/>
      <c r="BG720" s="360"/>
      <c r="BH720" s="360">
        <v>5</v>
      </c>
      <c r="BI720" s="360">
        <v>327</v>
      </c>
      <c r="BJ720" s="362">
        <f t="shared" si="85"/>
        <v>81.75</v>
      </c>
      <c r="BK720" s="360">
        <v>25</v>
      </c>
      <c r="BL720" s="360">
        <v>2287</v>
      </c>
      <c r="BM720" s="362">
        <f t="shared" si="86"/>
        <v>571.75</v>
      </c>
    </row>
    <row r="721" spans="1:65" ht="15.75" customHeight="1">
      <c r="A721" s="340">
        <v>719</v>
      </c>
      <c r="B721" s="360" t="s">
        <v>4591</v>
      </c>
      <c r="C721" s="360"/>
      <c r="D721" s="360"/>
      <c r="E721" s="370" t="s">
        <v>5</v>
      </c>
      <c r="F721" s="360"/>
      <c r="G721" s="360"/>
      <c r="H721" s="360"/>
      <c r="I721" s="360"/>
      <c r="J721" s="360"/>
      <c r="K721" s="360"/>
      <c r="L721" s="360"/>
      <c r="M721" s="360"/>
      <c r="N721" s="360"/>
      <c r="O721" s="360"/>
      <c r="P721" s="360"/>
      <c r="Q721" s="360"/>
      <c r="R721" s="360"/>
      <c r="S721" s="360"/>
      <c r="T721" s="360"/>
      <c r="U721" s="360"/>
      <c r="V721" s="360"/>
      <c r="W721" s="360"/>
      <c r="X721" s="360"/>
      <c r="Y721" s="360"/>
      <c r="Z721" s="360"/>
      <c r="AA721" s="360"/>
      <c r="AB721" s="360"/>
      <c r="AC721" s="360"/>
      <c r="AD721" s="360"/>
      <c r="AE721" s="360"/>
      <c r="AF721" s="360"/>
      <c r="AG721" s="360"/>
      <c r="AH721" s="360"/>
      <c r="AI721" s="360"/>
      <c r="AJ721" s="360"/>
      <c r="AK721" s="360"/>
      <c r="AL721" s="360"/>
      <c r="AM721" s="360"/>
      <c r="AN721" s="360"/>
      <c r="AO721" s="360"/>
      <c r="AP721" s="360"/>
      <c r="AQ721" s="360"/>
      <c r="AR721" s="360"/>
      <c r="AS721" s="360"/>
      <c r="AT721" s="360"/>
      <c r="AU721" s="360"/>
      <c r="AV721" s="360"/>
      <c r="AW721" s="360"/>
      <c r="AX721" s="360"/>
      <c r="AY721" s="360"/>
      <c r="AZ721" s="360"/>
      <c r="BA721" s="360"/>
      <c r="BB721" s="360"/>
      <c r="BC721" s="360"/>
      <c r="BD721" s="360"/>
      <c r="BE721" s="360"/>
      <c r="BF721" s="360"/>
      <c r="BG721" s="360"/>
      <c r="BH721" s="360">
        <v>12</v>
      </c>
      <c r="BI721" s="360">
        <v>1008</v>
      </c>
      <c r="BJ721" s="362">
        <f t="shared" si="85"/>
        <v>252</v>
      </c>
      <c r="BK721" s="360">
        <v>42</v>
      </c>
      <c r="BL721" s="360">
        <v>2706</v>
      </c>
      <c r="BM721" s="362">
        <f t="shared" si="86"/>
        <v>676.5</v>
      </c>
    </row>
    <row r="722" spans="1:65" ht="15.75" customHeight="1">
      <c r="A722" s="340">
        <v>720</v>
      </c>
      <c r="B722" s="360" t="s">
        <v>4592</v>
      </c>
      <c r="C722" s="360"/>
      <c r="D722" s="360"/>
      <c r="E722" s="370" t="s">
        <v>5</v>
      </c>
      <c r="F722" s="360"/>
      <c r="G722" s="360"/>
      <c r="H722" s="360"/>
      <c r="I722" s="360"/>
      <c r="J722" s="360"/>
      <c r="K722" s="360"/>
      <c r="L722" s="360"/>
      <c r="M722" s="360"/>
      <c r="N722" s="360"/>
      <c r="O722" s="360"/>
      <c r="P722" s="360"/>
      <c r="Q722" s="360"/>
      <c r="R722" s="360"/>
      <c r="S722" s="360"/>
      <c r="T722" s="360"/>
      <c r="U722" s="360"/>
      <c r="V722" s="360"/>
      <c r="W722" s="360"/>
      <c r="X722" s="360"/>
      <c r="Y722" s="360"/>
      <c r="Z722" s="360"/>
      <c r="AA722" s="360"/>
      <c r="AB722" s="360"/>
      <c r="AC722" s="360"/>
      <c r="AD722" s="360"/>
      <c r="AE722" s="360"/>
      <c r="AF722" s="360"/>
      <c r="AG722" s="360"/>
      <c r="AH722" s="360"/>
      <c r="AI722" s="360"/>
      <c r="AJ722" s="360"/>
      <c r="AK722" s="360"/>
      <c r="AL722" s="360"/>
      <c r="AM722" s="360"/>
      <c r="AN722" s="360"/>
      <c r="AO722" s="360"/>
      <c r="AP722" s="360"/>
      <c r="AQ722" s="360"/>
      <c r="AR722" s="360"/>
      <c r="AS722" s="360"/>
      <c r="AT722" s="360"/>
      <c r="AU722" s="360"/>
      <c r="AV722" s="360"/>
      <c r="AW722" s="360"/>
      <c r="AX722" s="360"/>
      <c r="AY722" s="360"/>
      <c r="AZ722" s="360"/>
      <c r="BA722" s="360"/>
      <c r="BB722" s="360"/>
      <c r="BC722" s="360"/>
      <c r="BD722" s="360"/>
      <c r="BE722" s="360"/>
      <c r="BF722" s="360"/>
      <c r="BG722" s="360"/>
      <c r="BH722" s="360">
        <v>13</v>
      </c>
      <c r="BI722" s="360">
        <v>799</v>
      </c>
      <c r="BJ722" s="362">
        <f t="shared" si="85"/>
        <v>199.75</v>
      </c>
      <c r="BK722" s="360">
        <v>24</v>
      </c>
      <c r="BL722" s="360">
        <v>1680</v>
      </c>
      <c r="BM722" s="362">
        <f t="shared" si="86"/>
        <v>420</v>
      </c>
    </row>
    <row r="723" spans="1:65" ht="15.75" customHeight="1">
      <c r="A723" s="340">
        <v>721</v>
      </c>
      <c r="B723" s="360" t="s">
        <v>4593</v>
      </c>
      <c r="C723" s="360"/>
      <c r="D723" s="360"/>
      <c r="E723" s="370" t="s">
        <v>5</v>
      </c>
      <c r="F723" s="360"/>
      <c r="G723" s="360"/>
      <c r="H723" s="360"/>
      <c r="I723" s="360"/>
      <c r="J723" s="360"/>
      <c r="K723" s="360"/>
      <c r="L723" s="360"/>
      <c r="M723" s="360"/>
      <c r="N723" s="360"/>
      <c r="O723" s="360"/>
      <c r="P723" s="360"/>
      <c r="Q723" s="360"/>
      <c r="R723" s="360"/>
      <c r="S723" s="360"/>
      <c r="T723" s="360"/>
      <c r="U723" s="360"/>
      <c r="V723" s="360"/>
      <c r="W723" s="360"/>
      <c r="X723" s="360"/>
      <c r="Y723" s="360"/>
      <c r="Z723" s="360"/>
      <c r="AA723" s="360"/>
      <c r="AB723" s="360"/>
      <c r="AC723" s="360"/>
      <c r="AD723" s="360"/>
      <c r="AE723" s="360"/>
      <c r="AF723" s="360"/>
      <c r="AG723" s="360"/>
      <c r="AH723" s="360"/>
      <c r="AI723" s="360"/>
      <c r="AJ723" s="360"/>
      <c r="AK723" s="360"/>
      <c r="AL723" s="360"/>
      <c r="AM723" s="360"/>
      <c r="AN723" s="360"/>
      <c r="AO723" s="360"/>
      <c r="AP723" s="360"/>
      <c r="AQ723" s="360"/>
      <c r="AR723" s="360"/>
      <c r="AS723" s="360"/>
      <c r="AT723" s="360"/>
      <c r="AU723" s="360"/>
      <c r="AV723" s="360"/>
      <c r="AW723" s="360"/>
      <c r="AX723" s="360"/>
      <c r="AY723" s="360"/>
      <c r="AZ723" s="360"/>
      <c r="BA723" s="360"/>
      <c r="BB723" s="360"/>
      <c r="BC723" s="360"/>
      <c r="BD723" s="360"/>
      <c r="BE723" s="360"/>
      <c r="BF723" s="360"/>
      <c r="BG723" s="360"/>
      <c r="BH723" s="360">
        <v>8</v>
      </c>
      <c r="BI723" s="360">
        <v>604</v>
      </c>
      <c r="BJ723" s="362">
        <f t="shared" si="85"/>
        <v>151</v>
      </c>
      <c r="BK723" s="360">
        <v>6</v>
      </c>
      <c r="BL723" s="360">
        <v>550</v>
      </c>
      <c r="BM723" s="362">
        <f t="shared" si="86"/>
        <v>137.5</v>
      </c>
    </row>
    <row r="724" spans="1:65" ht="15.75" customHeight="1">
      <c r="A724" s="340">
        <v>722</v>
      </c>
      <c r="B724" s="360" t="s">
        <v>4594</v>
      </c>
      <c r="C724" s="360"/>
      <c r="D724" s="360"/>
      <c r="E724" s="370" t="s">
        <v>5</v>
      </c>
      <c r="F724" s="360"/>
      <c r="G724" s="360"/>
      <c r="H724" s="360"/>
      <c r="I724" s="360"/>
      <c r="J724" s="360"/>
      <c r="K724" s="360"/>
      <c r="L724" s="360"/>
      <c r="M724" s="360"/>
      <c r="N724" s="360"/>
      <c r="O724" s="360"/>
      <c r="P724" s="360"/>
      <c r="Q724" s="360"/>
      <c r="R724" s="360"/>
      <c r="S724" s="360"/>
      <c r="T724" s="360"/>
      <c r="U724" s="360"/>
      <c r="V724" s="360"/>
      <c r="W724" s="360"/>
      <c r="X724" s="360"/>
      <c r="Y724" s="360"/>
      <c r="Z724" s="360"/>
      <c r="AA724" s="360"/>
      <c r="AB724" s="360"/>
      <c r="AC724" s="360"/>
      <c r="AD724" s="360"/>
      <c r="AE724" s="360"/>
      <c r="AF724" s="360"/>
      <c r="AG724" s="360"/>
      <c r="AH724" s="360"/>
      <c r="AI724" s="360"/>
      <c r="AJ724" s="360"/>
      <c r="AK724" s="360"/>
      <c r="AL724" s="360"/>
      <c r="AM724" s="360"/>
      <c r="AN724" s="360"/>
      <c r="AO724" s="360"/>
      <c r="AP724" s="360"/>
      <c r="AQ724" s="360"/>
      <c r="AR724" s="360"/>
      <c r="AS724" s="360"/>
      <c r="AT724" s="360"/>
      <c r="AU724" s="360"/>
      <c r="AV724" s="360"/>
      <c r="AW724" s="360"/>
      <c r="AX724" s="360"/>
      <c r="AY724" s="360"/>
      <c r="AZ724" s="360"/>
      <c r="BA724" s="360"/>
      <c r="BB724" s="360"/>
      <c r="BC724" s="360"/>
      <c r="BD724" s="360"/>
      <c r="BE724" s="360"/>
      <c r="BF724" s="360"/>
      <c r="BG724" s="360"/>
      <c r="BH724" s="360">
        <v>3</v>
      </c>
      <c r="BI724" s="360">
        <v>297</v>
      </c>
      <c r="BJ724" s="362">
        <f t="shared" si="85"/>
        <v>74.25</v>
      </c>
      <c r="BK724" s="360">
        <v>14</v>
      </c>
      <c r="BL724" s="360">
        <v>1090</v>
      </c>
      <c r="BM724" s="362">
        <f t="shared" si="86"/>
        <v>272.5</v>
      </c>
    </row>
    <row r="725" spans="1:65" ht="15.75" customHeight="1">
      <c r="A725" s="340">
        <v>723</v>
      </c>
      <c r="B725" s="360" t="s">
        <v>4595</v>
      </c>
      <c r="C725" s="360"/>
      <c r="D725" s="360"/>
      <c r="E725" s="370" t="s">
        <v>5</v>
      </c>
      <c r="F725" s="360"/>
      <c r="G725" s="360"/>
      <c r="H725" s="360"/>
      <c r="I725" s="360"/>
      <c r="J725" s="360"/>
      <c r="K725" s="360"/>
      <c r="L725" s="360"/>
      <c r="M725" s="360"/>
      <c r="N725" s="360"/>
      <c r="O725" s="360"/>
      <c r="P725" s="360"/>
      <c r="Q725" s="360"/>
      <c r="R725" s="360"/>
      <c r="S725" s="360"/>
      <c r="T725" s="360"/>
      <c r="U725" s="360"/>
      <c r="V725" s="360"/>
      <c r="W725" s="360"/>
      <c r="X725" s="360"/>
      <c r="Y725" s="360"/>
      <c r="Z725" s="360"/>
      <c r="AA725" s="360"/>
      <c r="AB725" s="360"/>
      <c r="AC725" s="360"/>
      <c r="AD725" s="360"/>
      <c r="AE725" s="360"/>
      <c r="AF725" s="360"/>
      <c r="AG725" s="360"/>
      <c r="AH725" s="360"/>
      <c r="AI725" s="360"/>
      <c r="AJ725" s="360"/>
      <c r="AK725" s="360"/>
      <c r="AL725" s="360"/>
      <c r="AM725" s="360"/>
      <c r="AN725" s="360"/>
      <c r="AO725" s="360"/>
      <c r="AP725" s="360"/>
      <c r="AQ725" s="360"/>
      <c r="AR725" s="360"/>
      <c r="AS725" s="360"/>
      <c r="AT725" s="360"/>
      <c r="AU725" s="360"/>
      <c r="AV725" s="360"/>
      <c r="AW725" s="360"/>
      <c r="AX725" s="360"/>
      <c r="AY725" s="360"/>
      <c r="AZ725" s="360"/>
      <c r="BA725" s="360"/>
      <c r="BB725" s="360"/>
      <c r="BC725" s="360"/>
      <c r="BD725" s="360"/>
      <c r="BE725" s="360"/>
      <c r="BF725" s="360"/>
      <c r="BG725" s="360"/>
      <c r="BH725" s="360">
        <v>3</v>
      </c>
      <c r="BI725" s="360">
        <v>337</v>
      </c>
      <c r="BJ725" s="362">
        <f t="shared" si="85"/>
        <v>84.25</v>
      </c>
      <c r="BK725" s="360">
        <v>36</v>
      </c>
      <c r="BL725" s="360">
        <v>2544</v>
      </c>
      <c r="BM725" s="362">
        <f t="shared" si="86"/>
        <v>636</v>
      </c>
    </row>
    <row r="726" spans="1:65" ht="15.75" customHeight="1">
      <c r="A726" s="340">
        <v>724</v>
      </c>
      <c r="B726" s="360" t="s">
        <v>4596</v>
      </c>
      <c r="C726" s="360"/>
      <c r="D726" s="360"/>
      <c r="E726" s="370" t="s">
        <v>5</v>
      </c>
      <c r="F726" s="360"/>
      <c r="G726" s="360"/>
      <c r="H726" s="360"/>
      <c r="I726" s="360"/>
      <c r="J726" s="360"/>
      <c r="K726" s="360"/>
      <c r="L726" s="360"/>
      <c r="M726" s="360"/>
      <c r="N726" s="360"/>
      <c r="O726" s="360"/>
      <c r="P726" s="360"/>
      <c r="Q726" s="360"/>
      <c r="R726" s="360"/>
      <c r="S726" s="360"/>
      <c r="T726" s="360"/>
      <c r="U726" s="360"/>
      <c r="V726" s="360"/>
      <c r="W726" s="360"/>
      <c r="X726" s="360"/>
      <c r="Y726" s="360"/>
      <c r="Z726" s="360"/>
      <c r="AA726" s="360"/>
      <c r="AB726" s="360"/>
      <c r="AC726" s="360"/>
      <c r="AD726" s="360"/>
      <c r="AE726" s="360"/>
      <c r="AF726" s="360"/>
      <c r="AG726" s="360"/>
      <c r="AH726" s="360"/>
      <c r="AI726" s="360"/>
      <c r="AJ726" s="360"/>
      <c r="AK726" s="360"/>
      <c r="AL726" s="360"/>
      <c r="AM726" s="360"/>
      <c r="AN726" s="360"/>
      <c r="AO726" s="360"/>
      <c r="AP726" s="360"/>
      <c r="AQ726" s="360"/>
      <c r="AR726" s="360"/>
      <c r="AS726" s="360"/>
      <c r="AT726" s="360"/>
      <c r="AU726" s="360"/>
      <c r="AV726" s="360"/>
      <c r="AW726" s="360"/>
      <c r="AX726" s="360"/>
      <c r="AY726" s="360"/>
      <c r="AZ726" s="360"/>
      <c r="BA726" s="360"/>
      <c r="BB726" s="360"/>
      <c r="BC726" s="360"/>
      <c r="BD726" s="360"/>
      <c r="BE726" s="360"/>
      <c r="BF726" s="360"/>
      <c r="BG726" s="360"/>
      <c r="BH726" s="360">
        <v>10</v>
      </c>
      <c r="BI726" s="360">
        <v>690</v>
      </c>
      <c r="BJ726" s="362">
        <f t="shared" si="85"/>
        <v>172.5</v>
      </c>
      <c r="BK726" s="360">
        <v>6</v>
      </c>
      <c r="BL726" s="360">
        <v>306</v>
      </c>
      <c r="BM726" s="362">
        <f t="shared" si="86"/>
        <v>76.5</v>
      </c>
    </row>
    <row r="727" spans="1:65" ht="15.75" customHeight="1">
      <c r="A727" s="340">
        <v>725</v>
      </c>
      <c r="B727" s="360" t="s">
        <v>4597</v>
      </c>
      <c r="C727" s="360"/>
      <c r="D727" s="360"/>
      <c r="E727" s="370" t="s">
        <v>5</v>
      </c>
      <c r="F727" s="360"/>
      <c r="G727" s="360"/>
      <c r="H727" s="360"/>
      <c r="I727" s="360"/>
      <c r="J727" s="360"/>
      <c r="K727" s="360"/>
      <c r="L727" s="360"/>
      <c r="M727" s="360"/>
      <c r="N727" s="360"/>
      <c r="O727" s="360"/>
      <c r="P727" s="360"/>
      <c r="Q727" s="360"/>
      <c r="R727" s="360"/>
      <c r="S727" s="360"/>
      <c r="T727" s="360"/>
      <c r="U727" s="360"/>
      <c r="V727" s="360"/>
      <c r="W727" s="360"/>
      <c r="X727" s="360"/>
      <c r="Y727" s="360"/>
      <c r="Z727" s="360"/>
      <c r="AA727" s="360"/>
      <c r="AB727" s="360"/>
      <c r="AC727" s="360"/>
      <c r="AD727" s="360"/>
      <c r="AE727" s="360"/>
      <c r="AF727" s="360"/>
      <c r="AG727" s="360"/>
      <c r="AH727" s="360"/>
      <c r="AI727" s="360"/>
      <c r="AJ727" s="360"/>
      <c r="AK727" s="360"/>
      <c r="AL727" s="360"/>
      <c r="AM727" s="360"/>
      <c r="AN727" s="360"/>
      <c r="AO727" s="360"/>
      <c r="AP727" s="360"/>
      <c r="AQ727" s="360"/>
      <c r="AR727" s="360"/>
      <c r="AS727" s="360"/>
      <c r="AT727" s="360"/>
      <c r="AU727" s="360"/>
      <c r="AV727" s="360"/>
      <c r="AW727" s="360"/>
      <c r="AX727" s="360"/>
      <c r="AY727" s="360"/>
      <c r="AZ727" s="360"/>
      <c r="BA727" s="360"/>
      <c r="BB727" s="360"/>
      <c r="BC727" s="360"/>
      <c r="BD727" s="360"/>
      <c r="BE727" s="360"/>
      <c r="BF727" s="360"/>
      <c r="BG727" s="360"/>
      <c r="BH727" s="360">
        <v>5</v>
      </c>
      <c r="BI727" s="360">
        <v>371</v>
      </c>
      <c r="BJ727" s="362">
        <f t="shared" si="85"/>
        <v>92.75</v>
      </c>
      <c r="BK727" s="360">
        <v>12</v>
      </c>
      <c r="BL727" s="360">
        <v>816</v>
      </c>
      <c r="BM727" s="362">
        <f t="shared" si="86"/>
        <v>204</v>
      </c>
    </row>
    <row r="728" spans="1:65" ht="15.75" customHeight="1">
      <c r="A728" s="340">
        <v>726</v>
      </c>
      <c r="B728" s="360" t="s">
        <v>4598</v>
      </c>
      <c r="C728" s="360"/>
      <c r="D728" s="360"/>
      <c r="E728" s="370" t="s">
        <v>5</v>
      </c>
      <c r="F728" s="360"/>
      <c r="G728" s="360"/>
      <c r="H728" s="360"/>
      <c r="I728" s="360"/>
      <c r="J728" s="360"/>
      <c r="K728" s="360"/>
      <c r="L728" s="360"/>
      <c r="M728" s="360"/>
      <c r="N728" s="360"/>
      <c r="O728" s="360"/>
      <c r="P728" s="360"/>
      <c r="Q728" s="360"/>
      <c r="R728" s="360"/>
      <c r="S728" s="360"/>
      <c r="T728" s="360"/>
      <c r="U728" s="360"/>
      <c r="V728" s="360"/>
      <c r="W728" s="360"/>
      <c r="X728" s="360"/>
      <c r="Y728" s="360"/>
      <c r="Z728" s="360"/>
      <c r="AA728" s="360"/>
      <c r="AB728" s="360"/>
      <c r="AC728" s="360"/>
      <c r="AD728" s="360"/>
      <c r="AE728" s="360"/>
      <c r="AF728" s="360"/>
      <c r="AG728" s="360"/>
      <c r="AH728" s="360"/>
      <c r="AI728" s="360"/>
      <c r="AJ728" s="360"/>
      <c r="AK728" s="360"/>
      <c r="AL728" s="360"/>
      <c r="AM728" s="360"/>
      <c r="AN728" s="360"/>
      <c r="AO728" s="360"/>
      <c r="AP728" s="360"/>
      <c r="AQ728" s="360"/>
      <c r="AR728" s="360"/>
      <c r="AS728" s="360"/>
      <c r="AT728" s="360"/>
      <c r="AU728" s="360"/>
      <c r="AV728" s="360"/>
      <c r="AW728" s="360"/>
      <c r="AX728" s="360"/>
      <c r="AY728" s="360"/>
      <c r="AZ728" s="360"/>
      <c r="BA728" s="360"/>
      <c r="BB728" s="360"/>
      <c r="BC728" s="360"/>
      <c r="BD728" s="360"/>
      <c r="BE728" s="360"/>
      <c r="BF728" s="360"/>
      <c r="BG728" s="360"/>
      <c r="BH728" s="360">
        <v>2</v>
      </c>
      <c r="BI728" s="360">
        <v>94</v>
      </c>
      <c r="BJ728" s="362">
        <f t="shared" si="85"/>
        <v>23.5</v>
      </c>
      <c r="BK728" s="360">
        <v>10</v>
      </c>
      <c r="BL728" s="360">
        <v>786</v>
      </c>
      <c r="BM728" s="362">
        <f t="shared" si="86"/>
        <v>196.5</v>
      </c>
    </row>
    <row r="729" spans="1:65" ht="15.75" customHeight="1">
      <c r="A729" s="340">
        <v>727</v>
      </c>
      <c r="B729" s="360" t="s">
        <v>4599</v>
      </c>
      <c r="C729" s="360"/>
      <c r="D729" s="360"/>
      <c r="E729" s="370" t="s">
        <v>5</v>
      </c>
      <c r="F729" s="360"/>
      <c r="G729" s="360"/>
      <c r="H729" s="360"/>
      <c r="I729" s="360"/>
      <c r="J729" s="360"/>
      <c r="K729" s="360"/>
      <c r="L729" s="360"/>
      <c r="M729" s="360"/>
      <c r="N729" s="360"/>
      <c r="O729" s="360"/>
      <c r="P729" s="360"/>
      <c r="Q729" s="360"/>
      <c r="R729" s="360"/>
      <c r="S729" s="360"/>
      <c r="T729" s="360"/>
      <c r="U729" s="360"/>
      <c r="V729" s="360"/>
      <c r="W729" s="360"/>
      <c r="X729" s="360"/>
      <c r="Y729" s="360"/>
      <c r="Z729" s="360"/>
      <c r="AA729" s="360"/>
      <c r="AB729" s="360"/>
      <c r="AC729" s="360"/>
      <c r="AD729" s="360"/>
      <c r="AE729" s="360"/>
      <c r="AF729" s="360"/>
      <c r="AG729" s="360"/>
      <c r="AH729" s="360"/>
      <c r="AI729" s="360"/>
      <c r="AJ729" s="360"/>
      <c r="AK729" s="360"/>
      <c r="AL729" s="360"/>
      <c r="AM729" s="360"/>
      <c r="AN729" s="360"/>
      <c r="AO729" s="360"/>
      <c r="AP729" s="360"/>
      <c r="AQ729" s="360"/>
      <c r="AR729" s="360"/>
      <c r="AS729" s="360"/>
      <c r="AT729" s="360"/>
      <c r="AU729" s="360"/>
      <c r="AV729" s="360"/>
      <c r="AW729" s="360"/>
      <c r="AX729" s="360"/>
      <c r="AY729" s="360"/>
      <c r="AZ729" s="360"/>
      <c r="BA729" s="360"/>
      <c r="BB729" s="360"/>
      <c r="BC729" s="360"/>
      <c r="BD729" s="360"/>
      <c r="BE729" s="360"/>
      <c r="BF729" s="360"/>
      <c r="BG729" s="360"/>
      <c r="BH729" s="360">
        <v>18</v>
      </c>
      <c r="BI729" s="360">
        <v>1446</v>
      </c>
      <c r="BJ729" s="362">
        <f t="shared" si="85"/>
        <v>361.5</v>
      </c>
      <c r="BK729" s="360">
        <v>30</v>
      </c>
      <c r="BL729" s="360">
        <v>2522</v>
      </c>
      <c r="BM729" s="362">
        <f t="shared" si="86"/>
        <v>630.5</v>
      </c>
    </row>
    <row r="730" spans="1:65" ht="15.75" customHeight="1">
      <c r="A730" s="340">
        <v>728</v>
      </c>
      <c r="B730" s="360" t="s">
        <v>4600</v>
      </c>
      <c r="C730" s="360"/>
      <c r="D730" s="360"/>
      <c r="E730" s="370" t="s">
        <v>5</v>
      </c>
      <c r="F730" s="360"/>
      <c r="G730" s="360"/>
      <c r="H730" s="360"/>
      <c r="I730" s="360"/>
      <c r="J730" s="360"/>
      <c r="K730" s="360"/>
      <c r="L730" s="360"/>
      <c r="M730" s="360"/>
      <c r="N730" s="360"/>
      <c r="O730" s="360"/>
      <c r="P730" s="360"/>
      <c r="Q730" s="360"/>
      <c r="R730" s="360"/>
      <c r="S730" s="360"/>
      <c r="T730" s="360"/>
      <c r="U730" s="360"/>
      <c r="V730" s="360"/>
      <c r="W730" s="360"/>
      <c r="X730" s="360"/>
      <c r="Y730" s="360"/>
      <c r="Z730" s="360"/>
      <c r="AA730" s="360"/>
      <c r="AB730" s="360"/>
      <c r="AC730" s="360"/>
      <c r="AD730" s="360"/>
      <c r="AE730" s="360"/>
      <c r="AF730" s="360"/>
      <c r="AG730" s="360"/>
      <c r="AH730" s="360"/>
      <c r="AI730" s="360"/>
      <c r="AJ730" s="360"/>
      <c r="AK730" s="360"/>
      <c r="AL730" s="360"/>
      <c r="AM730" s="360"/>
      <c r="AN730" s="360"/>
      <c r="AO730" s="360"/>
      <c r="AP730" s="360"/>
      <c r="AQ730" s="360"/>
      <c r="AR730" s="360"/>
      <c r="AS730" s="360"/>
      <c r="AT730" s="360"/>
      <c r="AU730" s="360"/>
      <c r="AV730" s="360"/>
      <c r="AW730" s="360"/>
      <c r="AX730" s="360"/>
      <c r="AY730" s="360"/>
      <c r="AZ730" s="360"/>
      <c r="BA730" s="360"/>
      <c r="BB730" s="360"/>
      <c r="BC730" s="360"/>
      <c r="BD730" s="360"/>
      <c r="BE730" s="360"/>
      <c r="BF730" s="360"/>
      <c r="BG730" s="360"/>
      <c r="BH730" s="360">
        <v>9</v>
      </c>
      <c r="BI730" s="360">
        <v>707</v>
      </c>
      <c r="BJ730" s="362">
        <f t="shared" si="85"/>
        <v>176.75</v>
      </c>
      <c r="BK730" s="360">
        <v>33</v>
      </c>
      <c r="BL730" s="360">
        <v>2419</v>
      </c>
      <c r="BM730" s="362">
        <f t="shared" si="86"/>
        <v>604.75</v>
      </c>
    </row>
    <row r="731" spans="1:65" ht="15.75" customHeight="1">
      <c r="A731" s="340">
        <v>729</v>
      </c>
      <c r="B731" s="360" t="s">
        <v>4601</v>
      </c>
      <c r="C731" s="360"/>
      <c r="D731" s="360"/>
      <c r="E731" s="370" t="s">
        <v>5</v>
      </c>
      <c r="F731" s="360"/>
      <c r="G731" s="360"/>
      <c r="H731" s="360"/>
      <c r="I731" s="360"/>
      <c r="J731" s="360"/>
      <c r="K731" s="360"/>
      <c r="L731" s="360"/>
      <c r="M731" s="360"/>
      <c r="N731" s="360"/>
      <c r="O731" s="360"/>
      <c r="P731" s="360"/>
      <c r="Q731" s="360"/>
      <c r="R731" s="360"/>
      <c r="S731" s="360"/>
      <c r="T731" s="360"/>
      <c r="U731" s="360"/>
      <c r="V731" s="360"/>
      <c r="W731" s="360"/>
      <c r="X731" s="360"/>
      <c r="Y731" s="360"/>
      <c r="Z731" s="360"/>
      <c r="AA731" s="360"/>
      <c r="AB731" s="360"/>
      <c r="AC731" s="360"/>
      <c r="AD731" s="360"/>
      <c r="AE731" s="360"/>
      <c r="AF731" s="360"/>
      <c r="AG731" s="360"/>
      <c r="AH731" s="360"/>
      <c r="AI731" s="360"/>
      <c r="AJ731" s="360"/>
      <c r="AK731" s="360"/>
      <c r="AL731" s="360"/>
      <c r="AM731" s="360"/>
      <c r="AN731" s="360"/>
      <c r="AO731" s="360"/>
      <c r="AP731" s="360"/>
      <c r="AQ731" s="360"/>
      <c r="AR731" s="360"/>
      <c r="AS731" s="360"/>
      <c r="AT731" s="360"/>
      <c r="AU731" s="360"/>
      <c r="AV731" s="360"/>
      <c r="AW731" s="360"/>
      <c r="AX731" s="360"/>
      <c r="AY731" s="360"/>
      <c r="AZ731" s="360"/>
      <c r="BA731" s="360"/>
      <c r="BB731" s="360"/>
      <c r="BC731" s="360"/>
      <c r="BD731" s="360"/>
      <c r="BE731" s="360"/>
      <c r="BF731" s="360"/>
      <c r="BG731" s="360"/>
      <c r="BH731" s="360">
        <v>7</v>
      </c>
      <c r="BI731" s="360">
        <v>773</v>
      </c>
      <c r="BJ731" s="362">
        <f t="shared" si="85"/>
        <v>193.25</v>
      </c>
      <c r="BK731" s="360">
        <v>13</v>
      </c>
      <c r="BL731" s="360">
        <v>1123</v>
      </c>
      <c r="BM731" s="362">
        <f t="shared" si="86"/>
        <v>280.75</v>
      </c>
    </row>
    <row r="732" spans="1:65" ht="15.75" customHeight="1">
      <c r="A732" s="340">
        <v>730</v>
      </c>
      <c r="B732" s="360" t="s">
        <v>4602</v>
      </c>
      <c r="C732" s="360"/>
      <c r="D732" s="360"/>
      <c r="E732" s="370" t="s">
        <v>5</v>
      </c>
      <c r="F732" s="360"/>
      <c r="G732" s="360"/>
      <c r="H732" s="360"/>
      <c r="I732" s="360"/>
      <c r="J732" s="360"/>
      <c r="K732" s="360"/>
      <c r="L732" s="360"/>
      <c r="M732" s="360"/>
      <c r="N732" s="360"/>
      <c r="O732" s="360"/>
      <c r="P732" s="360"/>
      <c r="Q732" s="360"/>
      <c r="R732" s="360"/>
      <c r="S732" s="360"/>
      <c r="T732" s="360"/>
      <c r="U732" s="360"/>
      <c r="V732" s="360"/>
      <c r="W732" s="360"/>
      <c r="X732" s="360"/>
      <c r="Y732" s="360"/>
      <c r="Z732" s="360"/>
      <c r="AA732" s="360"/>
      <c r="AB732" s="360"/>
      <c r="AC732" s="360"/>
      <c r="AD732" s="360"/>
      <c r="AE732" s="360"/>
      <c r="AF732" s="360"/>
      <c r="AG732" s="360"/>
      <c r="AH732" s="360"/>
      <c r="AI732" s="360"/>
      <c r="AJ732" s="360"/>
      <c r="AK732" s="360"/>
      <c r="AL732" s="360"/>
      <c r="AM732" s="360"/>
      <c r="AN732" s="360"/>
      <c r="AO732" s="360"/>
      <c r="AP732" s="360"/>
      <c r="AQ732" s="360"/>
      <c r="AR732" s="360"/>
      <c r="AS732" s="360"/>
      <c r="AT732" s="360"/>
      <c r="AU732" s="360"/>
      <c r="AV732" s="360"/>
      <c r="AW732" s="360"/>
      <c r="AX732" s="360"/>
      <c r="AY732" s="360"/>
      <c r="AZ732" s="360"/>
      <c r="BA732" s="360"/>
      <c r="BB732" s="360"/>
      <c r="BC732" s="360"/>
      <c r="BD732" s="360"/>
      <c r="BE732" s="360"/>
      <c r="BF732" s="360"/>
      <c r="BG732" s="360"/>
      <c r="BH732" s="360">
        <v>4</v>
      </c>
      <c r="BI732" s="360">
        <v>164</v>
      </c>
      <c r="BJ732" s="362">
        <f t="shared" si="85"/>
        <v>41</v>
      </c>
      <c r="BK732" s="360">
        <v>13</v>
      </c>
      <c r="BL732" s="360">
        <v>1047</v>
      </c>
      <c r="BM732" s="362">
        <f t="shared" si="86"/>
        <v>261.75</v>
      </c>
    </row>
    <row r="733" spans="1:65" ht="15.75" customHeight="1">
      <c r="A733" s="340">
        <v>731</v>
      </c>
      <c r="B733" s="360" t="s">
        <v>4603</v>
      </c>
      <c r="C733" s="360"/>
      <c r="D733" s="360"/>
      <c r="E733" s="370" t="s">
        <v>5</v>
      </c>
      <c r="F733" s="360"/>
      <c r="G733" s="360"/>
      <c r="H733" s="360"/>
      <c r="I733" s="360"/>
      <c r="J733" s="360"/>
      <c r="K733" s="360"/>
      <c r="L733" s="360"/>
      <c r="M733" s="360"/>
      <c r="N733" s="360"/>
      <c r="O733" s="360"/>
      <c r="P733" s="360"/>
      <c r="Q733" s="360"/>
      <c r="R733" s="360"/>
      <c r="S733" s="360"/>
      <c r="T733" s="360"/>
      <c r="U733" s="360"/>
      <c r="V733" s="360"/>
      <c r="W733" s="360"/>
      <c r="X733" s="360"/>
      <c r="Y733" s="360"/>
      <c r="Z733" s="360"/>
      <c r="AA733" s="360"/>
      <c r="AB733" s="360"/>
      <c r="AC733" s="360"/>
      <c r="AD733" s="360"/>
      <c r="AE733" s="360"/>
      <c r="AF733" s="360"/>
      <c r="AG733" s="360"/>
      <c r="AH733" s="360"/>
      <c r="AI733" s="360"/>
      <c r="AJ733" s="360"/>
      <c r="AK733" s="360"/>
      <c r="AL733" s="360"/>
      <c r="AM733" s="360"/>
      <c r="AN733" s="360"/>
      <c r="AO733" s="360"/>
      <c r="AP733" s="360"/>
      <c r="AQ733" s="360"/>
      <c r="AR733" s="360"/>
      <c r="AS733" s="360"/>
      <c r="AT733" s="360"/>
      <c r="AU733" s="360"/>
      <c r="AV733" s="360"/>
      <c r="AW733" s="360"/>
      <c r="AX733" s="360"/>
      <c r="AY733" s="360"/>
      <c r="AZ733" s="360"/>
      <c r="BA733" s="360"/>
      <c r="BB733" s="360"/>
      <c r="BC733" s="360"/>
      <c r="BD733" s="360"/>
      <c r="BE733" s="360"/>
      <c r="BF733" s="360"/>
      <c r="BG733" s="360"/>
      <c r="BH733" s="360">
        <v>2</v>
      </c>
      <c r="BI733" s="360">
        <v>158</v>
      </c>
      <c r="BJ733" s="362">
        <f t="shared" si="85"/>
        <v>39.5</v>
      </c>
      <c r="BK733" s="360">
        <v>10</v>
      </c>
      <c r="BL733" s="360">
        <v>702</v>
      </c>
      <c r="BM733" s="362">
        <f t="shared" si="86"/>
        <v>175.5</v>
      </c>
    </row>
    <row r="734" spans="1:65" ht="15.75" customHeight="1">
      <c r="A734" s="340">
        <v>732</v>
      </c>
      <c r="B734" s="360" t="s">
        <v>4604</v>
      </c>
      <c r="C734" s="360"/>
      <c r="D734" s="360"/>
      <c r="E734" s="370" t="s">
        <v>5</v>
      </c>
      <c r="F734" s="360"/>
      <c r="G734" s="360"/>
      <c r="H734" s="360"/>
      <c r="I734" s="360"/>
      <c r="J734" s="360"/>
      <c r="K734" s="360"/>
      <c r="L734" s="360"/>
      <c r="M734" s="360"/>
      <c r="N734" s="360"/>
      <c r="O734" s="360"/>
      <c r="P734" s="360"/>
      <c r="Q734" s="360"/>
      <c r="R734" s="360"/>
      <c r="S734" s="360"/>
      <c r="T734" s="360"/>
      <c r="U734" s="360"/>
      <c r="V734" s="360"/>
      <c r="W734" s="360"/>
      <c r="X734" s="360"/>
      <c r="Y734" s="360"/>
      <c r="Z734" s="360"/>
      <c r="AA734" s="360"/>
      <c r="AB734" s="360"/>
      <c r="AC734" s="360"/>
      <c r="AD734" s="360"/>
      <c r="AE734" s="360"/>
      <c r="AF734" s="360"/>
      <c r="AG734" s="360"/>
      <c r="AH734" s="360"/>
      <c r="AI734" s="360"/>
      <c r="AJ734" s="360"/>
      <c r="AK734" s="360"/>
      <c r="AL734" s="360"/>
      <c r="AM734" s="360"/>
      <c r="AN734" s="360"/>
      <c r="AO734" s="360"/>
      <c r="AP734" s="360"/>
      <c r="AQ734" s="360"/>
      <c r="AR734" s="360"/>
      <c r="AS734" s="360"/>
      <c r="AT734" s="360"/>
      <c r="AU734" s="360"/>
      <c r="AV734" s="360"/>
      <c r="AW734" s="360"/>
      <c r="AX734" s="360"/>
      <c r="AY734" s="360"/>
      <c r="AZ734" s="360"/>
      <c r="BA734" s="360"/>
      <c r="BB734" s="360"/>
      <c r="BC734" s="360"/>
      <c r="BD734" s="360"/>
      <c r="BE734" s="360"/>
      <c r="BF734" s="360"/>
      <c r="BG734" s="360"/>
      <c r="BH734" s="360">
        <v>29</v>
      </c>
      <c r="BI734" s="360">
        <v>2947</v>
      </c>
      <c r="BJ734" s="362">
        <f t="shared" si="85"/>
        <v>736.75</v>
      </c>
      <c r="BK734" s="360">
        <v>50</v>
      </c>
      <c r="BL734" s="360">
        <v>4574</v>
      </c>
      <c r="BM734" s="362">
        <f t="shared" si="86"/>
        <v>1143.5</v>
      </c>
    </row>
    <row r="735" spans="1:65" ht="15.75" customHeight="1">
      <c r="A735" s="340">
        <v>733</v>
      </c>
      <c r="B735" s="360" t="s">
        <v>4605</v>
      </c>
      <c r="C735" s="360"/>
      <c r="D735" s="360"/>
      <c r="E735" s="370" t="s">
        <v>5</v>
      </c>
      <c r="F735" s="360"/>
      <c r="G735" s="360"/>
      <c r="H735" s="360"/>
      <c r="I735" s="360"/>
      <c r="J735" s="360"/>
      <c r="K735" s="360"/>
      <c r="L735" s="360"/>
      <c r="M735" s="360"/>
      <c r="N735" s="360"/>
      <c r="O735" s="360"/>
      <c r="P735" s="360"/>
      <c r="Q735" s="360"/>
      <c r="R735" s="360"/>
      <c r="S735" s="360"/>
      <c r="T735" s="360"/>
      <c r="U735" s="360"/>
      <c r="V735" s="360"/>
      <c r="W735" s="360"/>
      <c r="X735" s="360"/>
      <c r="Y735" s="360"/>
      <c r="Z735" s="360"/>
      <c r="AA735" s="360"/>
      <c r="AB735" s="360"/>
      <c r="AC735" s="360"/>
      <c r="AD735" s="360"/>
      <c r="AE735" s="360"/>
      <c r="AF735" s="360"/>
      <c r="AG735" s="360"/>
      <c r="AH735" s="360"/>
      <c r="AI735" s="360"/>
      <c r="AJ735" s="360"/>
      <c r="AK735" s="360"/>
      <c r="AL735" s="360"/>
      <c r="AM735" s="360"/>
      <c r="AN735" s="360"/>
      <c r="AO735" s="360"/>
      <c r="AP735" s="360"/>
      <c r="AQ735" s="360"/>
      <c r="AR735" s="360"/>
      <c r="AS735" s="360"/>
      <c r="AT735" s="360"/>
      <c r="AU735" s="360"/>
      <c r="AV735" s="360"/>
      <c r="AW735" s="360"/>
      <c r="AX735" s="360"/>
      <c r="AY735" s="360"/>
      <c r="AZ735" s="360"/>
      <c r="BA735" s="360"/>
      <c r="BB735" s="360"/>
      <c r="BC735" s="360"/>
      <c r="BD735" s="360"/>
      <c r="BE735" s="360"/>
      <c r="BF735" s="360"/>
      <c r="BG735" s="360"/>
      <c r="BH735" s="360">
        <v>1</v>
      </c>
      <c r="BI735" s="360">
        <v>59</v>
      </c>
      <c r="BJ735" s="362">
        <f t="shared" si="85"/>
        <v>14.75</v>
      </c>
      <c r="BK735" s="360">
        <v>4</v>
      </c>
      <c r="BL735" s="360">
        <v>248</v>
      </c>
      <c r="BM735" s="362">
        <f t="shared" si="86"/>
        <v>62</v>
      </c>
    </row>
    <row r="736" spans="1:65" ht="15.75" customHeight="1">
      <c r="A736" s="340">
        <v>734</v>
      </c>
      <c r="B736" s="360" t="s">
        <v>4606</v>
      </c>
      <c r="C736" s="360"/>
      <c r="D736" s="360"/>
      <c r="E736" s="370" t="s">
        <v>5</v>
      </c>
      <c r="F736" s="360"/>
      <c r="G736" s="360"/>
      <c r="H736" s="360"/>
      <c r="I736" s="360"/>
      <c r="J736" s="360"/>
      <c r="K736" s="360"/>
      <c r="L736" s="360"/>
      <c r="M736" s="360"/>
      <c r="N736" s="360"/>
      <c r="O736" s="360"/>
      <c r="P736" s="360"/>
      <c r="Q736" s="360"/>
      <c r="R736" s="360"/>
      <c r="S736" s="360"/>
      <c r="T736" s="360"/>
      <c r="U736" s="360"/>
      <c r="V736" s="360"/>
      <c r="W736" s="360"/>
      <c r="X736" s="360"/>
      <c r="Y736" s="360"/>
      <c r="Z736" s="360"/>
      <c r="AA736" s="360"/>
      <c r="AB736" s="360"/>
      <c r="AC736" s="360"/>
      <c r="AD736" s="360"/>
      <c r="AE736" s="360"/>
      <c r="AF736" s="360"/>
      <c r="AG736" s="360"/>
      <c r="AH736" s="360"/>
      <c r="AI736" s="360"/>
      <c r="AJ736" s="360"/>
      <c r="AK736" s="360"/>
      <c r="AL736" s="360"/>
      <c r="AM736" s="360"/>
      <c r="AN736" s="360"/>
      <c r="AO736" s="360"/>
      <c r="AP736" s="360"/>
      <c r="AQ736" s="360"/>
      <c r="AR736" s="360"/>
      <c r="AS736" s="360"/>
      <c r="AT736" s="360"/>
      <c r="AU736" s="360"/>
      <c r="AV736" s="360"/>
      <c r="AW736" s="360"/>
      <c r="AX736" s="360"/>
      <c r="AY736" s="360"/>
      <c r="AZ736" s="360"/>
      <c r="BA736" s="360"/>
      <c r="BB736" s="360"/>
      <c r="BC736" s="360"/>
      <c r="BD736" s="360"/>
      <c r="BE736" s="360"/>
      <c r="BF736" s="360"/>
      <c r="BG736" s="360"/>
      <c r="BH736" s="360">
        <v>18</v>
      </c>
      <c r="BI736" s="360">
        <v>1414</v>
      </c>
      <c r="BJ736" s="362">
        <f t="shared" si="85"/>
        <v>353.5</v>
      </c>
      <c r="BK736" s="360">
        <v>57</v>
      </c>
      <c r="BL736" s="360">
        <v>4111</v>
      </c>
      <c r="BM736" s="362">
        <f t="shared" si="86"/>
        <v>1027.75</v>
      </c>
    </row>
    <row r="737" spans="1:65" ht="15.75" customHeight="1">
      <c r="A737" s="340">
        <v>735</v>
      </c>
      <c r="B737" s="360" t="s">
        <v>4607</v>
      </c>
      <c r="C737" s="360"/>
      <c r="D737" s="360"/>
      <c r="E737" s="370" t="s">
        <v>5</v>
      </c>
      <c r="F737" s="360"/>
      <c r="G737" s="360"/>
      <c r="H737" s="360"/>
      <c r="I737" s="360"/>
      <c r="J737" s="360"/>
      <c r="K737" s="360"/>
      <c r="L737" s="360"/>
      <c r="M737" s="360"/>
      <c r="N737" s="360"/>
      <c r="O737" s="360"/>
      <c r="P737" s="360"/>
      <c r="Q737" s="360"/>
      <c r="R737" s="360"/>
      <c r="S737" s="360"/>
      <c r="T737" s="360"/>
      <c r="U737" s="360"/>
      <c r="V737" s="360"/>
      <c r="W737" s="360"/>
      <c r="X737" s="360"/>
      <c r="Y737" s="360"/>
      <c r="Z737" s="360"/>
      <c r="AA737" s="360"/>
      <c r="AB737" s="360"/>
      <c r="AC737" s="360"/>
      <c r="AD737" s="360"/>
      <c r="AE737" s="360"/>
      <c r="AF737" s="360"/>
      <c r="AG737" s="360"/>
      <c r="AH737" s="360"/>
      <c r="AI737" s="360"/>
      <c r="AJ737" s="360"/>
      <c r="AK737" s="360"/>
      <c r="AL737" s="360"/>
      <c r="AM737" s="360"/>
      <c r="AN737" s="360"/>
      <c r="AO737" s="360"/>
      <c r="AP737" s="360"/>
      <c r="AQ737" s="360"/>
      <c r="AR737" s="360"/>
      <c r="AS737" s="360"/>
      <c r="AT737" s="360"/>
      <c r="AU737" s="360"/>
      <c r="AV737" s="360"/>
      <c r="AW737" s="360"/>
      <c r="AX737" s="360"/>
      <c r="AY737" s="360"/>
      <c r="AZ737" s="360"/>
      <c r="BA737" s="360"/>
      <c r="BB737" s="360"/>
      <c r="BC737" s="360"/>
      <c r="BD737" s="360"/>
      <c r="BE737" s="360"/>
      <c r="BF737" s="360"/>
      <c r="BG737" s="360"/>
      <c r="BH737" s="360">
        <v>3</v>
      </c>
      <c r="BI737" s="360">
        <v>177</v>
      </c>
      <c r="BJ737" s="362">
        <f t="shared" si="85"/>
        <v>44.25</v>
      </c>
      <c r="BK737" s="360">
        <v>52</v>
      </c>
      <c r="BL737" s="360">
        <v>4096</v>
      </c>
      <c r="BM737" s="362">
        <f t="shared" si="86"/>
        <v>1024</v>
      </c>
    </row>
    <row r="738" spans="1:65" ht="15.75" customHeight="1">
      <c r="A738" s="340">
        <v>736</v>
      </c>
      <c r="B738" s="360" t="s">
        <v>4608</v>
      </c>
      <c r="C738" s="360"/>
      <c r="D738" s="360"/>
      <c r="E738" s="370" t="s">
        <v>5</v>
      </c>
      <c r="F738" s="360"/>
      <c r="G738" s="360"/>
      <c r="H738" s="360"/>
      <c r="I738" s="360"/>
      <c r="J738" s="360"/>
      <c r="K738" s="360"/>
      <c r="L738" s="360"/>
      <c r="M738" s="360"/>
      <c r="N738" s="360"/>
      <c r="O738" s="360"/>
      <c r="P738" s="360"/>
      <c r="Q738" s="360"/>
      <c r="R738" s="360"/>
      <c r="S738" s="360"/>
      <c r="T738" s="360"/>
      <c r="U738" s="360"/>
      <c r="V738" s="360"/>
      <c r="W738" s="360"/>
      <c r="X738" s="360"/>
      <c r="Y738" s="360"/>
      <c r="Z738" s="360"/>
      <c r="AA738" s="360"/>
      <c r="AB738" s="360"/>
      <c r="AC738" s="360"/>
      <c r="AD738" s="360"/>
      <c r="AE738" s="360"/>
      <c r="AF738" s="360"/>
      <c r="AG738" s="360"/>
      <c r="AH738" s="360"/>
      <c r="AI738" s="360"/>
      <c r="AJ738" s="360"/>
      <c r="AK738" s="360"/>
      <c r="AL738" s="360"/>
      <c r="AM738" s="360"/>
      <c r="AN738" s="360"/>
      <c r="AO738" s="360"/>
      <c r="AP738" s="360"/>
      <c r="AQ738" s="360"/>
      <c r="AR738" s="360"/>
      <c r="AS738" s="360"/>
      <c r="AT738" s="360"/>
      <c r="AU738" s="360"/>
      <c r="AV738" s="360"/>
      <c r="AW738" s="360"/>
      <c r="AX738" s="360"/>
      <c r="AY738" s="360"/>
      <c r="AZ738" s="360"/>
      <c r="BA738" s="360"/>
      <c r="BB738" s="360"/>
      <c r="BC738" s="360"/>
      <c r="BD738" s="360"/>
      <c r="BE738" s="360"/>
      <c r="BF738" s="360"/>
      <c r="BG738" s="360"/>
      <c r="BH738" s="360">
        <v>38</v>
      </c>
      <c r="BI738" s="360">
        <v>1966</v>
      </c>
      <c r="BJ738" s="362">
        <f t="shared" si="85"/>
        <v>491.5</v>
      </c>
      <c r="BK738" s="360">
        <v>53</v>
      </c>
      <c r="BL738" s="360">
        <v>2847</v>
      </c>
      <c r="BM738" s="362">
        <f t="shared" si="86"/>
        <v>711.75</v>
      </c>
    </row>
    <row r="739" spans="1:65" ht="15.75" customHeight="1">
      <c r="A739" s="340">
        <v>737</v>
      </c>
      <c r="B739" s="360" t="s">
        <v>4609</v>
      </c>
      <c r="C739" s="360"/>
      <c r="D739" s="360"/>
      <c r="E739" s="370" t="s">
        <v>5</v>
      </c>
      <c r="F739" s="360"/>
      <c r="G739" s="360"/>
      <c r="H739" s="360"/>
      <c r="I739" s="360"/>
      <c r="J739" s="360"/>
      <c r="K739" s="360"/>
      <c r="L739" s="360"/>
      <c r="M739" s="360"/>
      <c r="N739" s="360"/>
      <c r="O739" s="360"/>
      <c r="P739" s="360"/>
      <c r="Q739" s="360"/>
      <c r="R739" s="360"/>
      <c r="S739" s="360"/>
      <c r="T739" s="360"/>
      <c r="U739" s="360"/>
      <c r="V739" s="360"/>
      <c r="W739" s="360"/>
      <c r="X739" s="360"/>
      <c r="Y739" s="360"/>
      <c r="Z739" s="360"/>
      <c r="AA739" s="360"/>
      <c r="AB739" s="360"/>
      <c r="AC739" s="360"/>
      <c r="AD739" s="360"/>
      <c r="AE739" s="360"/>
      <c r="AF739" s="360"/>
      <c r="AG739" s="360"/>
      <c r="AH739" s="360"/>
      <c r="AI739" s="360"/>
      <c r="AJ739" s="360"/>
      <c r="AK739" s="360"/>
      <c r="AL739" s="360"/>
      <c r="AM739" s="360"/>
      <c r="AN739" s="360"/>
      <c r="AO739" s="360"/>
      <c r="AP739" s="360"/>
      <c r="AQ739" s="360"/>
      <c r="AR739" s="360"/>
      <c r="AS739" s="360"/>
      <c r="AT739" s="360"/>
      <c r="AU739" s="360"/>
      <c r="AV739" s="360"/>
      <c r="AW739" s="360"/>
      <c r="AX739" s="360"/>
      <c r="AY739" s="360"/>
      <c r="AZ739" s="360"/>
      <c r="BA739" s="360"/>
      <c r="BB739" s="360"/>
      <c r="BC739" s="360"/>
      <c r="BD739" s="360"/>
      <c r="BE739" s="360"/>
      <c r="BF739" s="360"/>
      <c r="BG739" s="360"/>
      <c r="BH739" s="360">
        <v>8</v>
      </c>
      <c r="BI739" s="360">
        <v>304</v>
      </c>
      <c r="BJ739" s="362">
        <f t="shared" si="85"/>
        <v>76</v>
      </c>
      <c r="BK739" s="360">
        <v>25</v>
      </c>
      <c r="BL739" s="360">
        <v>1599</v>
      </c>
      <c r="BM739" s="362">
        <f t="shared" si="86"/>
        <v>399.75</v>
      </c>
    </row>
    <row r="740" spans="1:65" ht="15.75" customHeight="1">
      <c r="A740" s="340">
        <v>738</v>
      </c>
      <c r="B740" s="360" t="s">
        <v>4610</v>
      </c>
      <c r="C740" s="360"/>
      <c r="D740" s="360"/>
      <c r="E740" s="370" t="s">
        <v>5</v>
      </c>
      <c r="F740" s="360"/>
      <c r="G740" s="360"/>
      <c r="H740" s="360"/>
      <c r="I740" s="360"/>
      <c r="J740" s="360"/>
      <c r="K740" s="360"/>
      <c r="L740" s="360"/>
      <c r="M740" s="360"/>
      <c r="N740" s="360"/>
      <c r="O740" s="360"/>
      <c r="P740" s="360"/>
      <c r="Q740" s="360"/>
      <c r="R740" s="360"/>
      <c r="S740" s="360"/>
      <c r="T740" s="360"/>
      <c r="U740" s="360"/>
      <c r="V740" s="360"/>
      <c r="W740" s="360"/>
      <c r="X740" s="360"/>
      <c r="Y740" s="360"/>
      <c r="Z740" s="360"/>
      <c r="AA740" s="360"/>
      <c r="AB740" s="360"/>
      <c r="AC740" s="360"/>
      <c r="AD740" s="360"/>
      <c r="AE740" s="360"/>
      <c r="AF740" s="360"/>
      <c r="AG740" s="360"/>
      <c r="AH740" s="360"/>
      <c r="AI740" s="360"/>
      <c r="AJ740" s="360"/>
      <c r="AK740" s="360"/>
      <c r="AL740" s="360"/>
      <c r="AM740" s="360"/>
      <c r="AN740" s="360"/>
      <c r="AO740" s="360"/>
      <c r="AP740" s="360"/>
      <c r="AQ740" s="360"/>
      <c r="AR740" s="360"/>
      <c r="AS740" s="360"/>
      <c r="AT740" s="360"/>
      <c r="AU740" s="360"/>
      <c r="AV740" s="360"/>
      <c r="AW740" s="360"/>
      <c r="AX740" s="360"/>
      <c r="AY740" s="360"/>
      <c r="AZ740" s="360"/>
      <c r="BA740" s="360"/>
      <c r="BB740" s="360"/>
      <c r="BC740" s="360"/>
      <c r="BD740" s="360"/>
      <c r="BE740" s="360"/>
      <c r="BF740" s="360"/>
      <c r="BG740" s="360"/>
      <c r="BH740" s="360">
        <v>22</v>
      </c>
      <c r="BI740" s="360">
        <v>1418</v>
      </c>
      <c r="BJ740" s="362">
        <f t="shared" si="85"/>
        <v>354.5</v>
      </c>
      <c r="BK740" s="360">
        <v>116</v>
      </c>
      <c r="BL740" s="360">
        <v>7512</v>
      </c>
      <c r="BM740" s="362">
        <f t="shared" si="86"/>
        <v>1878</v>
      </c>
    </row>
    <row r="741" spans="1:65" ht="15.75" customHeight="1">
      <c r="A741" s="340">
        <v>739</v>
      </c>
      <c r="B741" s="360" t="s">
        <v>4611</v>
      </c>
      <c r="C741" s="360"/>
      <c r="D741" s="360"/>
      <c r="E741" s="370" t="s">
        <v>5</v>
      </c>
      <c r="F741" s="360"/>
      <c r="G741" s="360"/>
      <c r="H741" s="360"/>
      <c r="I741" s="360"/>
      <c r="J741" s="360"/>
      <c r="K741" s="360"/>
      <c r="L741" s="360"/>
      <c r="M741" s="360"/>
      <c r="N741" s="360"/>
      <c r="O741" s="360"/>
      <c r="P741" s="360"/>
      <c r="Q741" s="360"/>
      <c r="R741" s="360"/>
      <c r="S741" s="360"/>
      <c r="T741" s="360"/>
      <c r="U741" s="360"/>
      <c r="V741" s="360"/>
      <c r="W741" s="360"/>
      <c r="X741" s="360"/>
      <c r="Y741" s="360"/>
      <c r="Z741" s="360"/>
      <c r="AA741" s="360"/>
      <c r="AB741" s="360"/>
      <c r="AC741" s="360"/>
      <c r="AD741" s="360"/>
      <c r="AE741" s="360"/>
      <c r="AF741" s="360"/>
      <c r="AG741" s="360"/>
      <c r="AH741" s="360"/>
      <c r="AI741" s="360"/>
      <c r="AJ741" s="360"/>
      <c r="AK741" s="360"/>
      <c r="AL741" s="360"/>
      <c r="AM741" s="360"/>
      <c r="AN741" s="360"/>
      <c r="AO741" s="360"/>
      <c r="AP741" s="360"/>
      <c r="AQ741" s="360"/>
      <c r="AR741" s="360"/>
      <c r="AS741" s="360"/>
      <c r="AT741" s="360"/>
      <c r="AU741" s="360"/>
      <c r="AV741" s="360"/>
      <c r="AW741" s="360"/>
      <c r="AX741" s="360"/>
      <c r="AY741" s="360"/>
      <c r="AZ741" s="360"/>
      <c r="BA741" s="360"/>
      <c r="BB741" s="360"/>
      <c r="BC741" s="360"/>
      <c r="BD741" s="360"/>
      <c r="BE741" s="360"/>
      <c r="BF741" s="360"/>
      <c r="BG741" s="360"/>
      <c r="BH741" s="360">
        <v>1</v>
      </c>
      <c r="BI741" s="360">
        <v>119</v>
      </c>
      <c r="BJ741" s="362">
        <f t="shared" si="85"/>
        <v>29.75</v>
      </c>
      <c r="BK741" s="360">
        <v>12</v>
      </c>
      <c r="BL741" s="360">
        <v>940</v>
      </c>
      <c r="BM741" s="362">
        <f t="shared" si="86"/>
        <v>235</v>
      </c>
    </row>
    <row r="742" spans="1:65" ht="15.75" customHeight="1">
      <c r="A742" s="340">
        <v>740</v>
      </c>
      <c r="B742" s="360" t="s">
        <v>4612</v>
      </c>
      <c r="C742" s="360"/>
      <c r="D742" s="360"/>
      <c r="E742" s="370" t="s">
        <v>5</v>
      </c>
      <c r="F742" s="360"/>
      <c r="G742" s="360"/>
      <c r="H742" s="360"/>
      <c r="I742" s="360"/>
      <c r="J742" s="360"/>
      <c r="K742" s="360"/>
      <c r="L742" s="360"/>
      <c r="M742" s="360"/>
      <c r="N742" s="360"/>
      <c r="O742" s="360"/>
      <c r="P742" s="360"/>
      <c r="Q742" s="360"/>
      <c r="R742" s="360"/>
      <c r="S742" s="360"/>
      <c r="T742" s="360"/>
      <c r="U742" s="360"/>
      <c r="V742" s="360"/>
      <c r="W742" s="360"/>
      <c r="X742" s="360"/>
      <c r="Y742" s="360"/>
      <c r="Z742" s="360"/>
      <c r="AA742" s="360"/>
      <c r="AB742" s="360"/>
      <c r="AC742" s="360"/>
      <c r="AD742" s="360"/>
      <c r="AE742" s="360"/>
      <c r="AF742" s="360"/>
      <c r="AG742" s="360"/>
      <c r="AH742" s="360"/>
      <c r="AI742" s="360"/>
      <c r="AJ742" s="360"/>
      <c r="AK742" s="360"/>
      <c r="AL742" s="360"/>
      <c r="AM742" s="360"/>
      <c r="AN742" s="360"/>
      <c r="AO742" s="360"/>
      <c r="AP742" s="360"/>
      <c r="AQ742" s="360"/>
      <c r="AR742" s="360"/>
      <c r="AS742" s="360"/>
      <c r="AT742" s="360"/>
      <c r="AU742" s="360"/>
      <c r="AV742" s="360"/>
      <c r="AW742" s="360"/>
      <c r="AX742" s="360"/>
      <c r="AY742" s="360"/>
      <c r="AZ742" s="360"/>
      <c r="BA742" s="360"/>
      <c r="BB742" s="360"/>
      <c r="BC742" s="360"/>
      <c r="BD742" s="360"/>
      <c r="BE742" s="360"/>
      <c r="BF742" s="360"/>
      <c r="BG742" s="360"/>
      <c r="BH742" s="360">
        <v>5</v>
      </c>
      <c r="BI742" s="360">
        <v>475</v>
      </c>
      <c r="BJ742" s="362">
        <f t="shared" si="85"/>
        <v>118.75</v>
      </c>
      <c r="BK742" s="360">
        <v>28</v>
      </c>
      <c r="BL742" s="360">
        <v>2108</v>
      </c>
      <c r="BM742" s="362">
        <f t="shared" si="86"/>
        <v>527</v>
      </c>
    </row>
    <row r="743" spans="1:65" ht="15.75" customHeight="1">
      <c r="A743" s="340">
        <v>741</v>
      </c>
      <c r="B743" s="360" t="s">
        <v>4613</v>
      </c>
      <c r="C743" s="360"/>
      <c r="D743" s="360"/>
      <c r="E743" s="370" t="s">
        <v>5</v>
      </c>
      <c r="F743" s="360"/>
      <c r="G743" s="360"/>
      <c r="H743" s="360"/>
      <c r="I743" s="360"/>
      <c r="J743" s="360"/>
      <c r="K743" s="360"/>
      <c r="L743" s="360"/>
      <c r="M743" s="360"/>
      <c r="N743" s="360"/>
      <c r="O743" s="360"/>
      <c r="P743" s="360"/>
      <c r="Q743" s="360"/>
      <c r="R743" s="360"/>
      <c r="S743" s="360"/>
      <c r="T743" s="360"/>
      <c r="U743" s="360"/>
      <c r="V743" s="360"/>
      <c r="W743" s="360"/>
      <c r="X743" s="360"/>
      <c r="Y743" s="360"/>
      <c r="Z743" s="360"/>
      <c r="AA743" s="360"/>
      <c r="AB743" s="360"/>
      <c r="AC743" s="360"/>
      <c r="AD743" s="360"/>
      <c r="AE743" s="360"/>
      <c r="AF743" s="360"/>
      <c r="AG743" s="360"/>
      <c r="AH743" s="360"/>
      <c r="AI743" s="360"/>
      <c r="AJ743" s="360"/>
      <c r="AK743" s="360"/>
      <c r="AL743" s="360"/>
      <c r="AM743" s="360"/>
      <c r="AN743" s="360"/>
      <c r="AO743" s="360"/>
      <c r="AP743" s="360"/>
      <c r="AQ743" s="360"/>
      <c r="AR743" s="360"/>
      <c r="AS743" s="360"/>
      <c r="AT743" s="360"/>
      <c r="AU743" s="360"/>
      <c r="AV743" s="360"/>
      <c r="AW743" s="360"/>
      <c r="AX743" s="360"/>
      <c r="AY743" s="360"/>
      <c r="AZ743" s="360"/>
      <c r="BA743" s="360"/>
      <c r="BB743" s="360"/>
      <c r="BC743" s="360"/>
      <c r="BD743" s="360"/>
      <c r="BE743" s="360"/>
      <c r="BF743" s="360"/>
      <c r="BG743" s="360"/>
      <c r="BH743" s="360">
        <v>17</v>
      </c>
      <c r="BI743" s="360">
        <v>1431</v>
      </c>
      <c r="BJ743" s="362">
        <f t="shared" si="85"/>
        <v>357.75</v>
      </c>
      <c r="BK743" s="360">
        <v>35</v>
      </c>
      <c r="BL743" s="360">
        <v>2713</v>
      </c>
      <c r="BM743" s="362">
        <f t="shared" si="86"/>
        <v>678.25</v>
      </c>
    </row>
    <row r="744" spans="1:65" ht="15.75" customHeight="1">
      <c r="A744" s="340">
        <v>742</v>
      </c>
      <c r="B744" s="360" t="s">
        <v>4614</v>
      </c>
      <c r="C744" s="360"/>
      <c r="D744" s="360"/>
      <c r="E744" s="370" t="s">
        <v>5</v>
      </c>
      <c r="F744" s="360"/>
      <c r="G744" s="360"/>
      <c r="H744" s="360"/>
      <c r="I744" s="360"/>
      <c r="J744" s="360"/>
      <c r="K744" s="360"/>
      <c r="L744" s="360"/>
      <c r="M744" s="360"/>
      <c r="N744" s="360"/>
      <c r="O744" s="360"/>
      <c r="P744" s="360"/>
      <c r="Q744" s="360"/>
      <c r="R744" s="360"/>
      <c r="S744" s="360"/>
      <c r="T744" s="360"/>
      <c r="U744" s="360"/>
      <c r="V744" s="360"/>
      <c r="W744" s="360"/>
      <c r="X744" s="360"/>
      <c r="Y744" s="360"/>
      <c r="Z744" s="360"/>
      <c r="AA744" s="360"/>
      <c r="AB744" s="360"/>
      <c r="AC744" s="360"/>
      <c r="AD744" s="360"/>
      <c r="AE744" s="360"/>
      <c r="AF744" s="360"/>
      <c r="AG744" s="360"/>
      <c r="AH744" s="360"/>
      <c r="AI744" s="360"/>
      <c r="AJ744" s="360"/>
      <c r="AK744" s="360"/>
      <c r="AL744" s="360"/>
      <c r="AM744" s="360"/>
      <c r="AN744" s="360"/>
      <c r="AO744" s="360"/>
      <c r="AP744" s="360"/>
      <c r="AQ744" s="360"/>
      <c r="AR744" s="360"/>
      <c r="AS744" s="360"/>
      <c r="AT744" s="360"/>
      <c r="AU744" s="360"/>
      <c r="AV744" s="360"/>
      <c r="AW744" s="360"/>
      <c r="AX744" s="360"/>
      <c r="AY744" s="360"/>
      <c r="AZ744" s="360"/>
      <c r="BA744" s="360"/>
      <c r="BB744" s="360"/>
      <c r="BC744" s="360"/>
      <c r="BD744" s="360"/>
      <c r="BE744" s="360"/>
      <c r="BF744" s="360"/>
      <c r="BG744" s="360"/>
      <c r="BH744" s="360">
        <v>3</v>
      </c>
      <c r="BI744" s="360">
        <v>193</v>
      </c>
      <c r="BJ744" s="362">
        <f t="shared" si="85"/>
        <v>48.25</v>
      </c>
      <c r="BK744" s="360">
        <v>13</v>
      </c>
      <c r="BL744" s="360">
        <v>1039</v>
      </c>
      <c r="BM744" s="362">
        <f t="shared" si="86"/>
        <v>259.75</v>
      </c>
    </row>
    <row r="745" spans="1:65" ht="15.75" customHeight="1">
      <c r="A745" s="340">
        <v>743</v>
      </c>
      <c r="B745" s="360" t="s">
        <v>4615</v>
      </c>
      <c r="C745" s="360"/>
      <c r="D745" s="360"/>
      <c r="E745" s="370" t="s">
        <v>5</v>
      </c>
      <c r="F745" s="360"/>
      <c r="G745" s="360"/>
      <c r="H745" s="360"/>
      <c r="I745" s="360"/>
      <c r="J745" s="360"/>
      <c r="K745" s="360"/>
      <c r="L745" s="360"/>
      <c r="M745" s="360"/>
      <c r="N745" s="360"/>
      <c r="O745" s="360"/>
      <c r="P745" s="360"/>
      <c r="Q745" s="360"/>
      <c r="R745" s="360"/>
      <c r="S745" s="360"/>
      <c r="T745" s="360"/>
      <c r="U745" s="360"/>
      <c r="V745" s="360"/>
      <c r="W745" s="360"/>
      <c r="X745" s="360"/>
      <c r="Y745" s="360"/>
      <c r="Z745" s="360"/>
      <c r="AA745" s="360"/>
      <c r="AB745" s="360"/>
      <c r="AC745" s="360"/>
      <c r="AD745" s="360"/>
      <c r="AE745" s="360"/>
      <c r="AF745" s="360"/>
      <c r="AG745" s="360"/>
      <c r="AH745" s="360"/>
      <c r="AI745" s="360"/>
      <c r="AJ745" s="360"/>
      <c r="AK745" s="360"/>
      <c r="AL745" s="360"/>
      <c r="AM745" s="360"/>
      <c r="AN745" s="360"/>
      <c r="AO745" s="360"/>
      <c r="AP745" s="360"/>
      <c r="AQ745" s="360"/>
      <c r="AR745" s="360"/>
      <c r="AS745" s="360"/>
      <c r="AT745" s="360"/>
      <c r="AU745" s="360"/>
      <c r="AV745" s="360"/>
      <c r="AW745" s="360"/>
      <c r="AX745" s="360"/>
      <c r="AY745" s="360"/>
      <c r="AZ745" s="360"/>
      <c r="BA745" s="360"/>
      <c r="BB745" s="360"/>
      <c r="BC745" s="360"/>
      <c r="BD745" s="360"/>
      <c r="BE745" s="360"/>
      <c r="BF745" s="360"/>
      <c r="BG745" s="360"/>
      <c r="BH745" s="360">
        <v>9</v>
      </c>
      <c r="BI745" s="360">
        <v>663</v>
      </c>
      <c r="BJ745" s="362">
        <f t="shared" si="85"/>
        <v>165.75</v>
      </c>
      <c r="BK745" s="360">
        <v>33</v>
      </c>
      <c r="BL745" s="360">
        <v>1819</v>
      </c>
      <c r="BM745" s="362">
        <f t="shared" si="86"/>
        <v>454.75</v>
      </c>
    </row>
    <row r="746" spans="1:65" ht="15.75" customHeight="1">
      <c r="A746" s="340">
        <v>744</v>
      </c>
      <c r="B746" s="360" t="s">
        <v>4616</v>
      </c>
      <c r="C746" s="360"/>
      <c r="D746" s="360"/>
      <c r="E746" s="370" t="s">
        <v>5</v>
      </c>
      <c r="F746" s="360"/>
      <c r="G746" s="360"/>
      <c r="H746" s="360"/>
      <c r="I746" s="360"/>
      <c r="J746" s="360"/>
      <c r="K746" s="360"/>
      <c r="L746" s="360"/>
      <c r="M746" s="360"/>
      <c r="N746" s="360"/>
      <c r="O746" s="360"/>
      <c r="P746" s="360"/>
      <c r="Q746" s="360"/>
      <c r="R746" s="360"/>
      <c r="S746" s="360"/>
      <c r="T746" s="360"/>
      <c r="U746" s="360"/>
      <c r="V746" s="360"/>
      <c r="W746" s="360"/>
      <c r="X746" s="360"/>
      <c r="Y746" s="360"/>
      <c r="Z746" s="360"/>
      <c r="AA746" s="360"/>
      <c r="AB746" s="360"/>
      <c r="AC746" s="360"/>
      <c r="AD746" s="360"/>
      <c r="AE746" s="360"/>
      <c r="AF746" s="360"/>
      <c r="AG746" s="360"/>
      <c r="AH746" s="360"/>
      <c r="AI746" s="360"/>
      <c r="AJ746" s="360"/>
      <c r="AK746" s="360"/>
      <c r="AL746" s="360"/>
      <c r="AM746" s="360"/>
      <c r="AN746" s="360"/>
      <c r="AO746" s="360"/>
      <c r="AP746" s="360"/>
      <c r="AQ746" s="360"/>
      <c r="AR746" s="360"/>
      <c r="AS746" s="360"/>
      <c r="AT746" s="360"/>
      <c r="AU746" s="360"/>
      <c r="AV746" s="360"/>
      <c r="AW746" s="360"/>
      <c r="AX746" s="360"/>
      <c r="AY746" s="360"/>
      <c r="AZ746" s="360"/>
      <c r="BA746" s="360"/>
      <c r="BB746" s="360"/>
      <c r="BC746" s="360"/>
      <c r="BD746" s="360"/>
      <c r="BE746" s="360"/>
      <c r="BF746" s="360"/>
      <c r="BG746" s="360"/>
      <c r="BH746" s="360">
        <v>7</v>
      </c>
      <c r="BI746" s="360">
        <v>533</v>
      </c>
      <c r="BJ746" s="362">
        <f t="shared" si="85"/>
        <v>133.25</v>
      </c>
      <c r="BK746" s="360">
        <v>36</v>
      </c>
      <c r="BL746" s="360">
        <v>2800</v>
      </c>
      <c r="BM746" s="362">
        <f t="shared" si="86"/>
        <v>700</v>
      </c>
    </row>
    <row r="747" spans="1:65" ht="15.75" customHeight="1">
      <c r="A747" s="340">
        <v>745</v>
      </c>
      <c r="B747" s="360" t="s">
        <v>4617</v>
      </c>
      <c r="C747" s="360"/>
      <c r="D747" s="360"/>
      <c r="E747" s="370" t="s">
        <v>5</v>
      </c>
      <c r="F747" s="360"/>
      <c r="G747" s="360"/>
      <c r="H747" s="360"/>
      <c r="I747" s="360"/>
      <c r="J747" s="360"/>
      <c r="K747" s="360"/>
      <c r="L747" s="360"/>
      <c r="M747" s="360"/>
      <c r="N747" s="360"/>
      <c r="O747" s="360"/>
      <c r="P747" s="360"/>
      <c r="Q747" s="360"/>
      <c r="R747" s="360"/>
      <c r="S747" s="360"/>
      <c r="T747" s="360"/>
      <c r="U747" s="360"/>
      <c r="V747" s="360"/>
      <c r="W747" s="360"/>
      <c r="X747" s="360"/>
      <c r="Y747" s="360"/>
      <c r="Z747" s="360"/>
      <c r="AA747" s="360"/>
      <c r="AB747" s="360"/>
      <c r="AC747" s="360"/>
      <c r="AD747" s="360"/>
      <c r="AE747" s="360"/>
      <c r="AF747" s="360"/>
      <c r="AG747" s="360"/>
      <c r="AH747" s="360"/>
      <c r="AI747" s="360"/>
      <c r="AJ747" s="360"/>
      <c r="AK747" s="360"/>
      <c r="AL747" s="360"/>
      <c r="AM747" s="360"/>
      <c r="AN747" s="360"/>
      <c r="AO747" s="360"/>
      <c r="AP747" s="360"/>
      <c r="AQ747" s="360"/>
      <c r="AR747" s="360"/>
      <c r="AS747" s="360"/>
      <c r="AT747" s="360"/>
      <c r="AU747" s="360"/>
      <c r="AV747" s="360"/>
      <c r="AW747" s="360"/>
      <c r="AX747" s="360"/>
      <c r="AY747" s="360"/>
      <c r="AZ747" s="360"/>
      <c r="BA747" s="360"/>
      <c r="BB747" s="360"/>
      <c r="BC747" s="360"/>
      <c r="BD747" s="360"/>
      <c r="BE747" s="360"/>
      <c r="BF747" s="360"/>
      <c r="BG747" s="360"/>
      <c r="BH747" s="360">
        <v>7</v>
      </c>
      <c r="BI747" s="360">
        <v>653</v>
      </c>
      <c r="BJ747" s="362">
        <f t="shared" si="85"/>
        <v>163.25</v>
      </c>
      <c r="BK747" s="360">
        <v>10</v>
      </c>
      <c r="BL747" s="360">
        <v>970</v>
      </c>
      <c r="BM747" s="362">
        <f t="shared" si="86"/>
        <v>242.5</v>
      </c>
    </row>
    <row r="748" spans="1:65" ht="15.75" customHeight="1">
      <c r="A748" s="340">
        <v>746</v>
      </c>
      <c r="B748" s="360" t="s">
        <v>4618</v>
      </c>
      <c r="C748" s="360"/>
      <c r="D748" s="360"/>
      <c r="E748" s="370" t="s">
        <v>5</v>
      </c>
      <c r="F748" s="360"/>
      <c r="G748" s="360"/>
      <c r="H748" s="360"/>
      <c r="I748" s="360"/>
      <c r="J748" s="360"/>
      <c r="K748" s="360"/>
      <c r="L748" s="360"/>
      <c r="M748" s="360"/>
      <c r="N748" s="360"/>
      <c r="O748" s="360"/>
      <c r="P748" s="360"/>
      <c r="Q748" s="360"/>
      <c r="R748" s="360"/>
      <c r="S748" s="360"/>
      <c r="T748" s="360"/>
      <c r="U748" s="360"/>
      <c r="V748" s="360"/>
      <c r="W748" s="360"/>
      <c r="X748" s="360"/>
      <c r="Y748" s="360"/>
      <c r="Z748" s="360"/>
      <c r="AA748" s="360"/>
      <c r="AB748" s="360"/>
      <c r="AC748" s="360"/>
      <c r="AD748" s="360"/>
      <c r="AE748" s="360"/>
      <c r="AF748" s="360"/>
      <c r="AG748" s="360"/>
      <c r="AH748" s="360"/>
      <c r="AI748" s="360"/>
      <c r="AJ748" s="360"/>
      <c r="AK748" s="360"/>
      <c r="AL748" s="360"/>
      <c r="AM748" s="360"/>
      <c r="AN748" s="360"/>
      <c r="AO748" s="360"/>
      <c r="AP748" s="360"/>
      <c r="AQ748" s="360"/>
      <c r="AR748" s="360"/>
      <c r="AS748" s="360"/>
      <c r="AT748" s="360"/>
      <c r="AU748" s="360"/>
      <c r="AV748" s="360"/>
      <c r="AW748" s="360"/>
      <c r="AX748" s="360"/>
      <c r="AY748" s="360"/>
      <c r="AZ748" s="360"/>
      <c r="BA748" s="360"/>
      <c r="BB748" s="360"/>
      <c r="BC748" s="360"/>
      <c r="BD748" s="360"/>
      <c r="BE748" s="360"/>
      <c r="BF748" s="360"/>
      <c r="BG748" s="360"/>
      <c r="BH748" s="360">
        <v>2</v>
      </c>
      <c r="BI748" s="360">
        <v>198</v>
      </c>
      <c r="BJ748" s="362">
        <f t="shared" si="85"/>
        <v>49.5</v>
      </c>
      <c r="BK748" s="360">
        <v>17</v>
      </c>
      <c r="BL748" s="360">
        <v>1259</v>
      </c>
      <c r="BM748" s="362">
        <f t="shared" si="86"/>
        <v>314.75</v>
      </c>
    </row>
    <row r="749" spans="1:65" ht="15.75" customHeight="1">
      <c r="A749" s="340">
        <v>747</v>
      </c>
      <c r="B749" s="360" t="s">
        <v>4619</v>
      </c>
      <c r="C749" s="360"/>
      <c r="D749" s="360"/>
      <c r="E749" s="370" t="s">
        <v>5</v>
      </c>
      <c r="F749" s="360"/>
      <c r="G749" s="360"/>
      <c r="H749" s="360"/>
      <c r="I749" s="360"/>
      <c r="J749" s="360"/>
      <c r="K749" s="360"/>
      <c r="L749" s="360"/>
      <c r="M749" s="360"/>
      <c r="N749" s="360"/>
      <c r="O749" s="360"/>
      <c r="P749" s="360"/>
      <c r="Q749" s="360"/>
      <c r="R749" s="360"/>
      <c r="S749" s="360"/>
      <c r="T749" s="360"/>
      <c r="U749" s="360"/>
      <c r="V749" s="360"/>
      <c r="W749" s="360"/>
      <c r="X749" s="360"/>
      <c r="Y749" s="360"/>
      <c r="Z749" s="360"/>
      <c r="AA749" s="360"/>
      <c r="AB749" s="360"/>
      <c r="AC749" s="360"/>
      <c r="AD749" s="360"/>
      <c r="AE749" s="360"/>
      <c r="AF749" s="360"/>
      <c r="AG749" s="360"/>
      <c r="AH749" s="360"/>
      <c r="AI749" s="360"/>
      <c r="AJ749" s="360"/>
      <c r="AK749" s="360"/>
      <c r="AL749" s="360"/>
      <c r="AM749" s="360"/>
      <c r="AN749" s="360"/>
      <c r="AO749" s="360"/>
      <c r="AP749" s="360"/>
      <c r="AQ749" s="360"/>
      <c r="AR749" s="360"/>
      <c r="AS749" s="360"/>
      <c r="AT749" s="360"/>
      <c r="AU749" s="360"/>
      <c r="AV749" s="360"/>
      <c r="AW749" s="360"/>
      <c r="AX749" s="360"/>
      <c r="AY749" s="360"/>
      <c r="AZ749" s="360"/>
      <c r="BA749" s="360"/>
      <c r="BB749" s="360"/>
      <c r="BC749" s="360"/>
      <c r="BD749" s="360"/>
      <c r="BE749" s="360"/>
      <c r="BF749" s="360"/>
      <c r="BG749" s="360"/>
      <c r="BH749" s="360">
        <v>1</v>
      </c>
      <c r="BI749" s="360">
        <v>99</v>
      </c>
      <c r="BJ749" s="362">
        <f t="shared" si="85"/>
        <v>24.75</v>
      </c>
      <c r="BK749" s="360">
        <v>13</v>
      </c>
      <c r="BL749" s="360">
        <v>967</v>
      </c>
      <c r="BM749" s="362">
        <f t="shared" si="86"/>
        <v>241.75</v>
      </c>
    </row>
    <row r="750" spans="1:65" ht="15.75" customHeight="1">
      <c r="A750" s="340">
        <v>748</v>
      </c>
      <c r="B750" s="360" t="s">
        <v>4620</v>
      </c>
      <c r="C750" s="360"/>
      <c r="D750" s="360"/>
      <c r="E750" s="370" t="s">
        <v>5</v>
      </c>
      <c r="F750" s="360"/>
      <c r="G750" s="360"/>
      <c r="H750" s="360"/>
      <c r="I750" s="360"/>
      <c r="J750" s="360"/>
      <c r="K750" s="360"/>
      <c r="L750" s="360"/>
      <c r="M750" s="360"/>
      <c r="N750" s="360"/>
      <c r="O750" s="360"/>
      <c r="P750" s="360"/>
      <c r="Q750" s="360"/>
      <c r="R750" s="360"/>
      <c r="S750" s="360"/>
      <c r="T750" s="360"/>
      <c r="U750" s="360"/>
      <c r="V750" s="360"/>
      <c r="W750" s="360"/>
      <c r="X750" s="360"/>
      <c r="Y750" s="360"/>
      <c r="Z750" s="360"/>
      <c r="AA750" s="360"/>
      <c r="AB750" s="360"/>
      <c r="AC750" s="360"/>
      <c r="AD750" s="360"/>
      <c r="AE750" s="360"/>
      <c r="AF750" s="360"/>
      <c r="AG750" s="360"/>
      <c r="AH750" s="360"/>
      <c r="AI750" s="360"/>
      <c r="AJ750" s="360"/>
      <c r="AK750" s="360"/>
      <c r="AL750" s="360"/>
      <c r="AM750" s="360"/>
      <c r="AN750" s="360"/>
      <c r="AO750" s="360"/>
      <c r="AP750" s="360"/>
      <c r="AQ750" s="360"/>
      <c r="AR750" s="360"/>
      <c r="AS750" s="360"/>
      <c r="AT750" s="360"/>
      <c r="AU750" s="360"/>
      <c r="AV750" s="360"/>
      <c r="AW750" s="360"/>
      <c r="AX750" s="360"/>
      <c r="AY750" s="360"/>
      <c r="AZ750" s="360"/>
      <c r="BA750" s="360"/>
      <c r="BB750" s="360"/>
      <c r="BC750" s="360"/>
      <c r="BD750" s="360"/>
      <c r="BE750" s="360"/>
      <c r="BF750" s="360"/>
      <c r="BG750" s="360"/>
      <c r="BH750" s="360">
        <v>9</v>
      </c>
      <c r="BI750" s="360">
        <v>703</v>
      </c>
      <c r="BJ750" s="362">
        <f t="shared" si="85"/>
        <v>175.75</v>
      </c>
      <c r="BK750" s="360">
        <v>9</v>
      </c>
      <c r="BL750" s="360">
        <v>891</v>
      </c>
      <c r="BM750" s="362">
        <f t="shared" si="86"/>
        <v>222.75</v>
      </c>
    </row>
    <row r="751" spans="1:65" ht="15.75" customHeight="1">
      <c r="A751" s="340">
        <v>749</v>
      </c>
      <c r="B751" s="360" t="s">
        <v>4621</v>
      </c>
      <c r="C751" s="360"/>
      <c r="D751" s="360"/>
      <c r="E751" s="370" t="s">
        <v>5</v>
      </c>
      <c r="F751" s="360"/>
      <c r="G751" s="360"/>
      <c r="H751" s="360"/>
      <c r="I751" s="360"/>
      <c r="J751" s="360"/>
      <c r="K751" s="360"/>
      <c r="L751" s="360"/>
      <c r="M751" s="360"/>
      <c r="N751" s="360"/>
      <c r="O751" s="360"/>
      <c r="P751" s="360"/>
      <c r="Q751" s="360"/>
      <c r="R751" s="360"/>
      <c r="S751" s="360"/>
      <c r="T751" s="360"/>
      <c r="U751" s="360"/>
      <c r="V751" s="360"/>
      <c r="W751" s="360"/>
      <c r="X751" s="360"/>
      <c r="Y751" s="360"/>
      <c r="Z751" s="360"/>
      <c r="AA751" s="360"/>
      <c r="AB751" s="360"/>
      <c r="AC751" s="360"/>
      <c r="AD751" s="360"/>
      <c r="AE751" s="360"/>
      <c r="AF751" s="360"/>
      <c r="AG751" s="360"/>
      <c r="AH751" s="360"/>
      <c r="AI751" s="360"/>
      <c r="AJ751" s="360"/>
      <c r="AK751" s="360"/>
      <c r="AL751" s="360"/>
      <c r="AM751" s="360"/>
      <c r="AN751" s="360"/>
      <c r="AO751" s="360"/>
      <c r="AP751" s="360"/>
      <c r="AQ751" s="360"/>
      <c r="AR751" s="360"/>
      <c r="AS751" s="360"/>
      <c r="AT751" s="360"/>
      <c r="AU751" s="360"/>
      <c r="AV751" s="360"/>
      <c r="AW751" s="360"/>
      <c r="AX751" s="360"/>
      <c r="AY751" s="360"/>
      <c r="AZ751" s="360"/>
      <c r="BA751" s="360"/>
      <c r="BB751" s="360"/>
      <c r="BC751" s="360"/>
      <c r="BD751" s="360"/>
      <c r="BE751" s="360"/>
      <c r="BF751" s="360"/>
      <c r="BG751" s="360"/>
      <c r="BH751" s="360">
        <v>35</v>
      </c>
      <c r="BI751" s="360">
        <v>2449</v>
      </c>
      <c r="BJ751" s="362">
        <f t="shared" si="85"/>
        <v>612.25</v>
      </c>
      <c r="BK751" s="360">
        <v>40</v>
      </c>
      <c r="BL751" s="360">
        <v>2616</v>
      </c>
      <c r="BM751" s="362">
        <f t="shared" si="86"/>
        <v>654</v>
      </c>
    </row>
    <row r="752" spans="1:65" ht="15.75" customHeight="1">
      <c r="A752" s="340">
        <v>750</v>
      </c>
      <c r="B752" s="360" t="s">
        <v>4622</v>
      </c>
      <c r="C752" s="360"/>
      <c r="D752" s="360"/>
      <c r="E752" s="370" t="s">
        <v>5</v>
      </c>
      <c r="F752" s="360"/>
      <c r="G752" s="360"/>
      <c r="H752" s="360"/>
      <c r="I752" s="360"/>
      <c r="J752" s="360"/>
      <c r="K752" s="360"/>
      <c r="L752" s="360"/>
      <c r="M752" s="360"/>
      <c r="N752" s="360"/>
      <c r="O752" s="360"/>
      <c r="P752" s="360"/>
      <c r="Q752" s="360"/>
      <c r="R752" s="360"/>
      <c r="S752" s="360"/>
      <c r="T752" s="360"/>
      <c r="U752" s="360"/>
      <c r="V752" s="360"/>
      <c r="W752" s="360"/>
      <c r="X752" s="360"/>
      <c r="Y752" s="360"/>
      <c r="Z752" s="360"/>
      <c r="AA752" s="360"/>
      <c r="AB752" s="360"/>
      <c r="AC752" s="360"/>
      <c r="AD752" s="360"/>
      <c r="AE752" s="360"/>
      <c r="AF752" s="360"/>
      <c r="AG752" s="360"/>
      <c r="AH752" s="360"/>
      <c r="AI752" s="360"/>
      <c r="AJ752" s="360"/>
      <c r="AK752" s="360"/>
      <c r="AL752" s="360"/>
      <c r="AM752" s="360"/>
      <c r="AN752" s="360"/>
      <c r="AO752" s="360"/>
      <c r="AP752" s="360"/>
      <c r="AQ752" s="360"/>
      <c r="AR752" s="360"/>
      <c r="AS752" s="360"/>
      <c r="AT752" s="360"/>
      <c r="AU752" s="360"/>
      <c r="AV752" s="360"/>
      <c r="AW752" s="360"/>
      <c r="AX752" s="360"/>
      <c r="AY752" s="360"/>
      <c r="AZ752" s="360"/>
      <c r="BA752" s="360"/>
      <c r="BB752" s="360"/>
      <c r="BC752" s="360"/>
      <c r="BD752" s="360"/>
      <c r="BE752" s="360"/>
      <c r="BF752" s="360"/>
      <c r="BG752" s="360"/>
      <c r="BH752" s="360">
        <v>19</v>
      </c>
      <c r="BI752" s="360">
        <v>1633</v>
      </c>
      <c r="BJ752" s="362">
        <f t="shared" si="85"/>
        <v>408.25</v>
      </c>
      <c r="BK752" s="360">
        <v>34</v>
      </c>
      <c r="BL752" s="360">
        <v>2998</v>
      </c>
      <c r="BM752" s="362">
        <f t="shared" si="86"/>
        <v>749.5</v>
      </c>
    </row>
    <row r="753" spans="1:65" ht="15.75" customHeight="1">
      <c r="A753" s="340">
        <v>751</v>
      </c>
      <c r="B753" s="360" t="s">
        <v>4623</v>
      </c>
      <c r="C753" s="360"/>
      <c r="D753" s="360"/>
      <c r="E753" s="370" t="s">
        <v>5</v>
      </c>
      <c r="F753" s="360"/>
      <c r="G753" s="360"/>
      <c r="H753" s="360"/>
      <c r="I753" s="360"/>
      <c r="J753" s="360"/>
      <c r="K753" s="360"/>
      <c r="L753" s="360"/>
      <c r="M753" s="360"/>
      <c r="N753" s="360"/>
      <c r="O753" s="360"/>
      <c r="P753" s="360"/>
      <c r="Q753" s="360"/>
      <c r="R753" s="360"/>
      <c r="S753" s="360"/>
      <c r="T753" s="360"/>
      <c r="U753" s="360"/>
      <c r="V753" s="360"/>
      <c r="W753" s="360"/>
      <c r="X753" s="360"/>
      <c r="Y753" s="360"/>
      <c r="Z753" s="360"/>
      <c r="AA753" s="360"/>
      <c r="AB753" s="360"/>
      <c r="AC753" s="360"/>
      <c r="AD753" s="360"/>
      <c r="AE753" s="360"/>
      <c r="AF753" s="360"/>
      <c r="AG753" s="360"/>
      <c r="AH753" s="360"/>
      <c r="AI753" s="360"/>
      <c r="AJ753" s="360"/>
      <c r="AK753" s="360"/>
      <c r="AL753" s="360"/>
      <c r="AM753" s="360"/>
      <c r="AN753" s="360"/>
      <c r="AO753" s="360"/>
      <c r="AP753" s="360"/>
      <c r="AQ753" s="360"/>
      <c r="AR753" s="360"/>
      <c r="AS753" s="360"/>
      <c r="AT753" s="360"/>
      <c r="AU753" s="360"/>
      <c r="AV753" s="360"/>
      <c r="AW753" s="360"/>
      <c r="AX753" s="360"/>
      <c r="AY753" s="360"/>
      <c r="AZ753" s="360"/>
      <c r="BA753" s="360"/>
      <c r="BB753" s="360"/>
      <c r="BC753" s="360"/>
      <c r="BD753" s="360"/>
      <c r="BE753" s="360"/>
      <c r="BF753" s="360"/>
      <c r="BG753" s="360"/>
      <c r="BH753" s="360">
        <v>1</v>
      </c>
      <c r="BI753" s="360">
        <v>35</v>
      </c>
      <c r="BJ753" s="362">
        <f t="shared" si="85"/>
        <v>8.75</v>
      </c>
      <c r="BK753" s="360">
        <v>29</v>
      </c>
      <c r="BL753" s="360">
        <v>2491</v>
      </c>
      <c r="BM753" s="362">
        <f t="shared" si="86"/>
        <v>622.75</v>
      </c>
    </row>
    <row r="754" spans="1:65" ht="15.75" customHeight="1">
      <c r="A754" s="340">
        <v>752</v>
      </c>
      <c r="B754" s="360" t="s">
        <v>4624</v>
      </c>
      <c r="C754" s="360"/>
      <c r="D754" s="360"/>
      <c r="E754" s="370" t="s">
        <v>5</v>
      </c>
      <c r="F754" s="360"/>
      <c r="G754" s="360"/>
      <c r="H754" s="360"/>
      <c r="I754" s="360"/>
      <c r="J754" s="360"/>
      <c r="K754" s="360"/>
      <c r="L754" s="360"/>
      <c r="M754" s="360"/>
      <c r="N754" s="360"/>
      <c r="O754" s="360"/>
      <c r="P754" s="360"/>
      <c r="Q754" s="360"/>
      <c r="R754" s="360"/>
      <c r="S754" s="360"/>
      <c r="T754" s="360"/>
      <c r="U754" s="360"/>
      <c r="V754" s="360"/>
      <c r="W754" s="360"/>
      <c r="X754" s="360"/>
      <c r="Y754" s="360"/>
      <c r="Z754" s="360"/>
      <c r="AA754" s="360"/>
      <c r="AB754" s="360"/>
      <c r="AC754" s="360"/>
      <c r="AD754" s="360"/>
      <c r="AE754" s="360"/>
      <c r="AF754" s="360"/>
      <c r="AG754" s="360"/>
      <c r="AH754" s="360"/>
      <c r="AI754" s="360"/>
      <c r="AJ754" s="360"/>
      <c r="AK754" s="360"/>
      <c r="AL754" s="360"/>
      <c r="AM754" s="360"/>
      <c r="AN754" s="360"/>
      <c r="AO754" s="360"/>
      <c r="AP754" s="360"/>
      <c r="AQ754" s="360"/>
      <c r="AR754" s="360"/>
      <c r="AS754" s="360"/>
      <c r="AT754" s="360"/>
      <c r="AU754" s="360"/>
      <c r="AV754" s="360"/>
      <c r="AW754" s="360"/>
      <c r="AX754" s="360"/>
      <c r="AY754" s="360"/>
      <c r="AZ754" s="360"/>
      <c r="BA754" s="360"/>
      <c r="BB754" s="360"/>
      <c r="BC754" s="360"/>
      <c r="BD754" s="360"/>
      <c r="BE754" s="360"/>
      <c r="BF754" s="360"/>
      <c r="BG754" s="360"/>
      <c r="BH754" s="360">
        <v>3</v>
      </c>
      <c r="BI754" s="360">
        <v>237</v>
      </c>
      <c r="BJ754" s="362">
        <f t="shared" si="85"/>
        <v>59.25</v>
      </c>
      <c r="BK754" s="360">
        <v>12</v>
      </c>
      <c r="BL754" s="360">
        <v>940</v>
      </c>
      <c r="BM754" s="362">
        <f t="shared" si="86"/>
        <v>235</v>
      </c>
    </row>
    <row r="755" spans="1:65" ht="15.75" customHeight="1">
      <c r="A755" s="340">
        <v>753</v>
      </c>
      <c r="B755" s="360" t="s">
        <v>4625</v>
      </c>
      <c r="C755" s="360"/>
      <c r="D755" s="360"/>
      <c r="E755" s="370" t="s">
        <v>5</v>
      </c>
      <c r="F755" s="360"/>
      <c r="G755" s="360"/>
      <c r="H755" s="360"/>
      <c r="I755" s="360"/>
      <c r="J755" s="360"/>
      <c r="K755" s="360"/>
      <c r="L755" s="360"/>
      <c r="M755" s="360"/>
      <c r="N755" s="360"/>
      <c r="O755" s="360"/>
      <c r="P755" s="360"/>
      <c r="Q755" s="360"/>
      <c r="R755" s="360"/>
      <c r="S755" s="360"/>
      <c r="T755" s="360"/>
      <c r="U755" s="360"/>
      <c r="V755" s="360"/>
      <c r="W755" s="360"/>
      <c r="X755" s="360"/>
      <c r="Y755" s="360"/>
      <c r="Z755" s="360"/>
      <c r="AA755" s="360"/>
      <c r="AB755" s="360"/>
      <c r="AC755" s="360"/>
      <c r="AD755" s="360"/>
      <c r="AE755" s="360"/>
      <c r="AF755" s="360"/>
      <c r="AG755" s="360"/>
      <c r="AH755" s="360"/>
      <c r="AI755" s="360"/>
      <c r="AJ755" s="360"/>
      <c r="AK755" s="360"/>
      <c r="AL755" s="360"/>
      <c r="AM755" s="360"/>
      <c r="AN755" s="360"/>
      <c r="AO755" s="360"/>
      <c r="AP755" s="360"/>
      <c r="AQ755" s="360"/>
      <c r="AR755" s="360"/>
      <c r="AS755" s="360"/>
      <c r="AT755" s="360"/>
      <c r="AU755" s="360"/>
      <c r="AV755" s="360"/>
      <c r="AW755" s="360"/>
      <c r="AX755" s="360"/>
      <c r="AY755" s="360"/>
      <c r="AZ755" s="360"/>
      <c r="BA755" s="360"/>
      <c r="BB755" s="360"/>
      <c r="BC755" s="360"/>
      <c r="BD755" s="360"/>
      <c r="BE755" s="360"/>
      <c r="BF755" s="360"/>
      <c r="BG755" s="360"/>
      <c r="BH755" s="360">
        <v>5</v>
      </c>
      <c r="BI755" s="360">
        <v>451</v>
      </c>
      <c r="BJ755" s="362">
        <f t="shared" si="85"/>
        <v>112.75</v>
      </c>
      <c r="BK755" s="360">
        <v>29</v>
      </c>
      <c r="BL755" s="360">
        <v>2639</v>
      </c>
      <c r="BM755" s="362">
        <f t="shared" si="86"/>
        <v>659.75</v>
      </c>
    </row>
    <row r="756" spans="1:65" ht="15.75" customHeight="1">
      <c r="A756" s="340">
        <v>754</v>
      </c>
      <c r="B756" s="360" t="s">
        <v>4626</v>
      </c>
      <c r="C756" s="360"/>
      <c r="D756" s="360"/>
      <c r="E756" s="370" t="s">
        <v>5</v>
      </c>
      <c r="F756" s="360"/>
      <c r="G756" s="360"/>
      <c r="H756" s="360"/>
      <c r="I756" s="360"/>
      <c r="J756" s="360"/>
      <c r="K756" s="360"/>
      <c r="L756" s="360"/>
      <c r="M756" s="360"/>
      <c r="N756" s="360"/>
      <c r="O756" s="360"/>
      <c r="P756" s="360"/>
      <c r="Q756" s="360"/>
      <c r="R756" s="360"/>
      <c r="S756" s="360"/>
      <c r="T756" s="360"/>
      <c r="U756" s="360"/>
      <c r="V756" s="360"/>
      <c r="W756" s="360"/>
      <c r="X756" s="360"/>
      <c r="Y756" s="360"/>
      <c r="Z756" s="360"/>
      <c r="AA756" s="360"/>
      <c r="AB756" s="360"/>
      <c r="AC756" s="360"/>
      <c r="AD756" s="360"/>
      <c r="AE756" s="360"/>
      <c r="AF756" s="360"/>
      <c r="AG756" s="360"/>
      <c r="AH756" s="360"/>
      <c r="AI756" s="360"/>
      <c r="AJ756" s="360"/>
      <c r="AK756" s="360"/>
      <c r="AL756" s="360"/>
      <c r="AM756" s="360"/>
      <c r="AN756" s="360"/>
      <c r="AO756" s="360"/>
      <c r="AP756" s="360"/>
      <c r="AQ756" s="360"/>
      <c r="AR756" s="360"/>
      <c r="AS756" s="360"/>
      <c r="AT756" s="360"/>
      <c r="AU756" s="360"/>
      <c r="AV756" s="360"/>
      <c r="AW756" s="360"/>
      <c r="AX756" s="360"/>
      <c r="AY756" s="360"/>
      <c r="AZ756" s="360"/>
      <c r="BA756" s="360"/>
      <c r="BB756" s="360"/>
      <c r="BC756" s="360"/>
      <c r="BD756" s="360"/>
      <c r="BE756" s="360"/>
      <c r="BF756" s="360"/>
      <c r="BG756" s="360"/>
      <c r="BH756" s="360">
        <v>17</v>
      </c>
      <c r="BI756" s="360">
        <v>1047</v>
      </c>
      <c r="BJ756" s="362">
        <f t="shared" si="85"/>
        <v>261.75</v>
      </c>
      <c r="BK756" s="360">
        <v>54</v>
      </c>
      <c r="BL756" s="360">
        <v>3622</v>
      </c>
      <c r="BM756" s="362">
        <f t="shared" si="86"/>
        <v>905.5</v>
      </c>
    </row>
    <row r="757" spans="1:65" ht="15.75" customHeight="1">
      <c r="A757" s="340">
        <v>755</v>
      </c>
      <c r="B757" s="360" t="s">
        <v>4627</v>
      </c>
      <c r="C757" s="360"/>
      <c r="D757" s="360"/>
      <c r="E757" s="370" t="s">
        <v>5</v>
      </c>
      <c r="F757" s="360"/>
      <c r="G757" s="360"/>
      <c r="H757" s="360"/>
      <c r="I757" s="360"/>
      <c r="J757" s="360"/>
      <c r="K757" s="360"/>
      <c r="L757" s="360"/>
      <c r="M757" s="360"/>
      <c r="N757" s="360"/>
      <c r="O757" s="360"/>
      <c r="P757" s="360"/>
      <c r="Q757" s="360"/>
      <c r="R757" s="360"/>
      <c r="S757" s="360"/>
      <c r="T757" s="360"/>
      <c r="U757" s="360"/>
      <c r="V757" s="360"/>
      <c r="W757" s="360"/>
      <c r="X757" s="360"/>
      <c r="Y757" s="360"/>
      <c r="Z757" s="360"/>
      <c r="AA757" s="360"/>
      <c r="AB757" s="360"/>
      <c r="AC757" s="360"/>
      <c r="AD757" s="360"/>
      <c r="AE757" s="360"/>
      <c r="AF757" s="360"/>
      <c r="AG757" s="360"/>
      <c r="AH757" s="360"/>
      <c r="AI757" s="360"/>
      <c r="AJ757" s="360"/>
      <c r="AK757" s="360"/>
      <c r="AL757" s="360"/>
      <c r="AM757" s="360"/>
      <c r="AN757" s="360"/>
      <c r="AO757" s="360"/>
      <c r="AP757" s="360"/>
      <c r="AQ757" s="360"/>
      <c r="AR757" s="360"/>
      <c r="AS757" s="360"/>
      <c r="AT757" s="360"/>
      <c r="AU757" s="360"/>
      <c r="AV757" s="360"/>
      <c r="AW757" s="360"/>
      <c r="AX757" s="360"/>
      <c r="AY757" s="360"/>
      <c r="AZ757" s="360"/>
      <c r="BA757" s="360"/>
      <c r="BB757" s="360"/>
      <c r="BC757" s="360"/>
      <c r="BD757" s="360"/>
      <c r="BE757" s="360"/>
      <c r="BF757" s="360"/>
      <c r="BG757" s="360"/>
      <c r="BH757" s="360">
        <v>10</v>
      </c>
      <c r="BI757" s="360">
        <v>842</v>
      </c>
      <c r="BJ757" s="362">
        <f t="shared" si="85"/>
        <v>210.5</v>
      </c>
      <c r="BK757" s="360">
        <v>19</v>
      </c>
      <c r="BL757" s="360">
        <v>1657</v>
      </c>
      <c r="BM757" s="362">
        <f t="shared" si="86"/>
        <v>414.25</v>
      </c>
    </row>
    <row r="758" spans="1:65" ht="15.75" customHeight="1">
      <c r="A758" s="340">
        <v>756</v>
      </c>
      <c r="B758" s="360" t="s">
        <v>4628</v>
      </c>
      <c r="C758" s="360"/>
      <c r="D758" s="360"/>
      <c r="E758" s="370" t="s">
        <v>5</v>
      </c>
      <c r="F758" s="360"/>
      <c r="G758" s="360"/>
      <c r="H758" s="360"/>
      <c r="I758" s="360"/>
      <c r="J758" s="360"/>
      <c r="K758" s="360"/>
      <c r="L758" s="360"/>
      <c r="M758" s="360"/>
      <c r="N758" s="360"/>
      <c r="O758" s="360"/>
      <c r="P758" s="360"/>
      <c r="Q758" s="360"/>
      <c r="R758" s="360"/>
      <c r="S758" s="360"/>
      <c r="T758" s="360"/>
      <c r="U758" s="360"/>
      <c r="V758" s="360"/>
      <c r="W758" s="360"/>
      <c r="X758" s="360"/>
      <c r="Y758" s="360"/>
      <c r="Z758" s="360"/>
      <c r="AA758" s="360"/>
      <c r="AB758" s="360"/>
      <c r="AC758" s="360"/>
      <c r="AD758" s="360"/>
      <c r="AE758" s="360"/>
      <c r="AF758" s="360"/>
      <c r="AG758" s="360"/>
      <c r="AH758" s="360"/>
      <c r="AI758" s="360"/>
      <c r="AJ758" s="360"/>
      <c r="AK758" s="360"/>
      <c r="AL758" s="360"/>
      <c r="AM758" s="360"/>
      <c r="AN758" s="360"/>
      <c r="AO758" s="360"/>
      <c r="AP758" s="360"/>
      <c r="AQ758" s="360"/>
      <c r="AR758" s="360"/>
      <c r="AS758" s="360"/>
      <c r="AT758" s="360"/>
      <c r="AU758" s="360"/>
      <c r="AV758" s="360"/>
      <c r="AW758" s="360"/>
      <c r="AX758" s="360"/>
      <c r="AY758" s="360"/>
      <c r="AZ758" s="360"/>
      <c r="BA758" s="360"/>
      <c r="BB758" s="360"/>
      <c r="BC758" s="360"/>
      <c r="BD758" s="360"/>
      <c r="BE758" s="360"/>
      <c r="BF758" s="360"/>
      <c r="BG758" s="360"/>
      <c r="BH758" s="360">
        <v>1</v>
      </c>
      <c r="BI758" s="360">
        <v>35</v>
      </c>
      <c r="BJ758" s="362">
        <f t="shared" si="85"/>
        <v>8.75</v>
      </c>
      <c r="BK758" s="360">
        <v>11</v>
      </c>
      <c r="BL758" s="360">
        <v>657</v>
      </c>
      <c r="BM758" s="362">
        <f t="shared" si="86"/>
        <v>164.25</v>
      </c>
    </row>
    <row r="759" spans="1:65" ht="15.75" customHeight="1">
      <c r="A759" s="340">
        <v>757</v>
      </c>
      <c r="B759" s="360" t="s">
        <v>4629</v>
      </c>
      <c r="C759" s="360"/>
      <c r="D759" s="360"/>
      <c r="E759" s="370" t="s">
        <v>5</v>
      </c>
      <c r="F759" s="360"/>
      <c r="G759" s="360"/>
      <c r="H759" s="360"/>
      <c r="I759" s="360"/>
      <c r="J759" s="360"/>
      <c r="K759" s="360"/>
      <c r="L759" s="360"/>
      <c r="M759" s="360"/>
      <c r="N759" s="360"/>
      <c r="O759" s="360"/>
      <c r="P759" s="360"/>
      <c r="Q759" s="360"/>
      <c r="R759" s="360"/>
      <c r="S759" s="360"/>
      <c r="T759" s="360"/>
      <c r="U759" s="360"/>
      <c r="V759" s="360"/>
      <c r="W759" s="360"/>
      <c r="X759" s="360"/>
      <c r="Y759" s="360"/>
      <c r="Z759" s="360"/>
      <c r="AA759" s="360"/>
      <c r="AB759" s="360"/>
      <c r="AC759" s="360"/>
      <c r="AD759" s="360"/>
      <c r="AE759" s="360"/>
      <c r="AF759" s="360"/>
      <c r="AG759" s="360"/>
      <c r="AH759" s="360"/>
      <c r="AI759" s="360"/>
      <c r="AJ759" s="360"/>
      <c r="AK759" s="360"/>
      <c r="AL759" s="360"/>
      <c r="AM759" s="360"/>
      <c r="AN759" s="360"/>
      <c r="AO759" s="360"/>
      <c r="AP759" s="360"/>
      <c r="AQ759" s="360"/>
      <c r="AR759" s="360"/>
      <c r="AS759" s="360"/>
      <c r="AT759" s="360"/>
      <c r="AU759" s="360"/>
      <c r="AV759" s="360"/>
      <c r="AW759" s="360"/>
      <c r="AX759" s="360"/>
      <c r="AY759" s="360"/>
      <c r="AZ759" s="360"/>
      <c r="BA759" s="360"/>
      <c r="BB759" s="360"/>
      <c r="BC759" s="360"/>
      <c r="BD759" s="360"/>
      <c r="BE759" s="360"/>
      <c r="BF759" s="360"/>
      <c r="BG759" s="360"/>
      <c r="BH759" s="360">
        <v>8</v>
      </c>
      <c r="BI759" s="360">
        <v>692</v>
      </c>
      <c r="BJ759" s="362">
        <f t="shared" si="85"/>
        <v>173</v>
      </c>
      <c r="BK759" s="360">
        <v>15</v>
      </c>
      <c r="BL759" s="360">
        <v>1217</v>
      </c>
      <c r="BM759" s="362">
        <f t="shared" si="86"/>
        <v>304.25</v>
      </c>
    </row>
    <row r="760" spans="1:65" ht="15.75" customHeight="1">
      <c r="A760" s="340">
        <v>758</v>
      </c>
      <c r="B760" s="360" t="s">
        <v>4630</v>
      </c>
      <c r="C760" s="360"/>
      <c r="D760" s="360"/>
      <c r="E760" s="370" t="s">
        <v>5</v>
      </c>
      <c r="F760" s="360"/>
      <c r="G760" s="360"/>
      <c r="H760" s="360"/>
      <c r="I760" s="360"/>
      <c r="J760" s="360"/>
      <c r="K760" s="360"/>
      <c r="L760" s="360"/>
      <c r="M760" s="360"/>
      <c r="N760" s="360"/>
      <c r="O760" s="360"/>
      <c r="P760" s="360"/>
      <c r="Q760" s="360"/>
      <c r="R760" s="360"/>
      <c r="S760" s="360"/>
      <c r="T760" s="360"/>
      <c r="U760" s="360"/>
      <c r="V760" s="360"/>
      <c r="W760" s="360"/>
      <c r="X760" s="360"/>
      <c r="Y760" s="360"/>
      <c r="Z760" s="360"/>
      <c r="AA760" s="360"/>
      <c r="AB760" s="360"/>
      <c r="AC760" s="360"/>
      <c r="AD760" s="360"/>
      <c r="AE760" s="360"/>
      <c r="AF760" s="360"/>
      <c r="AG760" s="360"/>
      <c r="AH760" s="360"/>
      <c r="AI760" s="360"/>
      <c r="AJ760" s="360"/>
      <c r="AK760" s="360"/>
      <c r="AL760" s="360"/>
      <c r="AM760" s="360"/>
      <c r="AN760" s="360"/>
      <c r="AO760" s="360"/>
      <c r="AP760" s="360"/>
      <c r="AQ760" s="360"/>
      <c r="AR760" s="360"/>
      <c r="AS760" s="360"/>
      <c r="AT760" s="360"/>
      <c r="AU760" s="360"/>
      <c r="AV760" s="360"/>
      <c r="AW760" s="360"/>
      <c r="AX760" s="360"/>
      <c r="AY760" s="360"/>
      <c r="AZ760" s="360"/>
      <c r="BA760" s="360"/>
      <c r="BB760" s="360"/>
      <c r="BC760" s="360"/>
      <c r="BD760" s="360"/>
      <c r="BE760" s="360"/>
      <c r="BF760" s="360"/>
      <c r="BG760" s="360"/>
      <c r="BH760" s="360">
        <v>5</v>
      </c>
      <c r="BI760" s="360">
        <v>475</v>
      </c>
      <c r="BJ760" s="362">
        <f t="shared" si="85"/>
        <v>118.75</v>
      </c>
      <c r="BK760" s="360">
        <v>28</v>
      </c>
      <c r="BL760" s="360">
        <v>2228</v>
      </c>
      <c r="BM760" s="362">
        <f t="shared" si="86"/>
        <v>557</v>
      </c>
    </row>
    <row r="761" spans="1:65" ht="15.75" customHeight="1">
      <c r="A761" s="340">
        <v>759</v>
      </c>
      <c r="B761" s="360" t="s">
        <v>4631</v>
      </c>
      <c r="C761" s="360"/>
      <c r="D761" s="360"/>
      <c r="E761" s="370" t="s">
        <v>5</v>
      </c>
      <c r="F761" s="360"/>
      <c r="G761" s="360"/>
      <c r="H761" s="360"/>
      <c r="I761" s="360"/>
      <c r="J761" s="360"/>
      <c r="K761" s="360"/>
      <c r="L761" s="360"/>
      <c r="M761" s="360"/>
      <c r="N761" s="360"/>
      <c r="O761" s="360"/>
      <c r="P761" s="360"/>
      <c r="Q761" s="360"/>
      <c r="R761" s="360"/>
      <c r="S761" s="360"/>
      <c r="T761" s="360"/>
      <c r="U761" s="360"/>
      <c r="V761" s="360"/>
      <c r="W761" s="360"/>
      <c r="X761" s="360"/>
      <c r="Y761" s="360"/>
      <c r="Z761" s="360"/>
      <c r="AA761" s="360"/>
      <c r="AB761" s="360"/>
      <c r="AC761" s="360"/>
      <c r="AD761" s="360"/>
      <c r="AE761" s="360"/>
      <c r="AF761" s="360"/>
      <c r="AG761" s="360"/>
      <c r="AH761" s="360"/>
      <c r="AI761" s="360"/>
      <c r="AJ761" s="360"/>
      <c r="AK761" s="360"/>
      <c r="AL761" s="360"/>
      <c r="AM761" s="360"/>
      <c r="AN761" s="360"/>
      <c r="AO761" s="360"/>
      <c r="AP761" s="360"/>
      <c r="AQ761" s="360"/>
      <c r="AR761" s="360"/>
      <c r="AS761" s="360"/>
      <c r="AT761" s="360"/>
      <c r="AU761" s="360"/>
      <c r="AV761" s="360"/>
      <c r="AW761" s="360"/>
      <c r="AX761" s="360"/>
      <c r="AY761" s="360"/>
      <c r="AZ761" s="360"/>
      <c r="BA761" s="360"/>
      <c r="BB761" s="360"/>
      <c r="BC761" s="360"/>
      <c r="BD761" s="360"/>
      <c r="BE761" s="360"/>
      <c r="BF761" s="360"/>
      <c r="BG761" s="360"/>
      <c r="BH761" s="360">
        <v>3</v>
      </c>
      <c r="BI761" s="360">
        <v>317</v>
      </c>
      <c r="BJ761" s="362">
        <f t="shared" si="85"/>
        <v>79.25</v>
      </c>
      <c r="BK761" s="360">
        <v>24</v>
      </c>
      <c r="BL761" s="360">
        <v>1724</v>
      </c>
      <c r="BM761" s="362">
        <f t="shared" si="86"/>
        <v>431</v>
      </c>
    </row>
    <row r="762" spans="1:65" ht="15.75" customHeight="1">
      <c r="A762" s="340">
        <v>760</v>
      </c>
      <c r="B762" s="360" t="s">
        <v>4632</v>
      </c>
      <c r="C762" s="360"/>
      <c r="D762" s="360"/>
      <c r="E762" s="370" t="s">
        <v>5</v>
      </c>
      <c r="F762" s="360"/>
      <c r="G762" s="360"/>
      <c r="H762" s="360"/>
      <c r="I762" s="360"/>
      <c r="J762" s="360"/>
      <c r="K762" s="360"/>
      <c r="L762" s="360"/>
      <c r="M762" s="360"/>
      <c r="N762" s="360"/>
      <c r="O762" s="360"/>
      <c r="P762" s="360"/>
      <c r="Q762" s="360"/>
      <c r="R762" s="360"/>
      <c r="S762" s="360"/>
      <c r="T762" s="360"/>
      <c r="U762" s="360"/>
      <c r="V762" s="360"/>
      <c r="W762" s="360"/>
      <c r="X762" s="360"/>
      <c r="Y762" s="360"/>
      <c r="Z762" s="360"/>
      <c r="AA762" s="360"/>
      <c r="AB762" s="360"/>
      <c r="AC762" s="360"/>
      <c r="AD762" s="360"/>
      <c r="AE762" s="360"/>
      <c r="AF762" s="360"/>
      <c r="AG762" s="360"/>
      <c r="AH762" s="360"/>
      <c r="AI762" s="360"/>
      <c r="AJ762" s="360"/>
      <c r="AK762" s="360"/>
      <c r="AL762" s="360"/>
      <c r="AM762" s="360"/>
      <c r="AN762" s="360"/>
      <c r="AO762" s="360"/>
      <c r="AP762" s="360"/>
      <c r="AQ762" s="360"/>
      <c r="AR762" s="360"/>
      <c r="AS762" s="360"/>
      <c r="AT762" s="360"/>
      <c r="AU762" s="360"/>
      <c r="AV762" s="360"/>
      <c r="AW762" s="360"/>
      <c r="AX762" s="360"/>
      <c r="AY762" s="360"/>
      <c r="AZ762" s="360"/>
      <c r="BA762" s="360"/>
      <c r="BB762" s="360"/>
      <c r="BC762" s="360"/>
      <c r="BD762" s="360"/>
      <c r="BE762" s="360"/>
      <c r="BF762" s="360"/>
      <c r="BG762" s="360"/>
      <c r="BH762" s="360">
        <v>5</v>
      </c>
      <c r="BI762" s="360">
        <v>331</v>
      </c>
      <c r="BJ762" s="362">
        <f t="shared" si="85"/>
        <v>82.75</v>
      </c>
      <c r="BK762" s="360">
        <v>12</v>
      </c>
      <c r="BL762" s="360">
        <v>724</v>
      </c>
      <c r="BM762" s="362">
        <f t="shared" si="86"/>
        <v>181</v>
      </c>
    </row>
    <row r="763" spans="1:65" ht="15.75" customHeight="1">
      <c r="A763" s="340">
        <v>761</v>
      </c>
      <c r="B763" s="360" t="s">
        <v>4633</v>
      </c>
      <c r="C763" s="360"/>
      <c r="D763" s="360"/>
      <c r="E763" s="370" t="s">
        <v>5</v>
      </c>
      <c r="F763" s="360"/>
      <c r="G763" s="360"/>
      <c r="H763" s="360"/>
      <c r="I763" s="360"/>
      <c r="J763" s="360"/>
      <c r="K763" s="360"/>
      <c r="L763" s="360"/>
      <c r="M763" s="360"/>
      <c r="N763" s="360"/>
      <c r="O763" s="360"/>
      <c r="P763" s="360"/>
      <c r="Q763" s="360"/>
      <c r="R763" s="360"/>
      <c r="S763" s="360"/>
      <c r="T763" s="360"/>
      <c r="U763" s="360"/>
      <c r="V763" s="360"/>
      <c r="W763" s="360"/>
      <c r="X763" s="360"/>
      <c r="Y763" s="360"/>
      <c r="Z763" s="360"/>
      <c r="AA763" s="360"/>
      <c r="AB763" s="360"/>
      <c r="AC763" s="360"/>
      <c r="AD763" s="360"/>
      <c r="AE763" s="360"/>
      <c r="AF763" s="360"/>
      <c r="AG763" s="360"/>
      <c r="AH763" s="360"/>
      <c r="AI763" s="360"/>
      <c r="AJ763" s="360"/>
      <c r="AK763" s="360"/>
      <c r="AL763" s="360"/>
      <c r="AM763" s="360"/>
      <c r="AN763" s="360"/>
      <c r="AO763" s="360"/>
      <c r="AP763" s="360"/>
      <c r="AQ763" s="360"/>
      <c r="AR763" s="360"/>
      <c r="AS763" s="360"/>
      <c r="AT763" s="360"/>
      <c r="AU763" s="360"/>
      <c r="AV763" s="360"/>
      <c r="AW763" s="360"/>
      <c r="AX763" s="360"/>
      <c r="AY763" s="360"/>
      <c r="AZ763" s="360"/>
      <c r="BA763" s="360"/>
      <c r="BB763" s="360"/>
      <c r="BC763" s="360"/>
      <c r="BD763" s="360"/>
      <c r="BE763" s="360"/>
      <c r="BF763" s="360"/>
      <c r="BG763" s="360"/>
      <c r="BH763" s="360">
        <v>1</v>
      </c>
      <c r="BI763" s="360">
        <v>59</v>
      </c>
      <c r="BJ763" s="362">
        <f t="shared" si="85"/>
        <v>14.75</v>
      </c>
      <c r="BK763" s="360">
        <v>11</v>
      </c>
      <c r="BL763" s="360">
        <v>1045</v>
      </c>
      <c r="BM763" s="362">
        <f t="shared" si="86"/>
        <v>261.25</v>
      </c>
    </row>
    <row r="764" spans="1:65" ht="15.75" customHeight="1">
      <c r="A764" s="340">
        <v>762</v>
      </c>
      <c r="B764" s="360" t="s">
        <v>4634</v>
      </c>
      <c r="C764" s="360"/>
      <c r="D764" s="360"/>
      <c r="E764" s="370" t="s">
        <v>5</v>
      </c>
      <c r="F764" s="360"/>
      <c r="G764" s="360"/>
      <c r="H764" s="360"/>
      <c r="I764" s="360"/>
      <c r="J764" s="360"/>
      <c r="K764" s="360"/>
      <c r="L764" s="360"/>
      <c r="M764" s="360"/>
      <c r="N764" s="360"/>
      <c r="O764" s="360"/>
      <c r="P764" s="360"/>
      <c r="Q764" s="360"/>
      <c r="R764" s="360"/>
      <c r="S764" s="360"/>
      <c r="T764" s="360"/>
      <c r="U764" s="360"/>
      <c r="V764" s="360"/>
      <c r="W764" s="360"/>
      <c r="X764" s="360"/>
      <c r="Y764" s="360"/>
      <c r="Z764" s="360"/>
      <c r="AA764" s="360"/>
      <c r="AB764" s="360"/>
      <c r="AC764" s="360"/>
      <c r="AD764" s="360"/>
      <c r="AE764" s="360"/>
      <c r="AF764" s="360"/>
      <c r="AG764" s="360"/>
      <c r="AH764" s="360"/>
      <c r="AI764" s="360"/>
      <c r="AJ764" s="360"/>
      <c r="AK764" s="360"/>
      <c r="AL764" s="360"/>
      <c r="AM764" s="360"/>
      <c r="AN764" s="360"/>
      <c r="AO764" s="360"/>
      <c r="AP764" s="360"/>
      <c r="AQ764" s="360"/>
      <c r="AR764" s="360"/>
      <c r="AS764" s="360"/>
      <c r="AT764" s="360"/>
      <c r="AU764" s="360"/>
      <c r="AV764" s="360"/>
      <c r="AW764" s="360"/>
      <c r="AX764" s="360"/>
      <c r="AY764" s="360"/>
      <c r="AZ764" s="360"/>
      <c r="BA764" s="360"/>
      <c r="BB764" s="360"/>
      <c r="BC764" s="360"/>
      <c r="BD764" s="360"/>
      <c r="BE764" s="360"/>
      <c r="BF764" s="360"/>
      <c r="BG764" s="360"/>
      <c r="BH764" s="360">
        <v>1</v>
      </c>
      <c r="BI764" s="360">
        <v>35</v>
      </c>
      <c r="BJ764" s="362">
        <f t="shared" si="85"/>
        <v>8.75</v>
      </c>
      <c r="BK764" s="360">
        <v>20</v>
      </c>
      <c r="BL764" s="360">
        <v>1256</v>
      </c>
      <c r="BM764" s="362">
        <f t="shared" si="86"/>
        <v>314</v>
      </c>
    </row>
    <row r="765" spans="1:65" ht="15.75" customHeight="1">
      <c r="A765" s="340">
        <v>763</v>
      </c>
      <c r="B765" s="360" t="s">
        <v>4635</v>
      </c>
      <c r="C765" s="360"/>
      <c r="D765" s="360"/>
      <c r="E765" s="370" t="s">
        <v>5</v>
      </c>
      <c r="F765" s="360"/>
      <c r="G765" s="360"/>
      <c r="H765" s="360"/>
      <c r="I765" s="360"/>
      <c r="J765" s="360"/>
      <c r="K765" s="360"/>
      <c r="L765" s="360"/>
      <c r="M765" s="360"/>
      <c r="N765" s="360"/>
      <c r="O765" s="360"/>
      <c r="P765" s="360"/>
      <c r="Q765" s="360"/>
      <c r="R765" s="360"/>
      <c r="S765" s="360"/>
      <c r="T765" s="360"/>
      <c r="U765" s="360"/>
      <c r="V765" s="360"/>
      <c r="W765" s="360"/>
      <c r="X765" s="360"/>
      <c r="Y765" s="360"/>
      <c r="Z765" s="360"/>
      <c r="AA765" s="360"/>
      <c r="AB765" s="360"/>
      <c r="AC765" s="360"/>
      <c r="AD765" s="360"/>
      <c r="AE765" s="360"/>
      <c r="AF765" s="360"/>
      <c r="AG765" s="360"/>
      <c r="AH765" s="360"/>
      <c r="AI765" s="360"/>
      <c r="AJ765" s="360"/>
      <c r="AK765" s="360"/>
      <c r="AL765" s="360"/>
      <c r="AM765" s="360"/>
      <c r="AN765" s="360"/>
      <c r="AO765" s="360"/>
      <c r="AP765" s="360"/>
      <c r="AQ765" s="360"/>
      <c r="AR765" s="360"/>
      <c r="AS765" s="360"/>
      <c r="AT765" s="360"/>
      <c r="AU765" s="360"/>
      <c r="AV765" s="360"/>
      <c r="AW765" s="360"/>
      <c r="AX765" s="360"/>
      <c r="AY765" s="360"/>
      <c r="AZ765" s="360"/>
      <c r="BA765" s="360"/>
      <c r="BB765" s="360"/>
      <c r="BC765" s="360"/>
      <c r="BD765" s="360"/>
      <c r="BE765" s="360"/>
      <c r="BF765" s="360"/>
      <c r="BG765" s="360"/>
      <c r="BH765" s="360">
        <v>14</v>
      </c>
      <c r="BI765" s="360">
        <v>1006</v>
      </c>
      <c r="BJ765" s="362">
        <f t="shared" si="85"/>
        <v>251.5</v>
      </c>
      <c r="BK765" s="360">
        <v>41</v>
      </c>
      <c r="BL765" s="360">
        <v>2559</v>
      </c>
      <c r="BM765" s="362">
        <f t="shared" si="86"/>
        <v>639.75</v>
      </c>
    </row>
    <row r="766" spans="1:65" ht="15.75" customHeight="1">
      <c r="A766" s="340">
        <v>764</v>
      </c>
      <c r="B766" s="360" t="s">
        <v>4636</v>
      </c>
      <c r="C766" s="360"/>
      <c r="D766" s="360"/>
      <c r="E766" s="370" t="s">
        <v>5</v>
      </c>
      <c r="F766" s="360"/>
      <c r="G766" s="360"/>
      <c r="H766" s="360"/>
      <c r="I766" s="360"/>
      <c r="J766" s="360"/>
      <c r="K766" s="360"/>
      <c r="L766" s="360"/>
      <c r="M766" s="360"/>
      <c r="N766" s="360"/>
      <c r="O766" s="360"/>
      <c r="P766" s="360"/>
      <c r="Q766" s="360"/>
      <c r="R766" s="360"/>
      <c r="S766" s="360"/>
      <c r="T766" s="360"/>
      <c r="U766" s="360"/>
      <c r="V766" s="360"/>
      <c r="W766" s="360"/>
      <c r="X766" s="360"/>
      <c r="Y766" s="360"/>
      <c r="Z766" s="360"/>
      <c r="AA766" s="360"/>
      <c r="AB766" s="360"/>
      <c r="AC766" s="360"/>
      <c r="AD766" s="360"/>
      <c r="AE766" s="360"/>
      <c r="AF766" s="360"/>
      <c r="AG766" s="360"/>
      <c r="AH766" s="360"/>
      <c r="AI766" s="360"/>
      <c r="AJ766" s="360"/>
      <c r="AK766" s="360"/>
      <c r="AL766" s="360"/>
      <c r="AM766" s="360"/>
      <c r="AN766" s="360"/>
      <c r="AO766" s="360"/>
      <c r="AP766" s="360"/>
      <c r="AQ766" s="360"/>
      <c r="AR766" s="360"/>
      <c r="AS766" s="360"/>
      <c r="AT766" s="360"/>
      <c r="AU766" s="360"/>
      <c r="AV766" s="360"/>
      <c r="AW766" s="360"/>
      <c r="AX766" s="360"/>
      <c r="AY766" s="360"/>
      <c r="AZ766" s="360"/>
      <c r="BA766" s="360"/>
      <c r="BB766" s="360"/>
      <c r="BC766" s="360"/>
      <c r="BD766" s="360"/>
      <c r="BE766" s="360"/>
      <c r="BF766" s="360"/>
      <c r="BG766" s="360"/>
      <c r="BH766" s="360">
        <v>2</v>
      </c>
      <c r="BI766" s="360">
        <v>118</v>
      </c>
      <c r="BJ766" s="362">
        <f t="shared" si="85"/>
        <v>29.5</v>
      </c>
      <c r="BK766" s="360">
        <v>8</v>
      </c>
      <c r="BL766" s="360">
        <v>448</v>
      </c>
      <c r="BM766" s="362">
        <f t="shared" si="86"/>
        <v>112</v>
      </c>
    </row>
    <row r="767" spans="1:65" ht="15.75" customHeight="1">
      <c r="A767" s="340">
        <v>765</v>
      </c>
      <c r="B767" s="360" t="s">
        <v>4637</v>
      </c>
      <c r="C767" s="360"/>
      <c r="D767" s="360"/>
      <c r="E767" s="370" t="s">
        <v>5</v>
      </c>
      <c r="F767" s="360"/>
      <c r="G767" s="360"/>
      <c r="H767" s="360"/>
      <c r="I767" s="360"/>
      <c r="J767" s="360"/>
      <c r="K767" s="360"/>
      <c r="L767" s="360"/>
      <c r="M767" s="360"/>
      <c r="N767" s="360"/>
      <c r="O767" s="360"/>
      <c r="P767" s="360"/>
      <c r="Q767" s="360"/>
      <c r="R767" s="360"/>
      <c r="S767" s="360"/>
      <c r="T767" s="360"/>
      <c r="U767" s="360"/>
      <c r="V767" s="360"/>
      <c r="W767" s="360"/>
      <c r="X767" s="360"/>
      <c r="Y767" s="360"/>
      <c r="Z767" s="360"/>
      <c r="AA767" s="360"/>
      <c r="AB767" s="360"/>
      <c r="AC767" s="360"/>
      <c r="AD767" s="360"/>
      <c r="AE767" s="360"/>
      <c r="AF767" s="360"/>
      <c r="AG767" s="360"/>
      <c r="AH767" s="360"/>
      <c r="AI767" s="360"/>
      <c r="AJ767" s="360"/>
      <c r="AK767" s="360"/>
      <c r="AL767" s="360"/>
      <c r="AM767" s="360"/>
      <c r="AN767" s="360"/>
      <c r="AO767" s="360"/>
      <c r="AP767" s="360"/>
      <c r="AQ767" s="360"/>
      <c r="AR767" s="360"/>
      <c r="AS767" s="360"/>
      <c r="AT767" s="360"/>
      <c r="AU767" s="360"/>
      <c r="AV767" s="360"/>
      <c r="AW767" s="360"/>
      <c r="AX767" s="360"/>
      <c r="AY767" s="360"/>
      <c r="AZ767" s="360"/>
      <c r="BA767" s="360"/>
      <c r="BB767" s="360"/>
      <c r="BC767" s="360"/>
      <c r="BD767" s="360"/>
      <c r="BE767" s="360"/>
      <c r="BF767" s="360"/>
      <c r="BG767" s="360"/>
      <c r="BH767" s="360">
        <v>9</v>
      </c>
      <c r="BI767" s="360">
        <v>791</v>
      </c>
      <c r="BJ767" s="362">
        <f t="shared" si="85"/>
        <v>197.75</v>
      </c>
      <c r="BK767" s="360">
        <v>40</v>
      </c>
      <c r="BL767" s="360">
        <v>3188</v>
      </c>
      <c r="BM767" s="362">
        <f t="shared" si="86"/>
        <v>797</v>
      </c>
    </row>
    <row r="768" spans="1:65" ht="15.75" customHeight="1">
      <c r="A768" s="340">
        <v>766</v>
      </c>
      <c r="B768" s="360" t="s">
        <v>4638</v>
      </c>
      <c r="C768" s="360"/>
      <c r="D768" s="360"/>
      <c r="E768" s="370" t="s">
        <v>5</v>
      </c>
      <c r="F768" s="360"/>
      <c r="G768" s="360"/>
      <c r="H768" s="360"/>
      <c r="I768" s="360"/>
      <c r="J768" s="360"/>
      <c r="K768" s="360"/>
      <c r="L768" s="360"/>
      <c r="M768" s="360"/>
      <c r="N768" s="360"/>
      <c r="O768" s="360"/>
      <c r="P768" s="360"/>
      <c r="Q768" s="360"/>
      <c r="R768" s="360"/>
      <c r="S768" s="360"/>
      <c r="T768" s="360"/>
      <c r="U768" s="360"/>
      <c r="V768" s="360"/>
      <c r="W768" s="360"/>
      <c r="X768" s="360"/>
      <c r="Y768" s="360"/>
      <c r="Z768" s="360"/>
      <c r="AA768" s="360"/>
      <c r="AB768" s="360"/>
      <c r="AC768" s="360"/>
      <c r="AD768" s="360"/>
      <c r="AE768" s="360"/>
      <c r="AF768" s="360"/>
      <c r="AG768" s="360"/>
      <c r="AH768" s="360"/>
      <c r="AI768" s="360"/>
      <c r="AJ768" s="360"/>
      <c r="AK768" s="360"/>
      <c r="AL768" s="360"/>
      <c r="AM768" s="360"/>
      <c r="AN768" s="360"/>
      <c r="AO768" s="360"/>
      <c r="AP768" s="360"/>
      <c r="AQ768" s="360"/>
      <c r="AR768" s="360"/>
      <c r="AS768" s="360"/>
      <c r="AT768" s="360"/>
      <c r="AU768" s="360"/>
      <c r="AV768" s="360"/>
      <c r="AW768" s="360"/>
      <c r="AX768" s="360"/>
      <c r="AY768" s="360"/>
      <c r="AZ768" s="360"/>
      <c r="BA768" s="360"/>
      <c r="BB768" s="360"/>
      <c r="BC768" s="360"/>
      <c r="BD768" s="360"/>
      <c r="BE768" s="360"/>
      <c r="BF768" s="360"/>
      <c r="BG768" s="360"/>
      <c r="BH768" s="360">
        <v>7</v>
      </c>
      <c r="BI768" s="360">
        <v>481</v>
      </c>
      <c r="BJ768" s="362">
        <f t="shared" si="85"/>
        <v>120.25</v>
      </c>
      <c r="BK768" s="360">
        <v>24</v>
      </c>
      <c r="BL768" s="360">
        <v>1788</v>
      </c>
      <c r="BM768" s="362">
        <f t="shared" si="86"/>
        <v>447</v>
      </c>
    </row>
    <row r="769" spans="1:65" ht="15.75" customHeight="1">
      <c r="A769" s="340">
        <v>767</v>
      </c>
      <c r="B769" s="360" t="s">
        <v>4639</v>
      </c>
      <c r="C769" s="360"/>
      <c r="D769" s="360"/>
      <c r="E769" s="370" t="s">
        <v>5</v>
      </c>
      <c r="F769" s="360"/>
      <c r="G769" s="360"/>
      <c r="H769" s="360"/>
      <c r="I769" s="360"/>
      <c r="J769" s="360"/>
      <c r="K769" s="360"/>
      <c r="L769" s="360"/>
      <c r="M769" s="360"/>
      <c r="N769" s="360"/>
      <c r="O769" s="360"/>
      <c r="P769" s="360"/>
      <c r="Q769" s="360"/>
      <c r="R769" s="360"/>
      <c r="S769" s="360"/>
      <c r="T769" s="360"/>
      <c r="U769" s="360"/>
      <c r="V769" s="360"/>
      <c r="W769" s="360"/>
      <c r="X769" s="360"/>
      <c r="Y769" s="360"/>
      <c r="Z769" s="360"/>
      <c r="AA769" s="360"/>
      <c r="AB769" s="360"/>
      <c r="AC769" s="360"/>
      <c r="AD769" s="360"/>
      <c r="AE769" s="360"/>
      <c r="AF769" s="360"/>
      <c r="AG769" s="360"/>
      <c r="AH769" s="360"/>
      <c r="AI769" s="360"/>
      <c r="AJ769" s="360"/>
      <c r="AK769" s="360"/>
      <c r="AL769" s="360"/>
      <c r="AM769" s="360"/>
      <c r="AN769" s="360"/>
      <c r="AO769" s="360"/>
      <c r="AP769" s="360"/>
      <c r="AQ769" s="360"/>
      <c r="AR769" s="360"/>
      <c r="AS769" s="360"/>
      <c r="AT769" s="360"/>
      <c r="AU769" s="360"/>
      <c r="AV769" s="360"/>
      <c r="AW769" s="360"/>
      <c r="AX769" s="360"/>
      <c r="AY769" s="360"/>
      <c r="AZ769" s="360"/>
      <c r="BA769" s="360"/>
      <c r="BB769" s="360"/>
      <c r="BC769" s="360"/>
      <c r="BD769" s="360"/>
      <c r="BE769" s="360"/>
      <c r="BF769" s="360"/>
      <c r="BG769" s="360"/>
      <c r="BH769" s="360">
        <v>19</v>
      </c>
      <c r="BI769" s="360">
        <v>1197</v>
      </c>
      <c r="BJ769" s="362">
        <f t="shared" si="85"/>
        <v>299.25</v>
      </c>
      <c r="BK769" s="360">
        <v>45</v>
      </c>
      <c r="BL769" s="360">
        <v>3063</v>
      </c>
      <c r="BM769" s="362">
        <f t="shared" si="86"/>
        <v>765.75</v>
      </c>
    </row>
    <row r="770" spans="1:65" ht="15.75" customHeight="1">
      <c r="A770" s="340">
        <v>768</v>
      </c>
      <c r="B770" s="360" t="s">
        <v>4640</v>
      </c>
      <c r="C770" s="360"/>
      <c r="D770" s="360"/>
      <c r="E770" s="370" t="s">
        <v>5</v>
      </c>
      <c r="F770" s="360"/>
      <c r="G770" s="360"/>
      <c r="H770" s="360"/>
      <c r="I770" s="360"/>
      <c r="J770" s="360"/>
      <c r="K770" s="360"/>
      <c r="L770" s="360"/>
      <c r="M770" s="360"/>
      <c r="N770" s="360"/>
      <c r="O770" s="360"/>
      <c r="P770" s="360"/>
      <c r="Q770" s="360"/>
      <c r="R770" s="360"/>
      <c r="S770" s="360"/>
      <c r="T770" s="360"/>
      <c r="U770" s="360"/>
      <c r="V770" s="360"/>
      <c r="W770" s="360"/>
      <c r="X770" s="360"/>
      <c r="Y770" s="360"/>
      <c r="Z770" s="360"/>
      <c r="AA770" s="360"/>
      <c r="AB770" s="360"/>
      <c r="AC770" s="360"/>
      <c r="AD770" s="360"/>
      <c r="AE770" s="360"/>
      <c r="AF770" s="360"/>
      <c r="AG770" s="360"/>
      <c r="AH770" s="360"/>
      <c r="AI770" s="360"/>
      <c r="AJ770" s="360"/>
      <c r="AK770" s="360"/>
      <c r="AL770" s="360"/>
      <c r="AM770" s="360"/>
      <c r="AN770" s="360"/>
      <c r="AO770" s="360"/>
      <c r="AP770" s="360"/>
      <c r="AQ770" s="360"/>
      <c r="AR770" s="360"/>
      <c r="AS770" s="360"/>
      <c r="AT770" s="360"/>
      <c r="AU770" s="360"/>
      <c r="AV770" s="360"/>
      <c r="AW770" s="360"/>
      <c r="AX770" s="360"/>
      <c r="AY770" s="360"/>
      <c r="AZ770" s="360"/>
      <c r="BA770" s="360"/>
      <c r="BB770" s="360"/>
      <c r="BC770" s="360"/>
      <c r="BD770" s="360"/>
      <c r="BE770" s="360"/>
      <c r="BF770" s="360"/>
      <c r="BG770" s="360"/>
      <c r="BH770" s="360">
        <v>8</v>
      </c>
      <c r="BI770" s="360">
        <v>632</v>
      </c>
      <c r="BJ770" s="362">
        <f t="shared" si="85"/>
        <v>158</v>
      </c>
      <c r="BK770" s="360">
        <v>24</v>
      </c>
      <c r="BL770" s="360">
        <v>1548</v>
      </c>
      <c r="BM770" s="362">
        <f t="shared" si="86"/>
        <v>387</v>
      </c>
    </row>
    <row r="771" spans="1:65" ht="15.75" customHeight="1">
      <c r="A771" s="340">
        <v>769</v>
      </c>
      <c r="B771" s="360" t="s">
        <v>4641</v>
      </c>
      <c r="C771" s="360"/>
      <c r="D771" s="360"/>
      <c r="E771" s="370" t="s">
        <v>5</v>
      </c>
      <c r="F771" s="360"/>
      <c r="G771" s="360"/>
      <c r="H771" s="360"/>
      <c r="I771" s="360"/>
      <c r="J771" s="360"/>
      <c r="K771" s="360"/>
      <c r="L771" s="360"/>
      <c r="M771" s="360"/>
      <c r="N771" s="360"/>
      <c r="O771" s="360"/>
      <c r="P771" s="360"/>
      <c r="Q771" s="360"/>
      <c r="R771" s="360"/>
      <c r="S771" s="360"/>
      <c r="T771" s="360"/>
      <c r="U771" s="360"/>
      <c r="V771" s="360"/>
      <c r="W771" s="360"/>
      <c r="X771" s="360"/>
      <c r="Y771" s="360"/>
      <c r="Z771" s="360"/>
      <c r="AA771" s="360"/>
      <c r="AB771" s="360"/>
      <c r="AC771" s="360"/>
      <c r="AD771" s="360"/>
      <c r="AE771" s="360"/>
      <c r="AF771" s="360"/>
      <c r="AG771" s="360"/>
      <c r="AH771" s="360"/>
      <c r="AI771" s="360"/>
      <c r="AJ771" s="360"/>
      <c r="AK771" s="360"/>
      <c r="AL771" s="360"/>
      <c r="AM771" s="360"/>
      <c r="AN771" s="360"/>
      <c r="AO771" s="360"/>
      <c r="AP771" s="360"/>
      <c r="AQ771" s="360"/>
      <c r="AR771" s="360"/>
      <c r="AS771" s="360"/>
      <c r="AT771" s="360"/>
      <c r="AU771" s="360"/>
      <c r="AV771" s="360"/>
      <c r="AW771" s="360"/>
      <c r="AX771" s="360"/>
      <c r="AY771" s="360"/>
      <c r="AZ771" s="360"/>
      <c r="BA771" s="360"/>
      <c r="BB771" s="360"/>
      <c r="BC771" s="360"/>
      <c r="BD771" s="360"/>
      <c r="BE771" s="360"/>
      <c r="BF771" s="360"/>
      <c r="BG771" s="360"/>
      <c r="BH771" s="360">
        <v>32</v>
      </c>
      <c r="BI771" s="360">
        <v>2384</v>
      </c>
      <c r="BJ771" s="362">
        <f t="shared" si="85"/>
        <v>596</v>
      </c>
      <c r="BK771" s="360">
        <v>50</v>
      </c>
      <c r="BL771" s="360">
        <v>3502</v>
      </c>
      <c r="BM771" s="362">
        <f t="shared" si="86"/>
        <v>875.5</v>
      </c>
    </row>
    <row r="772" spans="1:65" ht="15.75" customHeight="1">
      <c r="A772" s="340">
        <v>770</v>
      </c>
      <c r="B772" s="360" t="s">
        <v>4642</v>
      </c>
      <c r="C772" s="360"/>
      <c r="D772" s="360"/>
      <c r="E772" s="370" t="s">
        <v>5</v>
      </c>
      <c r="F772" s="360"/>
      <c r="G772" s="360"/>
      <c r="H772" s="360"/>
      <c r="I772" s="360"/>
      <c r="J772" s="360"/>
      <c r="K772" s="360"/>
      <c r="L772" s="360"/>
      <c r="M772" s="360"/>
      <c r="N772" s="360"/>
      <c r="O772" s="360"/>
      <c r="P772" s="360"/>
      <c r="Q772" s="360"/>
      <c r="R772" s="360"/>
      <c r="S772" s="360"/>
      <c r="T772" s="360"/>
      <c r="U772" s="360"/>
      <c r="V772" s="360"/>
      <c r="W772" s="360"/>
      <c r="X772" s="360"/>
      <c r="Y772" s="360"/>
      <c r="Z772" s="360"/>
      <c r="AA772" s="360"/>
      <c r="AB772" s="360"/>
      <c r="AC772" s="360"/>
      <c r="AD772" s="360"/>
      <c r="AE772" s="360"/>
      <c r="AF772" s="360"/>
      <c r="AG772" s="360"/>
      <c r="AH772" s="360"/>
      <c r="AI772" s="360"/>
      <c r="AJ772" s="360"/>
      <c r="AK772" s="360"/>
      <c r="AL772" s="360"/>
      <c r="AM772" s="360"/>
      <c r="AN772" s="360"/>
      <c r="AO772" s="360"/>
      <c r="AP772" s="360"/>
      <c r="AQ772" s="360"/>
      <c r="AR772" s="360"/>
      <c r="AS772" s="360"/>
      <c r="AT772" s="360"/>
      <c r="AU772" s="360"/>
      <c r="AV772" s="360"/>
      <c r="AW772" s="360"/>
      <c r="AX772" s="360"/>
      <c r="AY772" s="360"/>
      <c r="AZ772" s="360"/>
      <c r="BA772" s="360"/>
      <c r="BB772" s="360"/>
      <c r="BC772" s="360"/>
      <c r="BD772" s="360"/>
      <c r="BE772" s="360"/>
      <c r="BF772" s="360"/>
      <c r="BG772" s="360"/>
      <c r="BH772" s="360">
        <v>13</v>
      </c>
      <c r="BI772" s="360">
        <v>899</v>
      </c>
      <c r="BJ772" s="362">
        <f t="shared" ref="BJ772:BJ830" si="87">BI772*25%</f>
        <v>224.75</v>
      </c>
      <c r="BK772" s="360">
        <v>23</v>
      </c>
      <c r="BL772" s="360">
        <v>1593</v>
      </c>
      <c r="BM772" s="362">
        <f t="shared" ref="BM772:BM835" si="88">BL772*25%</f>
        <v>398.25</v>
      </c>
    </row>
    <row r="773" spans="1:65" ht="15.75" customHeight="1">
      <c r="A773" s="340">
        <v>771</v>
      </c>
      <c r="B773" s="360" t="s">
        <v>4643</v>
      </c>
      <c r="C773" s="360"/>
      <c r="D773" s="360"/>
      <c r="E773" s="370" t="s">
        <v>5</v>
      </c>
      <c r="F773" s="360"/>
      <c r="G773" s="360"/>
      <c r="H773" s="360"/>
      <c r="I773" s="360"/>
      <c r="J773" s="360"/>
      <c r="K773" s="360"/>
      <c r="L773" s="360"/>
      <c r="M773" s="360"/>
      <c r="N773" s="360"/>
      <c r="O773" s="360"/>
      <c r="P773" s="360"/>
      <c r="Q773" s="360"/>
      <c r="R773" s="360"/>
      <c r="S773" s="360"/>
      <c r="T773" s="360"/>
      <c r="U773" s="360"/>
      <c r="V773" s="360"/>
      <c r="W773" s="360"/>
      <c r="X773" s="360"/>
      <c r="Y773" s="360"/>
      <c r="Z773" s="360"/>
      <c r="AA773" s="360"/>
      <c r="AB773" s="360"/>
      <c r="AC773" s="360"/>
      <c r="AD773" s="360"/>
      <c r="AE773" s="360"/>
      <c r="AF773" s="360"/>
      <c r="AG773" s="360"/>
      <c r="AH773" s="360"/>
      <c r="AI773" s="360"/>
      <c r="AJ773" s="360"/>
      <c r="AK773" s="360"/>
      <c r="AL773" s="360"/>
      <c r="AM773" s="360"/>
      <c r="AN773" s="360"/>
      <c r="AO773" s="360"/>
      <c r="AP773" s="360"/>
      <c r="AQ773" s="360"/>
      <c r="AR773" s="360"/>
      <c r="AS773" s="360"/>
      <c r="AT773" s="360"/>
      <c r="AU773" s="360"/>
      <c r="AV773" s="360"/>
      <c r="AW773" s="360"/>
      <c r="AX773" s="360"/>
      <c r="AY773" s="360"/>
      <c r="AZ773" s="360"/>
      <c r="BA773" s="360"/>
      <c r="BB773" s="360"/>
      <c r="BC773" s="360"/>
      <c r="BD773" s="360"/>
      <c r="BE773" s="360"/>
      <c r="BF773" s="360"/>
      <c r="BG773" s="360"/>
      <c r="BH773" s="360">
        <v>9</v>
      </c>
      <c r="BI773" s="360">
        <v>827</v>
      </c>
      <c r="BJ773" s="362">
        <f t="shared" si="87"/>
        <v>206.75</v>
      </c>
      <c r="BK773" s="360">
        <v>15</v>
      </c>
      <c r="BL773" s="360">
        <v>993</v>
      </c>
      <c r="BM773" s="362">
        <f t="shared" si="88"/>
        <v>248.25</v>
      </c>
    </row>
    <row r="774" spans="1:65" ht="15.75" customHeight="1">
      <c r="A774" s="340">
        <v>772</v>
      </c>
      <c r="B774" s="360" t="s">
        <v>4644</v>
      </c>
      <c r="C774" s="360"/>
      <c r="D774" s="360"/>
      <c r="E774" s="370" t="s">
        <v>5</v>
      </c>
      <c r="F774" s="360"/>
      <c r="G774" s="360"/>
      <c r="H774" s="360"/>
      <c r="I774" s="360"/>
      <c r="J774" s="360"/>
      <c r="K774" s="360"/>
      <c r="L774" s="360"/>
      <c r="M774" s="360"/>
      <c r="N774" s="360"/>
      <c r="O774" s="360"/>
      <c r="P774" s="360"/>
      <c r="Q774" s="360"/>
      <c r="R774" s="360"/>
      <c r="S774" s="360"/>
      <c r="T774" s="360"/>
      <c r="U774" s="360"/>
      <c r="V774" s="360"/>
      <c r="W774" s="360"/>
      <c r="X774" s="360"/>
      <c r="Y774" s="360"/>
      <c r="Z774" s="360"/>
      <c r="AA774" s="360"/>
      <c r="AB774" s="360"/>
      <c r="AC774" s="360"/>
      <c r="AD774" s="360"/>
      <c r="AE774" s="360"/>
      <c r="AF774" s="360"/>
      <c r="AG774" s="360"/>
      <c r="AH774" s="360"/>
      <c r="AI774" s="360"/>
      <c r="AJ774" s="360"/>
      <c r="AK774" s="360"/>
      <c r="AL774" s="360"/>
      <c r="AM774" s="360"/>
      <c r="AN774" s="360"/>
      <c r="AO774" s="360"/>
      <c r="AP774" s="360"/>
      <c r="AQ774" s="360"/>
      <c r="AR774" s="360"/>
      <c r="AS774" s="360"/>
      <c r="AT774" s="360"/>
      <c r="AU774" s="360"/>
      <c r="AV774" s="360"/>
      <c r="AW774" s="360"/>
      <c r="AX774" s="360"/>
      <c r="AY774" s="360"/>
      <c r="AZ774" s="360"/>
      <c r="BA774" s="360"/>
      <c r="BB774" s="360"/>
      <c r="BC774" s="360"/>
      <c r="BD774" s="360"/>
      <c r="BE774" s="360"/>
      <c r="BF774" s="360"/>
      <c r="BG774" s="360"/>
      <c r="BH774" s="360">
        <v>1</v>
      </c>
      <c r="BI774" s="360">
        <v>79</v>
      </c>
      <c r="BJ774" s="362">
        <f t="shared" si="87"/>
        <v>19.75</v>
      </c>
      <c r="BK774" s="360">
        <v>18</v>
      </c>
      <c r="BL774" s="360">
        <v>1190</v>
      </c>
      <c r="BM774" s="362">
        <f t="shared" si="88"/>
        <v>297.5</v>
      </c>
    </row>
    <row r="775" spans="1:65" ht="15.75" customHeight="1">
      <c r="A775" s="340">
        <v>773</v>
      </c>
      <c r="B775" s="360" t="s">
        <v>4645</v>
      </c>
      <c r="C775" s="360"/>
      <c r="D775" s="360"/>
      <c r="E775" s="370" t="s">
        <v>5</v>
      </c>
      <c r="F775" s="360"/>
      <c r="G775" s="360"/>
      <c r="H775" s="360"/>
      <c r="I775" s="360"/>
      <c r="J775" s="360"/>
      <c r="K775" s="360"/>
      <c r="L775" s="360"/>
      <c r="M775" s="360"/>
      <c r="N775" s="360"/>
      <c r="O775" s="360"/>
      <c r="P775" s="360"/>
      <c r="Q775" s="360"/>
      <c r="R775" s="360"/>
      <c r="S775" s="360"/>
      <c r="T775" s="360"/>
      <c r="U775" s="360"/>
      <c r="V775" s="360"/>
      <c r="W775" s="360"/>
      <c r="X775" s="360"/>
      <c r="Y775" s="360"/>
      <c r="Z775" s="360"/>
      <c r="AA775" s="360"/>
      <c r="AB775" s="360"/>
      <c r="AC775" s="360"/>
      <c r="AD775" s="360"/>
      <c r="AE775" s="360"/>
      <c r="AF775" s="360"/>
      <c r="AG775" s="360"/>
      <c r="AH775" s="360"/>
      <c r="AI775" s="360"/>
      <c r="AJ775" s="360"/>
      <c r="AK775" s="360"/>
      <c r="AL775" s="360"/>
      <c r="AM775" s="360"/>
      <c r="AN775" s="360"/>
      <c r="AO775" s="360"/>
      <c r="AP775" s="360"/>
      <c r="AQ775" s="360"/>
      <c r="AR775" s="360"/>
      <c r="AS775" s="360"/>
      <c r="AT775" s="360"/>
      <c r="AU775" s="360"/>
      <c r="AV775" s="360"/>
      <c r="AW775" s="360"/>
      <c r="AX775" s="360"/>
      <c r="AY775" s="360"/>
      <c r="AZ775" s="360"/>
      <c r="BA775" s="360"/>
      <c r="BB775" s="360"/>
      <c r="BC775" s="360"/>
      <c r="BD775" s="360"/>
      <c r="BE775" s="360"/>
      <c r="BF775" s="360"/>
      <c r="BG775" s="360"/>
      <c r="BH775" s="360">
        <v>12</v>
      </c>
      <c r="BI775" s="360">
        <v>936</v>
      </c>
      <c r="BJ775" s="362">
        <f t="shared" si="87"/>
        <v>234</v>
      </c>
      <c r="BK775" s="360">
        <v>26</v>
      </c>
      <c r="BL775" s="360">
        <v>1978</v>
      </c>
      <c r="BM775" s="362">
        <f t="shared" si="88"/>
        <v>494.5</v>
      </c>
    </row>
    <row r="776" spans="1:65" ht="15.75" customHeight="1">
      <c r="A776" s="340">
        <v>774</v>
      </c>
      <c r="B776" s="360" t="s">
        <v>4646</v>
      </c>
      <c r="C776" s="360"/>
      <c r="D776" s="360"/>
      <c r="E776" s="370" t="s">
        <v>5</v>
      </c>
      <c r="F776" s="360"/>
      <c r="G776" s="360"/>
      <c r="H776" s="360"/>
      <c r="I776" s="360"/>
      <c r="J776" s="360"/>
      <c r="K776" s="360"/>
      <c r="L776" s="360"/>
      <c r="M776" s="360"/>
      <c r="N776" s="360"/>
      <c r="O776" s="360"/>
      <c r="P776" s="360"/>
      <c r="Q776" s="360"/>
      <c r="R776" s="360"/>
      <c r="S776" s="360"/>
      <c r="T776" s="360"/>
      <c r="U776" s="360"/>
      <c r="V776" s="360"/>
      <c r="W776" s="360"/>
      <c r="X776" s="360"/>
      <c r="Y776" s="360"/>
      <c r="Z776" s="360"/>
      <c r="AA776" s="360"/>
      <c r="AB776" s="360"/>
      <c r="AC776" s="360"/>
      <c r="AD776" s="360"/>
      <c r="AE776" s="360"/>
      <c r="AF776" s="360"/>
      <c r="AG776" s="360"/>
      <c r="AH776" s="360"/>
      <c r="AI776" s="360"/>
      <c r="AJ776" s="360"/>
      <c r="AK776" s="360"/>
      <c r="AL776" s="360"/>
      <c r="AM776" s="360"/>
      <c r="AN776" s="360"/>
      <c r="AO776" s="360"/>
      <c r="AP776" s="360"/>
      <c r="AQ776" s="360"/>
      <c r="AR776" s="360"/>
      <c r="AS776" s="360"/>
      <c r="AT776" s="360"/>
      <c r="AU776" s="360"/>
      <c r="AV776" s="360"/>
      <c r="AW776" s="360"/>
      <c r="AX776" s="360"/>
      <c r="AY776" s="360"/>
      <c r="AZ776" s="360"/>
      <c r="BA776" s="360"/>
      <c r="BB776" s="360"/>
      <c r="BC776" s="360"/>
      <c r="BD776" s="360"/>
      <c r="BE776" s="360"/>
      <c r="BF776" s="360"/>
      <c r="BG776" s="360"/>
      <c r="BH776" s="360">
        <v>21</v>
      </c>
      <c r="BI776" s="360">
        <v>1555</v>
      </c>
      <c r="BJ776" s="362">
        <f t="shared" si="87"/>
        <v>388.75</v>
      </c>
      <c r="BK776" s="360">
        <v>47</v>
      </c>
      <c r="BL776" s="360">
        <v>3625</v>
      </c>
      <c r="BM776" s="362">
        <f t="shared" si="88"/>
        <v>906.25</v>
      </c>
    </row>
    <row r="777" spans="1:65" ht="15.75" customHeight="1">
      <c r="A777" s="340">
        <v>775</v>
      </c>
      <c r="B777" s="360" t="s">
        <v>4647</v>
      </c>
      <c r="C777" s="360"/>
      <c r="D777" s="360"/>
      <c r="E777" s="370" t="s">
        <v>5</v>
      </c>
      <c r="F777" s="360"/>
      <c r="G777" s="360"/>
      <c r="H777" s="360"/>
      <c r="I777" s="360"/>
      <c r="J777" s="360"/>
      <c r="K777" s="360"/>
      <c r="L777" s="360"/>
      <c r="M777" s="360"/>
      <c r="N777" s="360"/>
      <c r="O777" s="360"/>
      <c r="P777" s="360"/>
      <c r="Q777" s="360"/>
      <c r="R777" s="360"/>
      <c r="S777" s="360"/>
      <c r="T777" s="360"/>
      <c r="U777" s="360"/>
      <c r="V777" s="360"/>
      <c r="W777" s="360"/>
      <c r="X777" s="360"/>
      <c r="Y777" s="360"/>
      <c r="Z777" s="360"/>
      <c r="AA777" s="360"/>
      <c r="AB777" s="360"/>
      <c r="AC777" s="360"/>
      <c r="AD777" s="360"/>
      <c r="AE777" s="360"/>
      <c r="AF777" s="360"/>
      <c r="AG777" s="360"/>
      <c r="AH777" s="360"/>
      <c r="AI777" s="360"/>
      <c r="AJ777" s="360"/>
      <c r="AK777" s="360"/>
      <c r="AL777" s="360"/>
      <c r="AM777" s="360"/>
      <c r="AN777" s="360"/>
      <c r="AO777" s="360"/>
      <c r="AP777" s="360"/>
      <c r="AQ777" s="360"/>
      <c r="AR777" s="360"/>
      <c r="AS777" s="360"/>
      <c r="AT777" s="360"/>
      <c r="AU777" s="360"/>
      <c r="AV777" s="360"/>
      <c r="AW777" s="360"/>
      <c r="AX777" s="360"/>
      <c r="AY777" s="360"/>
      <c r="AZ777" s="360"/>
      <c r="BA777" s="360"/>
      <c r="BB777" s="360"/>
      <c r="BC777" s="360"/>
      <c r="BD777" s="360"/>
      <c r="BE777" s="360"/>
      <c r="BF777" s="360"/>
      <c r="BG777" s="360"/>
      <c r="BH777" s="360">
        <v>4</v>
      </c>
      <c r="BI777" s="360">
        <v>276</v>
      </c>
      <c r="BJ777" s="362">
        <f t="shared" si="87"/>
        <v>69</v>
      </c>
      <c r="BK777" s="360">
        <v>61</v>
      </c>
      <c r="BL777" s="360">
        <v>4155</v>
      </c>
      <c r="BM777" s="362">
        <f t="shared" si="88"/>
        <v>1038.75</v>
      </c>
    </row>
    <row r="778" spans="1:65" ht="15.75" customHeight="1">
      <c r="A778" s="340">
        <v>776</v>
      </c>
      <c r="B778" s="360" t="s">
        <v>4648</v>
      </c>
      <c r="C778" s="360"/>
      <c r="D778" s="360"/>
      <c r="E778" s="370" t="s">
        <v>5</v>
      </c>
      <c r="F778" s="360"/>
      <c r="G778" s="360"/>
      <c r="H778" s="360"/>
      <c r="I778" s="360"/>
      <c r="J778" s="360"/>
      <c r="K778" s="360"/>
      <c r="L778" s="360"/>
      <c r="M778" s="360"/>
      <c r="N778" s="360"/>
      <c r="O778" s="360"/>
      <c r="P778" s="360"/>
      <c r="Q778" s="360"/>
      <c r="R778" s="360"/>
      <c r="S778" s="360"/>
      <c r="T778" s="360"/>
      <c r="U778" s="360"/>
      <c r="V778" s="360"/>
      <c r="W778" s="360"/>
      <c r="X778" s="360"/>
      <c r="Y778" s="360"/>
      <c r="Z778" s="360"/>
      <c r="AA778" s="360"/>
      <c r="AB778" s="360"/>
      <c r="AC778" s="360"/>
      <c r="AD778" s="360"/>
      <c r="AE778" s="360"/>
      <c r="AF778" s="360"/>
      <c r="AG778" s="360"/>
      <c r="AH778" s="360"/>
      <c r="AI778" s="360"/>
      <c r="AJ778" s="360"/>
      <c r="AK778" s="360"/>
      <c r="AL778" s="360"/>
      <c r="AM778" s="360"/>
      <c r="AN778" s="360"/>
      <c r="AO778" s="360"/>
      <c r="AP778" s="360"/>
      <c r="AQ778" s="360"/>
      <c r="AR778" s="360"/>
      <c r="AS778" s="360"/>
      <c r="AT778" s="360"/>
      <c r="AU778" s="360"/>
      <c r="AV778" s="360"/>
      <c r="AW778" s="360"/>
      <c r="AX778" s="360"/>
      <c r="AY778" s="360"/>
      <c r="AZ778" s="360"/>
      <c r="BA778" s="360"/>
      <c r="BB778" s="360"/>
      <c r="BC778" s="360"/>
      <c r="BD778" s="360"/>
      <c r="BE778" s="360"/>
      <c r="BF778" s="360"/>
      <c r="BG778" s="360"/>
      <c r="BH778" s="360">
        <v>425</v>
      </c>
      <c r="BI778" s="360">
        <v>27803</v>
      </c>
      <c r="BJ778" s="362">
        <f t="shared" si="87"/>
        <v>6950.75</v>
      </c>
      <c r="BK778" s="360">
        <v>504</v>
      </c>
      <c r="BL778" s="360">
        <v>33244</v>
      </c>
      <c r="BM778" s="362">
        <f t="shared" si="88"/>
        <v>8311</v>
      </c>
    </row>
    <row r="779" spans="1:65" ht="15.75" customHeight="1">
      <c r="A779" s="340">
        <v>777</v>
      </c>
      <c r="B779" s="360" t="s">
        <v>4649</v>
      </c>
      <c r="C779" s="360"/>
      <c r="D779" s="360"/>
      <c r="E779" s="370" t="s">
        <v>5</v>
      </c>
      <c r="F779" s="360"/>
      <c r="G779" s="360"/>
      <c r="H779" s="360"/>
      <c r="I779" s="360"/>
      <c r="J779" s="360"/>
      <c r="K779" s="360"/>
      <c r="L779" s="360"/>
      <c r="M779" s="360"/>
      <c r="N779" s="360"/>
      <c r="O779" s="360"/>
      <c r="P779" s="360"/>
      <c r="Q779" s="360"/>
      <c r="R779" s="360"/>
      <c r="S779" s="360"/>
      <c r="T779" s="360"/>
      <c r="U779" s="360"/>
      <c r="V779" s="360"/>
      <c r="W779" s="360"/>
      <c r="X779" s="360"/>
      <c r="Y779" s="360"/>
      <c r="Z779" s="360"/>
      <c r="AA779" s="360"/>
      <c r="AB779" s="360"/>
      <c r="AC779" s="360"/>
      <c r="AD779" s="360"/>
      <c r="AE779" s="360"/>
      <c r="AF779" s="360"/>
      <c r="AG779" s="360"/>
      <c r="AH779" s="360"/>
      <c r="AI779" s="360"/>
      <c r="AJ779" s="360"/>
      <c r="AK779" s="360"/>
      <c r="AL779" s="360"/>
      <c r="AM779" s="360"/>
      <c r="AN779" s="360"/>
      <c r="AO779" s="360"/>
      <c r="AP779" s="360"/>
      <c r="AQ779" s="360"/>
      <c r="AR779" s="360"/>
      <c r="AS779" s="360"/>
      <c r="AT779" s="360"/>
      <c r="AU779" s="360"/>
      <c r="AV779" s="360"/>
      <c r="AW779" s="360"/>
      <c r="AX779" s="360"/>
      <c r="AY779" s="360"/>
      <c r="AZ779" s="360"/>
      <c r="BA779" s="360"/>
      <c r="BB779" s="360"/>
      <c r="BC779" s="360"/>
      <c r="BD779" s="360"/>
      <c r="BE779" s="360"/>
      <c r="BF779" s="360"/>
      <c r="BG779" s="360"/>
      <c r="BH779" s="360">
        <v>1</v>
      </c>
      <c r="BI779" s="360">
        <v>35</v>
      </c>
      <c r="BJ779" s="362">
        <f t="shared" si="87"/>
        <v>8.75</v>
      </c>
      <c r="BK779" s="360">
        <v>16</v>
      </c>
      <c r="BL779" s="360">
        <v>1132</v>
      </c>
      <c r="BM779" s="362">
        <f t="shared" si="88"/>
        <v>283</v>
      </c>
    </row>
    <row r="780" spans="1:65" ht="15.75" customHeight="1">
      <c r="A780" s="340">
        <v>778</v>
      </c>
      <c r="B780" s="360" t="s">
        <v>4650</v>
      </c>
      <c r="C780" s="360"/>
      <c r="D780" s="360"/>
      <c r="E780" s="370" t="s">
        <v>5</v>
      </c>
      <c r="F780" s="360"/>
      <c r="G780" s="360"/>
      <c r="H780" s="360"/>
      <c r="I780" s="360"/>
      <c r="J780" s="360"/>
      <c r="K780" s="360"/>
      <c r="L780" s="360"/>
      <c r="M780" s="360"/>
      <c r="N780" s="360"/>
      <c r="O780" s="360"/>
      <c r="P780" s="360"/>
      <c r="Q780" s="360"/>
      <c r="R780" s="360"/>
      <c r="S780" s="360"/>
      <c r="T780" s="360"/>
      <c r="U780" s="360"/>
      <c r="V780" s="360"/>
      <c r="W780" s="360"/>
      <c r="X780" s="360"/>
      <c r="Y780" s="360"/>
      <c r="Z780" s="360"/>
      <c r="AA780" s="360"/>
      <c r="AB780" s="360"/>
      <c r="AC780" s="360"/>
      <c r="AD780" s="360"/>
      <c r="AE780" s="360"/>
      <c r="AF780" s="360"/>
      <c r="AG780" s="360"/>
      <c r="AH780" s="360"/>
      <c r="AI780" s="360"/>
      <c r="AJ780" s="360"/>
      <c r="AK780" s="360"/>
      <c r="AL780" s="360"/>
      <c r="AM780" s="360"/>
      <c r="AN780" s="360"/>
      <c r="AO780" s="360"/>
      <c r="AP780" s="360"/>
      <c r="AQ780" s="360"/>
      <c r="AR780" s="360"/>
      <c r="AS780" s="360"/>
      <c r="AT780" s="360"/>
      <c r="AU780" s="360"/>
      <c r="AV780" s="360"/>
      <c r="AW780" s="360"/>
      <c r="AX780" s="360"/>
      <c r="AY780" s="360"/>
      <c r="AZ780" s="360"/>
      <c r="BA780" s="360"/>
      <c r="BB780" s="360"/>
      <c r="BC780" s="360"/>
      <c r="BD780" s="360"/>
      <c r="BE780" s="360"/>
      <c r="BF780" s="360"/>
      <c r="BG780" s="360"/>
      <c r="BH780" s="360">
        <v>5</v>
      </c>
      <c r="BI780" s="360">
        <v>291</v>
      </c>
      <c r="BJ780" s="362">
        <f t="shared" si="87"/>
        <v>72.75</v>
      </c>
      <c r="BK780" s="360">
        <v>20</v>
      </c>
      <c r="BL780" s="360">
        <v>1512</v>
      </c>
      <c r="BM780" s="362">
        <f t="shared" si="88"/>
        <v>378</v>
      </c>
    </row>
    <row r="781" spans="1:65" ht="15.75" customHeight="1">
      <c r="A781" s="340">
        <v>779</v>
      </c>
      <c r="B781" s="360" t="s">
        <v>4651</v>
      </c>
      <c r="C781" s="360"/>
      <c r="D781" s="360"/>
      <c r="E781" s="370" t="s">
        <v>5</v>
      </c>
      <c r="F781" s="360"/>
      <c r="G781" s="360"/>
      <c r="H781" s="360"/>
      <c r="I781" s="360"/>
      <c r="J781" s="360"/>
      <c r="K781" s="360"/>
      <c r="L781" s="360"/>
      <c r="M781" s="360"/>
      <c r="N781" s="360"/>
      <c r="O781" s="360"/>
      <c r="P781" s="360"/>
      <c r="Q781" s="360"/>
      <c r="R781" s="360"/>
      <c r="S781" s="360"/>
      <c r="T781" s="360"/>
      <c r="U781" s="360"/>
      <c r="V781" s="360"/>
      <c r="W781" s="360"/>
      <c r="X781" s="360"/>
      <c r="Y781" s="360"/>
      <c r="Z781" s="360"/>
      <c r="AA781" s="360"/>
      <c r="AB781" s="360"/>
      <c r="AC781" s="360"/>
      <c r="AD781" s="360"/>
      <c r="AE781" s="360"/>
      <c r="AF781" s="360"/>
      <c r="AG781" s="360"/>
      <c r="AH781" s="360"/>
      <c r="AI781" s="360"/>
      <c r="AJ781" s="360"/>
      <c r="AK781" s="360"/>
      <c r="AL781" s="360"/>
      <c r="AM781" s="360"/>
      <c r="AN781" s="360"/>
      <c r="AO781" s="360"/>
      <c r="AP781" s="360"/>
      <c r="AQ781" s="360"/>
      <c r="AR781" s="360"/>
      <c r="AS781" s="360"/>
      <c r="AT781" s="360"/>
      <c r="AU781" s="360"/>
      <c r="AV781" s="360"/>
      <c r="AW781" s="360"/>
      <c r="AX781" s="360"/>
      <c r="AY781" s="360"/>
      <c r="AZ781" s="360"/>
      <c r="BA781" s="360"/>
      <c r="BB781" s="360"/>
      <c r="BC781" s="360"/>
      <c r="BD781" s="360"/>
      <c r="BE781" s="360"/>
      <c r="BF781" s="360"/>
      <c r="BG781" s="360"/>
      <c r="BH781" s="360">
        <v>8</v>
      </c>
      <c r="BI781" s="360">
        <v>604</v>
      </c>
      <c r="BJ781" s="362">
        <f t="shared" si="87"/>
        <v>151</v>
      </c>
      <c r="BK781" s="360">
        <v>23</v>
      </c>
      <c r="BL781" s="360">
        <v>1393</v>
      </c>
      <c r="BM781" s="362">
        <f t="shared" si="88"/>
        <v>348.25</v>
      </c>
    </row>
    <row r="782" spans="1:65" ht="15.75" customHeight="1">
      <c r="A782" s="340">
        <v>780</v>
      </c>
      <c r="B782" s="360" t="s">
        <v>4652</v>
      </c>
      <c r="C782" s="360"/>
      <c r="D782" s="360"/>
      <c r="E782" s="370" t="s">
        <v>5</v>
      </c>
      <c r="F782" s="360"/>
      <c r="G782" s="360"/>
      <c r="H782" s="360"/>
      <c r="I782" s="360"/>
      <c r="J782" s="360"/>
      <c r="K782" s="360"/>
      <c r="L782" s="360"/>
      <c r="M782" s="360"/>
      <c r="N782" s="360"/>
      <c r="O782" s="360"/>
      <c r="P782" s="360"/>
      <c r="Q782" s="360"/>
      <c r="R782" s="360"/>
      <c r="S782" s="360"/>
      <c r="T782" s="360"/>
      <c r="U782" s="360"/>
      <c r="V782" s="360"/>
      <c r="W782" s="360"/>
      <c r="X782" s="360"/>
      <c r="Y782" s="360"/>
      <c r="Z782" s="360"/>
      <c r="AA782" s="360"/>
      <c r="AB782" s="360"/>
      <c r="AC782" s="360"/>
      <c r="AD782" s="360"/>
      <c r="AE782" s="360"/>
      <c r="AF782" s="360"/>
      <c r="AG782" s="360"/>
      <c r="AH782" s="360"/>
      <c r="AI782" s="360"/>
      <c r="AJ782" s="360"/>
      <c r="AK782" s="360"/>
      <c r="AL782" s="360"/>
      <c r="AM782" s="360"/>
      <c r="AN782" s="360"/>
      <c r="AO782" s="360"/>
      <c r="AP782" s="360"/>
      <c r="AQ782" s="360"/>
      <c r="AR782" s="360"/>
      <c r="AS782" s="360"/>
      <c r="AT782" s="360"/>
      <c r="AU782" s="360"/>
      <c r="AV782" s="360"/>
      <c r="AW782" s="360"/>
      <c r="AX782" s="360"/>
      <c r="AY782" s="360"/>
      <c r="AZ782" s="360"/>
      <c r="BA782" s="360"/>
      <c r="BB782" s="360"/>
      <c r="BC782" s="360"/>
      <c r="BD782" s="360"/>
      <c r="BE782" s="360"/>
      <c r="BF782" s="360"/>
      <c r="BG782" s="360"/>
      <c r="BH782" s="360">
        <v>1</v>
      </c>
      <c r="BI782" s="360">
        <v>59</v>
      </c>
      <c r="BJ782" s="362">
        <f t="shared" si="87"/>
        <v>14.75</v>
      </c>
      <c r="BK782" s="360">
        <v>8</v>
      </c>
      <c r="BL782" s="360">
        <v>592</v>
      </c>
      <c r="BM782" s="362">
        <f t="shared" si="88"/>
        <v>148</v>
      </c>
    </row>
    <row r="783" spans="1:65" ht="15.75" customHeight="1">
      <c r="A783" s="340">
        <v>781</v>
      </c>
      <c r="B783" s="360" t="s">
        <v>4653</v>
      </c>
      <c r="C783" s="360"/>
      <c r="D783" s="360"/>
      <c r="E783" s="370" t="s">
        <v>5</v>
      </c>
      <c r="F783" s="360"/>
      <c r="G783" s="360"/>
      <c r="H783" s="360"/>
      <c r="I783" s="360"/>
      <c r="J783" s="360"/>
      <c r="K783" s="360"/>
      <c r="L783" s="360"/>
      <c r="M783" s="360"/>
      <c r="N783" s="360"/>
      <c r="O783" s="360"/>
      <c r="P783" s="360"/>
      <c r="Q783" s="360"/>
      <c r="R783" s="360"/>
      <c r="S783" s="360"/>
      <c r="T783" s="360"/>
      <c r="U783" s="360"/>
      <c r="V783" s="360"/>
      <c r="W783" s="360"/>
      <c r="X783" s="360"/>
      <c r="Y783" s="360"/>
      <c r="Z783" s="360"/>
      <c r="AA783" s="360"/>
      <c r="AB783" s="360"/>
      <c r="AC783" s="360"/>
      <c r="AD783" s="360"/>
      <c r="AE783" s="360"/>
      <c r="AF783" s="360"/>
      <c r="AG783" s="360"/>
      <c r="AH783" s="360"/>
      <c r="AI783" s="360"/>
      <c r="AJ783" s="360"/>
      <c r="AK783" s="360"/>
      <c r="AL783" s="360"/>
      <c r="AM783" s="360"/>
      <c r="AN783" s="360"/>
      <c r="AO783" s="360"/>
      <c r="AP783" s="360"/>
      <c r="AQ783" s="360"/>
      <c r="AR783" s="360"/>
      <c r="AS783" s="360"/>
      <c r="AT783" s="360"/>
      <c r="AU783" s="360"/>
      <c r="AV783" s="360"/>
      <c r="AW783" s="360"/>
      <c r="AX783" s="360"/>
      <c r="AY783" s="360"/>
      <c r="AZ783" s="360"/>
      <c r="BA783" s="360"/>
      <c r="BB783" s="360"/>
      <c r="BC783" s="360"/>
      <c r="BD783" s="360"/>
      <c r="BE783" s="360"/>
      <c r="BF783" s="360"/>
      <c r="BG783" s="360"/>
      <c r="BH783" s="360">
        <v>2</v>
      </c>
      <c r="BI783" s="360">
        <v>178</v>
      </c>
      <c r="BJ783" s="362">
        <f t="shared" si="87"/>
        <v>44.5</v>
      </c>
      <c r="BK783" s="360">
        <v>39</v>
      </c>
      <c r="BL783" s="360">
        <v>2941</v>
      </c>
      <c r="BM783" s="362">
        <f t="shared" si="88"/>
        <v>735.25</v>
      </c>
    </row>
    <row r="784" spans="1:65" ht="15.75" customHeight="1">
      <c r="A784" s="340">
        <v>782</v>
      </c>
      <c r="B784" s="360" t="s">
        <v>4654</v>
      </c>
      <c r="C784" s="360"/>
      <c r="D784" s="360"/>
      <c r="E784" s="370" t="s">
        <v>5</v>
      </c>
      <c r="F784" s="360"/>
      <c r="G784" s="360"/>
      <c r="H784" s="360"/>
      <c r="I784" s="360"/>
      <c r="J784" s="360"/>
      <c r="K784" s="360"/>
      <c r="L784" s="360"/>
      <c r="M784" s="360"/>
      <c r="N784" s="360"/>
      <c r="O784" s="360"/>
      <c r="P784" s="360"/>
      <c r="Q784" s="360"/>
      <c r="R784" s="360"/>
      <c r="S784" s="360"/>
      <c r="T784" s="360"/>
      <c r="U784" s="360"/>
      <c r="V784" s="360"/>
      <c r="W784" s="360"/>
      <c r="X784" s="360"/>
      <c r="Y784" s="360"/>
      <c r="Z784" s="360"/>
      <c r="AA784" s="360"/>
      <c r="AB784" s="360"/>
      <c r="AC784" s="360"/>
      <c r="AD784" s="360"/>
      <c r="AE784" s="360"/>
      <c r="AF784" s="360"/>
      <c r="AG784" s="360"/>
      <c r="AH784" s="360"/>
      <c r="AI784" s="360"/>
      <c r="AJ784" s="360"/>
      <c r="AK784" s="360"/>
      <c r="AL784" s="360"/>
      <c r="AM784" s="360"/>
      <c r="AN784" s="360"/>
      <c r="AO784" s="360"/>
      <c r="AP784" s="360"/>
      <c r="AQ784" s="360"/>
      <c r="AR784" s="360"/>
      <c r="AS784" s="360"/>
      <c r="AT784" s="360"/>
      <c r="AU784" s="360"/>
      <c r="AV784" s="360"/>
      <c r="AW784" s="360"/>
      <c r="AX784" s="360"/>
      <c r="AY784" s="360"/>
      <c r="AZ784" s="360"/>
      <c r="BA784" s="360"/>
      <c r="BB784" s="360"/>
      <c r="BC784" s="360"/>
      <c r="BD784" s="360"/>
      <c r="BE784" s="360"/>
      <c r="BF784" s="360"/>
      <c r="BG784" s="360"/>
      <c r="BH784" s="360">
        <v>18</v>
      </c>
      <c r="BI784" s="360">
        <v>1130</v>
      </c>
      <c r="BJ784" s="362">
        <f t="shared" si="87"/>
        <v>282.5</v>
      </c>
      <c r="BK784" s="360">
        <v>43</v>
      </c>
      <c r="BL784" s="360">
        <v>2913</v>
      </c>
      <c r="BM784" s="362">
        <f t="shared" si="88"/>
        <v>728.25</v>
      </c>
    </row>
    <row r="785" spans="1:65" ht="15.75" customHeight="1">
      <c r="A785" s="340">
        <v>783</v>
      </c>
      <c r="B785" s="360" t="s">
        <v>4655</v>
      </c>
      <c r="C785" s="360"/>
      <c r="D785" s="360"/>
      <c r="E785" s="370" t="s">
        <v>5</v>
      </c>
      <c r="F785" s="360"/>
      <c r="G785" s="360"/>
      <c r="H785" s="360"/>
      <c r="I785" s="360"/>
      <c r="J785" s="360"/>
      <c r="K785" s="360"/>
      <c r="L785" s="360"/>
      <c r="M785" s="360"/>
      <c r="N785" s="360"/>
      <c r="O785" s="360"/>
      <c r="P785" s="360"/>
      <c r="Q785" s="360"/>
      <c r="R785" s="360"/>
      <c r="S785" s="360"/>
      <c r="T785" s="360"/>
      <c r="U785" s="360"/>
      <c r="V785" s="360"/>
      <c r="W785" s="360"/>
      <c r="X785" s="360"/>
      <c r="Y785" s="360"/>
      <c r="Z785" s="360"/>
      <c r="AA785" s="360"/>
      <c r="AB785" s="360"/>
      <c r="AC785" s="360"/>
      <c r="AD785" s="360"/>
      <c r="AE785" s="360"/>
      <c r="AF785" s="360"/>
      <c r="AG785" s="360"/>
      <c r="AH785" s="360"/>
      <c r="AI785" s="360"/>
      <c r="AJ785" s="360"/>
      <c r="AK785" s="360"/>
      <c r="AL785" s="360"/>
      <c r="AM785" s="360"/>
      <c r="AN785" s="360"/>
      <c r="AO785" s="360"/>
      <c r="AP785" s="360"/>
      <c r="AQ785" s="360"/>
      <c r="AR785" s="360"/>
      <c r="AS785" s="360"/>
      <c r="AT785" s="360"/>
      <c r="AU785" s="360"/>
      <c r="AV785" s="360"/>
      <c r="AW785" s="360"/>
      <c r="AX785" s="360"/>
      <c r="AY785" s="360"/>
      <c r="AZ785" s="360"/>
      <c r="BA785" s="360"/>
      <c r="BB785" s="360"/>
      <c r="BC785" s="360"/>
      <c r="BD785" s="360"/>
      <c r="BE785" s="360"/>
      <c r="BF785" s="360"/>
      <c r="BG785" s="360"/>
      <c r="BH785" s="360">
        <v>35</v>
      </c>
      <c r="BI785" s="360">
        <v>2869</v>
      </c>
      <c r="BJ785" s="362">
        <f t="shared" si="87"/>
        <v>717.25</v>
      </c>
      <c r="BK785" s="360">
        <v>52</v>
      </c>
      <c r="BL785" s="360">
        <v>4056</v>
      </c>
      <c r="BM785" s="362">
        <f t="shared" si="88"/>
        <v>1014</v>
      </c>
    </row>
    <row r="786" spans="1:65" ht="15.75" customHeight="1">
      <c r="A786" s="340">
        <v>784</v>
      </c>
      <c r="B786" s="360" t="s">
        <v>4656</v>
      </c>
      <c r="C786" s="360"/>
      <c r="D786" s="360"/>
      <c r="E786" s="370" t="s">
        <v>5</v>
      </c>
      <c r="F786" s="360"/>
      <c r="G786" s="360"/>
      <c r="H786" s="360"/>
      <c r="I786" s="360"/>
      <c r="J786" s="360"/>
      <c r="K786" s="360"/>
      <c r="L786" s="360"/>
      <c r="M786" s="360"/>
      <c r="N786" s="360"/>
      <c r="O786" s="360"/>
      <c r="P786" s="360"/>
      <c r="Q786" s="360"/>
      <c r="R786" s="360"/>
      <c r="S786" s="360"/>
      <c r="T786" s="360"/>
      <c r="U786" s="360"/>
      <c r="V786" s="360"/>
      <c r="W786" s="360"/>
      <c r="X786" s="360"/>
      <c r="Y786" s="360"/>
      <c r="Z786" s="360"/>
      <c r="AA786" s="360"/>
      <c r="AB786" s="360"/>
      <c r="AC786" s="360"/>
      <c r="AD786" s="360"/>
      <c r="AE786" s="360"/>
      <c r="AF786" s="360"/>
      <c r="AG786" s="360"/>
      <c r="AH786" s="360"/>
      <c r="AI786" s="360"/>
      <c r="AJ786" s="360"/>
      <c r="AK786" s="360"/>
      <c r="AL786" s="360"/>
      <c r="AM786" s="360"/>
      <c r="AN786" s="360"/>
      <c r="AO786" s="360"/>
      <c r="AP786" s="360"/>
      <c r="AQ786" s="360"/>
      <c r="AR786" s="360"/>
      <c r="AS786" s="360"/>
      <c r="AT786" s="360"/>
      <c r="AU786" s="360"/>
      <c r="AV786" s="360"/>
      <c r="AW786" s="360"/>
      <c r="AX786" s="360"/>
      <c r="AY786" s="360"/>
      <c r="AZ786" s="360"/>
      <c r="BA786" s="360"/>
      <c r="BB786" s="360"/>
      <c r="BC786" s="360"/>
      <c r="BD786" s="360"/>
      <c r="BE786" s="360"/>
      <c r="BF786" s="360"/>
      <c r="BG786" s="360"/>
      <c r="BH786" s="360">
        <v>14</v>
      </c>
      <c r="BI786" s="360">
        <v>1074</v>
      </c>
      <c r="BJ786" s="362">
        <f t="shared" si="87"/>
        <v>268.5</v>
      </c>
      <c r="BK786" s="360">
        <v>37</v>
      </c>
      <c r="BL786" s="360">
        <v>3023</v>
      </c>
      <c r="BM786" s="362">
        <f t="shared" si="88"/>
        <v>755.75</v>
      </c>
    </row>
    <row r="787" spans="1:65" ht="15.75" customHeight="1">
      <c r="A787" s="340">
        <v>785</v>
      </c>
      <c r="B787" s="360" t="s">
        <v>4657</v>
      </c>
      <c r="C787" s="360"/>
      <c r="D787" s="360"/>
      <c r="E787" s="370" t="s">
        <v>5</v>
      </c>
      <c r="F787" s="360"/>
      <c r="G787" s="360"/>
      <c r="H787" s="360"/>
      <c r="I787" s="360"/>
      <c r="J787" s="360"/>
      <c r="K787" s="360"/>
      <c r="L787" s="360"/>
      <c r="M787" s="360"/>
      <c r="N787" s="360"/>
      <c r="O787" s="360"/>
      <c r="P787" s="360"/>
      <c r="Q787" s="360"/>
      <c r="R787" s="360"/>
      <c r="S787" s="360"/>
      <c r="T787" s="360"/>
      <c r="U787" s="360"/>
      <c r="V787" s="360"/>
      <c r="W787" s="360"/>
      <c r="X787" s="360"/>
      <c r="Y787" s="360"/>
      <c r="Z787" s="360"/>
      <c r="AA787" s="360"/>
      <c r="AB787" s="360"/>
      <c r="AC787" s="360"/>
      <c r="AD787" s="360"/>
      <c r="AE787" s="360"/>
      <c r="AF787" s="360"/>
      <c r="AG787" s="360"/>
      <c r="AH787" s="360"/>
      <c r="AI787" s="360"/>
      <c r="AJ787" s="360"/>
      <c r="AK787" s="360"/>
      <c r="AL787" s="360"/>
      <c r="AM787" s="360"/>
      <c r="AN787" s="360"/>
      <c r="AO787" s="360"/>
      <c r="AP787" s="360"/>
      <c r="AQ787" s="360"/>
      <c r="AR787" s="360"/>
      <c r="AS787" s="360"/>
      <c r="AT787" s="360"/>
      <c r="AU787" s="360"/>
      <c r="AV787" s="360"/>
      <c r="AW787" s="360"/>
      <c r="AX787" s="360"/>
      <c r="AY787" s="360"/>
      <c r="AZ787" s="360"/>
      <c r="BA787" s="360"/>
      <c r="BB787" s="360"/>
      <c r="BC787" s="360"/>
      <c r="BD787" s="360"/>
      <c r="BE787" s="360"/>
      <c r="BF787" s="360"/>
      <c r="BG787" s="360"/>
      <c r="BH787" s="360">
        <v>1</v>
      </c>
      <c r="BI787" s="360">
        <v>59</v>
      </c>
      <c r="BJ787" s="362">
        <f t="shared" si="87"/>
        <v>14.75</v>
      </c>
      <c r="BK787" s="360">
        <v>6</v>
      </c>
      <c r="BL787" s="360">
        <v>322</v>
      </c>
      <c r="BM787" s="362">
        <f t="shared" si="88"/>
        <v>80.5</v>
      </c>
    </row>
    <row r="788" spans="1:65" ht="15.75" customHeight="1">
      <c r="A788" s="340">
        <v>786</v>
      </c>
      <c r="B788" s="360" t="s">
        <v>4658</v>
      </c>
      <c r="C788" s="360"/>
      <c r="D788" s="360"/>
      <c r="E788" s="370" t="s">
        <v>5</v>
      </c>
      <c r="F788" s="360"/>
      <c r="G788" s="360"/>
      <c r="H788" s="360"/>
      <c r="I788" s="360"/>
      <c r="J788" s="360"/>
      <c r="K788" s="360"/>
      <c r="L788" s="360"/>
      <c r="M788" s="360"/>
      <c r="N788" s="360"/>
      <c r="O788" s="360"/>
      <c r="P788" s="360"/>
      <c r="Q788" s="360"/>
      <c r="R788" s="360"/>
      <c r="S788" s="360"/>
      <c r="T788" s="360"/>
      <c r="U788" s="360"/>
      <c r="V788" s="360"/>
      <c r="W788" s="360"/>
      <c r="X788" s="360"/>
      <c r="Y788" s="360"/>
      <c r="Z788" s="360"/>
      <c r="AA788" s="360"/>
      <c r="AB788" s="360"/>
      <c r="AC788" s="360"/>
      <c r="AD788" s="360"/>
      <c r="AE788" s="360"/>
      <c r="AF788" s="360"/>
      <c r="AG788" s="360"/>
      <c r="AH788" s="360"/>
      <c r="AI788" s="360"/>
      <c r="AJ788" s="360"/>
      <c r="AK788" s="360"/>
      <c r="AL788" s="360"/>
      <c r="AM788" s="360"/>
      <c r="AN788" s="360"/>
      <c r="AO788" s="360"/>
      <c r="AP788" s="360"/>
      <c r="AQ788" s="360"/>
      <c r="AR788" s="360"/>
      <c r="AS788" s="360"/>
      <c r="AT788" s="360"/>
      <c r="AU788" s="360"/>
      <c r="AV788" s="360"/>
      <c r="AW788" s="360"/>
      <c r="AX788" s="360"/>
      <c r="AY788" s="360"/>
      <c r="AZ788" s="360"/>
      <c r="BA788" s="360"/>
      <c r="BB788" s="360"/>
      <c r="BC788" s="360"/>
      <c r="BD788" s="360"/>
      <c r="BE788" s="360"/>
      <c r="BF788" s="360"/>
      <c r="BG788" s="360"/>
      <c r="BH788" s="360">
        <v>2</v>
      </c>
      <c r="BI788" s="360">
        <v>218</v>
      </c>
      <c r="BJ788" s="362">
        <f t="shared" si="87"/>
        <v>54.5</v>
      </c>
      <c r="BK788" s="360">
        <v>20</v>
      </c>
      <c r="BL788" s="360">
        <v>1260</v>
      </c>
      <c r="BM788" s="362">
        <f t="shared" si="88"/>
        <v>315</v>
      </c>
    </row>
    <row r="789" spans="1:65" ht="15.75" customHeight="1">
      <c r="A789" s="340">
        <v>787</v>
      </c>
      <c r="B789" s="360" t="s">
        <v>4659</v>
      </c>
      <c r="C789" s="360"/>
      <c r="D789" s="360"/>
      <c r="E789" s="370" t="s">
        <v>5</v>
      </c>
      <c r="F789" s="360"/>
      <c r="G789" s="360"/>
      <c r="H789" s="360"/>
      <c r="I789" s="360"/>
      <c r="J789" s="360"/>
      <c r="K789" s="360"/>
      <c r="L789" s="360"/>
      <c r="M789" s="360"/>
      <c r="N789" s="360"/>
      <c r="O789" s="360"/>
      <c r="P789" s="360"/>
      <c r="Q789" s="360"/>
      <c r="R789" s="360"/>
      <c r="S789" s="360"/>
      <c r="T789" s="360"/>
      <c r="U789" s="360"/>
      <c r="V789" s="360"/>
      <c r="W789" s="360"/>
      <c r="X789" s="360"/>
      <c r="Y789" s="360"/>
      <c r="Z789" s="360"/>
      <c r="AA789" s="360"/>
      <c r="AB789" s="360"/>
      <c r="AC789" s="360"/>
      <c r="AD789" s="360"/>
      <c r="AE789" s="360"/>
      <c r="AF789" s="360"/>
      <c r="AG789" s="360"/>
      <c r="AH789" s="360"/>
      <c r="AI789" s="360"/>
      <c r="AJ789" s="360"/>
      <c r="AK789" s="360"/>
      <c r="AL789" s="360"/>
      <c r="AM789" s="360"/>
      <c r="AN789" s="360"/>
      <c r="AO789" s="360"/>
      <c r="AP789" s="360"/>
      <c r="AQ789" s="360"/>
      <c r="AR789" s="360"/>
      <c r="AS789" s="360"/>
      <c r="AT789" s="360"/>
      <c r="AU789" s="360"/>
      <c r="AV789" s="360"/>
      <c r="AW789" s="360"/>
      <c r="AX789" s="360"/>
      <c r="AY789" s="360"/>
      <c r="AZ789" s="360"/>
      <c r="BA789" s="360"/>
      <c r="BB789" s="360"/>
      <c r="BC789" s="360"/>
      <c r="BD789" s="360"/>
      <c r="BE789" s="360"/>
      <c r="BF789" s="360"/>
      <c r="BG789" s="360"/>
      <c r="BH789" s="360">
        <v>3</v>
      </c>
      <c r="BI789" s="360">
        <v>105</v>
      </c>
      <c r="BJ789" s="362">
        <f t="shared" si="87"/>
        <v>26.25</v>
      </c>
      <c r="BK789" s="360">
        <v>6</v>
      </c>
      <c r="BL789" s="360">
        <v>366</v>
      </c>
      <c r="BM789" s="362">
        <f t="shared" si="88"/>
        <v>91.5</v>
      </c>
    </row>
    <row r="790" spans="1:65" ht="15.75" customHeight="1">
      <c r="A790" s="340">
        <v>788</v>
      </c>
      <c r="B790" s="360" t="s">
        <v>4660</v>
      </c>
      <c r="C790" s="360"/>
      <c r="D790" s="360"/>
      <c r="E790" s="370" t="s">
        <v>5</v>
      </c>
      <c r="F790" s="360"/>
      <c r="G790" s="360"/>
      <c r="H790" s="360"/>
      <c r="I790" s="360"/>
      <c r="J790" s="360"/>
      <c r="K790" s="360"/>
      <c r="L790" s="360"/>
      <c r="M790" s="360"/>
      <c r="N790" s="360"/>
      <c r="O790" s="360"/>
      <c r="P790" s="360"/>
      <c r="Q790" s="360"/>
      <c r="R790" s="360"/>
      <c r="S790" s="360"/>
      <c r="T790" s="360"/>
      <c r="U790" s="360"/>
      <c r="V790" s="360"/>
      <c r="W790" s="360"/>
      <c r="X790" s="360"/>
      <c r="Y790" s="360"/>
      <c r="Z790" s="360"/>
      <c r="AA790" s="360"/>
      <c r="AB790" s="360"/>
      <c r="AC790" s="360"/>
      <c r="AD790" s="360"/>
      <c r="AE790" s="360"/>
      <c r="AF790" s="360"/>
      <c r="AG790" s="360"/>
      <c r="AH790" s="360"/>
      <c r="AI790" s="360"/>
      <c r="AJ790" s="360"/>
      <c r="AK790" s="360"/>
      <c r="AL790" s="360"/>
      <c r="AM790" s="360"/>
      <c r="AN790" s="360"/>
      <c r="AO790" s="360"/>
      <c r="AP790" s="360"/>
      <c r="AQ790" s="360"/>
      <c r="AR790" s="360"/>
      <c r="AS790" s="360"/>
      <c r="AT790" s="360"/>
      <c r="AU790" s="360"/>
      <c r="AV790" s="360"/>
      <c r="AW790" s="360"/>
      <c r="AX790" s="360"/>
      <c r="AY790" s="360"/>
      <c r="AZ790" s="360"/>
      <c r="BA790" s="360"/>
      <c r="BB790" s="360"/>
      <c r="BC790" s="360"/>
      <c r="BD790" s="360"/>
      <c r="BE790" s="360"/>
      <c r="BF790" s="360"/>
      <c r="BG790" s="360"/>
      <c r="BH790" s="360">
        <v>3</v>
      </c>
      <c r="BI790" s="360">
        <v>237</v>
      </c>
      <c r="BJ790" s="362">
        <f t="shared" si="87"/>
        <v>59.25</v>
      </c>
      <c r="BK790" s="360">
        <v>22</v>
      </c>
      <c r="BL790" s="360">
        <v>1494</v>
      </c>
      <c r="BM790" s="362">
        <f t="shared" si="88"/>
        <v>373.5</v>
      </c>
    </row>
    <row r="791" spans="1:65" ht="15.75" customHeight="1">
      <c r="A791" s="340">
        <v>789</v>
      </c>
      <c r="B791" s="360" t="s">
        <v>4661</v>
      </c>
      <c r="C791" s="360"/>
      <c r="D791" s="360"/>
      <c r="E791" s="370" t="s">
        <v>5</v>
      </c>
      <c r="F791" s="360"/>
      <c r="G791" s="360"/>
      <c r="H791" s="360"/>
      <c r="I791" s="360"/>
      <c r="J791" s="360"/>
      <c r="K791" s="360"/>
      <c r="L791" s="360"/>
      <c r="M791" s="360"/>
      <c r="N791" s="360"/>
      <c r="O791" s="360"/>
      <c r="P791" s="360"/>
      <c r="Q791" s="360"/>
      <c r="R791" s="360"/>
      <c r="S791" s="360"/>
      <c r="T791" s="360"/>
      <c r="U791" s="360"/>
      <c r="V791" s="360"/>
      <c r="W791" s="360"/>
      <c r="X791" s="360"/>
      <c r="Y791" s="360"/>
      <c r="Z791" s="360"/>
      <c r="AA791" s="360"/>
      <c r="AB791" s="360"/>
      <c r="AC791" s="360"/>
      <c r="AD791" s="360"/>
      <c r="AE791" s="360"/>
      <c r="AF791" s="360"/>
      <c r="AG791" s="360"/>
      <c r="AH791" s="360"/>
      <c r="AI791" s="360"/>
      <c r="AJ791" s="360"/>
      <c r="AK791" s="360"/>
      <c r="AL791" s="360"/>
      <c r="AM791" s="360"/>
      <c r="AN791" s="360"/>
      <c r="AO791" s="360"/>
      <c r="AP791" s="360"/>
      <c r="AQ791" s="360"/>
      <c r="AR791" s="360"/>
      <c r="AS791" s="360"/>
      <c r="AT791" s="360"/>
      <c r="AU791" s="360"/>
      <c r="AV791" s="360"/>
      <c r="AW791" s="360"/>
      <c r="AX791" s="360"/>
      <c r="AY791" s="360"/>
      <c r="AZ791" s="360"/>
      <c r="BA791" s="360"/>
      <c r="BB791" s="360"/>
      <c r="BC791" s="360"/>
      <c r="BD791" s="360"/>
      <c r="BE791" s="360"/>
      <c r="BF791" s="360"/>
      <c r="BG791" s="360"/>
      <c r="BH791" s="360">
        <v>11</v>
      </c>
      <c r="BI791" s="360">
        <v>845</v>
      </c>
      <c r="BJ791" s="362">
        <f t="shared" si="87"/>
        <v>211.25</v>
      </c>
      <c r="BK791" s="360">
        <v>19</v>
      </c>
      <c r="BL791" s="360">
        <v>1353</v>
      </c>
      <c r="BM791" s="362">
        <f t="shared" si="88"/>
        <v>338.25</v>
      </c>
    </row>
    <row r="792" spans="1:65" ht="15.75" customHeight="1">
      <c r="A792" s="340">
        <v>790</v>
      </c>
      <c r="B792" s="360" t="s">
        <v>4662</v>
      </c>
      <c r="C792" s="360"/>
      <c r="D792" s="360"/>
      <c r="E792" s="370" t="s">
        <v>5</v>
      </c>
      <c r="F792" s="360"/>
      <c r="G792" s="360"/>
      <c r="H792" s="360"/>
      <c r="I792" s="360"/>
      <c r="J792" s="360"/>
      <c r="K792" s="360"/>
      <c r="L792" s="360"/>
      <c r="M792" s="360"/>
      <c r="N792" s="360"/>
      <c r="O792" s="360"/>
      <c r="P792" s="360"/>
      <c r="Q792" s="360"/>
      <c r="R792" s="360"/>
      <c r="S792" s="360"/>
      <c r="T792" s="360"/>
      <c r="U792" s="360"/>
      <c r="V792" s="360"/>
      <c r="W792" s="360"/>
      <c r="X792" s="360"/>
      <c r="Y792" s="360"/>
      <c r="Z792" s="360"/>
      <c r="AA792" s="360"/>
      <c r="AB792" s="360"/>
      <c r="AC792" s="360"/>
      <c r="AD792" s="360"/>
      <c r="AE792" s="360"/>
      <c r="AF792" s="360"/>
      <c r="AG792" s="360"/>
      <c r="AH792" s="360"/>
      <c r="AI792" s="360"/>
      <c r="AJ792" s="360"/>
      <c r="AK792" s="360"/>
      <c r="AL792" s="360"/>
      <c r="AM792" s="360"/>
      <c r="AN792" s="360"/>
      <c r="AO792" s="360"/>
      <c r="AP792" s="360"/>
      <c r="AQ792" s="360"/>
      <c r="AR792" s="360"/>
      <c r="AS792" s="360"/>
      <c r="AT792" s="360"/>
      <c r="AU792" s="360"/>
      <c r="AV792" s="360"/>
      <c r="AW792" s="360"/>
      <c r="AX792" s="360"/>
      <c r="AY792" s="360"/>
      <c r="AZ792" s="360"/>
      <c r="BA792" s="360"/>
      <c r="BB792" s="360"/>
      <c r="BC792" s="360"/>
      <c r="BD792" s="360"/>
      <c r="BE792" s="360"/>
      <c r="BF792" s="360"/>
      <c r="BG792" s="360"/>
      <c r="BH792" s="360">
        <v>25</v>
      </c>
      <c r="BI792" s="360">
        <v>1923</v>
      </c>
      <c r="BJ792" s="362">
        <f t="shared" si="87"/>
        <v>480.75</v>
      </c>
      <c r="BK792" s="360">
        <v>32</v>
      </c>
      <c r="BL792" s="360">
        <v>2496</v>
      </c>
      <c r="BM792" s="362">
        <f t="shared" si="88"/>
        <v>624</v>
      </c>
    </row>
    <row r="793" spans="1:65" ht="15.75" customHeight="1">
      <c r="A793" s="340">
        <v>791</v>
      </c>
      <c r="B793" s="360" t="s">
        <v>4663</v>
      </c>
      <c r="C793" s="360"/>
      <c r="D793" s="360"/>
      <c r="E793" s="370" t="s">
        <v>5</v>
      </c>
      <c r="F793" s="360"/>
      <c r="G793" s="360"/>
      <c r="H793" s="360"/>
      <c r="I793" s="360"/>
      <c r="J793" s="360"/>
      <c r="K793" s="360"/>
      <c r="L793" s="360"/>
      <c r="M793" s="360"/>
      <c r="N793" s="360"/>
      <c r="O793" s="360"/>
      <c r="P793" s="360"/>
      <c r="Q793" s="360"/>
      <c r="R793" s="360"/>
      <c r="S793" s="360"/>
      <c r="T793" s="360"/>
      <c r="U793" s="360"/>
      <c r="V793" s="360"/>
      <c r="W793" s="360"/>
      <c r="X793" s="360"/>
      <c r="Y793" s="360"/>
      <c r="Z793" s="360"/>
      <c r="AA793" s="360"/>
      <c r="AB793" s="360"/>
      <c r="AC793" s="360"/>
      <c r="AD793" s="360"/>
      <c r="AE793" s="360"/>
      <c r="AF793" s="360"/>
      <c r="AG793" s="360"/>
      <c r="AH793" s="360"/>
      <c r="AI793" s="360"/>
      <c r="AJ793" s="360"/>
      <c r="AK793" s="360"/>
      <c r="AL793" s="360"/>
      <c r="AM793" s="360"/>
      <c r="AN793" s="360"/>
      <c r="AO793" s="360"/>
      <c r="AP793" s="360"/>
      <c r="AQ793" s="360"/>
      <c r="AR793" s="360"/>
      <c r="AS793" s="360"/>
      <c r="AT793" s="360"/>
      <c r="AU793" s="360"/>
      <c r="AV793" s="360"/>
      <c r="AW793" s="360"/>
      <c r="AX793" s="360"/>
      <c r="AY793" s="360"/>
      <c r="AZ793" s="360"/>
      <c r="BA793" s="360"/>
      <c r="BB793" s="360"/>
      <c r="BC793" s="360"/>
      <c r="BD793" s="360"/>
      <c r="BE793" s="360"/>
      <c r="BF793" s="360"/>
      <c r="BG793" s="360"/>
      <c r="BH793" s="360">
        <v>9</v>
      </c>
      <c r="BI793" s="360">
        <v>751</v>
      </c>
      <c r="BJ793" s="362">
        <f t="shared" si="87"/>
        <v>187.75</v>
      </c>
      <c r="BK793" s="360">
        <v>52</v>
      </c>
      <c r="BL793" s="360">
        <v>4008</v>
      </c>
      <c r="BM793" s="362">
        <f t="shared" si="88"/>
        <v>1002</v>
      </c>
    </row>
    <row r="794" spans="1:65" ht="15.75" customHeight="1">
      <c r="A794" s="340">
        <v>792</v>
      </c>
      <c r="B794" s="360" t="s">
        <v>4664</v>
      </c>
      <c r="C794" s="360"/>
      <c r="D794" s="360"/>
      <c r="E794" s="370" t="s">
        <v>5</v>
      </c>
      <c r="F794" s="360"/>
      <c r="G794" s="360"/>
      <c r="H794" s="360"/>
      <c r="I794" s="360"/>
      <c r="J794" s="360"/>
      <c r="K794" s="360"/>
      <c r="L794" s="360"/>
      <c r="M794" s="360"/>
      <c r="N794" s="360"/>
      <c r="O794" s="360"/>
      <c r="P794" s="360"/>
      <c r="Q794" s="360"/>
      <c r="R794" s="360"/>
      <c r="S794" s="360"/>
      <c r="T794" s="360"/>
      <c r="U794" s="360"/>
      <c r="V794" s="360"/>
      <c r="W794" s="360"/>
      <c r="X794" s="360"/>
      <c r="Y794" s="360"/>
      <c r="Z794" s="360"/>
      <c r="AA794" s="360"/>
      <c r="AB794" s="360"/>
      <c r="AC794" s="360"/>
      <c r="AD794" s="360"/>
      <c r="AE794" s="360"/>
      <c r="AF794" s="360"/>
      <c r="AG794" s="360"/>
      <c r="AH794" s="360"/>
      <c r="AI794" s="360"/>
      <c r="AJ794" s="360"/>
      <c r="AK794" s="360"/>
      <c r="AL794" s="360"/>
      <c r="AM794" s="360"/>
      <c r="AN794" s="360"/>
      <c r="AO794" s="360"/>
      <c r="AP794" s="360"/>
      <c r="AQ794" s="360"/>
      <c r="AR794" s="360"/>
      <c r="AS794" s="360"/>
      <c r="AT794" s="360"/>
      <c r="AU794" s="360"/>
      <c r="AV794" s="360"/>
      <c r="AW794" s="360"/>
      <c r="AX794" s="360"/>
      <c r="AY794" s="360"/>
      <c r="AZ794" s="360"/>
      <c r="BA794" s="360"/>
      <c r="BB794" s="360"/>
      <c r="BC794" s="360"/>
      <c r="BD794" s="360"/>
      <c r="BE794" s="360"/>
      <c r="BF794" s="360"/>
      <c r="BG794" s="360"/>
      <c r="BH794" s="360">
        <v>20</v>
      </c>
      <c r="BI794" s="360">
        <v>1696</v>
      </c>
      <c r="BJ794" s="362">
        <f t="shared" si="87"/>
        <v>424</v>
      </c>
      <c r="BK794" s="360">
        <v>69</v>
      </c>
      <c r="BL794" s="360">
        <v>4799</v>
      </c>
      <c r="BM794" s="362">
        <f t="shared" si="88"/>
        <v>1199.75</v>
      </c>
    </row>
    <row r="795" spans="1:65" ht="15.75" customHeight="1">
      <c r="A795" s="340">
        <v>793</v>
      </c>
      <c r="B795" s="360" t="s">
        <v>4665</v>
      </c>
      <c r="C795" s="360"/>
      <c r="D795" s="360"/>
      <c r="E795" s="370" t="s">
        <v>5</v>
      </c>
      <c r="F795" s="360"/>
      <c r="G795" s="360"/>
      <c r="H795" s="360"/>
      <c r="I795" s="360"/>
      <c r="J795" s="360"/>
      <c r="K795" s="360"/>
      <c r="L795" s="360"/>
      <c r="M795" s="360"/>
      <c r="N795" s="360"/>
      <c r="O795" s="360"/>
      <c r="P795" s="360"/>
      <c r="Q795" s="360"/>
      <c r="R795" s="360"/>
      <c r="S795" s="360"/>
      <c r="T795" s="360"/>
      <c r="U795" s="360"/>
      <c r="V795" s="360"/>
      <c r="W795" s="360"/>
      <c r="X795" s="360"/>
      <c r="Y795" s="360"/>
      <c r="Z795" s="360"/>
      <c r="AA795" s="360"/>
      <c r="AB795" s="360"/>
      <c r="AC795" s="360"/>
      <c r="AD795" s="360"/>
      <c r="AE795" s="360"/>
      <c r="AF795" s="360"/>
      <c r="AG795" s="360"/>
      <c r="AH795" s="360"/>
      <c r="AI795" s="360"/>
      <c r="AJ795" s="360"/>
      <c r="AK795" s="360"/>
      <c r="AL795" s="360"/>
      <c r="AM795" s="360"/>
      <c r="AN795" s="360"/>
      <c r="AO795" s="360"/>
      <c r="AP795" s="360"/>
      <c r="AQ795" s="360"/>
      <c r="AR795" s="360"/>
      <c r="AS795" s="360"/>
      <c r="AT795" s="360"/>
      <c r="AU795" s="360"/>
      <c r="AV795" s="360"/>
      <c r="AW795" s="360"/>
      <c r="AX795" s="360"/>
      <c r="AY795" s="360"/>
      <c r="AZ795" s="360"/>
      <c r="BA795" s="360"/>
      <c r="BB795" s="360"/>
      <c r="BC795" s="360"/>
      <c r="BD795" s="360"/>
      <c r="BE795" s="360"/>
      <c r="BF795" s="360"/>
      <c r="BG795" s="360"/>
      <c r="BH795" s="360">
        <v>11</v>
      </c>
      <c r="BI795" s="360">
        <v>881</v>
      </c>
      <c r="BJ795" s="362">
        <f t="shared" si="87"/>
        <v>220.25</v>
      </c>
      <c r="BK795" s="360">
        <v>13</v>
      </c>
      <c r="BL795" s="360">
        <v>1187</v>
      </c>
      <c r="BM795" s="362">
        <f t="shared" si="88"/>
        <v>296.75</v>
      </c>
    </row>
    <row r="796" spans="1:65" ht="15.75" customHeight="1">
      <c r="A796" s="340">
        <v>794</v>
      </c>
      <c r="B796" s="360" t="s">
        <v>4666</v>
      </c>
      <c r="C796" s="360"/>
      <c r="D796" s="360"/>
      <c r="E796" s="370" t="s">
        <v>5</v>
      </c>
      <c r="F796" s="360"/>
      <c r="G796" s="360"/>
      <c r="H796" s="360"/>
      <c r="I796" s="360"/>
      <c r="J796" s="360"/>
      <c r="K796" s="360"/>
      <c r="L796" s="360"/>
      <c r="M796" s="360"/>
      <c r="N796" s="360"/>
      <c r="O796" s="360"/>
      <c r="P796" s="360"/>
      <c r="Q796" s="360"/>
      <c r="R796" s="360"/>
      <c r="S796" s="360"/>
      <c r="T796" s="360"/>
      <c r="U796" s="360"/>
      <c r="V796" s="360"/>
      <c r="W796" s="360"/>
      <c r="X796" s="360"/>
      <c r="Y796" s="360"/>
      <c r="Z796" s="360"/>
      <c r="AA796" s="360"/>
      <c r="AB796" s="360"/>
      <c r="AC796" s="360"/>
      <c r="AD796" s="360"/>
      <c r="AE796" s="360"/>
      <c r="AF796" s="360"/>
      <c r="AG796" s="360"/>
      <c r="AH796" s="360"/>
      <c r="AI796" s="360"/>
      <c r="AJ796" s="360"/>
      <c r="AK796" s="360"/>
      <c r="AL796" s="360"/>
      <c r="AM796" s="360"/>
      <c r="AN796" s="360"/>
      <c r="AO796" s="360"/>
      <c r="AP796" s="360"/>
      <c r="AQ796" s="360"/>
      <c r="AR796" s="360"/>
      <c r="AS796" s="360"/>
      <c r="AT796" s="360"/>
      <c r="AU796" s="360"/>
      <c r="AV796" s="360"/>
      <c r="AW796" s="360"/>
      <c r="AX796" s="360"/>
      <c r="AY796" s="360"/>
      <c r="AZ796" s="360"/>
      <c r="BA796" s="360"/>
      <c r="BB796" s="360"/>
      <c r="BC796" s="360"/>
      <c r="BD796" s="360"/>
      <c r="BE796" s="360"/>
      <c r="BF796" s="360"/>
      <c r="BG796" s="360"/>
      <c r="BH796" s="360">
        <v>6</v>
      </c>
      <c r="BI796" s="360">
        <v>362</v>
      </c>
      <c r="BJ796" s="362">
        <f t="shared" si="87"/>
        <v>90.5</v>
      </c>
      <c r="BK796" s="360">
        <v>17</v>
      </c>
      <c r="BL796" s="360">
        <v>1415</v>
      </c>
      <c r="BM796" s="362">
        <f t="shared" si="88"/>
        <v>353.75</v>
      </c>
    </row>
    <row r="797" spans="1:65" ht="15.75" customHeight="1">
      <c r="A797" s="340">
        <v>795</v>
      </c>
      <c r="B797" s="360" t="s">
        <v>4667</v>
      </c>
      <c r="C797" s="360"/>
      <c r="D797" s="360"/>
      <c r="E797" s="370" t="s">
        <v>5</v>
      </c>
      <c r="F797" s="360"/>
      <c r="G797" s="360"/>
      <c r="H797" s="360"/>
      <c r="I797" s="360"/>
      <c r="J797" s="360"/>
      <c r="K797" s="360"/>
      <c r="L797" s="360"/>
      <c r="M797" s="360"/>
      <c r="N797" s="360"/>
      <c r="O797" s="360"/>
      <c r="P797" s="360"/>
      <c r="Q797" s="360"/>
      <c r="R797" s="360"/>
      <c r="S797" s="360"/>
      <c r="T797" s="360"/>
      <c r="U797" s="360"/>
      <c r="V797" s="360"/>
      <c r="W797" s="360"/>
      <c r="X797" s="360"/>
      <c r="Y797" s="360"/>
      <c r="Z797" s="360"/>
      <c r="AA797" s="360"/>
      <c r="AB797" s="360"/>
      <c r="AC797" s="360"/>
      <c r="AD797" s="360"/>
      <c r="AE797" s="360"/>
      <c r="AF797" s="360"/>
      <c r="AG797" s="360"/>
      <c r="AH797" s="360"/>
      <c r="AI797" s="360"/>
      <c r="AJ797" s="360"/>
      <c r="AK797" s="360"/>
      <c r="AL797" s="360"/>
      <c r="AM797" s="360"/>
      <c r="AN797" s="360"/>
      <c r="AO797" s="360"/>
      <c r="AP797" s="360"/>
      <c r="AQ797" s="360"/>
      <c r="AR797" s="360"/>
      <c r="AS797" s="360"/>
      <c r="AT797" s="360"/>
      <c r="AU797" s="360"/>
      <c r="AV797" s="360"/>
      <c r="AW797" s="360"/>
      <c r="AX797" s="360"/>
      <c r="AY797" s="360"/>
      <c r="AZ797" s="360"/>
      <c r="BA797" s="360"/>
      <c r="BB797" s="360"/>
      <c r="BC797" s="360"/>
      <c r="BD797" s="360"/>
      <c r="BE797" s="360"/>
      <c r="BF797" s="360"/>
      <c r="BG797" s="360"/>
      <c r="BH797" s="360">
        <v>24</v>
      </c>
      <c r="BI797" s="360">
        <v>1864</v>
      </c>
      <c r="BJ797" s="362">
        <f t="shared" si="87"/>
        <v>466</v>
      </c>
      <c r="BK797" s="360">
        <v>42</v>
      </c>
      <c r="BL797" s="360">
        <v>2890</v>
      </c>
      <c r="BM797" s="362">
        <f t="shared" si="88"/>
        <v>722.5</v>
      </c>
    </row>
    <row r="798" spans="1:65" ht="15.75" customHeight="1">
      <c r="A798" s="340">
        <v>796</v>
      </c>
      <c r="B798" s="360" t="s">
        <v>4668</v>
      </c>
      <c r="C798" s="360"/>
      <c r="D798" s="360"/>
      <c r="E798" s="370" t="s">
        <v>5</v>
      </c>
      <c r="F798" s="360"/>
      <c r="G798" s="360"/>
      <c r="H798" s="360"/>
      <c r="I798" s="360"/>
      <c r="J798" s="360"/>
      <c r="K798" s="360"/>
      <c r="L798" s="360"/>
      <c r="M798" s="360"/>
      <c r="N798" s="360"/>
      <c r="O798" s="360"/>
      <c r="P798" s="360"/>
      <c r="Q798" s="360"/>
      <c r="R798" s="360"/>
      <c r="S798" s="360"/>
      <c r="T798" s="360"/>
      <c r="U798" s="360"/>
      <c r="V798" s="360"/>
      <c r="W798" s="360"/>
      <c r="X798" s="360"/>
      <c r="Y798" s="360"/>
      <c r="Z798" s="360"/>
      <c r="AA798" s="360"/>
      <c r="AB798" s="360"/>
      <c r="AC798" s="360"/>
      <c r="AD798" s="360"/>
      <c r="AE798" s="360"/>
      <c r="AF798" s="360"/>
      <c r="AG798" s="360"/>
      <c r="AH798" s="360"/>
      <c r="AI798" s="360"/>
      <c r="AJ798" s="360"/>
      <c r="AK798" s="360"/>
      <c r="AL798" s="360"/>
      <c r="AM798" s="360"/>
      <c r="AN798" s="360"/>
      <c r="AO798" s="360"/>
      <c r="AP798" s="360"/>
      <c r="AQ798" s="360"/>
      <c r="AR798" s="360"/>
      <c r="AS798" s="360"/>
      <c r="AT798" s="360"/>
      <c r="AU798" s="360"/>
      <c r="AV798" s="360"/>
      <c r="AW798" s="360"/>
      <c r="AX798" s="360"/>
      <c r="AY798" s="360"/>
      <c r="AZ798" s="360"/>
      <c r="BA798" s="360"/>
      <c r="BB798" s="360"/>
      <c r="BC798" s="360"/>
      <c r="BD798" s="360"/>
      <c r="BE798" s="360"/>
      <c r="BF798" s="360"/>
      <c r="BG798" s="360"/>
      <c r="BH798" s="360">
        <v>17</v>
      </c>
      <c r="BI798" s="360">
        <v>1307</v>
      </c>
      <c r="BJ798" s="362">
        <f t="shared" si="87"/>
        <v>326.75</v>
      </c>
      <c r="BK798" s="360">
        <v>11</v>
      </c>
      <c r="BL798" s="360">
        <v>821</v>
      </c>
      <c r="BM798" s="362">
        <f t="shared" si="88"/>
        <v>205.25</v>
      </c>
    </row>
    <row r="799" spans="1:65" ht="15.75" customHeight="1">
      <c r="A799" s="340">
        <v>797</v>
      </c>
      <c r="B799" s="360" t="s">
        <v>4669</v>
      </c>
      <c r="C799" s="360"/>
      <c r="D799" s="360"/>
      <c r="E799" s="370" t="s">
        <v>5</v>
      </c>
      <c r="F799" s="360"/>
      <c r="G799" s="360"/>
      <c r="H799" s="360"/>
      <c r="I799" s="360"/>
      <c r="J799" s="360"/>
      <c r="K799" s="360"/>
      <c r="L799" s="360"/>
      <c r="M799" s="360"/>
      <c r="N799" s="360"/>
      <c r="O799" s="360"/>
      <c r="P799" s="360"/>
      <c r="Q799" s="360"/>
      <c r="R799" s="360"/>
      <c r="S799" s="360"/>
      <c r="T799" s="360"/>
      <c r="U799" s="360"/>
      <c r="V799" s="360"/>
      <c r="W799" s="360"/>
      <c r="X799" s="360"/>
      <c r="Y799" s="360"/>
      <c r="Z799" s="360"/>
      <c r="AA799" s="360"/>
      <c r="AB799" s="360"/>
      <c r="AC799" s="360"/>
      <c r="AD799" s="360"/>
      <c r="AE799" s="360"/>
      <c r="AF799" s="360"/>
      <c r="AG799" s="360"/>
      <c r="AH799" s="360"/>
      <c r="AI799" s="360"/>
      <c r="AJ799" s="360"/>
      <c r="AK799" s="360"/>
      <c r="AL799" s="360"/>
      <c r="AM799" s="360"/>
      <c r="AN799" s="360"/>
      <c r="AO799" s="360"/>
      <c r="AP799" s="360"/>
      <c r="AQ799" s="360"/>
      <c r="AR799" s="360"/>
      <c r="AS799" s="360"/>
      <c r="AT799" s="360"/>
      <c r="AU799" s="360"/>
      <c r="AV799" s="360"/>
      <c r="AW799" s="360"/>
      <c r="AX799" s="360"/>
      <c r="AY799" s="360"/>
      <c r="AZ799" s="360"/>
      <c r="BA799" s="360"/>
      <c r="BB799" s="360"/>
      <c r="BC799" s="360"/>
      <c r="BD799" s="360"/>
      <c r="BE799" s="360"/>
      <c r="BF799" s="360"/>
      <c r="BG799" s="360"/>
      <c r="BH799" s="360">
        <v>1</v>
      </c>
      <c r="BI799" s="360">
        <v>59</v>
      </c>
      <c r="BJ799" s="362">
        <f t="shared" si="87"/>
        <v>14.75</v>
      </c>
      <c r="BK799" s="360">
        <v>3</v>
      </c>
      <c r="BL799" s="360">
        <v>277</v>
      </c>
      <c r="BM799" s="362">
        <f t="shared" si="88"/>
        <v>69.25</v>
      </c>
    </row>
    <row r="800" spans="1:65" ht="15.75" customHeight="1">
      <c r="A800" s="340">
        <v>798</v>
      </c>
      <c r="B800" s="360" t="s">
        <v>4670</v>
      </c>
      <c r="C800" s="360"/>
      <c r="D800" s="360"/>
      <c r="E800" s="370" t="s">
        <v>5</v>
      </c>
      <c r="F800" s="360"/>
      <c r="G800" s="360"/>
      <c r="H800" s="360"/>
      <c r="I800" s="360"/>
      <c r="J800" s="360"/>
      <c r="K800" s="360"/>
      <c r="L800" s="360"/>
      <c r="M800" s="360"/>
      <c r="N800" s="360"/>
      <c r="O800" s="360"/>
      <c r="P800" s="360"/>
      <c r="Q800" s="360"/>
      <c r="R800" s="360"/>
      <c r="S800" s="360"/>
      <c r="T800" s="360"/>
      <c r="U800" s="360"/>
      <c r="V800" s="360"/>
      <c r="W800" s="360"/>
      <c r="X800" s="360"/>
      <c r="Y800" s="360"/>
      <c r="Z800" s="360"/>
      <c r="AA800" s="360"/>
      <c r="AB800" s="360"/>
      <c r="AC800" s="360"/>
      <c r="AD800" s="360"/>
      <c r="AE800" s="360"/>
      <c r="AF800" s="360"/>
      <c r="AG800" s="360"/>
      <c r="AH800" s="360"/>
      <c r="AI800" s="360"/>
      <c r="AJ800" s="360"/>
      <c r="AK800" s="360"/>
      <c r="AL800" s="360"/>
      <c r="AM800" s="360"/>
      <c r="AN800" s="360"/>
      <c r="AO800" s="360"/>
      <c r="AP800" s="360"/>
      <c r="AQ800" s="360"/>
      <c r="AR800" s="360"/>
      <c r="AS800" s="360"/>
      <c r="AT800" s="360"/>
      <c r="AU800" s="360"/>
      <c r="AV800" s="360"/>
      <c r="AW800" s="360"/>
      <c r="AX800" s="360"/>
      <c r="AY800" s="360"/>
      <c r="AZ800" s="360"/>
      <c r="BA800" s="360"/>
      <c r="BB800" s="360"/>
      <c r="BC800" s="360"/>
      <c r="BD800" s="360"/>
      <c r="BE800" s="360"/>
      <c r="BF800" s="360"/>
      <c r="BG800" s="360"/>
      <c r="BH800" s="360">
        <v>1</v>
      </c>
      <c r="BI800" s="360">
        <v>35</v>
      </c>
      <c r="BJ800" s="362">
        <f t="shared" si="87"/>
        <v>8.75</v>
      </c>
      <c r="BK800" s="360">
        <v>14</v>
      </c>
      <c r="BL800" s="360">
        <v>882</v>
      </c>
      <c r="BM800" s="362">
        <f t="shared" si="88"/>
        <v>220.5</v>
      </c>
    </row>
    <row r="801" spans="1:65" ht="15.75" customHeight="1">
      <c r="A801" s="340">
        <v>799</v>
      </c>
      <c r="B801" s="360" t="s">
        <v>4671</v>
      </c>
      <c r="C801" s="360"/>
      <c r="D801" s="360"/>
      <c r="E801" s="370" t="s">
        <v>5</v>
      </c>
      <c r="F801" s="360"/>
      <c r="G801" s="360"/>
      <c r="H801" s="360"/>
      <c r="I801" s="360"/>
      <c r="J801" s="360"/>
      <c r="K801" s="360"/>
      <c r="L801" s="360"/>
      <c r="M801" s="360"/>
      <c r="N801" s="360"/>
      <c r="O801" s="360"/>
      <c r="P801" s="360"/>
      <c r="Q801" s="360"/>
      <c r="R801" s="360"/>
      <c r="S801" s="360"/>
      <c r="T801" s="360"/>
      <c r="U801" s="360"/>
      <c r="V801" s="360"/>
      <c r="W801" s="360"/>
      <c r="X801" s="360"/>
      <c r="Y801" s="360"/>
      <c r="Z801" s="360"/>
      <c r="AA801" s="360"/>
      <c r="AB801" s="360"/>
      <c r="AC801" s="360"/>
      <c r="AD801" s="360"/>
      <c r="AE801" s="360"/>
      <c r="AF801" s="360"/>
      <c r="AG801" s="360"/>
      <c r="AH801" s="360"/>
      <c r="AI801" s="360"/>
      <c r="AJ801" s="360"/>
      <c r="AK801" s="360"/>
      <c r="AL801" s="360"/>
      <c r="AM801" s="360"/>
      <c r="AN801" s="360"/>
      <c r="AO801" s="360"/>
      <c r="AP801" s="360"/>
      <c r="AQ801" s="360"/>
      <c r="AR801" s="360"/>
      <c r="AS801" s="360"/>
      <c r="AT801" s="360"/>
      <c r="AU801" s="360"/>
      <c r="AV801" s="360"/>
      <c r="AW801" s="360"/>
      <c r="AX801" s="360"/>
      <c r="AY801" s="360"/>
      <c r="AZ801" s="360"/>
      <c r="BA801" s="360"/>
      <c r="BB801" s="360"/>
      <c r="BC801" s="360"/>
      <c r="BD801" s="360"/>
      <c r="BE801" s="360"/>
      <c r="BF801" s="360"/>
      <c r="BG801" s="360"/>
      <c r="BH801" s="360">
        <v>4</v>
      </c>
      <c r="BI801" s="360">
        <v>252</v>
      </c>
      <c r="BJ801" s="362">
        <f t="shared" si="87"/>
        <v>63</v>
      </c>
      <c r="BK801" s="360">
        <v>36</v>
      </c>
      <c r="BL801" s="360">
        <v>2680</v>
      </c>
      <c r="BM801" s="362">
        <f t="shared" si="88"/>
        <v>670</v>
      </c>
    </row>
    <row r="802" spans="1:65" ht="15.75" customHeight="1">
      <c r="A802" s="340">
        <v>800</v>
      </c>
      <c r="B802" s="360" t="s">
        <v>4672</v>
      </c>
      <c r="C802" s="360"/>
      <c r="D802" s="360"/>
      <c r="E802" s="370" t="s">
        <v>5</v>
      </c>
      <c r="F802" s="360"/>
      <c r="G802" s="360"/>
      <c r="H802" s="360"/>
      <c r="I802" s="360"/>
      <c r="J802" s="360"/>
      <c r="K802" s="360"/>
      <c r="L802" s="360"/>
      <c r="M802" s="360"/>
      <c r="N802" s="360"/>
      <c r="O802" s="360"/>
      <c r="P802" s="360"/>
      <c r="Q802" s="360"/>
      <c r="R802" s="360"/>
      <c r="S802" s="360"/>
      <c r="T802" s="360"/>
      <c r="U802" s="360"/>
      <c r="V802" s="360"/>
      <c r="W802" s="360"/>
      <c r="X802" s="360"/>
      <c r="Y802" s="360"/>
      <c r="Z802" s="360"/>
      <c r="AA802" s="360"/>
      <c r="AB802" s="360"/>
      <c r="AC802" s="360"/>
      <c r="AD802" s="360"/>
      <c r="AE802" s="360"/>
      <c r="AF802" s="360"/>
      <c r="AG802" s="360"/>
      <c r="AH802" s="360"/>
      <c r="AI802" s="360"/>
      <c r="AJ802" s="360"/>
      <c r="AK802" s="360"/>
      <c r="AL802" s="360"/>
      <c r="AM802" s="360"/>
      <c r="AN802" s="360"/>
      <c r="AO802" s="360"/>
      <c r="AP802" s="360"/>
      <c r="AQ802" s="360"/>
      <c r="AR802" s="360"/>
      <c r="AS802" s="360"/>
      <c r="AT802" s="360"/>
      <c r="AU802" s="360"/>
      <c r="AV802" s="360"/>
      <c r="AW802" s="360"/>
      <c r="AX802" s="360"/>
      <c r="AY802" s="360"/>
      <c r="AZ802" s="360"/>
      <c r="BA802" s="360"/>
      <c r="BB802" s="360"/>
      <c r="BC802" s="360"/>
      <c r="BD802" s="360"/>
      <c r="BE802" s="360"/>
      <c r="BF802" s="360"/>
      <c r="BG802" s="360"/>
      <c r="BH802" s="360">
        <v>1</v>
      </c>
      <c r="BI802" s="360">
        <v>99</v>
      </c>
      <c r="BJ802" s="362">
        <f t="shared" si="87"/>
        <v>24.75</v>
      </c>
      <c r="BK802" s="360">
        <v>30</v>
      </c>
      <c r="BL802" s="360">
        <v>3090</v>
      </c>
      <c r="BM802" s="362">
        <f t="shared" si="88"/>
        <v>772.5</v>
      </c>
    </row>
    <row r="803" spans="1:65" ht="15.75" customHeight="1">
      <c r="A803" s="340">
        <v>801</v>
      </c>
      <c r="B803" s="360" t="s">
        <v>4673</v>
      </c>
      <c r="C803" s="360"/>
      <c r="D803" s="360"/>
      <c r="E803" s="370" t="s">
        <v>5</v>
      </c>
      <c r="F803" s="360"/>
      <c r="G803" s="360"/>
      <c r="H803" s="360"/>
      <c r="I803" s="360"/>
      <c r="J803" s="360"/>
      <c r="K803" s="360"/>
      <c r="L803" s="360"/>
      <c r="M803" s="360"/>
      <c r="N803" s="360"/>
      <c r="O803" s="360"/>
      <c r="P803" s="360"/>
      <c r="Q803" s="360"/>
      <c r="R803" s="360"/>
      <c r="S803" s="360"/>
      <c r="T803" s="360"/>
      <c r="U803" s="360"/>
      <c r="V803" s="360"/>
      <c r="W803" s="360"/>
      <c r="X803" s="360"/>
      <c r="Y803" s="360"/>
      <c r="Z803" s="360"/>
      <c r="AA803" s="360"/>
      <c r="AB803" s="360"/>
      <c r="AC803" s="360"/>
      <c r="AD803" s="360"/>
      <c r="AE803" s="360"/>
      <c r="AF803" s="360"/>
      <c r="AG803" s="360"/>
      <c r="AH803" s="360"/>
      <c r="AI803" s="360"/>
      <c r="AJ803" s="360"/>
      <c r="AK803" s="360"/>
      <c r="AL803" s="360"/>
      <c r="AM803" s="360"/>
      <c r="AN803" s="360"/>
      <c r="AO803" s="360"/>
      <c r="AP803" s="360"/>
      <c r="AQ803" s="360"/>
      <c r="AR803" s="360"/>
      <c r="AS803" s="360"/>
      <c r="AT803" s="360"/>
      <c r="AU803" s="360"/>
      <c r="AV803" s="360"/>
      <c r="AW803" s="360"/>
      <c r="AX803" s="360"/>
      <c r="AY803" s="360"/>
      <c r="AZ803" s="360"/>
      <c r="BA803" s="360"/>
      <c r="BB803" s="360"/>
      <c r="BC803" s="360"/>
      <c r="BD803" s="360"/>
      <c r="BE803" s="360"/>
      <c r="BF803" s="360"/>
      <c r="BG803" s="360"/>
      <c r="BH803" s="360">
        <v>7</v>
      </c>
      <c r="BI803" s="360">
        <v>453</v>
      </c>
      <c r="BJ803" s="362">
        <f t="shared" si="87"/>
        <v>113.25</v>
      </c>
      <c r="BK803" s="360">
        <v>21</v>
      </c>
      <c r="BL803" s="360">
        <v>1243</v>
      </c>
      <c r="BM803" s="362">
        <f t="shared" si="88"/>
        <v>310.75</v>
      </c>
    </row>
    <row r="804" spans="1:65" ht="15.75" customHeight="1">
      <c r="A804" s="340">
        <v>802</v>
      </c>
      <c r="B804" s="360" t="s">
        <v>4674</v>
      </c>
      <c r="C804" s="360"/>
      <c r="D804" s="360"/>
      <c r="E804" s="370" t="s">
        <v>5</v>
      </c>
      <c r="F804" s="360"/>
      <c r="G804" s="360"/>
      <c r="H804" s="360"/>
      <c r="I804" s="360"/>
      <c r="J804" s="360"/>
      <c r="K804" s="360"/>
      <c r="L804" s="360"/>
      <c r="M804" s="360"/>
      <c r="N804" s="360"/>
      <c r="O804" s="360"/>
      <c r="P804" s="360"/>
      <c r="Q804" s="360"/>
      <c r="R804" s="360"/>
      <c r="S804" s="360"/>
      <c r="T804" s="360"/>
      <c r="U804" s="360"/>
      <c r="V804" s="360"/>
      <c r="W804" s="360"/>
      <c r="X804" s="360"/>
      <c r="Y804" s="360"/>
      <c r="Z804" s="360"/>
      <c r="AA804" s="360"/>
      <c r="AB804" s="360"/>
      <c r="AC804" s="360"/>
      <c r="AD804" s="360"/>
      <c r="AE804" s="360"/>
      <c r="AF804" s="360"/>
      <c r="AG804" s="360"/>
      <c r="AH804" s="360"/>
      <c r="AI804" s="360"/>
      <c r="AJ804" s="360"/>
      <c r="AK804" s="360"/>
      <c r="AL804" s="360"/>
      <c r="AM804" s="360"/>
      <c r="AN804" s="360"/>
      <c r="AO804" s="360"/>
      <c r="AP804" s="360"/>
      <c r="AQ804" s="360"/>
      <c r="AR804" s="360"/>
      <c r="AS804" s="360"/>
      <c r="AT804" s="360"/>
      <c r="AU804" s="360"/>
      <c r="AV804" s="360"/>
      <c r="AW804" s="360"/>
      <c r="AX804" s="360"/>
      <c r="AY804" s="360"/>
      <c r="AZ804" s="360"/>
      <c r="BA804" s="360"/>
      <c r="BB804" s="360"/>
      <c r="BC804" s="360"/>
      <c r="BD804" s="360"/>
      <c r="BE804" s="360"/>
      <c r="BF804" s="360"/>
      <c r="BG804" s="360"/>
      <c r="BH804" s="360">
        <v>1</v>
      </c>
      <c r="BI804" s="360">
        <v>35</v>
      </c>
      <c r="BJ804" s="362">
        <f t="shared" si="87"/>
        <v>8.75</v>
      </c>
      <c r="BK804" s="360">
        <v>35</v>
      </c>
      <c r="BL804" s="360">
        <v>2121</v>
      </c>
      <c r="BM804" s="362">
        <f t="shared" si="88"/>
        <v>530.25</v>
      </c>
    </row>
    <row r="805" spans="1:65" ht="15.75" customHeight="1">
      <c r="A805" s="340">
        <v>803</v>
      </c>
      <c r="B805" s="360" t="s">
        <v>4675</v>
      </c>
      <c r="C805" s="360"/>
      <c r="D805" s="360"/>
      <c r="E805" s="370" t="s">
        <v>5</v>
      </c>
      <c r="F805" s="360"/>
      <c r="G805" s="360"/>
      <c r="H805" s="360"/>
      <c r="I805" s="360"/>
      <c r="J805" s="360"/>
      <c r="K805" s="360"/>
      <c r="L805" s="360"/>
      <c r="M805" s="360"/>
      <c r="N805" s="360"/>
      <c r="O805" s="360"/>
      <c r="P805" s="360"/>
      <c r="Q805" s="360"/>
      <c r="R805" s="360"/>
      <c r="S805" s="360"/>
      <c r="T805" s="360"/>
      <c r="U805" s="360"/>
      <c r="V805" s="360"/>
      <c r="W805" s="360"/>
      <c r="X805" s="360"/>
      <c r="Y805" s="360"/>
      <c r="Z805" s="360"/>
      <c r="AA805" s="360"/>
      <c r="AB805" s="360"/>
      <c r="AC805" s="360"/>
      <c r="AD805" s="360"/>
      <c r="AE805" s="360"/>
      <c r="AF805" s="360"/>
      <c r="AG805" s="360"/>
      <c r="AH805" s="360"/>
      <c r="AI805" s="360"/>
      <c r="AJ805" s="360"/>
      <c r="AK805" s="360"/>
      <c r="AL805" s="360"/>
      <c r="AM805" s="360"/>
      <c r="AN805" s="360"/>
      <c r="AO805" s="360"/>
      <c r="AP805" s="360"/>
      <c r="AQ805" s="360"/>
      <c r="AR805" s="360"/>
      <c r="AS805" s="360"/>
      <c r="AT805" s="360"/>
      <c r="AU805" s="360"/>
      <c r="AV805" s="360"/>
      <c r="AW805" s="360"/>
      <c r="AX805" s="360"/>
      <c r="AY805" s="360"/>
      <c r="AZ805" s="360"/>
      <c r="BA805" s="360"/>
      <c r="BB805" s="360"/>
      <c r="BC805" s="360"/>
      <c r="BD805" s="360"/>
      <c r="BE805" s="360"/>
      <c r="BF805" s="360"/>
      <c r="BG805" s="360"/>
      <c r="BH805" s="360">
        <v>4</v>
      </c>
      <c r="BI805" s="360">
        <v>316</v>
      </c>
      <c r="BJ805" s="362">
        <f t="shared" si="87"/>
        <v>79</v>
      </c>
      <c r="BK805" s="360">
        <v>18</v>
      </c>
      <c r="BL805" s="360">
        <v>1622</v>
      </c>
      <c r="BM805" s="362">
        <f t="shared" si="88"/>
        <v>405.5</v>
      </c>
    </row>
    <row r="806" spans="1:65" ht="15.75" customHeight="1">
      <c r="A806" s="340">
        <v>804</v>
      </c>
      <c r="B806" s="360" t="s">
        <v>4676</v>
      </c>
      <c r="C806" s="360"/>
      <c r="D806" s="360"/>
      <c r="E806" s="370" t="s">
        <v>5</v>
      </c>
      <c r="F806" s="360"/>
      <c r="G806" s="360"/>
      <c r="H806" s="360"/>
      <c r="I806" s="360"/>
      <c r="J806" s="360"/>
      <c r="K806" s="360"/>
      <c r="L806" s="360"/>
      <c r="M806" s="360"/>
      <c r="N806" s="360"/>
      <c r="O806" s="360"/>
      <c r="P806" s="360"/>
      <c r="Q806" s="360"/>
      <c r="R806" s="360"/>
      <c r="S806" s="360"/>
      <c r="T806" s="360"/>
      <c r="U806" s="360"/>
      <c r="V806" s="360"/>
      <c r="W806" s="360"/>
      <c r="X806" s="360"/>
      <c r="Y806" s="360"/>
      <c r="Z806" s="360"/>
      <c r="AA806" s="360"/>
      <c r="AB806" s="360"/>
      <c r="AC806" s="360"/>
      <c r="AD806" s="360"/>
      <c r="AE806" s="360"/>
      <c r="AF806" s="360"/>
      <c r="AG806" s="360"/>
      <c r="AH806" s="360"/>
      <c r="AI806" s="360"/>
      <c r="AJ806" s="360"/>
      <c r="AK806" s="360"/>
      <c r="AL806" s="360"/>
      <c r="AM806" s="360"/>
      <c r="AN806" s="360"/>
      <c r="AO806" s="360"/>
      <c r="AP806" s="360"/>
      <c r="AQ806" s="360"/>
      <c r="AR806" s="360"/>
      <c r="AS806" s="360"/>
      <c r="AT806" s="360"/>
      <c r="AU806" s="360"/>
      <c r="AV806" s="360"/>
      <c r="AW806" s="360"/>
      <c r="AX806" s="360"/>
      <c r="AY806" s="360"/>
      <c r="AZ806" s="360"/>
      <c r="BA806" s="360"/>
      <c r="BB806" s="360"/>
      <c r="BC806" s="360"/>
      <c r="BD806" s="360"/>
      <c r="BE806" s="360"/>
      <c r="BF806" s="360"/>
      <c r="BG806" s="360"/>
      <c r="BH806" s="360">
        <v>9</v>
      </c>
      <c r="BI806" s="360">
        <v>631</v>
      </c>
      <c r="BJ806" s="362">
        <f t="shared" si="87"/>
        <v>157.75</v>
      </c>
      <c r="BK806" s="360">
        <v>31</v>
      </c>
      <c r="BL806" s="360">
        <v>1845</v>
      </c>
      <c r="BM806" s="362">
        <f t="shared" si="88"/>
        <v>461.25</v>
      </c>
    </row>
    <row r="807" spans="1:65" ht="15.75" customHeight="1">
      <c r="A807" s="340">
        <v>805</v>
      </c>
      <c r="B807" s="360" t="s">
        <v>4677</v>
      </c>
      <c r="C807" s="360"/>
      <c r="D807" s="360"/>
      <c r="E807" s="370" t="s">
        <v>5</v>
      </c>
      <c r="F807" s="360"/>
      <c r="G807" s="360"/>
      <c r="H807" s="360"/>
      <c r="I807" s="360"/>
      <c r="J807" s="360"/>
      <c r="K807" s="360"/>
      <c r="L807" s="360"/>
      <c r="M807" s="360"/>
      <c r="N807" s="360"/>
      <c r="O807" s="360"/>
      <c r="P807" s="360"/>
      <c r="Q807" s="360"/>
      <c r="R807" s="360"/>
      <c r="S807" s="360"/>
      <c r="T807" s="360"/>
      <c r="U807" s="360"/>
      <c r="V807" s="360"/>
      <c r="W807" s="360"/>
      <c r="X807" s="360"/>
      <c r="Y807" s="360"/>
      <c r="Z807" s="360"/>
      <c r="AA807" s="360"/>
      <c r="AB807" s="360"/>
      <c r="AC807" s="360"/>
      <c r="AD807" s="360"/>
      <c r="AE807" s="360"/>
      <c r="AF807" s="360"/>
      <c r="AG807" s="360"/>
      <c r="AH807" s="360"/>
      <c r="AI807" s="360"/>
      <c r="AJ807" s="360"/>
      <c r="AK807" s="360"/>
      <c r="AL807" s="360"/>
      <c r="AM807" s="360"/>
      <c r="AN807" s="360"/>
      <c r="AO807" s="360"/>
      <c r="AP807" s="360"/>
      <c r="AQ807" s="360"/>
      <c r="AR807" s="360"/>
      <c r="AS807" s="360"/>
      <c r="AT807" s="360"/>
      <c r="AU807" s="360"/>
      <c r="AV807" s="360"/>
      <c r="AW807" s="360"/>
      <c r="AX807" s="360"/>
      <c r="AY807" s="360"/>
      <c r="AZ807" s="360"/>
      <c r="BA807" s="360"/>
      <c r="BB807" s="360"/>
      <c r="BC807" s="360"/>
      <c r="BD807" s="360"/>
      <c r="BE807" s="360"/>
      <c r="BF807" s="360"/>
      <c r="BG807" s="360"/>
      <c r="BH807" s="360">
        <v>4</v>
      </c>
      <c r="BI807" s="360">
        <v>188</v>
      </c>
      <c r="BJ807" s="362">
        <f t="shared" si="87"/>
        <v>47</v>
      </c>
      <c r="BK807" s="360">
        <v>48</v>
      </c>
      <c r="BL807" s="360">
        <v>2896</v>
      </c>
      <c r="BM807" s="362">
        <f t="shared" si="88"/>
        <v>724</v>
      </c>
    </row>
    <row r="808" spans="1:65" ht="15.75" customHeight="1">
      <c r="A808" s="340">
        <v>806</v>
      </c>
      <c r="B808" s="360" t="s">
        <v>4678</v>
      </c>
      <c r="C808" s="360"/>
      <c r="D808" s="360"/>
      <c r="E808" s="370" t="s">
        <v>5</v>
      </c>
      <c r="F808" s="360"/>
      <c r="G808" s="360"/>
      <c r="H808" s="360"/>
      <c r="I808" s="360"/>
      <c r="J808" s="360"/>
      <c r="K808" s="360"/>
      <c r="L808" s="360"/>
      <c r="M808" s="360"/>
      <c r="N808" s="360"/>
      <c r="O808" s="360"/>
      <c r="P808" s="360"/>
      <c r="Q808" s="360"/>
      <c r="R808" s="360"/>
      <c r="S808" s="360"/>
      <c r="T808" s="360"/>
      <c r="U808" s="360"/>
      <c r="V808" s="360"/>
      <c r="W808" s="360"/>
      <c r="X808" s="360"/>
      <c r="Y808" s="360"/>
      <c r="Z808" s="360"/>
      <c r="AA808" s="360"/>
      <c r="AB808" s="360"/>
      <c r="AC808" s="360"/>
      <c r="AD808" s="360"/>
      <c r="AE808" s="360"/>
      <c r="AF808" s="360"/>
      <c r="AG808" s="360"/>
      <c r="AH808" s="360"/>
      <c r="AI808" s="360"/>
      <c r="AJ808" s="360"/>
      <c r="AK808" s="360"/>
      <c r="AL808" s="360"/>
      <c r="AM808" s="360"/>
      <c r="AN808" s="360"/>
      <c r="AO808" s="360"/>
      <c r="AP808" s="360"/>
      <c r="AQ808" s="360"/>
      <c r="AR808" s="360"/>
      <c r="AS808" s="360"/>
      <c r="AT808" s="360"/>
      <c r="AU808" s="360"/>
      <c r="AV808" s="360"/>
      <c r="AW808" s="360"/>
      <c r="AX808" s="360"/>
      <c r="AY808" s="360"/>
      <c r="AZ808" s="360"/>
      <c r="BA808" s="360"/>
      <c r="BB808" s="360"/>
      <c r="BC808" s="360"/>
      <c r="BD808" s="360"/>
      <c r="BE808" s="360"/>
      <c r="BF808" s="360"/>
      <c r="BG808" s="360"/>
      <c r="BH808" s="360">
        <v>3</v>
      </c>
      <c r="BI808" s="360">
        <v>237</v>
      </c>
      <c r="BJ808" s="362">
        <f t="shared" si="87"/>
        <v>59.25</v>
      </c>
      <c r="BK808" s="360">
        <v>38</v>
      </c>
      <c r="BL808" s="360">
        <v>2786</v>
      </c>
      <c r="BM808" s="362">
        <f t="shared" si="88"/>
        <v>696.5</v>
      </c>
    </row>
    <row r="809" spans="1:65" ht="15.75" customHeight="1">
      <c r="A809" s="340">
        <v>807</v>
      </c>
      <c r="B809" s="360" t="s">
        <v>4679</v>
      </c>
      <c r="C809" s="360"/>
      <c r="D809" s="360"/>
      <c r="E809" s="370" t="s">
        <v>5</v>
      </c>
      <c r="F809" s="360"/>
      <c r="G809" s="360"/>
      <c r="H809" s="360"/>
      <c r="I809" s="360"/>
      <c r="J809" s="360"/>
      <c r="K809" s="360"/>
      <c r="L809" s="360"/>
      <c r="M809" s="360"/>
      <c r="N809" s="360"/>
      <c r="O809" s="360"/>
      <c r="P809" s="360"/>
      <c r="Q809" s="360"/>
      <c r="R809" s="360"/>
      <c r="S809" s="360"/>
      <c r="T809" s="360"/>
      <c r="U809" s="360"/>
      <c r="V809" s="360"/>
      <c r="W809" s="360"/>
      <c r="X809" s="360"/>
      <c r="Y809" s="360"/>
      <c r="Z809" s="360"/>
      <c r="AA809" s="360"/>
      <c r="AB809" s="360"/>
      <c r="AC809" s="360"/>
      <c r="AD809" s="360"/>
      <c r="AE809" s="360"/>
      <c r="AF809" s="360"/>
      <c r="AG809" s="360"/>
      <c r="AH809" s="360"/>
      <c r="AI809" s="360"/>
      <c r="AJ809" s="360"/>
      <c r="AK809" s="360"/>
      <c r="AL809" s="360"/>
      <c r="AM809" s="360"/>
      <c r="AN809" s="360"/>
      <c r="AO809" s="360"/>
      <c r="AP809" s="360"/>
      <c r="AQ809" s="360"/>
      <c r="AR809" s="360"/>
      <c r="AS809" s="360"/>
      <c r="AT809" s="360"/>
      <c r="AU809" s="360"/>
      <c r="AV809" s="360"/>
      <c r="AW809" s="360"/>
      <c r="AX809" s="360"/>
      <c r="AY809" s="360"/>
      <c r="AZ809" s="360"/>
      <c r="BA809" s="360"/>
      <c r="BB809" s="360"/>
      <c r="BC809" s="360"/>
      <c r="BD809" s="360"/>
      <c r="BE809" s="360"/>
      <c r="BF809" s="360"/>
      <c r="BG809" s="360"/>
      <c r="BH809" s="360">
        <v>2</v>
      </c>
      <c r="BI809" s="360">
        <v>158</v>
      </c>
      <c r="BJ809" s="362">
        <f t="shared" si="87"/>
        <v>39.5</v>
      </c>
      <c r="BK809" s="360">
        <v>23</v>
      </c>
      <c r="BL809" s="360">
        <v>1501</v>
      </c>
      <c r="BM809" s="362">
        <f t="shared" si="88"/>
        <v>375.25</v>
      </c>
    </row>
    <row r="810" spans="1:65" ht="15.75" customHeight="1">
      <c r="A810" s="340">
        <v>808</v>
      </c>
      <c r="B810" s="360" t="s">
        <v>4680</v>
      </c>
      <c r="C810" s="360"/>
      <c r="D810" s="360"/>
      <c r="E810" s="370" t="s">
        <v>5</v>
      </c>
      <c r="F810" s="360"/>
      <c r="G810" s="360"/>
      <c r="H810" s="360"/>
      <c r="I810" s="360"/>
      <c r="J810" s="360"/>
      <c r="K810" s="360"/>
      <c r="L810" s="360"/>
      <c r="M810" s="360"/>
      <c r="N810" s="360"/>
      <c r="O810" s="360"/>
      <c r="P810" s="360"/>
      <c r="Q810" s="360"/>
      <c r="R810" s="360"/>
      <c r="S810" s="360"/>
      <c r="T810" s="360"/>
      <c r="U810" s="360"/>
      <c r="V810" s="360"/>
      <c r="W810" s="360"/>
      <c r="X810" s="360"/>
      <c r="Y810" s="360"/>
      <c r="Z810" s="360"/>
      <c r="AA810" s="360"/>
      <c r="AB810" s="360"/>
      <c r="AC810" s="360"/>
      <c r="AD810" s="360"/>
      <c r="AE810" s="360"/>
      <c r="AF810" s="360"/>
      <c r="AG810" s="360"/>
      <c r="AH810" s="360"/>
      <c r="AI810" s="360"/>
      <c r="AJ810" s="360"/>
      <c r="AK810" s="360"/>
      <c r="AL810" s="360"/>
      <c r="AM810" s="360"/>
      <c r="AN810" s="360"/>
      <c r="AO810" s="360"/>
      <c r="AP810" s="360"/>
      <c r="AQ810" s="360"/>
      <c r="AR810" s="360"/>
      <c r="AS810" s="360"/>
      <c r="AT810" s="360"/>
      <c r="AU810" s="360"/>
      <c r="AV810" s="360"/>
      <c r="AW810" s="360"/>
      <c r="AX810" s="360"/>
      <c r="AY810" s="360"/>
      <c r="AZ810" s="360"/>
      <c r="BA810" s="360"/>
      <c r="BB810" s="360"/>
      <c r="BC810" s="360"/>
      <c r="BD810" s="360"/>
      <c r="BE810" s="360"/>
      <c r="BF810" s="360"/>
      <c r="BG810" s="360"/>
      <c r="BH810" s="360">
        <v>14</v>
      </c>
      <c r="BI810" s="360">
        <v>998</v>
      </c>
      <c r="BJ810" s="362">
        <f t="shared" si="87"/>
        <v>249.5</v>
      </c>
      <c r="BK810" s="360">
        <v>40</v>
      </c>
      <c r="BL810" s="360">
        <v>2544</v>
      </c>
      <c r="BM810" s="362">
        <f t="shared" si="88"/>
        <v>636</v>
      </c>
    </row>
    <row r="811" spans="1:65" ht="15.75" customHeight="1">
      <c r="A811" s="340">
        <v>809</v>
      </c>
      <c r="B811" s="360" t="s">
        <v>4681</v>
      </c>
      <c r="C811" s="360"/>
      <c r="D811" s="360"/>
      <c r="E811" s="370" t="s">
        <v>5</v>
      </c>
      <c r="F811" s="360"/>
      <c r="G811" s="360"/>
      <c r="H811" s="360"/>
      <c r="I811" s="360"/>
      <c r="J811" s="360"/>
      <c r="K811" s="360"/>
      <c r="L811" s="360"/>
      <c r="M811" s="360"/>
      <c r="N811" s="360"/>
      <c r="O811" s="360"/>
      <c r="P811" s="360"/>
      <c r="Q811" s="360"/>
      <c r="R811" s="360"/>
      <c r="S811" s="360"/>
      <c r="T811" s="360"/>
      <c r="U811" s="360"/>
      <c r="V811" s="360"/>
      <c r="W811" s="360"/>
      <c r="X811" s="360"/>
      <c r="Y811" s="360"/>
      <c r="Z811" s="360"/>
      <c r="AA811" s="360"/>
      <c r="AB811" s="360"/>
      <c r="AC811" s="360"/>
      <c r="AD811" s="360"/>
      <c r="AE811" s="360"/>
      <c r="AF811" s="360"/>
      <c r="AG811" s="360"/>
      <c r="AH811" s="360"/>
      <c r="AI811" s="360"/>
      <c r="AJ811" s="360"/>
      <c r="AK811" s="360"/>
      <c r="AL811" s="360"/>
      <c r="AM811" s="360"/>
      <c r="AN811" s="360"/>
      <c r="AO811" s="360"/>
      <c r="AP811" s="360"/>
      <c r="AQ811" s="360"/>
      <c r="AR811" s="360"/>
      <c r="AS811" s="360"/>
      <c r="AT811" s="360"/>
      <c r="AU811" s="360"/>
      <c r="AV811" s="360"/>
      <c r="AW811" s="360"/>
      <c r="AX811" s="360"/>
      <c r="AY811" s="360"/>
      <c r="AZ811" s="360"/>
      <c r="BA811" s="360"/>
      <c r="BB811" s="360"/>
      <c r="BC811" s="360"/>
      <c r="BD811" s="360"/>
      <c r="BE811" s="360"/>
      <c r="BF811" s="360"/>
      <c r="BG811" s="360"/>
      <c r="BH811" s="360">
        <v>5</v>
      </c>
      <c r="BI811" s="360">
        <v>435</v>
      </c>
      <c r="BJ811" s="362">
        <f t="shared" si="87"/>
        <v>108.75</v>
      </c>
      <c r="BK811" s="360">
        <v>28</v>
      </c>
      <c r="BL811" s="360">
        <v>1876</v>
      </c>
      <c r="BM811" s="362">
        <f t="shared" si="88"/>
        <v>469</v>
      </c>
    </row>
    <row r="812" spans="1:65" ht="15.75" customHeight="1">
      <c r="A812" s="340">
        <v>810</v>
      </c>
      <c r="B812" s="360" t="s">
        <v>4682</v>
      </c>
      <c r="C812" s="360"/>
      <c r="D812" s="360"/>
      <c r="E812" s="370" t="s">
        <v>5</v>
      </c>
      <c r="F812" s="360"/>
      <c r="G812" s="360"/>
      <c r="H812" s="360"/>
      <c r="I812" s="360"/>
      <c r="J812" s="360"/>
      <c r="K812" s="360"/>
      <c r="L812" s="360"/>
      <c r="M812" s="360"/>
      <c r="N812" s="360"/>
      <c r="O812" s="360"/>
      <c r="P812" s="360"/>
      <c r="Q812" s="360"/>
      <c r="R812" s="360"/>
      <c r="S812" s="360"/>
      <c r="T812" s="360"/>
      <c r="U812" s="360"/>
      <c r="V812" s="360"/>
      <c r="W812" s="360"/>
      <c r="X812" s="360"/>
      <c r="Y812" s="360"/>
      <c r="Z812" s="360"/>
      <c r="AA812" s="360"/>
      <c r="AB812" s="360"/>
      <c r="AC812" s="360"/>
      <c r="AD812" s="360"/>
      <c r="AE812" s="360"/>
      <c r="AF812" s="360"/>
      <c r="AG812" s="360"/>
      <c r="AH812" s="360"/>
      <c r="AI812" s="360"/>
      <c r="AJ812" s="360"/>
      <c r="AK812" s="360"/>
      <c r="AL812" s="360"/>
      <c r="AM812" s="360"/>
      <c r="AN812" s="360"/>
      <c r="AO812" s="360"/>
      <c r="AP812" s="360"/>
      <c r="AQ812" s="360"/>
      <c r="AR812" s="360"/>
      <c r="AS812" s="360"/>
      <c r="AT812" s="360"/>
      <c r="AU812" s="360"/>
      <c r="AV812" s="360"/>
      <c r="AW812" s="360"/>
      <c r="AX812" s="360"/>
      <c r="AY812" s="360"/>
      <c r="AZ812" s="360"/>
      <c r="BA812" s="360"/>
      <c r="BB812" s="360"/>
      <c r="BC812" s="360"/>
      <c r="BD812" s="360"/>
      <c r="BE812" s="360"/>
      <c r="BF812" s="360"/>
      <c r="BG812" s="360"/>
      <c r="BH812" s="360">
        <v>21</v>
      </c>
      <c r="BI812" s="360">
        <v>1103</v>
      </c>
      <c r="BJ812" s="362">
        <f t="shared" si="87"/>
        <v>275.75</v>
      </c>
      <c r="BK812" s="360">
        <v>65</v>
      </c>
      <c r="BL812" s="360">
        <v>4483</v>
      </c>
      <c r="BM812" s="362">
        <f t="shared" si="88"/>
        <v>1120.75</v>
      </c>
    </row>
    <row r="813" spans="1:65" ht="15.75" customHeight="1">
      <c r="A813" s="340">
        <v>811</v>
      </c>
      <c r="B813" s="360" t="s">
        <v>4683</v>
      </c>
      <c r="C813" s="360"/>
      <c r="D813" s="360"/>
      <c r="E813" s="370" t="s">
        <v>5</v>
      </c>
      <c r="F813" s="360"/>
      <c r="G813" s="360"/>
      <c r="H813" s="360"/>
      <c r="I813" s="360"/>
      <c r="J813" s="360"/>
      <c r="K813" s="360"/>
      <c r="L813" s="360"/>
      <c r="M813" s="360"/>
      <c r="N813" s="360"/>
      <c r="O813" s="360"/>
      <c r="P813" s="360"/>
      <c r="Q813" s="360"/>
      <c r="R813" s="360"/>
      <c r="S813" s="360"/>
      <c r="T813" s="360"/>
      <c r="U813" s="360"/>
      <c r="V813" s="360"/>
      <c r="W813" s="360"/>
      <c r="X813" s="360"/>
      <c r="Y813" s="360"/>
      <c r="Z813" s="360"/>
      <c r="AA813" s="360"/>
      <c r="AB813" s="360"/>
      <c r="AC813" s="360"/>
      <c r="AD813" s="360"/>
      <c r="AE813" s="360"/>
      <c r="AF813" s="360"/>
      <c r="AG813" s="360"/>
      <c r="AH813" s="360"/>
      <c r="AI813" s="360"/>
      <c r="AJ813" s="360"/>
      <c r="AK813" s="360"/>
      <c r="AL813" s="360"/>
      <c r="AM813" s="360"/>
      <c r="AN813" s="360"/>
      <c r="AO813" s="360"/>
      <c r="AP813" s="360"/>
      <c r="AQ813" s="360"/>
      <c r="AR813" s="360"/>
      <c r="AS813" s="360"/>
      <c r="AT813" s="360"/>
      <c r="AU813" s="360"/>
      <c r="AV813" s="360"/>
      <c r="AW813" s="360"/>
      <c r="AX813" s="360"/>
      <c r="AY813" s="360"/>
      <c r="AZ813" s="360"/>
      <c r="BA813" s="360"/>
      <c r="BB813" s="360"/>
      <c r="BC813" s="360"/>
      <c r="BD813" s="360"/>
      <c r="BE813" s="360"/>
      <c r="BF813" s="360"/>
      <c r="BG813" s="360"/>
      <c r="BH813" s="360">
        <v>4</v>
      </c>
      <c r="BI813" s="360">
        <v>336</v>
      </c>
      <c r="BJ813" s="362">
        <f t="shared" si="87"/>
        <v>84</v>
      </c>
      <c r="BK813" s="360">
        <v>29</v>
      </c>
      <c r="BL813" s="360">
        <v>1711</v>
      </c>
      <c r="BM813" s="362">
        <f t="shared" si="88"/>
        <v>427.75</v>
      </c>
    </row>
    <row r="814" spans="1:65" ht="15.75" customHeight="1">
      <c r="A814" s="340">
        <v>812</v>
      </c>
      <c r="B814" s="360" t="s">
        <v>4684</v>
      </c>
      <c r="C814" s="360"/>
      <c r="D814" s="360"/>
      <c r="E814" s="370" t="s">
        <v>5</v>
      </c>
      <c r="F814" s="360"/>
      <c r="G814" s="360"/>
      <c r="H814" s="360"/>
      <c r="I814" s="360"/>
      <c r="J814" s="360"/>
      <c r="K814" s="360"/>
      <c r="L814" s="360"/>
      <c r="M814" s="360"/>
      <c r="N814" s="360"/>
      <c r="O814" s="360"/>
      <c r="P814" s="360"/>
      <c r="Q814" s="360"/>
      <c r="R814" s="360"/>
      <c r="S814" s="360"/>
      <c r="T814" s="360"/>
      <c r="U814" s="360"/>
      <c r="V814" s="360"/>
      <c r="W814" s="360"/>
      <c r="X814" s="360"/>
      <c r="Y814" s="360"/>
      <c r="Z814" s="360"/>
      <c r="AA814" s="360"/>
      <c r="AB814" s="360"/>
      <c r="AC814" s="360"/>
      <c r="AD814" s="360"/>
      <c r="AE814" s="360"/>
      <c r="AF814" s="360"/>
      <c r="AG814" s="360"/>
      <c r="AH814" s="360"/>
      <c r="AI814" s="360"/>
      <c r="AJ814" s="360"/>
      <c r="AK814" s="360"/>
      <c r="AL814" s="360"/>
      <c r="AM814" s="360"/>
      <c r="AN814" s="360"/>
      <c r="AO814" s="360"/>
      <c r="AP814" s="360"/>
      <c r="AQ814" s="360"/>
      <c r="AR814" s="360"/>
      <c r="AS814" s="360"/>
      <c r="AT814" s="360"/>
      <c r="AU814" s="360"/>
      <c r="AV814" s="360"/>
      <c r="AW814" s="360"/>
      <c r="AX814" s="360"/>
      <c r="AY814" s="360"/>
      <c r="AZ814" s="360"/>
      <c r="BA814" s="360"/>
      <c r="BB814" s="360"/>
      <c r="BC814" s="360"/>
      <c r="BD814" s="360"/>
      <c r="BE814" s="360"/>
      <c r="BF814" s="360"/>
      <c r="BG814" s="360"/>
      <c r="BH814" s="360">
        <v>2</v>
      </c>
      <c r="BI814" s="360">
        <v>94</v>
      </c>
      <c r="BJ814" s="362">
        <f t="shared" si="87"/>
        <v>23.5</v>
      </c>
      <c r="BK814" s="360">
        <v>20</v>
      </c>
      <c r="BL814" s="360">
        <v>1720</v>
      </c>
      <c r="BM814" s="362">
        <f t="shared" si="88"/>
        <v>430</v>
      </c>
    </row>
    <row r="815" spans="1:65" ht="15.75" customHeight="1">
      <c r="A815" s="340">
        <v>813</v>
      </c>
      <c r="B815" s="360" t="s">
        <v>4685</v>
      </c>
      <c r="C815" s="360"/>
      <c r="D815" s="360"/>
      <c r="E815" s="370" t="s">
        <v>5</v>
      </c>
      <c r="F815" s="360"/>
      <c r="G815" s="360"/>
      <c r="H815" s="360"/>
      <c r="I815" s="360"/>
      <c r="J815" s="360"/>
      <c r="K815" s="360"/>
      <c r="L815" s="360"/>
      <c r="M815" s="360"/>
      <c r="N815" s="360"/>
      <c r="O815" s="360"/>
      <c r="P815" s="360"/>
      <c r="Q815" s="360"/>
      <c r="R815" s="360"/>
      <c r="S815" s="360"/>
      <c r="T815" s="360"/>
      <c r="U815" s="360"/>
      <c r="V815" s="360"/>
      <c r="W815" s="360"/>
      <c r="X815" s="360"/>
      <c r="Y815" s="360"/>
      <c r="Z815" s="360"/>
      <c r="AA815" s="360"/>
      <c r="AB815" s="360"/>
      <c r="AC815" s="360"/>
      <c r="AD815" s="360"/>
      <c r="AE815" s="360"/>
      <c r="AF815" s="360"/>
      <c r="AG815" s="360"/>
      <c r="AH815" s="360"/>
      <c r="AI815" s="360"/>
      <c r="AJ815" s="360"/>
      <c r="AK815" s="360"/>
      <c r="AL815" s="360"/>
      <c r="AM815" s="360"/>
      <c r="AN815" s="360"/>
      <c r="AO815" s="360"/>
      <c r="AP815" s="360"/>
      <c r="AQ815" s="360"/>
      <c r="AR815" s="360"/>
      <c r="AS815" s="360"/>
      <c r="AT815" s="360"/>
      <c r="AU815" s="360"/>
      <c r="AV815" s="360"/>
      <c r="AW815" s="360"/>
      <c r="AX815" s="360"/>
      <c r="AY815" s="360"/>
      <c r="AZ815" s="360"/>
      <c r="BA815" s="360"/>
      <c r="BB815" s="360"/>
      <c r="BC815" s="360"/>
      <c r="BD815" s="360"/>
      <c r="BE815" s="360"/>
      <c r="BF815" s="360"/>
      <c r="BG815" s="360"/>
      <c r="BH815" s="360">
        <v>12</v>
      </c>
      <c r="BI815" s="360">
        <v>784</v>
      </c>
      <c r="BJ815" s="362">
        <f t="shared" si="87"/>
        <v>196</v>
      </c>
      <c r="BK815" s="360">
        <v>29</v>
      </c>
      <c r="BL815" s="360">
        <v>2451</v>
      </c>
      <c r="BM815" s="362">
        <f t="shared" si="88"/>
        <v>612.75</v>
      </c>
    </row>
    <row r="816" spans="1:65" ht="15.75" customHeight="1">
      <c r="A816" s="340">
        <v>814</v>
      </c>
      <c r="B816" s="360" t="s">
        <v>4686</v>
      </c>
      <c r="C816" s="360"/>
      <c r="D816" s="360"/>
      <c r="E816" s="370" t="s">
        <v>5</v>
      </c>
      <c r="F816" s="360"/>
      <c r="G816" s="360"/>
      <c r="H816" s="360"/>
      <c r="I816" s="360"/>
      <c r="J816" s="360"/>
      <c r="K816" s="360"/>
      <c r="L816" s="360"/>
      <c r="M816" s="360"/>
      <c r="N816" s="360"/>
      <c r="O816" s="360"/>
      <c r="P816" s="360"/>
      <c r="Q816" s="360"/>
      <c r="R816" s="360"/>
      <c r="S816" s="360"/>
      <c r="T816" s="360"/>
      <c r="U816" s="360"/>
      <c r="V816" s="360"/>
      <c r="W816" s="360"/>
      <c r="X816" s="360"/>
      <c r="Y816" s="360"/>
      <c r="Z816" s="360"/>
      <c r="AA816" s="360"/>
      <c r="AB816" s="360"/>
      <c r="AC816" s="360"/>
      <c r="AD816" s="360"/>
      <c r="AE816" s="360"/>
      <c r="AF816" s="360"/>
      <c r="AG816" s="360"/>
      <c r="AH816" s="360"/>
      <c r="AI816" s="360"/>
      <c r="AJ816" s="360"/>
      <c r="AK816" s="360"/>
      <c r="AL816" s="360"/>
      <c r="AM816" s="360"/>
      <c r="AN816" s="360"/>
      <c r="AO816" s="360"/>
      <c r="AP816" s="360"/>
      <c r="AQ816" s="360"/>
      <c r="AR816" s="360"/>
      <c r="AS816" s="360"/>
      <c r="AT816" s="360"/>
      <c r="AU816" s="360"/>
      <c r="AV816" s="360"/>
      <c r="AW816" s="360"/>
      <c r="AX816" s="360"/>
      <c r="AY816" s="360"/>
      <c r="AZ816" s="360"/>
      <c r="BA816" s="360"/>
      <c r="BB816" s="360"/>
      <c r="BC816" s="360"/>
      <c r="BD816" s="360"/>
      <c r="BE816" s="360"/>
      <c r="BF816" s="360"/>
      <c r="BG816" s="360"/>
      <c r="BH816" s="360">
        <v>2</v>
      </c>
      <c r="BI816" s="360">
        <v>94</v>
      </c>
      <c r="BJ816" s="362">
        <f t="shared" si="87"/>
        <v>23.5</v>
      </c>
      <c r="BK816" s="360">
        <v>12</v>
      </c>
      <c r="BL816" s="360">
        <v>800</v>
      </c>
      <c r="BM816" s="362">
        <f t="shared" si="88"/>
        <v>200</v>
      </c>
    </row>
    <row r="817" spans="1:65" ht="15.75" customHeight="1">
      <c r="A817" s="340">
        <v>815</v>
      </c>
      <c r="B817" s="360" t="s">
        <v>4687</v>
      </c>
      <c r="C817" s="360"/>
      <c r="D817" s="360"/>
      <c r="E817" s="370" t="s">
        <v>5</v>
      </c>
      <c r="F817" s="360"/>
      <c r="G817" s="360"/>
      <c r="H817" s="360"/>
      <c r="I817" s="360"/>
      <c r="J817" s="360"/>
      <c r="K817" s="360"/>
      <c r="L817" s="360"/>
      <c r="M817" s="360"/>
      <c r="N817" s="360"/>
      <c r="O817" s="360"/>
      <c r="P817" s="360"/>
      <c r="Q817" s="360"/>
      <c r="R817" s="360"/>
      <c r="S817" s="360"/>
      <c r="T817" s="360"/>
      <c r="U817" s="360"/>
      <c r="V817" s="360"/>
      <c r="W817" s="360"/>
      <c r="X817" s="360"/>
      <c r="Y817" s="360"/>
      <c r="Z817" s="360"/>
      <c r="AA817" s="360"/>
      <c r="AB817" s="360"/>
      <c r="AC817" s="360"/>
      <c r="AD817" s="360"/>
      <c r="AE817" s="360"/>
      <c r="AF817" s="360"/>
      <c r="AG817" s="360"/>
      <c r="AH817" s="360"/>
      <c r="AI817" s="360"/>
      <c r="AJ817" s="360"/>
      <c r="AK817" s="360"/>
      <c r="AL817" s="360"/>
      <c r="AM817" s="360"/>
      <c r="AN817" s="360"/>
      <c r="AO817" s="360"/>
      <c r="AP817" s="360"/>
      <c r="AQ817" s="360"/>
      <c r="AR817" s="360"/>
      <c r="AS817" s="360"/>
      <c r="AT817" s="360"/>
      <c r="AU817" s="360"/>
      <c r="AV817" s="360"/>
      <c r="AW817" s="360"/>
      <c r="AX817" s="360"/>
      <c r="AY817" s="360"/>
      <c r="AZ817" s="360"/>
      <c r="BA817" s="360"/>
      <c r="BB817" s="360"/>
      <c r="BC817" s="360"/>
      <c r="BD817" s="360"/>
      <c r="BE817" s="360"/>
      <c r="BF817" s="360"/>
      <c r="BG817" s="360"/>
      <c r="BH817" s="360">
        <v>1</v>
      </c>
      <c r="BI817" s="360">
        <v>59</v>
      </c>
      <c r="BJ817" s="362">
        <f t="shared" si="87"/>
        <v>14.75</v>
      </c>
      <c r="BK817" s="360">
        <v>12</v>
      </c>
      <c r="BL817" s="360">
        <v>840</v>
      </c>
      <c r="BM817" s="362">
        <f t="shared" si="88"/>
        <v>210</v>
      </c>
    </row>
    <row r="818" spans="1:65" ht="15.75" customHeight="1">
      <c r="A818" s="340">
        <v>816</v>
      </c>
      <c r="B818" s="360" t="s">
        <v>4688</v>
      </c>
      <c r="C818" s="360"/>
      <c r="D818" s="360"/>
      <c r="E818" s="370" t="s">
        <v>5</v>
      </c>
      <c r="F818" s="360"/>
      <c r="G818" s="360"/>
      <c r="H818" s="360"/>
      <c r="I818" s="360"/>
      <c r="J818" s="360"/>
      <c r="K818" s="360"/>
      <c r="L818" s="360"/>
      <c r="M818" s="360"/>
      <c r="N818" s="360"/>
      <c r="O818" s="360"/>
      <c r="P818" s="360"/>
      <c r="Q818" s="360"/>
      <c r="R818" s="360"/>
      <c r="S818" s="360"/>
      <c r="T818" s="360"/>
      <c r="U818" s="360"/>
      <c r="V818" s="360"/>
      <c r="W818" s="360"/>
      <c r="X818" s="360"/>
      <c r="Y818" s="360"/>
      <c r="Z818" s="360"/>
      <c r="AA818" s="360"/>
      <c r="AB818" s="360"/>
      <c r="AC818" s="360"/>
      <c r="AD818" s="360"/>
      <c r="AE818" s="360"/>
      <c r="AF818" s="360"/>
      <c r="AG818" s="360"/>
      <c r="AH818" s="360"/>
      <c r="AI818" s="360"/>
      <c r="AJ818" s="360"/>
      <c r="AK818" s="360"/>
      <c r="AL818" s="360"/>
      <c r="AM818" s="360"/>
      <c r="AN818" s="360"/>
      <c r="AO818" s="360"/>
      <c r="AP818" s="360"/>
      <c r="AQ818" s="360"/>
      <c r="AR818" s="360"/>
      <c r="AS818" s="360"/>
      <c r="AT818" s="360"/>
      <c r="AU818" s="360"/>
      <c r="AV818" s="360"/>
      <c r="AW818" s="360"/>
      <c r="AX818" s="360"/>
      <c r="AY818" s="360"/>
      <c r="AZ818" s="360"/>
      <c r="BA818" s="360"/>
      <c r="BB818" s="360"/>
      <c r="BC818" s="360"/>
      <c r="BD818" s="360"/>
      <c r="BE818" s="360"/>
      <c r="BF818" s="360"/>
      <c r="BG818" s="360"/>
      <c r="BH818" s="360">
        <v>5</v>
      </c>
      <c r="BI818" s="360">
        <v>331</v>
      </c>
      <c r="BJ818" s="362">
        <f t="shared" si="87"/>
        <v>82.75</v>
      </c>
      <c r="BK818" s="360">
        <v>26</v>
      </c>
      <c r="BL818" s="360">
        <v>2162</v>
      </c>
      <c r="BM818" s="362">
        <f t="shared" si="88"/>
        <v>540.5</v>
      </c>
    </row>
    <row r="819" spans="1:65" ht="15.75" customHeight="1">
      <c r="A819" s="340">
        <v>817</v>
      </c>
      <c r="B819" s="360" t="s">
        <v>4689</v>
      </c>
      <c r="C819" s="360"/>
      <c r="D819" s="360"/>
      <c r="E819" s="370" t="s">
        <v>5</v>
      </c>
      <c r="F819" s="360"/>
      <c r="G819" s="360"/>
      <c r="H819" s="360"/>
      <c r="I819" s="360"/>
      <c r="J819" s="360"/>
      <c r="K819" s="360"/>
      <c r="L819" s="360"/>
      <c r="M819" s="360"/>
      <c r="N819" s="360"/>
      <c r="O819" s="360"/>
      <c r="P819" s="360"/>
      <c r="Q819" s="360"/>
      <c r="R819" s="360"/>
      <c r="S819" s="360"/>
      <c r="T819" s="360"/>
      <c r="U819" s="360"/>
      <c r="V819" s="360"/>
      <c r="W819" s="360"/>
      <c r="X819" s="360"/>
      <c r="Y819" s="360"/>
      <c r="Z819" s="360"/>
      <c r="AA819" s="360"/>
      <c r="AB819" s="360"/>
      <c r="AC819" s="360"/>
      <c r="AD819" s="360"/>
      <c r="AE819" s="360"/>
      <c r="AF819" s="360"/>
      <c r="AG819" s="360"/>
      <c r="AH819" s="360"/>
      <c r="AI819" s="360"/>
      <c r="AJ819" s="360"/>
      <c r="AK819" s="360"/>
      <c r="AL819" s="360"/>
      <c r="AM819" s="360"/>
      <c r="AN819" s="360"/>
      <c r="AO819" s="360"/>
      <c r="AP819" s="360"/>
      <c r="AQ819" s="360"/>
      <c r="AR819" s="360"/>
      <c r="AS819" s="360"/>
      <c r="AT819" s="360"/>
      <c r="AU819" s="360"/>
      <c r="AV819" s="360"/>
      <c r="AW819" s="360"/>
      <c r="AX819" s="360"/>
      <c r="AY819" s="360"/>
      <c r="AZ819" s="360"/>
      <c r="BA819" s="360"/>
      <c r="BB819" s="360"/>
      <c r="BC819" s="360"/>
      <c r="BD819" s="360"/>
      <c r="BE819" s="360"/>
      <c r="BF819" s="360"/>
      <c r="BG819" s="360"/>
      <c r="BH819" s="360">
        <v>1</v>
      </c>
      <c r="BI819" s="360">
        <v>35</v>
      </c>
      <c r="BJ819" s="362">
        <f t="shared" si="87"/>
        <v>8.75</v>
      </c>
      <c r="BK819" s="360">
        <v>14</v>
      </c>
      <c r="BL819" s="360">
        <v>990</v>
      </c>
      <c r="BM819" s="362">
        <f t="shared" si="88"/>
        <v>247.5</v>
      </c>
    </row>
    <row r="820" spans="1:65" ht="15.75" customHeight="1">
      <c r="A820" s="340">
        <v>818</v>
      </c>
      <c r="B820" s="360" t="s">
        <v>4690</v>
      </c>
      <c r="C820" s="360"/>
      <c r="D820" s="360"/>
      <c r="E820" s="370" t="s">
        <v>5</v>
      </c>
      <c r="F820" s="360"/>
      <c r="G820" s="360"/>
      <c r="H820" s="360"/>
      <c r="I820" s="360"/>
      <c r="J820" s="360"/>
      <c r="K820" s="360"/>
      <c r="L820" s="360"/>
      <c r="M820" s="360"/>
      <c r="N820" s="360"/>
      <c r="O820" s="360"/>
      <c r="P820" s="360"/>
      <c r="Q820" s="360"/>
      <c r="R820" s="360"/>
      <c r="S820" s="360"/>
      <c r="T820" s="360"/>
      <c r="U820" s="360"/>
      <c r="V820" s="360"/>
      <c r="W820" s="360"/>
      <c r="X820" s="360"/>
      <c r="Y820" s="360"/>
      <c r="Z820" s="360"/>
      <c r="AA820" s="360"/>
      <c r="AB820" s="360"/>
      <c r="AC820" s="360"/>
      <c r="AD820" s="360"/>
      <c r="AE820" s="360"/>
      <c r="AF820" s="360"/>
      <c r="AG820" s="360"/>
      <c r="AH820" s="360"/>
      <c r="AI820" s="360"/>
      <c r="AJ820" s="360"/>
      <c r="AK820" s="360"/>
      <c r="AL820" s="360"/>
      <c r="AM820" s="360"/>
      <c r="AN820" s="360"/>
      <c r="AO820" s="360"/>
      <c r="AP820" s="360"/>
      <c r="AQ820" s="360"/>
      <c r="AR820" s="360"/>
      <c r="AS820" s="360"/>
      <c r="AT820" s="360"/>
      <c r="AU820" s="360"/>
      <c r="AV820" s="360"/>
      <c r="AW820" s="360"/>
      <c r="AX820" s="360"/>
      <c r="AY820" s="360"/>
      <c r="AZ820" s="360"/>
      <c r="BA820" s="360"/>
      <c r="BB820" s="360"/>
      <c r="BC820" s="360"/>
      <c r="BD820" s="360"/>
      <c r="BE820" s="360"/>
      <c r="BF820" s="360"/>
      <c r="BG820" s="360"/>
      <c r="BH820" s="360">
        <v>17</v>
      </c>
      <c r="BI820" s="360">
        <v>791</v>
      </c>
      <c r="BJ820" s="362">
        <f t="shared" si="87"/>
        <v>197.75</v>
      </c>
      <c r="BK820" s="360">
        <v>19</v>
      </c>
      <c r="BL820" s="360">
        <v>1165</v>
      </c>
      <c r="BM820" s="362">
        <f t="shared" si="88"/>
        <v>291.25</v>
      </c>
    </row>
    <row r="821" spans="1:65" ht="15.75" customHeight="1">
      <c r="A821" s="340">
        <v>819</v>
      </c>
      <c r="B821" s="360" t="s">
        <v>4691</v>
      </c>
      <c r="C821" s="360"/>
      <c r="D821" s="360"/>
      <c r="E821" s="370" t="s">
        <v>5</v>
      </c>
      <c r="F821" s="360"/>
      <c r="G821" s="360"/>
      <c r="H821" s="360"/>
      <c r="I821" s="360"/>
      <c r="J821" s="360"/>
      <c r="K821" s="360"/>
      <c r="L821" s="360"/>
      <c r="M821" s="360"/>
      <c r="N821" s="360"/>
      <c r="O821" s="360"/>
      <c r="P821" s="360"/>
      <c r="Q821" s="360"/>
      <c r="R821" s="360"/>
      <c r="S821" s="360"/>
      <c r="T821" s="360"/>
      <c r="U821" s="360"/>
      <c r="V821" s="360"/>
      <c r="W821" s="360"/>
      <c r="X821" s="360"/>
      <c r="Y821" s="360"/>
      <c r="Z821" s="360"/>
      <c r="AA821" s="360"/>
      <c r="AB821" s="360"/>
      <c r="AC821" s="360"/>
      <c r="AD821" s="360"/>
      <c r="AE821" s="360"/>
      <c r="AF821" s="360"/>
      <c r="AG821" s="360"/>
      <c r="AH821" s="360"/>
      <c r="AI821" s="360"/>
      <c r="AJ821" s="360"/>
      <c r="AK821" s="360"/>
      <c r="AL821" s="360"/>
      <c r="AM821" s="360"/>
      <c r="AN821" s="360"/>
      <c r="AO821" s="360"/>
      <c r="AP821" s="360"/>
      <c r="AQ821" s="360"/>
      <c r="AR821" s="360"/>
      <c r="AS821" s="360"/>
      <c r="AT821" s="360"/>
      <c r="AU821" s="360"/>
      <c r="AV821" s="360"/>
      <c r="AW821" s="360"/>
      <c r="AX821" s="360"/>
      <c r="AY821" s="360"/>
      <c r="AZ821" s="360"/>
      <c r="BA821" s="360"/>
      <c r="BB821" s="360"/>
      <c r="BC821" s="360"/>
      <c r="BD821" s="360"/>
      <c r="BE821" s="360"/>
      <c r="BF821" s="360"/>
      <c r="BG821" s="360"/>
      <c r="BH821" s="360">
        <v>1</v>
      </c>
      <c r="BI821" s="360">
        <v>35</v>
      </c>
      <c r="BJ821" s="362">
        <f t="shared" si="87"/>
        <v>8.75</v>
      </c>
      <c r="BK821" s="360">
        <v>10</v>
      </c>
      <c r="BL821" s="360">
        <v>562</v>
      </c>
      <c r="BM821" s="362">
        <f t="shared" si="88"/>
        <v>140.5</v>
      </c>
    </row>
    <row r="822" spans="1:65" ht="15.75" customHeight="1">
      <c r="A822" s="340">
        <v>820</v>
      </c>
      <c r="B822" s="360" t="s">
        <v>4692</v>
      </c>
      <c r="C822" s="360"/>
      <c r="D822" s="360"/>
      <c r="E822" s="370" t="s">
        <v>5</v>
      </c>
      <c r="F822" s="360"/>
      <c r="G822" s="360"/>
      <c r="H822" s="360"/>
      <c r="I822" s="360"/>
      <c r="J822" s="360"/>
      <c r="K822" s="360"/>
      <c r="L822" s="360"/>
      <c r="M822" s="360"/>
      <c r="N822" s="360"/>
      <c r="O822" s="360"/>
      <c r="P822" s="360"/>
      <c r="Q822" s="360"/>
      <c r="R822" s="360"/>
      <c r="S822" s="360"/>
      <c r="T822" s="360"/>
      <c r="U822" s="360"/>
      <c r="V822" s="360"/>
      <c r="W822" s="360"/>
      <c r="X822" s="360"/>
      <c r="Y822" s="360"/>
      <c r="Z822" s="360"/>
      <c r="AA822" s="360"/>
      <c r="AB822" s="360"/>
      <c r="AC822" s="360"/>
      <c r="AD822" s="360"/>
      <c r="AE822" s="360"/>
      <c r="AF822" s="360"/>
      <c r="AG822" s="360"/>
      <c r="AH822" s="360"/>
      <c r="AI822" s="360"/>
      <c r="AJ822" s="360"/>
      <c r="AK822" s="360"/>
      <c r="AL822" s="360"/>
      <c r="AM822" s="360"/>
      <c r="AN822" s="360"/>
      <c r="AO822" s="360"/>
      <c r="AP822" s="360"/>
      <c r="AQ822" s="360"/>
      <c r="AR822" s="360"/>
      <c r="AS822" s="360"/>
      <c r="AT822" s="360"/>
      <c r="AU822" s="360"/>
      <c r="AV822" s="360"/>
      <c r="AW822" s="360"/>
      <c r="AX822" s="360"/>
      <c r="AY822" s="360"/>
      <c r="AZ822" s="360"/>
      <c r="BA822" s="360"/>
      <c r="BB822" s="360"/>
      <c r="BC822" s="360"/>
      <c r="BD822" s="360"/>
      <c r="BE822" s="360"/>
      <c r="BF822" s="360"/>
      <c r="BG822" s="360"/>
      <c r="BH822" s="360">
        <v>17</v>
      </c>
      <c r="BI822" s="360">
        <v>1263</v>
      </c>
      <c r="BJ822" s="362">
        <f t="shared" si="87"/>
        <v>315.75</v>
      </c>
      <c r="BK822" s="360">
        <v>50</v>
      </c>
      <c r="BL822" s="360">
        <v>3298</v>
      </c>
      <c r="BM822" s="362">
        <f t="shared" si="88"/>
        <v>824.5</v>
      </c>
    </row>
    <row r="823" spans="1:65" ht="15.75" customHeight="1">
      <c r="A823" s="340">
        <v>821</v>
      </c>
      <c r="B823" s="360" t="s">
        <v>4693</v>
      </c>
      <c r="C823" s="360"/>
      <c r="D823" s="360"/>
      <c r="E823" s="370" t="s">
        <v>5</v>
      </c>
      <c r="F823" s="360"/>
      <c r="G823" s="360"/>
      <c r="H823" s="360"/>
      <c r="I823" s="360"/>
      <c r="J823" s="360"/>
      <c r="K823" s="360"/>
      <c r="L823" s="360"/>
      <c r="M823" s="360"/>
      <c r="N823" s="360"/>
      <c r="O823" s="360"/>
      <c r="P823" s="360"/>
      <c r="Q823" s="360"/>
      <c r="R823" s="360"/>
      <c r="S823" s="360"/>
      <c r="T823" s="360"/>
      <c r="U823" s="360"/>
      <c r="V823" s="360"/>
      <c r="W823" s="360"/>
      <c r="X823" s="360"/>
      <c r="Y823" s="360"/>
      <c r="Z823" s="360"/>
      <c r="AA823" s="360"/>
      <c r="AB823" s="360"/>
      <c r="AC823" s="360"/>
      <c r="AD823" s="360"/>
      <c r="AE823" s="360"/>
      <c r="AF823" s="360"/>
      <c r="AG823" s="360"/>
      <c r="AH823" s="360"/>
      <c r="AI823" s="360"/>
      <c r="AJ823" s="360"/>
      <c r="AK823" s="360"/>
      <c r="AL823" s="360"/>
      <c r="AM823" s="360"/>
      <c r="AN823" s="360"/>
      <c r="AO823" s="360"/>
      <c r="AP823" s="360"/>
      <c r="AQ823" s="360"/>
      <c r="AR823" s="360"/>
      <c r="AS823" s="360"/>
      <c r="AT823" s="360"/>
      <c r="AU823" s="360"/>
      <c r="AV823" s="360"/>
      <c r="AW823" s="360"/>
      <c r="AX823" s="360"/>
      <c r="AY823" s="360"/>
      <c r="AZ823" s="360"/>
      <c r="BA823" s="360"/>
      <c r="BB823" s="360"/>
      <c r="BC823" s="360"/>
      <c r="BD823" s="360"/>
      <c r="BE823" s="360"/>
      <c r="BF823" s="360"/>
      <c r="BG823" s="360"/>
      <c r="BH823" s="360">
        <v>6</v>
      </c>
      <c r="BI823" s="360">
        <v>366</v>
      </c>
      <c r="BJ823" s="362">
        <f t="shared" si="87"/>
        <v>91.5</v>
      </c>
      <c r="BK823" s="360">
        <v>67</v>
      </c>
      <c r="BL823" s="360">
        <v>4729</v>
      </c>
      <c r="BM823" s="362">
        <f t="shared" si="88"/>
        <v>1182.25</v>
      </c>
    </row>
    <row r="824" spans="1:65" ht="15.75" customHeight="1">
      <c r="A824" s="340">
        <v>822</v>
      </c>
      <c r="B824" s="360" t="s">
        <v>4694</v>
      </c>
      <c r="C824" s="360"/>
      <c r="D824" s="360"/>
      <c r="E824" s="370" t="s">
        <v>5</v>
      </c>
      <c r="F824" s="360"/>
      <c r="G824" s="360"/>
      <c r="H824" s="360"/>
      <c r="I824" s="360"/>
      <c r="J824" s="360"/>
      <c r="K824" s="360"/>
      <c r="L824" s="360"/>
      <c r="M824" s="360"/>
      <c r="N824" s="360"/>
      <c r="O824" s="360"/>
      <c r="P824" s="360"/>
      <c r="Q824" s="360"/>
      <c r="R824" s="360"/>
      <c r="S824" s="360"/>
      <c r="T824" s="360"/>
      <c r="U824" s="360"/>
      <c r="V824" s="360"/>
      <c r="W824" s="360"/>
      <c r="X824" s="360"/>
      <c r="Y824" s="360"/>
      <c r="Z824" s="360"/>
      <c r="AA824" s="360"/>
      <c r="AB824" s="360"/>
      <c r="AC824" s="360"/>
      <c r="AD824" s="360"/>
      <c r="AE824" s="360"/>
      <c r="AF824" s="360"/>
      <c r="AG824" s="360"/>
      <c r="AH824" s="360"/>
      <c r="AI824" s="360"/>
      <c r="AJ824" s="360"/>
      <c r="AK824" s="360"/>
      <c r="AL824" s="360"/>
      <c r="AM824" s="360"/>
      <c r="AN824" s="360"/>
      <c r="AO824" s="360"/>
      <c r="AP824" s="360"/>
      <c r="AQ824" s="360"/>
      <c r="AR824" s="360"/>
      <c r="AS824" s="360"/>
      <c r="AT824" s="360"/>
      <c r="AU824" s="360"/>
      <c r="AV824" s="360"/>
      <c r="AW824" s="360"/>
      <c r="AX824" s="360"/>
      <c r="AY824" s="360"/>
      <c r="AZ824" s="360"/>
      <c r="BA824" s="360"/>
      <c r="BB824" s="360"/>
      <c r="BC824" s="360"/>
      <c r="BD824" s="360"/>
      <c r="BE824" s="360"/>
      <c r="BF824" s="360"/>
      <c r="BG824" s="360"/>
      <c r="BH824" s="360">
        <v>12</v>
      </c>
      <c r="BI824" s="360">
        <v>672</v>
      </c>
      <c r="BJ824" s="362">
        <f t="shared" si="87"/>
        <v>168</v>
      </c>
      <c r="BK824" s="360">
        <v>36</v>
      </c>
      <c r="BL824" s="360">
        <v>2120</v>
      </c>
      <c r="BM824" s="362">
        <f t="shared" si="88"/>
        <v>530</v>
      </c>
    </row>
    <row r="825" spans="1:65" ht="15.75" customHeight="1">
      <c r="A825" s="340">
        <v>823</v>
      </c>
      <c r="B825" s="360" t="s">
        <v>4695</v>
      </c>
      <c r="C825" s="360"/>
      <c r="D825" s="360"/>
      <c r="E825" s="370" t="s">
        <v>5</v>
      </c>
      <c r="F825" s="360"/>
      <c r="G825" s="360"/>
      <c r="H825" s="360"/>
      <c r="I825" s="360"/>
      <c r="J825" s="360"/>
      <c r="K825" s="360"/>
      <c r="L825" s="360"/>
      <c r="M825" s="360"/>
      <c r="N825" s="360"/>
      <c r="O825" s="360"/>
      <c r="P825" s="360"/>
      <c r="Q825" s="360"/>
      <c r="R825" s="360"/>
      <c r="S825" s="360"/>
      <c r="T825" s="360"/>
      <c r="U825" s="360"/>
      <c r="V825" s="360"/>
      <c r="W825" s="360"/>
      <c r="X825" s="360"/>
      <c r="Y825" s="360"/>
      <c r="Z825" s="360"/>
      <c r="AA825" s="360"/>
      <c r="AB825" s="360"/>
      <c r="AC825" s="360"/>
      <c r="AD825" s="360"/>
      <c r="AE825" s="360"/>
      <c r="AF825" s="360"/>
      <c r="AG825" s="360"/>
      <c r="AH825" s="360"/>
      <c r="AI825" s="360"/>
      <c r="AJ825" s="360"/>
      <c r="AK825" s="360"/>
      <c r="AL825" s="360"/>
      <c r="AM825" s="360"/>
      <c r="AN825" s="360"/>
      <c r="AO825" s="360"/>
      <c r="AP825" s="360"/>
      <c r="AQ825" s="360"/>
      <c r="AR825" s="360"/>
      <c r="AS825" s="360"/>
      <c r="AT825" s="360"/>
      <c r="AU825" s="360"/>
      <c r="AV825" s="360"/>
      <c r="AW825" s="360"/>
      <c r="AX825" s="360"/>
      <c r="AY825" s="360"/>
      <c r="AZ825" s="360"/>
      <c r="BA825" s="360"/>
      <c r="BB825" s="360"/>
      <c r="BC825" s="360"/>
      <c r="BD825" s="360"/>
      <c r="BE825" s="360"/>
      <c r="BF825" s="360"/>
      <c r="BG825" s="360"/>
      <c r="BH825" s="360">
        <v>5</v>
      </c>
      <c r="BI825" s="360">
        <v>475</v>
      </c>
      <c r="BJ825" s="362">
        <f t="shared" si="87"/>
        <v>118.75</v>
      </c>
      <c r="BK825" s="360">
        <v>85</v>
      </c>
      <c r="BL825" s="360">
        <v>4775</v>
      </c>
      <c r="BM825" s="362">
        <f t="shared" si="88"/>
        <v>1193.75</v>
      </c>
    </row>
    <row r="826" spans="1:65" ht="15.75" customHeight="1">
      <c r="A826" s="340">
        <v>824</v>
      </c>
      <c r="B826" s="360" t="s">
        <v>4696</v>
      </c>
      <c r="C826" s="360"/>
      <c r="D826" s="360"/>
      <c r="E826" s="370" t="s">
        <v>5</v>
      </c>
      <c r="F826" s="360"/>
      <c r="G826" s="360"/>
      <c r="H826" s="360"/>
      <c r="I826" s="360"/>
      <c r="J826" s="360"/>
      <c r="K826" s="360"/>
      <c r="L826" s="360"/>
      <c r="M826" s="360"/>
      <c r="N826" s="360"/>
      <c r="O826" s="360"/>
      <c r="P826" s="360"/>
      <c r="Q826" s="360"/>
      <c r="R826" s="360"/>
      <c r="S826" s="360"/>
      <c r="T826" s="360"/>
      <c r="U826" s="360"/>
      <c r="V826" s="360"/>
      <c r="W826" s="360"/>
      <c r="X826" s="360"/>
      <c r="Y826" s="360"/>
      <c r="Z826" s="360"/>
      <c r="AA826" s="360"/>
      <c r="AB826" s="360"/>
      <c r="AC826" s="360"/>
      <c r="AD826" s="360"/>
      <c r="AE826" s="360"/>
      <c r="AF826" s="360"/>
      <c r="AG826" s="360"/>
      <c r="AH826" s="360"/>
      <c r="AI826" s="360"/>
      <c r="AJ826" s="360"/>
      <c r="AK826" s="360"/>
      <c r="AL826" s="360"/>
      <c r="AM826" s="360"/>
      <c r="AN826" s="360"/>
      <c r="AO826" s="360"/>
      <c r="AP826" s="360"/>
      <c r="AQ826" s="360"/>
      <c r="AR826" s="360"/>
      <c r="AS826" s="360"/>
      <c r="AT826" s="360"/>
      <c r="AU826" s="360"/>
      <c r="AV826" s="360"/>
      <c r="AW826" s="360"/>
      <c r="AX826" s="360"/>
      <c r="AY826" s="360"/>
      <c r="AZ826" s="360"/>
      <c r="BA826" s="360"/>
      <c r="BB826" s="360"/>
      <c r="BC826" s="360"/>
      <c r="BD826" s="360"/>
      <c r="BE826" s="360"/>
      <c r="BF826" s="360"/>
      <c r="BG826" s="360"/>
      <c r="BH826" s="360">
        <v>31</v>
      </c>
      <c r="BI826" s="360">
        <v>2629</v>
      </c>
      <c r="BJ826" s="362">
        <f t="shared" si="87"/>
        <v>657.25</v>
      </c>
      <c r="BK826" s="360">
        <v>64</v>
      </c>
      <c r="BL826" s="360">
        <v>4676</v>
      </c>
      <c r="BM826" s="362">
        <f t="shared" si="88"/>
        <v>1169</v>
      </c>
    </row>
    <row r="827" spans="1:65" ht="15.75" customHeight="1">
      <c r="A827" s="340">
        <v>825</v>
      </c>
      <c r="B827" s="360" t="s">
        <v>4697</v>
      </c>
      <c r="C827" s="360"/>
      <c r="D827" s="360"/>
      <c r="E827" s="370" t="s">
        <v>5</v>
      </c>
      <c r="F827" s="360"/>
      <c r="G827" s="360"/>
      <c r="H827" s="360"/>
      <c r="I827" s="360"/>
      <c r="J827" s="360"/>
      <c r="K827" s="360"/>
      <c r="L827" s="360"/>
      <c r="M827" s="360"/>
      <c r="N827" s="360"/>
      <c r="O827" s="360"/>
      <c r="P827" s="360"/>
      <c r="Q827" s="360"/>
      <c r="R827" s="360"/>
      <c r="S827" s="360"/>
      <c r="T827" s="360"/>
      <c r="U827" s="360"/>
      <c r="V827" s="360"/>
      <c r="W827" s="360"/>
      <c r="X827" s="360"/>
      <c r="Y827" s="360"/>
      <c r="Z827" s="360"/>
      <c r="AA827" s="360"/>
      <c r="AB827" s="360"/>
      <c r="AC827" s="360"/>
      <c r="AD827" s="360"/>
      <c r="AE827" s="360"/>
      <c r="AF827" s="360"/>
      <c r="AG827" s="360"/>
      <c r="AH827" s="360"/>
      <c r="AI827" s="360"/>
      <c r="AJ827" s="360"/>
      <c r="AK827" s="360"/>
      <c r="AL827" s="360"/>
      <c r="AM827" s="360"/>
      <c r="AN827" s="360"/>
      <c r="AO827" s="360"/>
      <c r="AP827" s="360"/>
      <c r="AQ827" s="360"/>
      <c r="AR827" s="360"/>
      <c r="AS827" s="360"/>
      <c r="AT827" s="360"/>
      <c r="AU827" s="360"/>
      <c r="AV827" s="360"/>
      <c r="AW827" s="360"/>
      <c r="AX827" s="360"/>
      <c r="AY827" s="360"/>
      <c r="AZ827" s="360"/>
      <c r="BA827" s="360"/>
      <c r="BB827" s="360"/>
      <c r="BC827" s="360"/>
      <c r="BD827" s="360"/>
      <c r="BE827" s="360"/>
      <c r="BF827" s="360"/>
      <c r="BG827" s="360"/>
      <c r="BH827" s="360">
        <v>17</v>
      </c>
      <c r="BI827" s="360">
        <v>1227</v>
      </c>
      <c r="BJ827" s="362">
        <f t="shared" si="87"/>
        <v>306.75</v>
      </c>
      <c r="BK827" s="360">
        <v>64</v>
      </c>
      <c r="BL827" s="360">
        <v>4528</v>
      </c>
      <c r="BM827" s="362">
        <f t="shared" si="88"/>
        <v>1132</v>
      </c>
    </row>
    <row r="828" spans="1:65" ht="15.75" customHeight="1">
      <c r="A828" s="340">
        <v>826</v>
      </c>
      <c r="B828" s="360" t="s">
        <v>4698</v>
      </c>
      <c r="C828" s="360"/>
      <c r="D828" s="360"/>
      <c r="E828" s="370" t="s">
        <v>5</v>
      </c>
      <c r="F828" s="360"/>
      <c r="G828" s="360"/>
      <c r="H828" s="360"/>
      <c r="I828" s="360"/>
      <c r="J828" s="360"/>
      <c r="K828" s="360"/>
      <c r="L828" s="360"/>
      <c r="M828" s="360"/>
      <c r="N828" s="360"/>
      <c r="O828" s="360"/>
      <c r="P828" s="360"/>
      <c r="Q828" s="360"/>
      <c r="R828" s="360"/>
      <c r="S828" s="360"/>
      <c r="T828" s="360"/>
      <c r="U828" s="360"/>
      <c r="V828" s="360"/>
      <c r="W828" s="360"/>
      <c r="X828" s="360"/>
      <c r="Y828" s="360"/>
      <c r="Z828" s="360"/>
      <c r="AA828" s="360"/>
      <c r="AB828" s="360"/>
      <c r="AC828" s="360"/>
      <c r="AD828" s="360"/>
      <c r="AE828" s="360"/>
      <c r="AF828" s="360"/>
      <c r="AG828" s="360"/>
      <c r="AH828" s="360"/>
      <c r="AI828" s="360"/>
      <c r="AJ828" s="360"/>
      <c r="AK828" s="360"/>
      <c r="AL828" s="360"/>
      <c r="AM828" s="360"/>
      <c r="AN828" s="360"/>
      <c r="AO828" s="360"/>
      <c r="AP828" s="360"/>
      <c r="AQ828" s="360"/>
      <c r="AR828" s="360"/>
      <c r="AS828" s="360"/>
      <c r="AT828" s="360"/>
      <c r="AU828" s="360"/>
      <c r="AV828" s="360"/>
      <c r="AW828" s="360"/>
      <c r="AX828" s="360"/>
      <c r="AY828" s="360"/>
      <c r="AZ828" s="360"/>
      <c r="BA828" s="360"/>
      <c r="BB828" s="360"/>
      <c r="BC828" s="360"/>
      <c r="BD828" s="360"/>
      <c r="BE828" s="360"/>
      <c r="BF828" s="360"/>
      <c r="BG828" s="360"/>
      <c r="BH828" s="360">
        <v>8</v>
      </c>
      <c r="BI828" s="360">
        <v>608</v>
      </c>
      <c r="BJ828" s="362">
        <f t="shared" si="87"/>
        <v>152</v>
      </c>
      <c r="BK828" s="360">
        <v>22</v>
      </c>
      <c r="BL828" s="360">
        <v>1534</v>
      </c>
      <c r="BM828" s="362">
        <f t="shared" si="88"/>
        <v>383.5</v>
      </c>
    </row>
    <row r="829" spans="1:65" ht="15.75" customHeight="1">
      <c r="A829" s="340">
        <v>827</v>
      </c>
      <c r="B829" s="360" t="s">
        <v>4699</v>
      </c>
      <c r="C829" s="360"/>
      <c r="D829" s="360"/>
      <c r="E829" s="370" t="s">
        <v>5</v>
      </c>
      <c r="F829" s="360"/>
      <c r="G829" s="360"/>
      <c r="H829" s="360"/>
      <c r="I829" s="360"/>
      <c r="J829" s="360"/>
      <c r="K829" s="360"/>
      <c r="L829" s="360"/>
      <c r="M829" s="360"/>
      <c r="N829" s="360"/>
      <c r="O829" s="360"/>
      <c r="P829" s="360"/>
      <c r="Q829" s="360"/>
      <c r="R829" s="360"/>
      <c r="S829" s="360"/>
      <c r="T829" s="360"/>
      <c r="U829" s="360"/>
      <c r="V829" s="360"/>
      <c r="W829" s="360"/>
      <c r="X829" s="360"/>
      <c r="Y829" s="360"/>
      <c r="Z829" s="360"/>
      <c r="AA829" s="360"/>
      <c r="AB829" s="360"/>
      <c r="AC829" s="360"/>
      <c r="AD829" s="360"/>
      <c r="AE829" s="360"/>
      <c r="AF829" s="360"/>
      <c r="AG829" s="360"/>
      <c r="AH829" s="360"/>
      <c r="AI829" s="360"/>
      <c r="AJ829" s="360"/>
      <c r="AK829" s="360"/>
      <c r="AL829" s="360"/>
      <c r="AM829" s="360"/>
      <c r="AN829" s="360"/>
      <c r="AO829" s="360"/>
      <c r="AP829" s="360"/>
      <c r="AQ829" s="360"/>
      <c r="AR829" s="360"/>
      <c r="AS829" s="360"/>
      <c r="AT829" s="360"/>
      <c r="AU829" s="360"/>
      <c r="AV829" s="360"/>
      <c r="AW829" s="360"/>
      <c r="AX829" s="360"/>
      <c r="AY829" s="360"/>
      <c r="AZ829" s="360"/>
      <c r="BA829" s="360"/>
      <c r="BB829" s="360"/>
      <c r="BC829" s="360"/>
      <c r="BD829" s="360"/>
      <c r="BE829" s="360"/>
      <c r="BF829" s="360"/>
      <c r="BG829" s="360"/>
      <c r="BH829" s="360">
        <v>2</v>
      </c>
      <c r="BI829" s="360">
        <v>134</v>
      </c>
      <c r="BJ829" s="362">
        <f t="shared" si="87"/>
        <v>33.5</v>
      </c>
      <c r="BK829" s="360">
        <v>56</v>
      </c>
      <c r="BL829" s="360">
        <v>3368</v>
      </c>
      <c r="BM829" s="362">
        <f t="shared" si="88"/>
        <v>842</v>
      </c>
    </row>
    <row r="830" spans="1:65" ht="15.75" customHeight="1">
      <c r="A830" s="340">
        <v>828</v>
      </c>
      <c r="B830" s="360" t="s">
        <v>4700</v>
      </c>
      <c r="C830" s="360"/>
      <c r="D830" s="360"/>
      <c r="E830" s="370" t="s">
        <v>5</v>
      </c>
      <c r="F830" s="360"/>
      <c r="G830" s="360"/>
      <c r="H830" s="360"/>
      <c r="I830" s="360"/>
      <c r="J830" s="360"/>
      <c r="K830" s="360"/>
      <c r="L830" s="360"/>
      <c r="M830" s="360"/>
      <c r="N830" s="360"/>
      <c r="O830" s="360"/>
      <c r="P830" s="360"/>
      <c r="Q830" s="360"/>
      <c r="R830" s="360"/>
      <c r="S830" s="360"/>
      <c r="T830" s="360"/>
      <c r="U830" s="360"/>
      <c r="V830" s="360"/>
      <c r="W830" s="360"/>
      <c r="X830" s="360"/>
      <c r="Y830" s="360"/>
      <c r="Z830" s="360"/>
      <c r="AA830" s="360"/>
      <c r="AB830" s="360"/>
      <c r="AC830" s="360"/>
      <c r="AD830" s="360"/>
      <c r="AE830" s="360"/>
      <c r="AF830" s="360"/>
      <c r="AG830" s="360"/>
      <c r="AH830" s="360"/>
      <c r="AI830" s="360"/>
      <c r="AJ830" s="360"/>
      <c r="AK830" s="360"/>
      <c r="AL830" s="360"/>
      <c r="AM830" s="360"/>
      <c r="AN830" s="360"/>
      <c r="AO830" s="360"/>
      <c r="AP830" s="360"/>
      <c r="AQ830" s="360"/>
      <c r="AR830" s="360"/>
      <c r="AS830" s="360"/>
      <c r="AT830" s="360"/>
      <c r="AU830" s="360"/>
      <c r="AV830" s="360"/>
      <c r="AW830" s="360"/>
      <c r="AX830" s="360"/>
      <c r="AY830" s="360"/>
      <c r="AZ830" s="360"/>
      <c r="BA830" s="360"/>
      <c r="BB830" s="360"/>
      <c r="BC830" s="360"/>
      <c r="BD830" s="360"/>
      <c r="BE830" s="360"/>
      <c r="BF830" s="360"/>
      <c r="BG830" s="360"/>
      <c r="BH830" s="360">
        <v>21</v>
      </c>
      <c r="BI830" s="360">
        <v>1375</v>
      </c>
      <c r="BJ830" s="362">
        <f t="shared" si="87"/>
        <v>343.75</v>
      </c>
      <c r="BK830" s="360">
        <v>88</v>
      </c>
      <c r="BL830" s="360">
        <v>5784</v>
      </c>
      <c r="BM830" s="362">
        <f t="shared" si="88"/>
        <v>1446</v>
      </c>
    </row>
    <row r="831" spans="1:65" ht="15.75" customHeight="1">
      <c r="A831" s="340">
        <v>829</v>
      </c>
      <c r="B831" s="372" t="s">
        <v>4703</v>
      </c>
      <c r="C831" s="373"/>
      <c r="D831" s="373"/>
      <c r="E831" s="370" t="s">
        <v>5</v>
      </c>
      <c r="F831" s="360"/>
      <c r="G831" s="360"/>
      <c r="H831" s="360"/>
      <c r="I831" s="360"/>
      <c r="J831" s="360"/>
      <c r="K831" s="360"/>
      <c r="L831" s="360"/>
      <c r="M831" s="360"/>
      <c r="N831" s="360"/>
      <c r="O831" s="360"/>
      <c r="P831" s="360"/>
      <c r="Q831" s="360"/>
      <c r="R831" s="360"/>
      <c r="S831" s="360"/>
      <c r="T831" s="360"/>
      <c r="U831" s="360"/>
      <c r="V831" s="360"/>
      <c r="W831" s="360"/>
      <c r="X831" s="360"/>
      <c r="Y831" s="360"/>
      <c r="Z831" s="360"/>
      <c r="AA831" s="360"/>
      <c r="AB831" s="360"/>
      <c r="AC831" s="360"/>
      <c r="AD831" s="360"/>
      <c r="AE831" s="360"/>
      <c r="AF831" s="360"/>
      <c r="AG831" s="360"/>
      <c r="AH831" s="360"/>
      <c r="AI831" s="360"/>
      <c r="AJ831" s="360"/>
      <c r="AK831" s="360"/>
      <c r="AL831" s="360"/>
      <c r="AM831" s="360"/>
      <c r="AN831" s="360"/>
      <c r="AO831" s="360"/>
      <c r="AP831" s="360"/>
      <c r="AQ831" s="360"/>
      <c r="AR831" s="360"/>
      <c r="AS831" s="360"/>
      <c r="AT831" s="360"/>
      <c r="AU831" s="360"/>
      <c r="AV831" s="360"/>
      <c r="AW831" s="360"/>
      <c r="AX831" s="360"/>
      <c r="AY831" s="360"/>
      <c r="AZ831" s="360"/>
      <c r="BA831" s="360"/>
      <c r="BB831" s="360"/>
      <c r="BC831" s="360"/>
      <c r="BD831" s="360"/>
      <c r="BE831" s="360"/>
      <c r="BF831" s="360"/>
      <c r="BG831" s="360"/>
      <c r="BH831" s="360"/>
      <c r="BI831" s="360"/>
      <c r="BJ831" s="360"/>
      <c r="BK831" s="360">
        <v>7</v>
      </c>
      <c r="BL831" s="360">
        <v>445</v>
      </c>
      <c r="BM831" s="362">
        <f t="shared" si="88"/>
        <v>111.25</v>
      </c>
    </row>
    <row r="832" spans="1:65" ht="15.75" customHeight="1">
      <c r="A832" s="340">
        <v>830</v>
      </c>
      <c r="B832" s="372" t="s">
        <v>4704</v>
      </c>
      <c r="C832" s="373"/>
      <c r="D832" s="373"/>
      <c r="E832" s="370" t="s">
        <v>5</v>
      </c>
      <c r="F832" s="360"/>
      <c r="G832" s="360"/>
      <c r="H832" s="360"/>
      <c r="I832" s="360"/>
      <c r="J832" s="360"/>
      <c r="K832" s="360"/>
      <c r="L832" s="360"/>
      <c r="M832" s="360"/>
      <c r="N832" s="360"/>
      <c r="O832" s="360"/>
      <c r="P832" s="360"/>
      <c r="Q832" s="360"/>
      <c r="R832" s="360"/>
      <c r="S832" s="360"/>
      <c r="T832" s="360"/>
      <c r="U832" s="360"/>
      <c r="V832" s="360"/>
      <c r="W832" s="360"/>
      <c r="X832" s="360"/>
      <c r="Y832" s="360"/>
      <c r="Z832" s="360"/>
      <c r="AA832" s="360"/>
      <c r="AB832" s="360"/>
      <c r="AC832" s="360"/>
      <c r="AD832" s="360"/>
      <c r="AE832" s="360"/>
      <c r="AF832" s="360"/>
      <c r="AG832" s="360"/>
      <c r="AH832" s="360"/>
      <c r="AI832" s="360"/>
      <c r="AJ832" s="360"/>
      <c r="AK832" s="360"/>
      <c r="AL832" s="360"/>
      <c r="AM832" s="360"/>
      <c r="AN832" s="360"/>
      <c r="AO832" s="360"/>
      <c r="AP832" s="360"/>
      <c r="AQ832" s="360"/>
      <c r="AR832" s="360"/>
      <c r="AS832" s="360"/>
      <c r="AT832" s="360"/>
      <c r="AU832" s="360"/>
      <c r="AV832" s="360"/>
      <c r="AW832" s="360"/>
      <c r="AX832" s="360"/>
      <c r="AY832" s="360"/>
      <c r="AZ832" s="360"/>
      <c r="BA832" s="360"/>
      <c r="BB832" s="360"/>
      <c r="BC832" s="360"/>
      <c r="BD832" s="360"/>
      <c r="BE832" s="360"/>
      <c r="BF832" s="360"/>
      <c r="BG832" s="360"/>
      <c r="BH832" s="360"/>
      <c r="BI832" s="360"/>
      <c r="BJ832" s="360"/>
      <c r="BK832" s="360">
        <v>12</v>
      </c>
      <c r="BL832" s="360">
        <v>1060</v>
      </c>
      <c r="BM832" s="362">
        <f t="shared" si="88"/>
        <v>265</v>
      </c>
    </row>
    <row r="833" spans="1:65" ht="15.75" customHeight="1">
      <c r="A833" s="340">
        <v>831</v>
      </c>
      <c r="B833" s="372" t="s">
        <v>4705</v>
      </c>
      <c r="C833" s="373"/>
      <c r="D833" s="373"/>
      <c r="E833" s="370" t="s">
        <v>5</v>
      </c>
      <c r="F833" s="360"/>
      <c r="G833" s="360"/>
      <c r="H833" s="360"/>
      <c r="I833" s="360"/>
      <c r="J833" s="360"/>
      <c r="K833" s="360"/>
      <c r="L833" s="360"/>
      <c r="M833" s="360"/>
      <c r="N833" s="360"/>
      <c r="O833" s="360"/>
      <c r="P833" s="360"/>
      <c r="Q833" s="360"/>
      <c r="R833" s="360"/>
      <c r="S833" s="360"/>
      <c r="T833" s="360"/>
      <c r="U833" s="360"/>
      <c r="V833" s="360"/>
      <c r="W833" s="360"/>
      <c r="X833" s="360"/>
      <c r="Y833" s="360"/>
      <c r="Z833" s="360"/>
      <c r="AA833" s="360"/>
      <c r="AB833" s="360"/>
      <c r="AC833" s="360"/>
      <c r="AD833" s="360"/>
      <c r="AE833" s="360"/>
      <c r="AF833" s="360"/>
      <c r="AG833" s="360"/>
      <c r="AH833" s="360"/>
      <c r="AI833" s="360"/>
      <c r="AJ833" s="360"/>
      <c r="AK833" s="360"/>
      <c r="AL833" s="360"/>
      <c r="AM833" s="360"/>
      <c r="AN833" s="360"/>
      <c r="AO833" s="360"/>
      <c r="AP833" s="360"/>
      <c r="AQ833" s="360"/>
      <c r="AR833" s="360"/>
      <c r="AS833" s="360"/>
      <c r="AT833" s="360"/>
      <c r="AU833" s="360"/>
      <c r="AV833" s="360"/>
      <c r="AW833" s="360"/>
      <c r="AX833" s="360"/>
      <c r="AY833" s="360"/>
      <c r="AZ833" s="360"/>
      <c r="BA833" s="360"/>
      <c r="BB833" s="360"/>
      <c r="BC833" s="360"/>
      <c r="BD833" s="360"/>
      <c r="BE833" s="360"/>
      <c r="BF833" s="360"/>
      <c r="BG833" s="360"/>
      <c r="BH833" s="360"/>
      <c r="BI833" s="360"/>
      <c r="BJ833" s="360"/>
      <c r="BK833" s="360">
        <v>19</v>
      </c>
      <c r="BL833" s="360">
        <v>1465</v>
      </c>
      <c r="BM833" s="362">
        <f t="shared" si="88"/>
        <v>366.25</v>
      </c>
    </row>
    <row r="834" spans="1:65" ht="15.75" customHeight="1">
      <c r="A834" s="340">
        <v>832</v>
      </c>
      <c r="B834" s="372" t="s">
        <v>4706</v>
      </c>
      <c r="C834" s="373"/>
      <c r="D834" s="373"/>
      <c r="E834" s="370" t="s">
        <v>5</v>
      </c>
      <c r="F834" s="360"/>
      <c r="G834" s="360"/>
      <c r="H834" s="360"/>
      <c r="I834" s="360"/>
      <c r="J834" s="360"/>
      <c r="K834" s="360"/>
      <c r="L834" s="360"/>
      <c r="M834" s="360"/>
      <c r="N834" s="360"/>
      <c r="O834" s="360"/>
      <c r="P834" s="360"/>
      <c r="Q834" s="360"/>
      <c r="R834" s="360"/>
      <c r="S834" s="360"/>
      <c r="T834" s="360"/>
      <c r="U834" s="360"/>
      <c r="V834" s="360"/>
      <c r="W834" s="360"/>
      <c r="X834" s="360"/>
      <c r="Y834" s="360"/>
      <c r="Z834" s="360"/>
      <c r="AA834" s="360"/>
      <c r="AB834" s="360"/>
      <c r="AC834" s="360"/>
      <c r="AD834" s="360"/>
      <c r="AE834" s="360"/>
      <c r="AF834" s="360"/>
      <c r="AG834" s="360"/>
      <c r="AH834" s="360"/>
      <c r="AI834" s="360"/>
      <c r="AJ834" s="360"/>
      <c r="AK834" s="360"/>
      <c r="AL834" s="360"/>
      <c r="AM834" s="360"/>
      <c r="AN834" s="360"/>
      <c r="AO834" s="360"/>
      <c r="AP834" s="360"/>
      <c r="AQ834" s="360"/>
      <c r="AR834" s="360"/>
      <c r="AS834" s="360"/>
      <c r="AT834" s="360"/>
      <c r="AU834" s="360"/>
      <c r="AV834" s="360"/>
      <c r="AW834" s="360"/>
      <c r="AX834" s="360"/>
      <c r="AY834" s="360"/>
      <c r="AZ834" s="360"/>
      <c r="BA834" s="360"/>
      <c r="BB834" s="360"/>
      <c r="BC834" s="360"/>
      <c r="BD834" s="360"/>
      <c r="BE834" s="360"/>
      <c r="BF834" s="360"/>
      <c r="BG834" s="360"/>
      <c r="BH834" s="360"/>
      <c r="BI834" s="360"/>
      <c r="BJ834" s="360"/>
      <c r="BK834" s="360">
        <v>5</v>
      </c>
      <c r="BL834" s="360">
        <v>311</v>
      </c>
      <c r="BM834" s="362">
        <f t="shared" si="88"/>
        <v>77.75</v>
      </c>
    </row>
    <row r="835" spans="1:65" ht="15.75" customHeight="1">
      <c r="A835" s="340">
        <v>833</v>
      </c>
      <c r="B835" s="372" t="s">
        <v>4707</v>
      </c>
      <c r="C835" s="373"/>
      <c r="D835" s="373"/>
      <c r="E835" s="370" t="s">
        <v>5</v>
      </c>
      <c r="F835" s="360"/>
      <c r="G835" s="360"/>
      <c r="H835" s="360"/>
      <c r="I835" s="360"/>
      <c r="J835" s="360"/>
      <c r="K835" s="360"/>
      <c r="L835" s="360"/>
      <c r="M835" s="360"/>
      <c r="N835" s="360"/>
      <c r="O835" s="360"/>
      <c r="P835" s="360"/>
      <c r="Q835" s="360"/>
      <c r="R835" s="360"/>
      <c r="S835" s="360"/>
      <c r="T835" s="360"/>
      <c r="U835" s="360"/>
      <c r="V835" s="360"/>
      <c r="W835" s="360"/>
      <c r="X835" s="360"/>
      <c r="Y835" s="360"/>
      <c r="Z835" s="360"/>
      <c r="AA835" s="360"/>
      <c r="AB835" s="360"/>
      <c r="AC835" s="360"/>
      <c r="AD835" s="360"/>
      <c r="AE835" s="360"/>
      <c r="AF835" s="360"/>
      <c r="AG835" s="360"/>
      <c r="AH835" s="360"/>
      <c r="AI835" s="360"/>
      <c r="AJ835" s="360"/>
      <c r="AK835" s="360"/>
      <c r="AL835" s="360"/>
      <c r="AM835" s="360"/>
      <c r="AN835" s="360"/>
      <c r="AO835" s="360"/>
      <c r="AP835" s="360"/>
      <c r="AQ835" s="360"/>
      <c r="AR835" s="360"/>
      <c r="AS835" s="360"/>
      <c r="AT835" s="360"/>
      <c r="AU835" s="360"/>
      <c r="AV835" s="360"/>
      <c r="AW835" s="360"/>
      <c r="AX835" s="360"/>
      <c r="AY835" s="360"/>
      <c r="AZ835" s="360"/>
      <c r="BA835" s="360"/>
      <c r="BB835" s="360"/>
      <c r="BC835" s="360"/>
      <c r="BD835" s="360"/>
      <c r="BE835" s="360"/>
      <c r="BF835" s="360"/>
      <c r="BG835" s="360"/>
      <c r="BH835" s="360"/>
      <c r="BI835" s="360"/>
      <c r="BJ835" s="360"/>
      <c r="BK835" s="360">
        <v>9</v>
      </c>
      <c r="BL835" s="360">
        <v>651</v>
      </c>
      <c r="BM835" s="362">
        <f t="shared" si="88"/>
        <v>162.75</v>
      </c>
    </row>
    <row r="836" spans="1:65" ht="15.75" customHeight="1">
      <c r="A836" s="340">
        <v>834</v>
      </c>
      <c r="B836" s="372" t="s">
        <v>4708</v>
      </c>
      <c r="C836" s="373"/>
      <c r="D836" s="373"/>
      <c r="E836" s="370" t="s">
        <v>5</v>
      </c>
      <c r="F836" s="360"/>
      <c r="G836" s="360"/>
      <c r="H836" s="360"/>
      <c r="I836" s="360"/>
      <c r="J836" s="360"/>
      <c r="K836" s="360"/>
      <c r="L836" s="360"/>
      <c r="M836" s="360"/>
      <c r="N836" s="360"/>
      <c r="O836" s="360"/>
      <c r="P836" s="360"/>
      <c r="Q836" s="360"/>
      <c r="R836" s="360"/>
      <c r="S836" s="360"/>
      <c r="T836" s="360"/>
      <c r="U836" s="360"/>
      <c r="V836" s="360"/>
      <c r="W836" s="360"/>
      <c r="X836" s="360"/>
      <c r="Y836" s="360"/>
      <c r="Z836" s="360"/>
      <c r="AA836" s="360"/>
      <c r="AB836" s="360"/>
      <c r="AC836" s="360"/>
      <c r="AD836" s="360"/>
      <c r="AE836" s="360"/>
      <c r="AF836" s="360"/>
      <c r="AG836" s="360"/>
      <c r="AH836" s="360"/>
      <c r="AI836" s="360"/>
      <c r="AJ836" s="360"/>
      <c r="AK836" s="360"/>
      <c r="AL836" s="360"/>
      <c r="AM836" s="360"/>
      <c r="AN836" s="360"/>
      <c r="AO836" s="360"/>
      <c r="AP836" s="360"/>
      <c r="AQ836" s="360"/>
      <c r="AR836" s="360"/>
      <c r="AS836" s="360"/>
      <c r="AT836" s="360"/>
      <c r="AU836" s="360"/>
      <c r="AV836" s="360"/>
      <c r="AW836" s="360"/>
      <c r="AX836" s="360"/>
      <c r="AY836" s="360"/>
      <c r="AZ836" s="360"/>
      <c r="BA836" s="360"/>
      <c r="BB836" s="360"/>
      <c r="BC836" s="360"/>
      <c r="BD836" s="360"/>
      <c r="BE836" s="360"/>
      <c r="BF836" s="360"/>
      <c r="BG836" s="360"/>
      <c r="BH836" s="360"/>
      <c r="BI836" s="360"/>
      <c r="BJ836" s="360"/>
      <c r="BK836" s="360">
        <v>6</v>
      </c>
      <c r="BL836" s="360">
        <v>322</v>
      </c>
      <c r="BM836" s="362">
        <f t="shared" ref="BM836:BM884" si="89">BL836*25%</f>
        <v>80.5</v>
      </c>
    </row>
    <row r="837" spans="1:65" ht="15.75" customHeight="1">
      <c r="A837" s="340">
        <v>835</v>
      </c>
      <c r="B837" s="372" t="s">
        <v>4709</v>
      </c>
      <c r="C837" s="373"/>
      <c r="D837" s="373"/>
      <c r="E837" s="370" t="s">
        <v>5</v>
      </c>
      <c r="F837" s="360"/>
      <c r="G837" s="360"/>
      <c r="H837" s="360"/>
      <c r="I837" s="360"/>
      <c r="J837" s="360"/>
      <c r="K837" s="360"/>
      <c r="L837" s="360"/>
      <c r="M837" s="360"/>
      <c r="N837" s="360"/>
      <c r="O837" s="360"/>
      <c r="P837" s="360"/>
      <c r="Q837" s="360"/>
      <c r="R837" s="360"/>
      <c r="S837" s="360"/>
      <c r="T837" s="360"/>
      <c r="U837" s="360"/>
      <c r="V837" s="360"/>
      <c r="W837" s="360"/>
      <c r="X837" s="360"/>
      <c r="Y837" s="360"/>
      <c r="Z837" s="360"/>
      <c r="AA837" s="360"/>
      <c r="AB837" s="360"/>
      <c r="AC837" s="360"/>
      <c r="AD837" s="360"/>
      <c r="AE837" s="360"/>
      <c r="AF837" s="360"/>
      <c r="AG837" s="360"/>
      <c r="AH837" s="360"/>
      <c r="AI837" s="360"/>
      <c r="AJ837" s="360"/>
      <c r="AK837" s="360"/>
      <c r="AL837" s="360"/>
      <c r="AM837" s="360"/>
      <c r="AN837" s="360"/>
      <c r="AO837" s="360"/>
      <c r="AP837" s="360"/>
      <c r="AQ837" s="360"/>
      <c r="AR837" s="360"/>
      <c r="AS837" s="360"/>
      <c r="AT837" s="360"/>
      <c r="AU837" s="360"/>
      <c r="AV837" s="360"/>
      <c r="AW837" s="360"/>
      <c r="AX837" s="360"/>
      <c r="AY837" s="360"/>
      <c r="AZ837" s="360"/>
      <c r="BA837" s="360"/>
      <c r="BB837" s="360"/>
      <c r="BC837" s="360"/>
      <c r="BD837" s="360"/>
      <c r="BE837" s="360"/>
      <c r="BF837" s="360"/>
      <c r="BG837" s="360"/>
      <c r="BH837" s="360"/>
      <c r="BI837" s="360"/>
      <c r="BJ837" s="360"/>
      <c r="BK837" s="360">
        <v>3</v>
      </c>
      <c r="BL837" s="360">
        <v>213</v>
      </c>
      <c r="BM837" s="362">
        <f t="shared" si="89"/>
        <v>53.25</v>
      </c>
    </row>
    <row r="838" spans="1:65" ht="15.75" customHeight="1">
      <c r="A838" s="340">
        <v>836</v>
      </c>
      <c r="B838" s="372" t="s">
        <v>4710</v>
      </c>
      <c r="C838" s="373"/>
      <c r="D838" s="373"/>
      <c r="E838" s="370" t="s">
        <v>5</v>
      </c>
      <c r="F838" s="360"/>
      <c r="G838" s="360"/>
      <c r="H838" s="360"/>
      <c r="I838" s="360"/>
      <c r="J838" s="360"/>
      <c r="K838" s="360"/>
      <c r="L838" s="360"/>
      <c r="M838" s="360"/>
      <c r="N838" s="360"/>
      <c r="O838" s="360"/>
      <c r="P838" s="360"/>
      <c r="Q838" s="360"/>
      <c r="R838" s="360"/>
      <c r="S838" s="360"/>
      <c r="T838" s="360"/>
      <c r="U838" s="360"/>
      <c r="V838" s="360"/>
      <c r="W838" s="360"/>
      <c r="X838" s="360"/>
      <c r="Y838" s="360"/>
      <c r="Z838" s="360"/>
      <c r="AA838" s="360"/>
      <c r="AB838" s="360"/>
      <c r="AC838" s="360"/>
      <c r="AD838" s="360"/>
      <c r="AE838" s="360"/>
      <c r="AF838" s="360"/>
      <c r="AG838" s="360"/>
      <c r="AH838" s="360"/>
      <c r="AI838" s="360"/>
      <c r="AJ838" s="360"/>
      <c r="AK838" s="360"/>
      <c r="AL838" s="360"/>
      <c r="AM838" s="360"/>
      <c r="AN838" s="360"/>
      <c r="AO838" s="360"/>
      <c r="AP838" s="360"/>
      <c r="AQ838" s="360"/>
      <c r="AR838" s="360"/>
      <c r="AS838" s="360"/>
      <c r="AT838" s="360"/>
      <c r="AU838" s="360"/>
      <c r="AV838" s="360"/>
      <c r="AW838" s="360"/>
      <c r="AX838" s="360"/>
      <c r="AY838" s="360"/>
      <c r="AZ838" s="360"/>
      <c r="BA838" s="360"/>
      <c r="BB838" s="360"/>
      <c r="BC838" s="360"/>
      <c r="BD838" s="360"/>
      <c r="BE838" s="360"/>
      <c r="BF838" s="360"/>
      <c r="BG838" s="360"/>
      <c r="BH838" s="360"/>
      <c r="BI838" s="360"/>
      <c r="BJ838" s="360"/>
      <c r="BK838" s="360">
        <v>7</v>
      </c>
      <c r="BL838" s="360">
        <v>573</v>
      </c>
      <c r="BM838" s="362">
        <f t="shared" si="89"/>
        <v>143.25</v>
      </c>
    </row>
    <row r="839" spans="1:65" ht="15.75" customHeight="1">
      <c r="A839" s="340">
        <v>837</v>
      </c>
      <c r="B839" s="372" t="s">
        <v>4711</v>
      </c>
      <c r="C839" s="373"/>
      <c r="D839" s="373"/>
      <c r="E839" s="370" t="s">
        <v>5</v>
      </c>
      <c r="F839" s="360"/>
      <c r="G839" s="360"/>
      <c r="H839" s="360"/>
      <c r="I839" s="360"/>
      <c r="J839" s="360"/>
      <c r="K839" s="360"/>
      <c r="L839" s="360"/>
      <c r="M839" s="360"/>
      <c r="N839" s="360"/>
      <c r="O839" s="360"/>
      <c r="P839" s="360"/>
      <c r="Q839" s="360"/>
      <c r="R839" s="360"/>
      <c r="S839" s="360"/>
      <c r="T839" s="360"/>
      <c r="U839" s="360"/>
      <c r="V839" s="360"/>
      <c r="W839" s="360"/>
      <c r="X839" s="360"/>
      <c r="Y839" s="360"/>
      <c r="Z839" s="360"/>
      <c r="AA839" s="360"/>
      <c r="AB839" s="360"/>
      <c r="AC839" s="360"/>
      <c r="AD839" s="360"/>
      <c r="AE839" s="360"/>
      <c r="AF839" s="360"/>
      <c r="AG839" s="360"/>
      <c r="AH839" s="360"/>
      <c r="AI839" s="360"/>
      <c r="AJ839" s="360"/>
      <c r="AK839" s="360"/>
      <c r="AL839" s="360"/>
      <c r="AM839" s="360"/>
      <c r="AN839" s="360"/>
      <c r="AO839" s="360"/>
      <c r="AP839" s="360"/>
      <c r="AQ839" s="360"/>
      <c r="AR839" s="360"/>
      <c r="AS839" s="360"/>
      <c r="AT839" s="360"/>
      <c r="AU839" s="360"/>
      <c r="AV839" s="360"/>
      <c r="AW839" s="360"/>
      <c r="AX839" s="360"/>
      <c r="AY839" s="360"/>
      <c r="AZ839" s="360"/>
      <c r="BA839" s="360"/>
      <c r="BB839" s="360"/>
      <c r="BC839" s="360"/>
      <c r="BD839" s="360"/>
      <c r="BE839" s="360"/>
      <c r="BF839" s="360"/>
      <c r="BG839" s="360"/>
      <c r="BH839" s="360"/>
      <c r="BI839" s="360"/>
      <c r="BJ839" s="360"/>
      <c r="BK839" s="360">
        <v>37</v>
      </c>
      <c r="BL839" s="360">
        <v>3035</v>
      </c>
      <c r="BM839" s="362">
        <f t="shared" si="89"/>
        <v>758.75</v>
      </c>
    </row>
    <row r="840" spans="1:65" ht="15.75" customHeight="1">
      <c r="A840" s="340">
        <v>838</v>
      </c>
      <c r="B840" s="372" t="s">
        <v>4712</v>
      </c>
      <c r="C840" s="373"/>
      <c r="D840" s="373"/>
      <c r="E840" s="370" t="s">
        <v>5</v>
      </c>
      <c r="F840" s="360"/>
      <c r="G840" s="360"/>
      <c r="H840" s="360"/>
      <c r="I840" s="360"/>
      <c r="J840" s="360"/>
      <c r="K840" s="360"/>
      <c r="L840" s="360"/>
      <c r="M840" s="360"/>
      <c r="N840" s="360"/>
      <c r="O840" s="360"/>
      <c r="P840" s="360"/>
      <c r="Q840" s="360"/>
      <c r="R840" s="360"/>
      <c r="S840" s="360"/>
      <c r="T840" s="360"/>
      <c r="U840" s="360"/>
      <c r="V840" s="360"/>
      <c r="W840" s="360"/>
      <c r="X840" s="360"/>
      <c r="Y840" s="360"/>
      <c r="Z840" s="360"/>
      <c r="AA840" s="360"/>
      <c r="AB840" s="360"/>
      <c r="AC840" s="360"/>
      <c r="AD840" s="360"/>
      <c r="AE840" s="360"/>
      <c r="AF840" s="360"/>
      <c r="AG840" s="360"/>
      <c r="AH840" s="360"/>
      <c r="AI840" s="360"/>
      <c r="AJ840" s="360"/>
      <c r="AK840" s="360"/>
      <c r="AL840" s="360"/>
      <c r="AM840" s="360"/>
      <c r="AN840" s="360"/>
      <c r="AO840" s="360"/>
      <c r="AP840" s="360"/>
      <c r="AQ840" s="360"/>
      <c r="AR840" s="360"/>
      <c r="AS840" s="360"/>
      <c r="AT840" s="360"/>
      <c r="AU840" s="360"/>
      <c r="AV840" s="360"/>
      <c r="AW840" s="360"/>
      <c r="AX840" s="360"/>
      <c r="AY840" s="360"/>
      <c r="AZ840" s="360"/>
      <c r="BA840" s="360"/>
      <c r="BB840" s="360"/>
      <c r="BC840" s="360"/>
      <c r="BD840" s="360"/>
      <c r="BE840" s="360"/>
      <c r="BF840" s="360"/>
      <c r="BG840" s="360"/>
      <c r="BH840" s="360"/>
      <c r="BI840" s="360"/>
      <c r="BJ840" s="360"/>
      <c r="BK840" s="360">
        <v>21</v>
      </c>
      <c r="BL840" s="360">
        <v>1563</v>
      </c>
      <c r="BM840" s="362">
        <f t="shared" si="89"/>
        <v>390.75</v>
      </c>
    </row>
    <row r="841" spans="1:65" ht="15.75" customHeight="1">
      <c r="A841" s="340">
        <v>839</v>
      </c>
      <c r="B841" s="372" t="s">
        <v>4713</v>
      </c>
      <c r="C841" s="373"/>
      <c r="D841" s="373"/>
      <c r="E841" s="370" t="s">
        <v>5</v>
      </c>
      <c r="F841" s="360"/>
      <c r="G841" s="360"/>
      <c r="H841" s="360"/>
      <c r="I841" s="360"/>
      <c r="J841" s="360"/>
      <c r="K841" s="360"/>
      <c r="L841" s="360"/>
      <c r="M841" s="360"/>
      <c r="N841" s="360"/>
      <c r="O841" s="360"/>
      <c r="P841" s="360"/>
      <c r="Q841" s="360"/>
      <c r="R841" s="360"/>
      <c r="S841" s="360"/>
      <c r="T841" s="360"/>
      <c r="U841" s="360"/>
      <c r="V841" s="360"/>
      <c r="W841" s="360"/>
      <c r="X841" s="360"/>
      <c r="Y841" s="360"/>
      <c r="Z841" s="360"/>
      <c r="AA841" s="360"/>
      <c r="AB841" s="360"/>
      <c r="AC841" s="360"/>
      <c r="AD841" s="360"/>
      <c r="AE841" s="360"/>
      <c r="AF841" s="360"/>
      <c r="AG841" s="360"/>
      <c r="AH841" s="360"/>
      <c r="AI841" s="360"/>
      <c r="AJ841" s="360"/>
      <c r="AK841" s="360"/>
      <c r="AL841" s="360"/>
      <c r="AM841" s="360"/>
      <c r="AN841" s="360"/>
      <c r="AO841" s="360"/>
      <c r="AP841" s="360"/>
      <c r="AQ841" s="360"/>
      <c r="AR841" s="360"/>
      <c r="AS841" s="360"/>
      <c r="AT841" s="360"/>
      <c r="AU841" s="360"/>
      <c r="AV841" s="360"/>
      <c r="AW841" s="360"/>
      <c r="AX841" s="360"/>
      <c r="AY841" s="360"/>
      <c r="AZ841" s="360"/>
      <c r="BA841" s="360"/>
      <c r="BB841" s="360"/>
      <c r="BC841" s="360"/>
      <c r="BD841" s="360"/>
      <c r="BE841" s="360"/>
      <c r="BF841" s="360"/>
      <c r="BG841" s="360"/>
      <c r="BH841" s="360"/>
      <c r="BI841" s="360"/>
      <c r="BJ841" s="360"/>
      <c r="BK841" s="360">
        <v>8</v>
      </c>
      <c r="BL841" s="360">
        <v>648</v>
      </c>
      <c r="BM841" s="362">
        <f t="shared" si="89"/>
        <v>162</v>
      </c>
    </row>
    <row r="842" spans="1:65" ht="15.75" customHeight="1">
      <c r="A842" s="340">
        <v>840</v>
      </c>
      <c r="B842" s="372" t="s">
        <v>4714</v>
      </c>
      <c r="C842" s="373"/>
      <c r="D842" s="373"/>
      <c r="E842" s="370" t="s">
        <v>5</v>
      </c>
      <c r="F842" s="360"/>
      <c r="G842" s="360"/>
      <c r="H842" s="360"/>
      <c r="I842" s="360"/>
      <c r="J842" s="360"/>
      <c r="K842" s="360"/>
      <c r="L842" s="360"/>
      <c r="M842" s="360"/>
      <c r="N842" s="360"/>
      <c r="O842" s="360"/>
      <c r="P842" s="360"/>
      <c r="Q842" s="360"/>
      <c r="R842" s="360"/>
      <c r="S842" s="360"/>
      <c r="T842" s="360"/>
      <c r="U842" s="360"/>
      <c r="V842" s="360"/>
      <c r="W842" s="360"/>
      <c r="X842" s="360"/>
      <c r="Y842" s="360"/>
      <c r="Z842" s="360"/>
      <c r="AA842" s="360"/>
      <c r="AB842" s="360"/>
      <c r="AC842" s="360"/>
      <c r="AD842" s="360"/>
      <c r="AE842" s="360"/>
      <c r="AF842" s="360"/>
      <c r="AG842" s="360"/>
      <c r="AH842" s="360"/>
      <c r="AI842" s="360"/>
      <c r="AJ842" s="360"/>
      <c r="AK842" s="360"/>
      <c r="AL842" s="360"/>
      <c r="AM842" s="360"/>
      <c r="AN842" s="360"/>
      <c r="AO842" s="360"/>
      <c r="AP842" s="360"/>
      <c r="AQ842" s="360"/>
      <c r="AR842" s="360"/>
      <c r="AS842" s="360"/>
      <c r="AT842" s="360"/>
      <c r="AU842" s="360"/>
      <c r="AV842" s="360"/>
      <c r="AW842" s="360"/>
      <c r="AX842" s="360"/>
      <c r="AY842" s="360"/>
      <c r="AZ842" s="360"/>
      <c r="BA842" s="360"/>
      <c r="BB842" s="360"/>
      <c r="BC842" s="360"/>
      <c r="BD842" s="360"/>
      <c r="BE842" s="360"/>
      <c r="BF842" s="360"/>
      <c r="BG842" s="360"/>
      <c r="BH842" s="360"/>
      <c r="BI842" s="360"/>
      <c r="BJ842" s="360"/>
      <c r="BK842" s="360">
        <v>23</v>
      </c>
      <c r="BL842" s="360">
        <v>1609</v>
      </c>
      <c r="BM842" s="362">
        <f t="shared" si="89"/>
        <v>402.25</v>
      </c>
    </row>
    <row r="843" spans="1:65" ht="15.75" customHeight="1">
      <c r="A843" s="340">
        <v>841</v>
      </c>
      <c r="B843" s="372" t="s">
        <v>4715</v>
      </c>
      <c r="C843" s="373"/>
      <c r="D843" s="373"/>
      <c r="E843" s="370" t="s">
        <v>5</v>
      </c>
      <c r="F843" s="360"/>
      <c r="G843" s="360"/>
      <c r="H843" s="360"/>
      <c r="I843" s="360"/>
      <c r="J843" s="360"/>
      <c r="K843" s="360"/>
      <c r="L843" s="360"/>
      <c r="M843" s="360"/>
      <c r="N843" s="360"/>
      <c r="O843" s="360"/>
      <c r="P843" s="360"/>
      <c r="Q843" s="360"/>
      <c r="R843" s="360"/>
      <c r="S843" s="360"/>
      <c r="T843" s="360"/>
      <c r="U843" s="360"/>
      <c r="V843" s="360"/>
      <c r="W843" s="360"/>
      <c r="X843" s="360"/>
      <c r="Y843" s="360"/>
      <c r="Z843" s="360"/>
      <c r="AA843" s="360"/>
      <c r="AB843" s="360"/>
      <c r="AC843" s="360"/>
      <c r="AD843" s="360"/>
      <c r="AE843" s="360"/>
      <c r="AF843" s="360"/>
      <c r="AG843" s="360"/>
      <c r="AH843" s="360"/>
      <c r="AI843" s="360"/>
      <c r="AJ843" s="360"/>
      <c r="AK843" s="360"/>
      <c r="AL843" s="360"/>
      <c r="AM843" s="360"/>
      <c r="AN843" s="360"/>
      <c r="AO843" s="360"/>
      <c r="AP843" s="360"/>
      <c r="AQ843" s="360"/>
      <c r="AR843" s="360"/>
      <c r="AS843" s="360"/>
      <c r="AT843" s="360"/>
      <c r="AU843" s="360"/>
      <c r="AV843" s="360"/>
      <c r="AW843" s="360"/>
      <c r="AX843" s="360"/>
      <c r="AY843" s="360"/>
      <c r="AZ843" s="360"/>
      <c r="BA843" s="360"/>
      <c r="BB843" s="360"/>
      <c r="BC843" s="360"/>
      <c r="BD843" s="360"/>
      <c r="BE843" s="360"/>
      <c r="BF843" s="360"/>
      <c r="BG843" s="360"/>
      <c r="BH843" s="360"/>
      <c r="BI843" s="360"/>
      <c r="BJ843" s="360"/>
      <c r="BK843" s="360">
        <v>1</v>
      </c>
      <c r="BL843" s="360">
        <v>99</v>
      </c>
      <c r="BM843" s="362">
        <f t="shared" si="89"/>
        <v>24.75</v>
      </c>
    </row>
    <row r="844" spans="1:65" ht="15.75" customHeight="1">
      <c r="A844" s="340">
        <v>842</v>
      </c>
      <c r="B844" s="372" t="s">
        <v>4716</v>
      </c>
      <c r="C844" s="373"/>
      <c r="D844" s="373"/>
      <c r="E844" s="370" t="s">
        <v>5</v>
      </c>
      <c r="F844" s="360"/>
      <c r="G844" s="360"/>
      <c r="H844" s="360"/>
      <c r="I844" s="360"/>
      <c r="J844" s="360"/>
      <c r="K844" s="360"/>
      <c r="L844" s="360"/>
      <c r="M844" s="360"/>
      <c r="N844" s="360"/>
      <c r="O844" s="360"/>
      <c r="P844" s="360"/>
      <c r="Q844" s="360"/>
      <c r="R844" s="360"/>
      <c r="S844" s="360"/>
      <c r="T844" s="360"/>
      <c r="U844" s="360"/>
      <c r="V844" s="360"/>
      <c r="W844" s="360"/>
      <c r="X844" s="360"/>
      <c r="Y844" s="360"/>
      <c r="Z844" s="360"/>
      <c r="AA844" s="360"/>
      <c r="AB844" s="360"/>
      <c r="AC844" s="360"/>
      <c r="AD844" s="360"/>
      <c r="AE844" s="360"/>
      <c r="AF844" s="360"/>
      <c r="AG844" s="360"/>
      <c r="AH844" s="360"/>
      <c r="AI844" s="360"/>
      <c r="AJ844" s="360"/>
      <c r="AK844" s="360"/>
      <c r="AL844" s="360"/>
      <c r="AM844" s="360"/>
      <c r="AN844" s="360"/>
      <c r="AO844" s="360"/>
      <c r="AP844" s="360"/>
      <c r="AQ844" s="360"/>
      <c r="AR844" s="360"/>
      <c r="AS844" s="360"/>
      <c r="AT844" s="360"/>
      <c r="AU844" s="360"/>
      <c r="AV844" s="360"/>
      <c r="AW844" s="360"/>
      <c r="AX844" s="360"/>
      <c r="AY844" s="360"/>
      <c r="AZ844" s="360"/>
      <c r="BA844" s="360"/>
      <c r="BB844" s="360"/>
      <c r="BC844" s="360"/>
      <c r="BD844" s="360"/>
      <c r="BE844" s="360"/>
      <c r="BF844" s="360"/>
      <c r="BG844" s="360"/>
      <c r="BH844" s="360"/>
      <c r="BI844" s="360"/>
      <c r="BJ844" s="360"/>
      <c r="BK844" s="360">
        <v>23</v>
      </c>
      <c r="BL844" s="360">
        <v>1885</v>
      </c>
      <c r="BM844" s="362">
        <f t="shared" si="89"/>
        <v>471.25</v>
      </c>
    </row>
    <row r="845" spans="1:65" ht="15.75" customHeight="1">
      <c r="A845" s="340">
        <v>843</v>
      </c>
      <c r="B845" s="372" t="s">
        <v>4717</v>
      </c>
      <c r="C845" s="373"/>
      <c r="D845" s="373"/>
      <c r="E845" s="370" t="s">
        <v>5</v>
      </c>
      <c r="F845" s="360"/>
      <c r="G845" s="360"/>
      <c r="H845" s="360"/>
      <c r="I845" s="360"/>
      <c r="J845" s="360"/>
      <c r="K845" s="360"/>
      <c r="L845" s="360"/>
      <c r="M845" s="360"/>
      <c r="N845" s="360"/>
      <c r="O845" s="360"/>
      <c r="P845" s="360"/>
      <c r="Q845" s="360"/>
      <c r="R845" s="360"/>
      <c r="S845" s="360"/>
      <c r="T845" s="360"/>
      <c r="U845" s="360"/>
      <c r="V845" s="360"/>
      <c r="W845" s="360"/>
      <c r="X845" s="360"/>
      <c r="Y845" s="360"/>
      <c r="Z845" s="360"/>
      <c r="AA845" s="360"/>
      <c r="AB845" s="360"/>
      <c r="AC845" s="360"/>
      <c r="AD845" s="360"/>
      <c r="AE845" s="360"/>
      <c r="AF845" s="360"/>
      <c r="AG845" s="360"/>
      <c r="AH845" s="360"/>
      <c r="AI845" s="360"/>
      <c r="AJ845" s="360"/>
      <c r="AK845" s="360"/>
      <c r="AL845" s="360"/>
      <c r="AM845" s="360"/>
      <c r="AN845" s="360"/>
      <c r="AO845" s="360"/>
      <c r="AP845" s="360"/>
      <c r="AQ845" s="360"/>
      <c r="AR845" s="360"/>
      <c r="AS845" s="360"/>
      <c r="AT845" s="360"/>
      <c r="AU845" s="360"/>
      <c r="AV845" s="360"/>
      <c r="AW845" s="360"/>
      <c r="AX845" s="360"/>
      <c r="AY845" s="360"/>
      <c r="AZ845" s="360"/>
      <c r="BA845" s="360"/>
      <c r="BB845" s="360"/>
      <c r="BC845" s="360"/>
      <c r="BD845" s="360"/>
      <c r="BE845" s="360"/>
      <c r="BF845" s="360"/>
      <c r="BG845" s="360"/>
      <c r="BH845" s="360"/>
      <c r="BI845" s="360"/>
      <c r="BJ845" s="360"/>
      <c r="BK845" s="360">
        <v>6</v>
      </c>
      <c r="BL845" s="360">
        <v>474</v>
      </c>
      <c r="BM845" s="362">
        <f t="shared" si="89"/>
        <v>118.5</v>
      </c>
    </row>
    <row r="846" spans="1:65" ht="15.75" customHeight="1">
      <c r="A846" s="340">
        <v>844</v>
      </c>
      <c r="B846" s="372" t="s">
        <v>4718</v>
      </c>
      <c r="C846" s="373"/>
      <c r="D846" s="373"/>
      <c r="E846" s="370" t="s">
        <v>5</v>
      </c>
      <c r="F846" s="360"/>
      <c r="G846" s="360"/>
      <c r="H846" s="360"/>
      <c r="I846" s="360"/>
      <c r="J846" s="360"/>
      <c r="K846" s="360"/>
      <c r="L846" s="360"/>
      <c r="M846" s="360"/>
      <c r="N846" s="360"/>
      <c r="O846" s="360"/>
      <c r="P846" s="360"/>
      <c r="Q846" s="360"/>
      <c r="R846" s="360"/>
      <c r="S846" s="360"/>
      <c r="T846" s="360"/>
      <c r="U846" s="360"/>
      <c r="V846" s="360"/>
      <c r="W846" s="360"/>
      <c r="X846" s="360"/>
      <c r="Y846" s="360"/>
      <c r="Z846" s="360"/>
      <c r="AA846" s="360"/>
      <c r="AB846" s="360"/>
      <c r="AC846" s="360"/>
      <c r="AD846" s="360"/>
      <c r="AE846" s="360"/>
      <c r="AF846" s="360"/>
      <c r="AG846" s="360"/>
      <c r="AH846" s="360"/>
      <c r="AI846" s="360"/>
      <c r="AJ846" s="360"/>
      <c r="AK846" s="360"/>
      <c r="AL846" s="360"/>
      <c r="AM846" s="360"/>
      <c r="AN846" s="360"/>
      <c r="AO846" s="360"/>
      <c r="AP846" s="360"/>
      <c r="AQ846" s="360"/>
      <c r="AR846" s="360"/>
      <c r="AS846" s="360"/>
      <c r="AT846" s="360"/>
      <c r="AU846" s="360"/>
      <c r="AV846" s="360"/>
      <c r="AW846" s="360"/>
      <c r="AX846" s="360"/>
      <c r="AY846" s="360"/>
      <c r="AZ846" s="360"/>
      <c r="BA846" s="360"/>
      <c r="BB846" s="360"/>
      <c r="BC846" s="360"/>
      <c r="BD846" s="360"/>
      <c r="BE846" s="360"/>
      <c r="BF846" s="360"/>
      <c r="BG846" s="360"/>
      <c r="BH846" s="360"/>
      <c r="BI846" s="360"/>
      <c r="BJ846" s="360"/>
      <c r="BK846" s="360">
        <v>2</v>
      </c>
      <c r="BL846" s="360">
        <v>178</v>
      </c>
      <c r="BM846" s="362">
        <f t="shared" si="89"/>
        <v>44.5</v>
      </c>
    </row>
    <row r="847" spans="1:65" ht="15.75" customHeight="1">
      <c r="A847" s="340">
        <v>845</v>
      </c>
      <c r="B847" s="372" t="s">
        <v>4719</v>
      </c>
      <c r="C847" s="373"/>
      <c r="D847" s="373"/>
      <c r="E847" s="370" t="s">
        <v>5</v>
      </c>
      <c r="F847" s="360"/>
      <c r="G847" s="360"/>
      <c r="H847" s="360"/>
      <c r="I847" s="360"/>
      <c r="J847" s="360"/>
      <c r="K847" s="360"/>
      <c r="L847" s="360"/>
      <c r="M847" s="360"/>
      <c r="N847" s="360"/>
      <c r="O847" s="360"/>
      <c r="P847" s="360"/>
      <c r="Q847" s="360"/>
      <c r="R847" s="360"/>
      <c r="S847" s="360"/>
      <c r="T847" s="360"/>
      <c r="U847" s="360"/>
      <c r="V847" s="360"/>
      <c r="W847" s="360"/>
      <c r="X847" s="360"/>
      <c r="Y847" s="360"/>
      <c r="Z847" s="360"/>
      <c r="AA847" s="360"/>
      <c r="AB847" s="360"/>
      <c r="AC847" s="360"/>
      <c r="AD847" s="360"/>
      <c r="AE847" s="360"/>
      <c r="AF847" s="360"/>
      <c r="AG847" s="360"/>
      <c r="AH847" s="360"/>
      <c r="AI847" s="360"/>
      <c r="AJ847" s="360"/>
      <c r="AK847" s="360"/>
      <c r="AL847" s="360"/>
      <c r="AM847" s="360"/>
      <c r="AN847" s="360"/>
      <c r="AO847" s="360"/>
      <c r="AP847" s="360"/>
      <c r="AQ847" s="360"/>
      <c r="AR847" s="360"/>
      <c r="AS847" s="360"/>
      <c r="AT847" s="360"/>
      <c r="AU847" s="360"/>
      <c r="AV847" s="360"/>
      <c r="AW847" s="360"/>
      <c r="AX847" s="360"/>
      <c r="AY847" s="360"/>
      <c r="AZ847" s="360"/>
      <c r="BA847" s="360"/>
      <c r="BB847" s="360"/>
      <c r="BC847" s="360"/>
      <c r="BD847" s="360"/>
      <c r="BE847" s="360"/>
      <c r="BF847" s="360"/>
      <c r="BG847" s="360"/>
      <c r="BH847" s="360"/>
      <c r="BI847" s="360"/>
      <c r="BJ847" s="360"/>
      <c r="BK847" s="360">
        <v>21</v>
      </c>
      <c r="BL847" s="360">
        <v>1475</v>
      </c>
      <c r="BM847" s="362">
        <f t="shared" si="89"/>
        <v>368.75</v>
      </c>
    </row>
    <row r="848" spans="1:65" ht="15.75" customHeight="1">
      <c r="A848" s="340">
        <v>846</v>
      </c>
      <c r="B848" s="372" t="s">
        <v>4720</v>
      </c>
      <c r="C848" s="373"/>
      <c r="D848" s="373"/>
      <c r="E848" s="370" t="s">
        <v>5</v>
      </c>
      <c r="F848" s="360"/>
      <c r="G848" s="360"/>
      <c r="H848" s="360"/>
      <c r="I848" s="360"/>
      <c r="J848" s="360"/>
      <c r="K848" s="360"/>
      <c r="L848" s="360"/>
      <c r="M848" s="360"/>
      <c r="N848" s="360"/>
      <c r="O848" s="360"/>
      <c r="P848" s="360"/>
      <c r="Q848" s="360"/>
      <c r="R848" s="360"/>
      <c r="S848" s="360"/>
      <c r="T848" s="360"/>
      <c r="U848" s="360"/>
      <c r="V848" s="360"/>
      <c r="W848" s="360"/>
      <c r="X848" s="360"/>
      <c r="Y848" s="360"/>
      <c r="Z848" s="360"/>
      <c r="AA848" s="360"/>
      <c r="AB848" s="360"/>
      <c r="AC848" s="360"/>
      <c r="AD848" s="360"/>
      <c r="AE848" s="360"/>
      <c r="AF848" s="360"/>
      <c r="AG848" s="360"/>
      <c r="AH848" s="360"/>
      <c r="AI848" s="360"/>
      <c r="AJ848" s="360"/>
      <c r="AK848" s="360"/>
      <c r="AL848" s="360"/>
      <c r="AM848" s="360"/>
      <c r="AN848" s="360"/>
      <c r="AO848" s="360"/>
      <c r="AP848" s="360"/>
      <c r="AQ848" s="360"/>
      <c r="AR848" s="360"/>
      <c r="AS848" s="360"/>
      <c r="AT848" s="360"/>
      <c r="AU848" s="360"/>
      <c r="AV848" s="360"/>
      <c r="AW848" s="360"/>
      <c r="AX848" s="360"/>
      <c r="AY848" s="360"/>
      <c r="AZ848" s="360"/>
      <c r="BA848" s="360"/>
      <c r="BB848" s="360"/>
      <c r="BC848" s="360"/>
      <c r="BD848" s="360"/>
      <c r="BE848" s="360"/>
      <c r="BF848" s="360"/>
      <c r="BG848" s="360"/>
      <c r="BH848" s="360"/>
      <c r="BI848" s="360"/>
      <c r="BJ848" s="360"/>
      <c r="BK848" s="360">
        <v>3</v>
      </c>
      <c r="BL848" s="360">
        <v>297</v>
      </c>
      <c r="BM848" s="362">
        <f t="shared" si="89"/>
        <v>74.25</v>
      </c>
    </row>
    <row r="849" spans="1:65" ht="15.75" customHeight="1">
      <c r="A849" s="340">
        <v>847</v>
      </c>
      <c r="B849" s="372" t="s">
        <v>4721</v>
      </c>
      <c r="C849" s="373"/>
      <c r="D849" s="373"/>
      <c r="E849" s="370" t="s">
        <v>5</v>
      </c>
      <c r="F849" s="360"/>
      <c r="G849" s="360"/>
      <c r="H849" s="360"/>
      <c r="I849" s="360"/>
      <c r="J849" s="360"/>
      <c r="K849" s="360"/>
      <c r="L849" s="360"/>
      <c r="M849" s="360"/>
      <c r="N849" s="360"/>
      <c r="O849" s="360"/>
      <c r="P849" s="360"/>
      <c r="Q849" s="360"/>
      <c r="R849" s="360"/>
      <c r="S849" s="360"/>
      <c r="T849" s="360"/>
      <c r="U849" s="360"/>
      <c r="V849" s="360"/>
      <c r="W849" s="360"/>
      <c r="X849" s="360"/>
      <c r="Y849" s="360"/>
      <c r="Z849" s="360"/>
      <c r="AA849" s="360"/>
      <c r="AB849" s="360"/>
      <c r="AC849" s="360"/>
      <c r="AD849" s="360"/>
      <c r="AE849" s="360"/>
      <c r="AF849" s="360"/>
      <c r="AG849" s="360"/>
      <c r="AH849" s="360"/>
      <c r="AI849" s="360"/>
      <c r="AJ849" s="360"/>
      <c r="AK849" s="360"/>
      <c r="AL849" s="360"/>
      <c r="AM849" s="360"/>
      <c r="AN849" s="360"/>
      <c r="AO849" s="360"/>
      <c r="AP849" s="360"/>
      <c r="AQ849" s="360"/>
      <c r="AR849" s="360"/>
      <c r="AS849" s="360"/>
      <c r="AT849" s="360"/>
      <c r="AU849" s="360"/>
      <c r="AV849" s="360"/>
      <c r="AW849" s="360"/>
      <c r="AX849" s="360"/>
      <c r="AY849" s="360"/>
      <c r="AZ849" s="360"/>
      <c r="BA849" s="360"/>
      <c r="BB849" s="360"/>
      <c r="BC849" s="360"/>
      <c r="BD849" s="360"/>
      <c r="BE849" s="360"/>
      <c r="BF849" s="360"/>
      <c r="BG849" s="360"/>
      <c r="BH849" s="360"/>
      <c r="BI849" s="360"/>
      <c r="BJ849" s="360"/>
      <c r="BK849" s="360">
        <v>11</v>
      </c>
      <c r="BL849" s="360">
        <v>929</v>
      </c>
      <c r="BM849" s="362">
        <f t="shared" si="89"/>
        <v>232.25</v>
      </c>
    </row>
    <row r="850" spans="1:65" ht="15.75" customHeight="1">
      <c r="A850" s="340">
        <v>848</v>
      </c>
      <c r="B850" s="372" t="s">
        <v>4722</v>
      </c>
      <c r="C850" s="373"/>
      <c r="D850" s="373"/>
      <c r="E850" s="370" t="s">
        <v>5</v>
      </c>
      <c r="F850" s="360"/>
      <c r="G850" s="360"/>
      <c r="H850" s="360"/>
      <c r="I850" s="360"/>
      <c r="J850" s="360"/>
      <c r="K850" s="360"/>
      <c r="L850" s="360"/>
      <c r="M850" s="360"/>
      <c r="N850" s="360"/>
      <c r="O850" s="360"/>
      <c r="P850" s="360"/>
      <c r="Q850" s="360"/>
      <c r="R850" s="360"/>
      <c r="S850" s="360"/>
      <c r="T850" s="360"/>
      <c r="U850" s="360"/>
      <c r="V850" s="360"/>
      <c r="W850" s="360"/>
      <c r="X850" s="360"/>
      <c r="Y850" s="360"/>
      <c r="Z850" s="360"/>
      <c r="AA850" s="360"/>
      <c r="AB850" s="360"/>
      <c r="AC850" s="360"/>
      <c r="AD850" s="360"/>
      <c r="AE850" s="360"/>
      <c r="AF850" s="360"/>
      <c r="AG850" s="360"/>
      <c r="AH850" s="360"/>
      <c r="AI850" s="360"/>
      <c r="AJ850" s="360"/>
      <c r="AK850" s="360"/>
      <c r="AL850" s="360"/>
      <c r="AM850" s="360"/>
      <c r="AN850" s="360"/>
      <c r="AO850" s="360"/>
      <c r="AP850" s="360"/>
      <c r="AQ850" s="360"/>
      <c r="AR850" s="360"/>
      <c r="AS850" s="360"/>
      <c r="AT850" s="360"/>
      <c r="AU850" s="360"/>
      <c r="AV850" s="360"/>
      <c r="AW850" s="360"/>
      <c r="AX850" s="360"/>
      <c r="AY850" s="360"/>
      <c r="AZ850" s="360"/>
      <c r="BA850" s="360"/>
      <c r="BB850" s="360"/>
      <c r="BC850" s="360"/>
      <c r="BD850" s="360"/>
      <c r="BE850" s="360"/>
      <c r="BF850" s="360"/>
      <c r="BG850" s="360"/>
      <c r="BH850" s="360"/>
      <c r="BI850" s="360"/>
      <c r="BJ850" s="360"/>
      <c r="BK850" s="360">
        <v>1</v>
      </c>
      <c r="BL850" s="360">
        <v>59</v>
      </c>
      <c r="BM850" s="362">
        <f t="shared" si="89"/>
        <v>14.75</v>
      </c>
    </row>
    <row r="851" spans="1:65" ht="15.75" customHeight="1">
      <c r="A851" s="340">
        <v>849</v>
      </c>
      <c r="B851" s="372" t="s">
        <v>4723</v>
      </c>
      <c r="C851" s="373"/>
      <c r="D851" s="373"/>
      <c r="E851" s="370" t="s">
        <v>5</v>
      </c>
      <c r="F851" s="360"/>
      <c r="G851" s="360"/>
      <c r="H851" s="360"/>
      <c r="I851" s="360"/>
      <c r="J851" s="360"/>
      <c r="K851" s="360"/>
      <c r="L851" s="360"/>
      <c r="M851" s="360"/>
      <c r="N851" s="360"/>
      <c r="O851" s="360"/>
      <c r="P851" s="360"/>
      <c r="Q851" s="360"/>
      <c r="R851" s="360"/>
      <c r="S851" s="360"/>
      <c r="T851" s="360"/>
      <c r="U851" s="360"/>
      <c r="V851" s="360"/>
      <c r="W851" s="360"/>
      <c r="X851" s="360"/>
      <c r="Y851" s="360"/>
      <c r="Z851" s="360"/>
      <c r="AA851" s="360"/>
      <c r="AB851" s="360"/>
      <c r="AC851" s="360"/>
      <c r="AD851" s="360"/>
      <c r="AE851" s="360"/>
      <c r="AF851" s="360"/>
      <c r="AG851" s="360"/>
      <c r="AH851" s="360"/>
      <c r="AI851" s="360"/>
      <c r="AJ851" s="360"/>
      <c r="AK851" s="360"/>
      <c r="AL851" s="360"/>
      <c r="AM851" s="360"/>
      <c r="AN851" s="360"/>
      <c r="AO851" s="360"/>
      <c r="AP851" s="360"/>
      <c r="AQ851" s="360"/>
      <c r="AR851" s="360"/>
      <c r="AS851" s="360"/>
      <c r="AT851" s="360"/>
      <c r="AU851" s="360"/>
      <c r="AV851" s="360"/>
      <c r="AW851" s="360"/>
      <c r="AX851" s="360"/>
      <c r="AY851" s="360"/>
      <c r="AZ851" s="360"/>
      <c r="BA851" s="360"/>
      <c r="BB851" s="360"/>
      <c r="BC851" s="360"/>
      <c r="BD851" s="360"/>
      <c r="BE851" s="360"/>
      <c r="BF851" s="360"/>
      <c r="BG851" s="360"/>
      <c r="BH851" s="360"/>
      <c r="BI851" s="360"/>
      <c r="BJ851" s="360"/>
      <c r="BK851" s="360">
        <v>3</v>
      </c>
      <c r="BL851" s="360">
        <v>129</v>
      </c>
      <c r="BM851" s="362">
        <f t="shared" si="89"/>
        <v>32.25</v>
      </c>
    </row>
    <row r="852" spans="1:65" ht="15.75" customHeight="1">
      <c r="A852" s="340">
        <v>850</v>
      </c>
      <c r="B852" s="372" t="s">
        <v>4724</v>
      </c>
      <c r="C852" s="373"/>
      <c r="D852" s="373"/>
      <c r="E852" s="370" t="s">
        <v>5</v>
      </c>
      <c r="F852" s="360"/>
      <c r="G852" s="360"/>
      <c r="H852" s="360"/>
      <c r="I852" s="360"/>
      <c r="J852" s="360"/>
      <c r="K852" s="360"/>
      <c r="L852" s="360"/>
      <c r="M852" s="360"/>
      <c r="N852" s="360"/>
      <c r="O852" s="360"/>
      <c r="P852" s="360"/>
      <c r="Q852" s="360"/>
      <c r="R852" s="360"/>
      <c r="S852" s="360"/>
      <c r="T852" s="360"/>
      <c r="U852" s="360"/>
      <c r="V852" s="360"/>
      <c r="W852" s="360"/>
      <c r="X852" s="360"/>
      <c r="Y852" s="360"/>
      <c r="Z852" s="360"/>
      <c r="AA852" s="360"/>
      <c r="AB852" s="360"/>
      <c r="AC852" s="360"/>
      <c r="AD852" s="360"/>
      <c r="AE852" s="360"/>
      <c r="AF852" s="360"/>
      <c r="AG852" s="360"/>
      <c r="AH852" s="360"/>
      <c r="AI852" s="360"/>
      <c r="AJ852" s="360"/>
      <c r="AK852" s="360"/>
      <c r="AL852" s="360"/>
      <c r="AM852" s="360"/>
      <c r="AN852" s="360"/>
      <c r="AO852" s="360"/>
      <c r="AP852" s="360"/>
      <c r="AQ852" s="360"/>
      <c r="AR852" s="360"/>
      <c r="AS852" s="360"/>
      <c r="AT852" s="360"/>
      <c r="AU852" s="360"/>
      <c r="AV852" s="360"/>
      <c r="AW852" s="360"/>
      <c r="AX852" s="360"/>
      <c r="AY852" s="360"/>
      <c r="AZ852" s="360"/>
      <c r="BA852" s="360"/>
      <c r="BB852" s="360"/>
      <c r="BC852" s="360"/>
      <c r="BD852" s="360"/>
      <c r="BE852" s="360"/>
      <c r="BF852" s="360"/>
      <c r="BG852" s="360"/>
      <c r="BH852" s="360"/>
      <c r="BI852" s="360"/>
      <c r="BJ852" s="360"/>
      <c r="BK852" s="360">
        <v>3</v>
      </c>
      <c r="BL852" s="360">
        <v>173</v>
      </c>
      <c r="BM852" s="362">
        <f t="shared" si="89"/>
        <v>43.25</v>
      </c>
    </row>
    <row r="853" spans="1:65" ht="15.75" customHeight="1">
      <c r="A853" s="340">
        <v>851</v>
      </c>
      <c r="B853" s="372" t="s">
        <v>4725</v>
      </c>
      <c r="C853" s="373"/>
      <c r="D853" s="373"/>
      <c r="E853" s="370" t="s">
        <v>5</v>
      </c>
      <c r="F853" s="360"/>
      <c r="G853" s="360"/>
      <c r="H853" s="360"/>
      <c r="I853" s="360"/>
      <c r="J853" s="360"/>
      <c r="K853" s="360"/>
      <c r="L853" s="360"/>
      <c r="M853" s="360"/>
      <c r="N853" s="360"/>
      <c r="O853" s="360"/>
      <c r="P853" s="360"/>
      <c r="Q853" s="360"/>
      <c r="R853" s="360"/>
      <c r="S853" s="360"/>
      <c r="T853" s="360"/>
      <c r="U853" s="360"/>
      <c r="V853" s="360"/>
      <c r="W853" s="360"/>
      <c r="X853" s="360"/>
      <c r="Y853" s="360"/>
      <c r="Z853" s="360"/>
      <c r="AA853" s="360"/>
      <c r="AB853" s="360"/>
      <c r="AC853" s="360"/>
      <c r="AD853" s="360"/>
      <c r="AE853" s="360"/>
      <c r="AF853" s="360"/>
      <c r="AG853" s="360"/>
      <c r="AH853" s="360"/>
      <c r="AI853" s="360"/>
      <c r="AJ853" s="360"/>
      <c r="AK853" s="360"/>
      <c r="AL853" s="360"/>
      <c r="AM853" s="360"/>
      <c r="AN853" s="360"/>
      <c r="AO853" s="360"/>
      <c r="AP853" s="360"/>
      <c r="AQ853" s="360"/>
      <c r="AR853" s="360"/>
      <c r="AS853" s="360"/>
      <c r="AT853" s="360"/>
      <c r="AU853" s="360"/>
      <c r="AV853" s="360"/>
      <c r="AW853" s="360"/>
      <c r="AX853" s="360"/>
      <c r="AY853" s="360"/>
      <c r="AZ853" s="360"/>
      <c r="BA853" s="360"/>
      <c r="BB853" s="360"/>
      <c r="BC853" s="360"/>
      <c r="BD853" s="360"/>
      <c r="BE853" s="360"/>
      <c r="BF853" s="360"/>
      <c r="BG853" s="360"/>
      <c r="BH853" s="360"/>
      <c r="BI853" s="360"/>
      <c r="BJ853" s="360"/>
      <c r="BK853" s="360">
        <v>6</v>
      </c>
      <c r="BL853" s="360">
        <v>330</v>
      </c>
      <c r="BM853" s="362">
        <f t="shared" si="89"/>
        <v>82.5</v>
      </c>
    </row>
    <row r="854" spans="1:65" ht="15.75" customHeight="1">
      <c r="A854" s="340">
        <v>852</v>
      </c>
      <c r="B854" s="372" t="s">
        <v>4726</v>
      </c>
      <c r="C854" s="373"/>
      <c r="D854" s="373"/>
      <c r="E854" s="360" t="s">
        <v>16</v>
      </c>
      <c r="F854" s="360"/>
      <c r="G854" s="360"/>
      <c r="H854" s="360"/>
      <c r="I854" s="360"/>
      <c r="J854" s="360"/>
      <c r="K854" s="360"/>
      <c r="L854" s="360"/>
      <c r="M854" s="360"/>
      <c r="N854" s="360"/>
      <c r="O854" s="360"/>
      <c r="P854" s="360"/>
      <c r="Q854" s="360"/>
      <c r="R854" s="360"/>
      <c r="S854" s="360"/>
      <c r="T854" s="360"/>
      <c r="U854" s="360"/>
      <c r="V854" s="360"/>
      <c r="W854" s="360"/>
      <c r="X854" s="360"/>
      <c r="Y854" s="360"/>
      <c r="Z854" s="360"/>
      <c r="AA854" s="360"/>
      <c r="AB854" s="360"/>
      <c r="AC854" s="360"/>
      <c r="AD854" s="360"/>
      <c r="AE854" s="360"/>
      <c r="AF854" s="360"/>
      <c r="AG854" s="360"/>
      <c r="AH854" s="360"/>
      <c r="AI854" s="360"/>
      <c r="AJ854" s="360"/>
      <c r="AK854" s="360"/>
      <c r="AL854" s="360"/>
      <c r="AM854" s="360"/>
      <c r="AN854" s="360"/>
      <c r="AO854" s="360"/>
      <c r="AP854" s="360"/>
      <c r="AQ854" s="360"/>
      <c r="AR854" s="360"/>
      <c r="AS854" s="360"/>
      <c r="AT854" s="360"/>
      <c r="AU854" s="360"/>
      <c r="AV854" s="360"/>
      <c r="AW854" s="360"/>
      <c r="AX854" s="360"/>
      <c r="AY854" s="360"/>
      <c r="AZ854" s="360"/>
      <c r="BA854" s="360"/>
      <c r="BB854" s="360"/>
      <c r="BC854" s="360"/>
      <c r="BD854" s="360"/>
      <c r="BE854" s="360"/>
      <c r="BF854" s="360"/>
      <c r="BG854" s="360"/>
      <c r="BH854" s="360"/>
      <c r="BI854" s="360"/>
      <c r="BJ854" s="360"/>
      <c r="BK854" s="360">
        <v>126</v>
      </c>
      <c r="BL854" s="360">
        <v>8970</v>
      </c>
      <c r="BM854" s="362">
        <f t="shared" si="89"/>
        <v>2242.5</v>
      </c>
    </row>
    <row r="855" spans="1:65" ht="15.75" customHeight="1">
      <c r="A855" s="340">
        <v>853</v>
      </c>
      <c r="B855" s="372" t="s">
        <v>4727</v>
      </c>
      <c r="C855" s="373"/>
      <c r="D855" s="373"/>
      <c r="E855" s="370" t="s">
        <v>5</v>
      </c>
      <c r="F855" s="360"/>
      <c r="G855" s="360"/>
      <c r="H855" s="360"/>
      <c r="I855" s="360"/>
      <c r="J855" s="360"/>
      <c r="K855" s="360"/>
      <c r="L855" s="360"/>
      <c r="M855" s="360"/>
      <c r="N855" s="360"/>
      <c r="O855" s="360"/>
      <c r="P855" s="360"/>
      <c r="Q855" s="360"/>
      <c r="R855" s="360"/>
      <c r="S855" s="360"/>
      <c r="T855" s="360"/>
      <c r="U855" s="360"/>
      <c r="V855" s="360"/>
      <c r="W855" s="360"/>
      <c r="X855" s="360"/>
      <c r="Y855" s="360"/>
      <c r="Z855" s="360"/>
      <c r="AA855" s="360"/>
      <c r="AB855" s="360"/>
      <c r="AC855" s="360"/>
      <c r="AD855" s="360"/>
      <c r="AE855" s="360"/>
      <c r="AF855" s="360"/>
      <c r="AG855" s="360"/>
      <c r="AH855" s="360"/>
      <c r="AI855" s="360"/>
      <c r="AJ855" s="360"/>
      <c r="AK855" s="360"/>
      <c r="AL855" s="360"/>
      <c r="AM855" s="360"/>
      <c r="AN855" s="360"/>
      <c r="AO855" s="360"/>
      <c r="AP855" s="360"/>
      <c r="AQ855" s="360"/>
      <c r="AR855" s="360"/>
      <c r="AS855" s="360"/>
      <c r="AT855" s="360"/>
      <c r="AU855" s="360"/>
      <c r="AV855" s="360"/>
      <c r="AW855" s="360"/>
      <c r="AX855" s="360"/>
      <c r="AY855" s="360"/>
      <c r="AZ855" s="360"/>
      <c r="BA855" s="360"/>
      <c r="BB855" s="360"/>
      <c r="BC855" s="360"/>
      <c r="BD855" s="360"/>
      <c r="BE855" s="360"/>
      <c r="BF855" s="360"/>
      <c r="BG855" s="360"/>
      <c r="BH855" s="360"/>
      <c r="BI855" s="360"/>
      <c r="BJ855" s="360"/>
      <c r="BK855" s="360">
        <v>12</v>
      </c>
      <c r="BL855" s="360">
        <v>852</v>
      </c>
      <c r="BM855" s="362">
        <f t="shared" si="89"/>
        <v>213</v>
      </c>
    </row>
    <row r="856" spans="1:65" ht="15.75" customHeight="1">
      <c r="A856" s="340">
        <v>854</v>
      </c>
      <c r="B856" s="372" t="s">
        <v>4728</v>
      </c>
      <c r="C856" s="373"/>
      <c r="D856" s="373"/>
      <c r="E856" s="370" t="s">
        <v>5</v>
      </c>
      <c r="F856" s="360"/>
      <c r="G856" s="360"/>
      <c r="H856" s="360"/>
      <c r="I856" s="360"/>
      <c r="J856" s="360"/>
      <c r="K856" s="360"/>
      <c r="L856" s="360"/>
      <c r="M856" s="360"/>
      <c r="N856" s="360"/>
      <c r="O856" s="360"/>
      <c r="P856" s="360"/>
      <c r="Q856" s="360"/>
      <c r="R856" s="360"/>
      <c r="S856" s="360"/>
      <c r="T856" s="360"/>
      <c r="U856" s="360"/>
      <c r="V856" s="360"/>
      <c r="W856" s="360"/>
      <c r="X856" s="360"/>
      <c r="Y856" s="360"/>
      <c r="Z856" s="360"/>
      <c r="AA856" s="360"/>
      <c r="AB856" s="360"/>
      <c r="AC856" s="360"/>
      <c r="AD856" s="360"/>
      <c r="AE856" s="360"/>
      <c r="AF856" s="360"/>
      <c r="AG856" s="360"/>
      <c r="AH856" s="360"/>
      <c r="AI856" s="360"/>
      <c r="AJ856" s="360"/>
      <c r="AK856" s="360"/>
      <c r="AL856" s="360"/>
      <c r="AM856" s="360"/>
      <c r="AN856" s="360"/>
      <c r="AO856" s="360"/>
      <c r="AP856" s="360"/>
      <c r="AQ856" s="360"/>
      <c r="AR856" s="360"/>
      <c r="AS856" s="360"/>
      <c r="AT856" s="360"/>
      <c r="AU856" s="360"/>
      <c r="AV856" s="360"/>
      <c r="AW856" s="360"/>
      <c r="AX856" s="360"/>
      <c r="AY856" s="360"/>
      <c r="AZ856" s="360"/>
      <c r="BA856" s="360"/>
      <c r="BB856" s="360"/>
      <c r="BC856" s="360"/>
      <c r="BD856" s="360"/>
      <c r="BE856" s="360"/>
      <c r="BF856" s="360"/>
      <c r="BG856" s="360"/>
      <c r="BH856" s="360"/>
      <c r="BI856" s="360"/>
      <c r="BJ856" s="360"/>
      <c r="BK856" s="360">
        <v>13</v>
      </c>
      <c r="BL856" s="360">
        <v>1083</v>
      </c>
      <c r="BM856" s="362">
        <f t="shared" si="89"/>
        <v>270.75</v>
      </c>
    </row>
    <row r="857" spans="1:65" ht="15.75" customHeight="1">
      <c r="A857" s="340">
        <v>855</v>
      </c>
      <c r="B857" s="372" t="s">
        <v>4729</v>
      </c>
      <c r="C857" s="373"/>
      <c r="D857" s="373"/>
      <c r="E857" s="370" t="s">
        <v>5</v>
      </c>
      <c r="F857" s="360"/>
      <c r="G857" s="360"/>
      <c r="H857" s="360"/>
      <c r="I857" s="360"/>
      <c r="J857" s="360"/>
      <c r="K857" s="360"/>
      <c r="L857" s="360"/>
      <c r="M857" s="360"/>
      <c r="N857" s="360"/>
      <c r="O857" s="360"/>
      <c r="P857" s="360"/>
      <c r="Q857" s="360"/>
      <c r="R857" s="360"/>
      <c r="S857" s="360"/>
      <c r="T857" s="360"/>
      <c r="U857" s="360"/>
      <c r="V857" s="360"/>
      <c r="W857" s="360"/>
      <c r="X857" s="360"/>
      <c r="Y857" s="360"/>
      <c r="Z857" s="360"/>
      <c r="AA857" s="360"/>
      <c r="AB857" s="360"/>
      <c r="AC857" s="360"/>
      <c r="AD857" s="360"/>
      <c r="AE857" s="360"/>
      <c r="AF857" s="360"/>
      <c r="AG857" s="360"/>
      <c r="AH857" s="360"/>
      <c r="AI857" s="360"/>
      <c r="AJ857" s="360"/>
      <c r="AK857" s="360"/>
      <c r="AL857" s="360"/>
      <c r="AM857" s="360"/>
      <c r="AN857" s="360"/>
      <c r="AO857" s="360"/>
      <c r="AP857" s="360"/>
      <c r="AQ857" s="360"/>
      <c r="AR857" s="360"/>
      <c r="AS857" s="360"/>
      <c r="AT857" s="360"/>
      <c r="AU857" s="360"/>
      <c r="AV857" s="360"/>
      <c r="AW857" s="360"/>
      <c r="AX857" s="360"/>
      <c r="AY857" s="360"/>
      <c r="AZ857" s="360"/>
      <c r="BA857" s="360"/>
      <c r="BB857" s="360"/>
      <c r="BC857" s="360"/>
      <c r="BD857" s="360"/>
      <c r="BE857" s="360"/>
      <c r="BF857" s="360"/>
      <c r="BG857" s="360"/>
      <c r="BH857" s="360"/>
      <c r="BI857" s="360"/>
      <c r="BJ857" s="360"/>
      <c r="BK857" s="360">
        <v>7</v>
      </c>
      <c r="BL857" s="360">
        <v>401</v>
      </c>
      <c r="BM857" s="362">
        <f t="shared" si="89"/>
        <v>100.25</v>
      </c>
    </row>
    <row r="858" spans="1:65" ht="15.75" customHeight="1">
      <c r="A858" s="340">
        <v>856</v>
      </c>
      <c r="B858" s="372" t="s">
        <v>4730</v>
      </c>
      <c r="C858" s="373"/>
      <c r="D858" s="373"/>
      <c r="E858" s="370" t="s">
        <v>5</v>
      </c>
      <c r="F858" s="360"/>
      <c r="G858" s="360"/>
      <c r="H858" s="360"/>
      <c r="I858" s="360"/>
      <c r="J858" s="360"/>
      <c r="K858" s="360"/>
      <c r="L858" s="360"/>
      <c r="M858" s="360"/>
      <c r="N858" s="360"/>
      <c r="O858" s="360"/>
      <c r="P858" s="360"/>
      <c r="Q858" s="360"/>
      <c r="R858" s="360"/>
      <c r="S858" s="360"/>
      <c r="T858" s="360"/>
      <c r="U858" s="360"/>
      <c r="V858" s="360"/>
      <c r="W858" s="360"/>
      <c r="X858" s="360"/>
      <c r="Y858" s="360"/>
      <c r="Z858" s="360"/>
      <c r="AA858" s="360"/>
      <c r="AB858" s="360"/>
      <c r="AC858" s="360"/>
      <c r="AD858" s="360"/>
      <c r="AE858" s="360"/>
      <c r="AF858" s="360"/>
      <c r="AG858" s="360"/>
      <c r="AH858" s="360"/>
      <c r="AI858" s="360"/>
      <c r="AJ858" s="360"/>
      <c r="AK858" s="360"/>
      <c r="AL858" s="360"/>
      <c r="AM858" s="360"/>
      <c r="AN858" s="360"/>
      <c r="AO858" s="360"/>
      <c r="AP858" s="360"/>
      <c r="AQ858" s="360"/>
      <c r="AR858" s="360"/>
      <c r="AS858" s="360"/>
      <c r="AT858" s="360"/>
      <c r="AU858" s="360"/>
      <c r="AV858" s="360"/>
      <c r="AW858" s="360"/>
      <c r="AX858" s="360"/>
      <c r="AY858" s="360"/>
      <c r="AZ858" s="360"/>
      <c r="BA858" s="360"/>
      <c r="BB858" s="360"/>
      <c r="BC858" s="360"/>
      <c r="BD858" s="360"/>
      <c r="BE858" s="360"/>
      <c r="BF858" s="360"/>
      <c r="BG858" s="360"/>
      <c r="BH858" s="360"/>
      <c r="BI858" s="360"/>
      <c r="BJ858" s="360"/>
      <c r="BK858" s="360">
        <v>14</v>
      </c>
      <c r="BL858" s="360">
        <v>990</v>
      </c>
      <c r="BM858" s="362">
        <f t="shared" si="89"/>
        <v>247.5</v>
      </c>
    </row>
    <row r="859" spans="1:65" ht="15.75" customHeight="1">
      <c r="A859" s="340">
        <v>857</v>
      </c>
      <c r="B859" s="372" t="s">
        <v>4731</v>
      </c>
      <c r="C859" s="373"/>
      <c r="D859" s="373"/>
      <c r="E859" s="370" t="s">
        <v>5</v>
      </c>
      <c r="F859" s="360"/>
      <c r="G859" s="360"/>
      <c r="H859" s="360"/>
      <c r="I859" s="360"/>
      <c r="J859" s="360"/>
      <c r="K859" s="360"/>
      <c r="L859" s="360"/>
      <c r="M859" s="360"/>
      <c r="N859" s="360"/>
      <c r="O859" s="360"/>
      <c r="P859" s="360"/>
      <c r="Q859" s="360"/>
      <c r="R859" s="360"/>
      <c r="S859" s="360"/>
      <c r="T859" s="360"/>
      <c r="U859" s="360"/>
      <c r="V859" s="360"/>
      <c r="W859" s="360"/>
      <c r="X859" s="360"/>
      <c r="Y859" s="360"/>
      <c r="Z859" s="360"/>
      <c r="AA859" s="360"/>
      <c r="AB859" s="360"/>
      <c r="AC859" s="360"/>
      <c r="AD859" s="360"/>
      <c r="AE859" s="360"/>
      <c r="AF859" s="360"/>
      <c r="AG859" s="360"/>
      <c r="AH859" s="360"/>
      <c r="AI859" s="360"/>
      <c r="AJ859" s="360"/>
      <c r="AK859" s="360"/>
      <c r="AL859" s="360"/>
      <c r="AM859" s="360"/>
      <c r="AN859" s="360"/>
      <c r="AO859" s="360"/>
      <c r="AP859" s="360"/>
      <c r="AQ859" s="360"/>
      <c r="AR859" s="360"/>
      <c r="AS859" s="360"/>
      <c r="AT859" s="360"/>
      <c r="AU859" s="360"/>
      <c r="AV859" s="360"/>
      <c r="AW859" s="360"/>
      <c r="AX859" s="360"/>
      <c r="AY859" s="360"/>
      <c r="AZ859" s="360"/>
      <c r="BA859" s="360"/>
      <c r="BB859" s="360"/>
      <c r="BC859" s="360"/>
      <c r="BD859" s="360"/>
      <c r="BE859" s="360"/>
      <c r="BF859" s="360"/>
      <c r="BG859" s="360"/>
      <c r="BH859" s="360"/>
      <c r="BI859" s="360"/>
      <c r="BJ859" s="360"/>
      <c r="BK859" s="360">
        <v>1</v>
      </c>
      <c r="BL859" s="360">
        <v>59</v>
      </c>
      <c r="BM859" s="362">
        <f t="shared" si="89"/>
        <v>14.75</v>
      </c>
    </row>
    <row r="860" spans="1:65" ht="15.75" customHeight="1">
      <c r="A860" s="340">
        <v>858</v>
      </c>
      <c r="B860" s="372" t="s">
        <v>4732</v>
      </c>
      <c r="C860" s="373"/>
      <c r="D860" s="373"/>
      <c r="E860" s="370" t="s">
        <v>5</v>
      </c>
      <c r="F860" s="360"/>
      <c r="G860" s="360"/>
      <c r="H860" s="360"/>
      <c r="I860" s="360"/>
      <c r="J860" s="360"/>
      <c r="K860" s="360"/>
      <c r="L860" s="360"/>
      <c r="M860" s="360"/>
      <c r="N860" s="360"/>
      <c r="O860" s="360"/>
      <c r="P860" s="360"/>
      <c r="Q860" s="360"/>
      <c r="R860" s="360"/>
      <c r="S860" s="360"/>
      <c r="T860" s="360"/>
      <c r="U860" s="360"/>
      <c r="V860" s="360"/>
      <c r="W860" s="360"/>
      <c r="X860" s="360"/>
      <c r="Y860" s="360"/>
      <c r="Z860" s="360"/>
      <c r="AA860" s="360"/>
      <c r="AB860" s="360"/>
      <c r="AC860" s="360"/>
      <c r="AD860" s="360"/>
      <c r="AE860" s="360"/>
      <c r="AF860" s="360"/>
      <c r="AG860" s="360"/>
      <c r="AH860" s="360"/>
      <c r="AI860" s="360"/>
      <c r="AJ860" s="360"/>
      <c r="AK860" s="360"/>
      <c r="AL860" s="360"/>
      <c r="AM860" s="360"/>
      <c r="AN860" s="360"/>
      <c r="AO860" s="360"/>
      <c r="AP860" s="360"/>
      <c r="AQ860" s="360"/>
      <c r="AR860" s="360"/>
      <c r="AS860" s="360"/>
      <c r="AT860" s="360"/>
      <c r="AU860" s="360"/>
      <c r="AV860" s="360"/>
      <c r="AW860" s="360"/>
      <c r="AX860" s="360"/>
      <c r="AY860" s="360"/>
      <c r="AZ860" s="360"/>
      <c r="BA860" s="360"/>
      <c r="BB860" s="360"/>
      <c r="BC860" s="360"/>
      <c r="BD860" s="360"/>
      <c r="BE860" s="360"/>
      <c r="BF860" s="360"/>
      <c r="BG860" s="360"/>
      <c r="BH860" s="360"/>
      <c r="BI860" s="360"/>
      <c r="BJ860" s="360"/>
      <c r="BK860" s="360">
        <v>38</v>
      </c>
      <c r="BL860" s="360">
        <v>2870</v>
      </c>
      <c r="BM860" s="362">
        <f t="shared" si="89"/>
        <v>717.5</v>
      </c>
    </row>
    <row r="861" spans="1:65" ht="15.75" customHeight="1">
      <c r="A861" s="340">
        <v>859</v>
      </c>
      <c r="B861" s="372" t="s">
        <v>4733</v>
      </c>
      <c r="C861" s="373"/>
      <c r="D861" s="373"/>
      <c r="E861" s="370" t="s">
        <v>5</v>
      </c>
      <c r="F861" s="360"/>
      <c r="G861" s="360"/>
      <c r="H861" s="360"/>
      <c r="I861" s="360"/>
      <c r="J861" s="360"/>
      <c r="K861" s="360"/>
      <c r="L861" s="360"/>
      <c r="M861" s="360"/>
      <c r="N861" s="360"/>
      <c r="O861" s="360"/>
      <c r="P861" s="360"/>
      <c r="Q861" s="360"/>
      <c r="R861" s="360"/>
      <c r="S861" s="360"/>
      <c r="T861" s="360"/>
      <c r="U861" s="360"/>
      <c r="V861" s="360"/>
      <c r="W861" s="360"/>
      <c r="X861" s="360"/>
      <c r="Y861" s="360"/>
      <c r="Z861" s="360"/>
      <c r="AA861" s="360"/>
      <c r="AB861" s="360"/>
      <c r="AC861" s="360"/>
      <c r="AD861" s="360"/>
      <c r="AE861" s="360"/>
      <c r="AF861" s="360"/>
      <c r="AG861" s="360"/>
      <c r="AH861" s="360"/>
      <c r="AI861" s="360"/>
      <c r="AJ861" s="360"/>
      <c r="AK861" s="360"/>
      <c r="AL861" s="360"/>
      <c r="AM861" s="360"/>
      <c r="AN861" s="360"/>
      <c r="AO861" s="360"/>
      <c r="AP861" s="360"/>
      <c r="AQ861" s="360"/>
      <c r="AR861" s="360"/>
      <c r="AS861" s="360"/>
      <c r="AT861" s="360"/>
      <c r="AU861" s="360"/>
      <c r="AV861" s="360"/>
      <c r="AW861" s="360"/>
      <c r="AX861" s="360"/>
      <c r="AY861" s="360"/>
      <c r="AZ861" s="360"/>
      <c r="BA861" s="360"/>
      <c r="BB861" s="360"/>
      <c r="BC861" s="360"/>
      <c r="BD861" s="360"/>
      <c r="BE861" s="360"/>
      <c r="BF861" s="360"/>
      <c r="BG861" s="360"/>
      <c r="BH861" s="360"/>
      <c r="BI861" s="360"/>
      <c r="BJ861" s="360"/>
      <c r="BK861" s="360">
        <v>4</v>
      </c>
      <c r="BL861" s="360">
        <v>164</v>
      </c>
      <c r="BM861" s="362">
        <f t="shared" si="89"/>
        <v>41</v>
      </c>
    </row>
    <row r="862" spans="1:65" ht="15.75" customHeight="1">
      <c r="A862" s="340">
        <v>860</v>
      </c>
      <c r="B862" s="372" t="s">
        <v>4734</v>
      </c>
      <c r="C862" s="373"/>
      <c r="D862" s="373"/>
      <c r="E862" s="370" t="s">
        <v>5</v>
      </c>
      <c r="F862" s="360"/>
      <c r="G862" s="360"/>
      <c r="H862" s="360"/>
      <c r="I862" s="360"/>
      <c r="J862" s="360"/>
      <c r="K862" s="360"/>
      <c r="L862" s="360"/>
      <c r="M862" s="360"/>
      <c r="N862" s="360"/>
      <c r="O862" s="360"/>
      <c r="P862" s="360"/>
      <c r="Q862" s="360"/>
      <c r="R862" s="360"/>
      <c r="S862" s="360"/>
      <c r="T862" s="360"/>
      <c r="U862" s="360"/>
      <c r="V862" s="360"/>
      <c r="W862" s="360"/>
      <c r="X862" s="360"/>
      <c r="Y862" s="360"/>
      <c r="Z862" s="360"/>
      <c r="AA862" s="360"/>
      <c r="AB862" s="360"/>
      <c r="AC862" s="360"/>
      <c r="AD862" s="360"/>
      <c r="AE862" s="360"/>
      <c r="AF862" s="360"/>
      <c r="AG862" s="360"/>
      <c r="AH862" s="360"/>
      <c r="AI862" s="360"/>
      <c r="AJ862" s="360"/>
      <c r="AK862" s="360"/>
      <c r="AL862" s="360"/>
      <c r="AM862" s="360"/>
      <c r="AN862" s="360"/>
      <c r="AO862" s="360"/>
      <c r="AP862" s="360"/>
      <c r="AQ862" s="360"/>
      <c r="AR862" s="360"/>
      <c r="AS862" s="360"/>
      <c r="AT862" s="360"/>
      <c r="AU862" s="360"/>
      <c r="AV862" s="360"/>
      <c r="AW862" s="360"/>
      <c r="AX862" s="360"/>
      <c r="AY862" s="360"/>
      <c r="AZ862" s="360"/>
      <c r="BA862" s="360"/>
      <c r="BB862" s="360"/>
      <c r="BC862" s="360"/>
      <c r="BD862" s="360"/>
      <c r="BE862" s="360"/>
      <c r="BF862" s="360"/>
      <c r="BG862" s="360"/>
      <c r="BH862" s="360"/>
      <c r="BI862" s="360"/>
      <c r="BJ862" s="360"/>
      <c r="BK862" s="360">
        <v>23</v>
      </c>
      <c r="BL862" s="360">
        <v>1853</v>
      </c>
      <c r="BM862" s="362">
        <f t="shared" si="89"/>
        <v>463.25</v>
      </c>
    </row>
    <row r="863" spans="1:65" ht="15.75" customHeight="1">
      <c r="A863" s="340">
        <v>861</v>
      </c>
      <c r="B863" s="372" t="s">
        <v>4735</v>
      </c>
      <c r="C863" s="373"/>
      <c r="D863" s="373"/>
      <c r="E863" s="370" t="s">
        <v>5</v>
      </c>
      <c r="F863" s="360"/>
      <c r="G863" s="360"/>
      <c r="H863" s="360"/>
      <c r="I863" s="360"/>
      <c r="J863" s="360"/>
      <c r="K863" s="360"/>
      <c r="L863" s="360"/>
      <c r="M863" s="360"/>
      <c r="N863" s="360"/>
      <c r="O863" s="360"/>
      <c r="P863" s="360"/>
      <c r="Q863" s="360"/>
      <c r="R863" s="360"/>
      <c r="S863" s="360"/>
      <c r="T863" s="360"/>
      <c r="U863" s="360"/>
      <c r="V863" s="360"/>
      <c r="W863" s="360"/>
      <c r="X863" s="360"/>
      <c r="Y863" s="360"/>
      <c r="Z863" s="360"/>
      <c r="AA863" s="360"/>
      <c r="AB863" s="360"/>
      <c r="AC863" s="360"/>
      <c r="AD863" s="360"/>
      <c r="AE863" s="360"/>
      <c r="AF863" s="360"/>
      <c r="AG863" s="360"/>
      <c r="AH863" s="360"/>
      <c r="AI863" s="360"/>
      <c r="AJ863" s="360"/>
      <c r="AK863" s="360"/>
      <c r="AL863" s="360"/>
      <c r="AM863" s="360"/>
      <c r="AN863" s="360"/>
      <c r="AO863" s="360"/>
      <c r="AP863" s="360"/>
      <c r="AQ863" s="360"/>
      <c r="AR863" s="360"/>
      <c r="AS863" s="360"/>
      <c r="AT863" s="360"/>
      <c r="AU863" s="360"/>
      <c r="AV863" s="360"/>
      <c r="AW863" s="360"/>
      <c r="AX863" s="360"/>
      <c r="AY863" s="360"/>
      <c r="AZ863" s="360"/>
      <c r="BA863" s="360"/>
      <c r="BB863" s="360"/>
      <c r="BC863" s="360"/>
      <c r="BD863" s="360"/>
      <c r="BE863" s="360"/>
      <c r="BF863" s="360"/>
      <c r="BG863" s="360"/>
      <c r="BH863" s="360"/>
      <c r="BI863" s="360"/>
      <c r="BJ863" s="360"/>
      <c r="BK863" s="360">
        <v>218</v>
      </c>
      <c r="BL863" s="360">
        <v>13810</v>
      </c>
      <c r="BM863" s="362">
        <f t="shared" si="89"/>
        <v>3452.5</v>
      </c>
    </row>
    <row r="864" spans="1:65" ht="15.75" customHeight="1">
      <c r="A864" s="340">
        <v>862</v>
      </c>
      <c r="B864" s="372" t="s">
        <v>4736</v>
      </c>
      <c r="C864" s="373"/>
      <c r="D864" s="373"/>
      <c r="E864" s="370" t="s">
        <v>5</v>
      </c>
      <c r="F864" s="360"/>
      <c r="G864" s="360"/>
      <c r="H864" s="360"/>
      <c r="I864" s="360"/>
      <c r="J864" s="360"/>
      <c r="K864" s="360"/>
      <c r="L864" s="360"/>
      <c r="M864" s="360"/>
      <c r="N864" s="360"/>
      <c r="O864" s="360"/>
      <c r="P864" s="360"/>
      <c r="Q864" s="360"/>
      <c r="R864" s="360"/>
      <c r="S864" s="360"/>
      <c r="T864" s="360"/>
      <c r="U864" s="360"/>
      <c r="V864" s="360"/>
      <c r="W864" s="360"/>
      <c r="X864" s="360"/>
      <c r="Y864" s="360"/>
      <c r="Z864" s="360"/>
      <c r="AA864" s="360"/>
      <c r="AB864" s="360"/>
      <c r="AC864" s="360"/>
      <c r="AD864" s="360"/>
      <c r="AE864" s="360"/>
      <c r="AF864" s="360"/>
      <c r="AG864" s="360"/>
      <c r="AH864" s="360"/>
      <c r="AI864" s="360"/>
      <c r="AJ864" s="360"/>
      <c r="AK864" s="360"/>
      <c r="AL864" s="360"/>
      <c r="AM864" s="360"/>
      <c r="AN864" s="360"/>
      <c r="AO864" s="360"/>
      <c r="AP864" s="360"/>
      <c r="AQ864" s="360"/>
      <c r="AR864" s="360"/>
      <c r="AS864" s="360"/>
      <c r="AT864" s="360"/>
      <c r="AU864" s="360"/>
      <c r="AV864" s="360"/>
      <c r="AW864" s="360"/>
      <c r="AX864" s="360"/>
      <c r="AY864" s="360"/>
      <c r="AZ864" s="360"/>
      <c r="BA864" s="360"/>
      <c r="BB864" s="360"/>
      <c r="BC864" s="360"/>
      <c r="BD864" s="360"/>
      <c r="BE864" s="360"/>
      <c r="BF864" s="360"/>
      <c r="BG864" s="360"/>
      <c r="BH864" s="360"/>
      <c r="BI864" s="360"/>
      <c r="BJ864" s="360"/>
      <c r="BK864" s="360">
        <v>3</v>
      </c>
      <c r="BL864" s="360">
        <v>169</v>
      </c>
      <c r="BM864" s="362">
        <f t="shared" si="89"/>
        <v>42.25</v>
      </c>
    </row>
    <row r="865" spans="1:65" ht="15.75" customHeight="1">
      <c r="A865" s="340">
        <v>863</v>
      </c>
      <c r="B865" s="372" t="s">
        <v>4737</v>
      </c>
      <c r="C865" s="373"/>
      <c r="D865" s="373"/>
      <c r="E865" s="370" t="s">
        <v>5</v>
      </c>
      <c r="F865" s="360"/>
      <c r="G865" s="360"/>
      <c r="H865" s="360"/>
      <c r="I865" s="360"/>
      <c r="J865" s="360"/>
      <c r="K865" s="360"/>
      <c r="L865" s="360"/>
      <c r="M865" s="360"/>
      <c r="N865" s="360"/>
      <c r="O865" s="360"/>
      <c r="P865" s="360"/>
      <c r="Q865" s="360"/>
      <c r="R865" s="360"/>
      <c r="S865" s="360"/>
      <c r="T865" s="360"/>
      <c r="U865" s="360"/>
      <c r="V865" s="360"/>
      <c r="W865" s="360"/>
      <c r="X865" s="360"/>
      <c r="Y865" s="360"/>
      <c r="Z865" s="360"/>
      <c r="AA865" s="360"/>
      <c r="AB865" s="360"/>
      <c r="AC865" s="360"/>
      <c r="AD865" s="360"/>
      <c r="AE865" s="360"/>
      <c r="AF865" s="360"/>
      <c r="AG865" s="360"/>
      <c r="AH865" s="360"/>
      <c r="AI865" s="360"/>
      <c r="AJ865" s="360"/>
      <c r="AK865" s="360"/>
      <c r="AL865" s="360"/>
      <c r="AM865" s="360"/>
      <c r="AN865" s="360"/>
      <c r="AO865" s="360"/>
      <c r="AP865" s="360"/>
      <c r="AQ865" s="360"/>
      <c r="AR865" s="360"/>
      <c r="AS865" s="360"/>
      <c r="AT865" s="360"/>
      <c r="AU865" s="360"/>
      <c r="AV865" s="360"/>
      <c r="AW865" s="360"/>
      <c r="AX865" s="360"/>
      <c r="AY865" s="360"/>
      <c r="AZ865" s="360"/>
      <c r="BA865" s="360"/>
      <c r="BB865" s="360"/>
      <c r="BC865" s="360"/>
      <c r="BD865" s="360"/>
      <c r="BE865" s="360"/>
      <c r="BF865" s="360"/>
      <c r="BG865" s="360"/>
      <c r="BH865" s="360"/>
      <c r="BI865" s="360"/>
      <c r="BJ865" s="360"/>
      <c r="BK865" s="360">
        <v>16</v>
      </c>
      <c r="BL865" s="360">
        <v>1260</v>
      </c>
      <c r="BM865" s="362">
        <f t="shared" si="89"/>
        <v>315</v>
      </c>
    </row>
    <row r="866" spans="1:65" ht="15.75" customHeight="1">
      <c r="A866" s="340">
        <v>864</v>
      </c>
      <c r="B866" s="372" t="s">
        <v>4738</v>
      </c>
      <c r="C866" s="373"/>
      <c r="D866" s="373"/>
      <c r="E866" s="370" t="s">
        <v>5</v>
      </c>
      <c r="F866" s="360"/>
      <c r="G866" s="360"/>
      <c r="H866" s="360"/>
      <c r="I866" s="360"/>
      <c r="J866" s="360"/>
      <c r="K866" s="360"/>
      <c r="L866" s="360"/>
      <c r="M866" s="360"/>
      <c r="N866" s="360"/>
      <c r="O866" s="360"/>
      <c r="P866" s="360"/>
      <c r="Q866" s="360"/>
      <c r="R866" s="360"/>
      <c r="S866" s="360"/>
      <c r="T866" s="360"/>
      <c r="U866" s="360"/>
      <c r="V866" s="360"/>
      <c r="W866" s="360"/>
      <c r="X866" s="360"/>
      <c r="Y866" s="360"/>
      <c r="Z866" s="360"/>
      <c r="AA866" s="360"/>
      <c r="AB866" s="360"/>
      <c r="AC866" s="360"/>
      <c r="AD866" s="360"/>
      <c r="AE866" s="360"/>
      <c r="AF866" s="360"/>
      <c r="AG866" s="360"/>
      <c r="AH866" s="360"/>
      <c r="AI866" s="360"/>
      <c r="AJ866" s="360"/>
      <c r="AK866" s="360"/>
      <c r="AL866" s="360"/>
      <c r="AM866" s="360"/>
      <c r="AN866" s="360"/>
      <c r="AO866" s="360"/>
      <c r="AP866" s="360"/>
      <c r="AQ866" s="360"/>
      <c r="AR866" s="360"/>
      <c r="AS866" s="360"/>
      <c r="AT866" s="360"/>
      <c r="AU866" s="360"/>
      <c r="AV866" s="360"/>
      <c r="AW866" s="360"/>
      <c r="AX866" s="360"/>
      <c r="AY866" s="360"/>
      <c r="AZ866" s="360"/>
      <c r="BA866" s="360"/>
      <c r="BB866" s="360"/>
      <c r="BC866" s="360"/>
      <c r="BD866" s="360"/>
      <c r="BE866" s="360"/>
      <c r="BF866" s="360"/>
      <c r="BG866" s="360"/>
      <c r="BH866" s="360"/>
      <c r="BI866" s="360"/>
      <c r="BJ866" s="360"/>
      <c r="BK866" s="360">
        <v>70</v>
      </c>
      <c r="BL866" s="360">
        <v>5142</v>
      </c>
      <c r="BM866" s="362">
        <f t="shared" si="89"/>
        <v>1285.5</v>
      </c>
    </row>
    <row r="867" spans="1:65" ht="15.75" customHeight="1">
      <c r="A867" s="340">
        <v>865</v>
      </c>
      <c r="B867" s="372" t="s">
        <v>4739</v>
      </c>
      <c r="C867" s="373"/>
      <c r="D867" s="373"/>
      <c r="E867" s="370" t="s">
        <v>5</v>
      </c>
      <c r="F867" s="360"/>
      <c r="G867" s="360"/>
      <c r="H867" s="360"/>
      <c r="I867" s="360"/>
      <c r="J867" s="360"/>
      <c r="K867" s="360"/>
      <c r="L867" s="360"/>
      <c r="M867" s="360"/>
      <c r="N867" s="360"/>
      <c r="O867" s="360"/>
      <c r="P867" s="360"/>
      <c r="Q867" s="360"/>
      <c r="R867" s="360"/>
      <c r="S867" s="360"/>
      <c r="T867" s="360"/>
      <c r="U867" s="360"/>
      <c r="V867" s="360"/>
      <c r="W867" s="360"/>
      <c r="X867" s="360"/>
      <c r="Y867" s="360"/>
      <c r="Z867" s="360"/>
      <c r="AA867" s="360"/>
      <c r="AB867" s="360"/>
      <c r="AC867" s="360"/>
      <c r="AD867" s="360"/>
      <c r="AE867" s="360"/>
      <c r="AF867" s="360"/>
      <c r="AG867" s="360"/>
      <c r="AH867" s="360"/>
      <c r="AI867" s="360"/>
      <c r="AJ867" s="360"/>
      <c r="AK867" s="360"/>
      <c r="AL867" s="360"/>
      <c r="AM867" s="360"/>
      <c r="AN867" s="360"/>
      <c r="AO867" s="360"/>
      <c r="AP867" s="360"/>
      <c r="AQ867" s="360"/>
      <c r="AR867" s="360"/>
      <c r="AS867" s="360"/>
      <c r="AT867" s="360"/>
      <c r="AU867" s="360"/>
      <c r="AV867" s="360"/>
      <c r="AW867" s="360"/>
      <c r="AX867" s="360"/>
      <c r="AY867" s="360"/>
      <c r="AZ867" s="360"/>
      <c r="BA867" s="360"/>
      <c r="BB867" s="360"/>
      <c r="BC867" s="360"/>
      <c r="BD867" s="360"/>
      <c r="BE867" s="360"/>
      <c r="BF867" s="360"/>
      <c r="BG867" s="360"/>
      <c r="BH867" s="360"/>
      <c r="BI867" s="360"/>
      <c r="BJ867" s="360"/>
      <c r="BK867" s="360">
        <v>2</v>
      </c>
      <c r="BL867" s="360">
        <v>158</v>
      </c>
      <c r="BM867" s="362">
        <f t="shared" si="89"/>
        <v>39.5</v>
      </c>
    </row>
    <row r="868" spans="1:65" ht="15.75" customHeight="1">
      <c r="A868" s="340">
        <v>866</v>
      </c>
      <c r="B868" s="372" t="s">
        <v>4740</v>
      </c>
      <c r="C868" s="373"/>
      <c r="D868" s="373"/>
      <c r="E868" s="370" t="s">
        <v>5</v>
      </c>
      <c r="F868" s="360"/>
      <c r="G868" s="360"/>
      <c r="H868" s="360"/>
      <c r="I868" s="360"/>
      <c r="J868" s="360"/>
      <c r="K868" s="360"/>
      <c r="L868" s="360"/>
      <c r="M868" s="360"/>
      <c r="N868" s="360"/>
      <c r="O868" s="360"/>
      <c r="P868" s="360"/>
      <c r="Q868" s="360"/>
      <c r="R868" s="360"/>
      <c r="S868" s="360"/>
      <c r="T868" s="360"/>
      <c r="U868" s="360"/>
      <c r="V868" s="360"/>
      <c r="W868" s="360"/>
      <c r="X868" s="360"/>
      <c r="Y868" s="360"/>
      <c r="Z868" s="360"/>
      <c r="AA868" s="360"/>
      <c r="AB868" s="360"/>
      <c r="AC868" s="360"/>
      <c r="AD868" s="360"/>
      <c r="AE868" s="360"/>
      <c r="AF868" s="360"/>
      <c r="AG868" s="360"/>
      <c r="AH868" s="360"/>
      <c r="AI868" s="360"/>
      <c r="AJ868" s="360"/>
      <c r="AK868" s="360"/>
      <c r="AL868" s="360"/>
      <c r="AM868" s="360"/>
      <c r="AN868" s="360"/>
      <c r="AO868" s="360"/>
      <c r="AP868" s="360"/>
      <c r="AQ868" s="360"/>
      <c r="AR868" s="360"/>
      <c r="AS868" s="360"/>
      <c r="AT868" s="360"/>
      <c r="AU868" s="360"/>
      <c r="AV868" s="360"/>
      <c r="AW868" s="360"/>
      <c r="AX868" s="360"/>
      <c r="AY868" s="360"/>
      <c r="AZ868" s="360"/>
      <c r="BA868" s="360"/>
      <c r="BB868" s="360"/>
      <c r="BC868" s="360"/>
      <c r="BD868" s="360"/>
      <c r="BE868" s="360"/>
      <c r="BF868" s="360"/>
      <c r="BG868" s="360"/>
      <c r="BH868" s="360"/>
      <c r="BI868" s="360"/>
      <c r="BJ868" s="360"/>
      <c r="BK868" s="360">
        <v>9</v>
      </c>
      <c r="BL868" s="360">
        <v>607</v>
      </c>
      <c r="BM868" s="362">
        <f t="shared" si="89"/>
        <v>151.75</v>
      </c>
    </row>
    <row r="869" spans="1:65" ht="15.75" customHeight="1">
      <c r="A869" s="340">
        <v>867</v>
      </c>
      <c r="B869" s="372" t="s">
        <v>4741</v>
      </c>
      <c r="C869" s="373"/>
      <c r="D869" s="373"/>
      <c r="E869" s="370" t="s">
        <v>5</v>
      </c>
      <c r="F869" s="360"/>
      <c r="G869" s="360"/>
      <c r="H869" s="360"/>
      <c r="I869" s="360"/>
      <c r="J869" s="360"/>
      <c r="K869" s="360"/>
      <c r="L869" s="360"/>
      <c r="M869" s="360"/>
      <c r="N869" s="360"/>
      <c r="O869" s="360"/>
      <c r="P869" s="360"/>
      <c r="Q869" s="360"/>
      <c r="R869" s="360"/>
      <c r="S869" s="360"/>
      <c r="T869" s="360"/>
      <c r="U869" s="360"/>
      <c r="V869" s="360"/>
      <c r="W869" s="360"/>
      <c r="X869" s="360"/>
      <c r="Y869" s="360"/>
      <c r="Z869" s="360"/>
      <c r="AA869" s="360"/>
      <c r="AB869" s="360"/>
      <c r="AC869" s="360"/>
      <c r="AD869" s="360"/>
      <c r="AE869" s="360"/>
      <c r="AF869" s="360"/>
      <c r="AG869" s="360"/>
      <c r="AH869" s="360"/>
      <c r="AI869" s="360"/>
      <c r="AJ869" s="360"/>
      <c r="AK869" s="360"/>
      <c r="AL869" s="360"/>
      <c r="AM869" s="360"/>
      <c r="AN869" s="360"/>
      <c r="AO869" s="360"/>
      <c r="AP869" s="360"/>
      <c r="AQ869" s="360"/>
      <c r="AR869" s="360"/>
      <c r="AS869" s="360"/>
      <c r="AT869" s="360"/>
      <c r="AU869" s="360"/>
      <c r="AV869" s="360"/>
      <c r="AW869" s="360"/>
      <c r="AX869" s="360"/>
      <c r="AY869" s="360"/>
      <c r="AZ869" s="360"/>
      <c r="BA869" s="360"/>
      <c r="BB869" s="360"/>
      <c r="BC869" s="360"/>
      <c r="BD869" s="360"/>
      <c r="BE869" s="360"/>
      <c r="BF869" s="360"/>
      <c r="BG869" s="360"/>
      <c r="BH869" s="360"/>
      <c r="BI869" s="360"/>
      <c r="BJ869" s="360"/>
      <c r="BK869" s="360">
        <v>2</v>
      </c>
      <c r="BL869" s="360">
        <v>138</v>
      </c>
      <c r="BM869" s="362">
        <f t="shared" si="89"/>
        <v>34.5</v>
      </c>
    </row>
    <row r="870" spans="1:65" ht="15.75" customHeight="1">
      <c r="A870" s="340">
        <v>868</v>
      </c>
      <c r="B870" s="372" t="s">
        <v>4742</v>
      </c>
      <c r="C870" s="373"/>
      <c r="D870" s="373"/>
      <c r="E870" s="370" t="s">
        <v>5</v>
      </c>
      <c r="F870" s="360"/>
      <c r="G870" s="360"/>
      <c r="H870" s="360"/>
      <c r="I870" s="360"/>
      <c r="J870" s="360"/>
      <c r="K870" s="360"/>
      <c r="L870" s="360"/>
      <c r="M870" s="360"/>
      <c r="N870" s="360"/>
      <c r="O870" s="360"/>
      <c r="P870" s="360"/>
      <c r="Q870" s="360"/>
      <c r="R870" s="360"/>
      <c r="S870" s="360"/>
      <c r="T870" s="360"/>
      <c r="U870" s="360"/>
      <c r="V870" s="360"/>
      <c r="W870" s="360"/>
      <c r="X870" s="360"/>
      <c r="Y870" s="360"/>
      <c r="Z870" s="360"/>
      <c r="AA870" s="360"/>
      <c r="AB870" s="360"/>
      <c r="AC870" s="360"/>
      <c r="AD870" s="360"/>
      <c r="AE870" s="360"/>
      <c r="AF870" s="360"/>
      <c r="AG870" s="360"/>
      <c r="AH870" s="360"/>
      <c r="AI870" s="360"/>
      <c r="AJ870" s="360"/>
      <c r="AK870" s="360"/>
      <c r="AL870" s="360"/>
      <c r="AM870" s="360"/>
      <c r="AN870" s="360"/>
      <c r="AO870" s="360"/>
      <c r="AP870" s="360"/>
      <c r="AQ870" s="360"/>
      <c r="AR870" s="360"/>
      <c r="AS870" s="360"/>
      <c r="AT870" s="360"/>
      <c r="AU870" s="360"/>
      <c r="AV870" s="360"/>
      <c r="AW870" s="360"/>
      <c r="AX870" s="360"/>
      <c r="AY870" s="360"/>
      <c r="AZ870" s="360"/>
      <c r="BA870" s="360"/>
      <c r="BB870" s="360"/>
      <c r="BC870" s="360"/>
      <c r="BD870" s="360"/>
      <c r="BE870" s="360"/>
      <c r="BF870" s="360"/>
      <c r="BG870" s="360"/>
      <c r="BH870" s="360"/>
      <c r="BI870" s="360"/>
      <c r="BJ870" s="360"/>
      <c r="BK870" s="360">
        <v>11</v>
      </c>
      <c r="BL870" s="360">
        <v>813</v>
      </c>
      <c r="BM870" s="362">
        <f t="shared" si="89"/>
        <v>203.25</v>
      </c>
    </row>
    <row r="871" spans="1:65" ht="15.75" customHeight="1">
      <c r="A871" s="340">
        <v>869</v>
      </c>
      <c r="B871" s="372" t="s">
        <v>4743</v>
      </c>
      <c r="C871" s="373"/>
      <c r="D871" s="373"/>
      <c r="E871" s="370" t="s">
        <v>5</v>
      </c>
      <c r="F871" s="360"/>
      <c r="G871" s="360"/>
      <c r="H871" s="360"/>
      <c r="I871" s="360"/>
      <c r="J871" s="360"/>
      <c r="K871" s="360"/>
      <c r="L871" s="360"/>
      <c r="M871" s="360"/>
      <c r="N871" s="360"/>
      <c r="O871" s="360"/>
      <c r="P871" s="360"/>
      <c r="Q871" s="360"/>
      <c r="R871" s="360"/>
      <c r="S871" s="360"/>
      <c r="T871" s="360"/>
      <c r="U871" s="360"/>
      <c r="V871" s="360"/>
      <c r="W871" s="360"/>
      <c r="X871" s="360"/>
      <c r="Y871" s="360"/>
      <c r="Z871" s="360"/>
      <c r="AA871" s="360"/>
      <c r="AB871" s="360"/>
      <c r="AC871" s="360"/>
      <c r="AD871" s="360"/>
      <c r="AE871" s="360"/>
      <c r="AF871" s="360"/>
      <c r="AG871" s="360"/>
      <c r="AH871" s="360"/>
      <c r="AI871" s="360"/>
      <c r="AJ871" s="360"/>
      <c r="AK871" s="360"/>
      <c r="AL871" s="360"/>
      <c r="AM871" s="360"/>
      <c r="AN871" s="360"/>
      <c r="AO871" s="360"/>
      <c r="AP871" s="360"/>
      <c r="AQ871" s="360"/>
      <c r="AR871" s="360"/>
      <c r="AS871" s="360"/>
      <c r="AT871" s="360"/>
      <c r="AU871" s="360"/>
      <c r="AV871" s="360"/>
      <c r="AW871" s="360"/>
      <c r="AX871" s="360"/>
      <c r="AY871" s="360"/>
      <c r="AZ871" s="360"/>
      <c r="BA871" s="360"/>
      <c r="BB871" s="360"/>
      <c r="BC871" s="360"/>
      <c r="BD871" s="360"/>
      <c r="BE871" s="360"/>
      <c r="BF871" s="360"/>
      <c r="BG871" s="360"/>
      <c r="BH871" s="360"/>
      <c r="BI871" s="360"/>
      <c r="BJ871" s="360"/>
      <c r="BK871" s="360">
        <v>33</v>
      </c>
      <c r="BL871" s="360">
        <v>2331</v>
      </c>
      <c r="BM871" s="362">
        <f t="shared" si="89"/>
        <v>582.75</v>
      </c>
    </row>
    <row r="872" spans="1:65" ht="15.75" customHeight="1">
      <c r="A872" s="340">
        <v>870</v>
      </c>
      <c r="B872" s="372" t="s">
        <v>4744</v>
      </c>
      <c r="C872" s="373"/>
      <c r="D872" s="373"/>
      <c r="E872" s="370" t="s">
        <v>5</v>
      </c>
      <c r="F872" s="360"/>
      <c r="G872" s="360"/>
      <c r="H872" s="360"/>
      <c r="I872" s="360"/>
      <c r="J872" s="360"/>
      <c r="K872" s="360"/>
      <c r="L872" s="360"/>
      <c r="M872" s="360"/>
      <c r="N872" s="360"/>
      <c r="O872" s="360"/>
      <c r="P872" s="360"/>
      <c r="Q872" s="360"/>
      <c r="R872" s="360"/>
      <c r="S872" s="360"/>
      <c r="T872" s="360"/>
      <c r="U872" s="360"/>
      <c r="V872" s="360"/>
      <c r="W872" s="360"/>
      <c r="X872" s="360"/>
      <c r="Y872" s="360"/>
      <c r="Z872" s="360"/>
      <c r="AA872" s="360"/>
      <c r="AB872" s="360"/>
      <c r="AC872" s="360"/>
      <c r="AD872" s="360"/>
      <c r="AE872" s="360"/>
      <c r="AF872" s="360"/>
      <c r="AG872" s="360"/>
      <c r="AH872" s="360"/>
      <c r="AI872" s="360"/>
      <c r="AJ872" s="360"/>
      <c r="AK872" s="360"/>
      <c r="AL872" s="360"/>
      <c r="AM872" s="360"/>
      <c r="AN872" s="360"/>
      <c r="AO872" s="360"/>
      <c r="AP872" s="360"/>
      <c r="AQ872" s="360"/>
      <c r="AR872" s="360"/>
      <c r="AS872" s="360"/>
      <c r="AT872" s="360"/>
      <c r="AU872" s="360"/>
      <c r="AV872" s="360"/>
      <c r="AW872" s="360"/>
      <c r="AX872" s="360"/>
      <c r="AY872" s="360"/>
      <c r="AZ872" s="360"/>
      <c r="BA872" s="360"/>
      <c r="BB872" s="360"/>
      <c r="BC872" s="360"/>
      <c r="BD872" s="360"/>
      <c r="BE872" s="360"/>
      <c r="BF872" s="360"/>
      <c r="BG872" s="360"/>
      <c r="BH872" s="360"/>
      <c r="BI872" s="360"/>
      <c r="BJ872" s="360"/>
      <c r="BK872" s="360">
        <v>18</v>
      </c>
      <c r="BL872" s="360">
        <v>1394</v>
      </c>
      <c r="BM872" s="362">
        <f t="shared" si="89"/>
        <v>348.5</v>
      </c>
    </row>
    <row r="873" spans="1:65" ht="15.75" customHeight="1">
      <c r="A873" s="340">
        <v>871</v>
      </c>
      <c r="B873" s="372" t="s">
        <v>4745</v>
      </c>
      <c r="C873" s="373"/>
      <c r="D873" s="373"/>
      <c r="E873" s="370" t="s">
        <v>5</v>
      </c>
      <c r="F873" s="360"/>
      <c r="G873" s="360"/>
      <c r="H873" s="360"/>
      <c r="I873" s="360"/>
      <c r="J873" s="360"/>
      <c r="K873" s="360"/>
      <c r="L873" s="360"/>
      <c r="M873" s="360"/>
      <c r="N873" s="360"/>
      <c r="O873" s="360"/>
      <c r="P873" s="360"/>
      <c r="Q873" s="360"/>
      <c r="R873" s="360"/>
      <c r="S873" s="360"/>
      <c r="T873" s="360"/>
      <c r="U873" s="360"/>
      <c r="V873" s="360"/>
      <c r="W873" s="360"/>
      <c r="X873" s="360"/>
      <c r="Y873" s="360"/>
      <c r="Z873" s="360"/>
      <c r="AA873" s="360"/>
      <c r="AB873" s="360"/>
      <c r="AC873" s="360"/>
      <c r="AD873" s="360"/>
      <c r="AE873" s="360"/>
      <c r="AF873" s="360"/>
      <c r="AG873" s="360"/>
      <c r="AH873" s="360"/>
      <c r="AI873" s="360"/>
      <c r="AJ873" s="360"/>
      <c r="AK873" s="360"/>
      <c r="AL873" s="360"/>
      <c r="AM873" s="360"/>
      <c r="AN873" s="360"/>
      <c r="AO873" s="360"/>
      <c r="AP873" s="360"/>
      <c r="AQ873" s="360"/>
      <c r="AR873" s="360"/>
      <c r="AS873" s="360"/>
      <c r="AT873" s="360"/>
      <c r="AU873" s="360"/>
      <c r="AV873" s="360"/>
      <c r="AW873" s="360"/>
      <c r="AX873" s="360"/>
      <c r="AY873" s="360"/>
      <c r="AZ873" s="360"/>
      <c r="BA873" s="360"/>
      <c r="BB873" s="360"/>
      <c r="BC873" s="360"/>
      <c r="BD873" s="360"/>
      <c r="BE873" s="360"/>
      <c r="BF873" s="360"/>
      <c r="BG873" s="360"/>
      <c r="BH873" s="360"/>
      <c r="BI873" s="360"/>
      <c r="BJ873" s="360"/>
      <c r="BK873" s="360">
        <v>15</v>
      </c>
      <c r="BL873" s="360">
        <v>893</v>
      </c>
      <c r="BM873" s="362">
        <f t="shared" si="89"/>
        <v>223.25</v>
      </c>
    </row>
    <row r="874" spans="1:65" ht="15.75" customHeight="1">
      <c r="A874" s="340">
        <v>872</v>
      </c>
      <c r="B874" s="372" t="s">
        <v>4746</v>
      </c>
      <c r="C874" s="373"/>
      <c r="D874" s="373"/>
      <c r="E874" s="370" t="s">
        <v>5</v>
      </c>
      <c r="F874" s="360"/>
      <c r="G874" s="360"/>
      <c r="H874" s="360"/>
      <c r="I874" s="360"/>
      <c r="J874" s="360"/>
      <c r="K874" s="360"/>
      <c r="L874" s="360"/>
      <c r="M874" s="360"/>
      <c r="N874" s="360"/>
      <c r="O874" s="360"/>
      <c r="P874" s="360"/>
      <c r="Q874" s="360"/>
      <c r="R874" s="360"/>
      <c r="S874" s="360"/>
      <c r="T874" s="360"/>
      <c r="U874" s="360"/>
      <c r="V874" s="360"/>
      <c r="W874" s="360"/>
      <c r="X874" s="360"/>
      <c r="Y874" s="360"/>
      <c r="Z874" s="360"/>
      <c r="AA874" s="360"/>
      <c r="AB874" s="360"/>
      <c r="AC874" s="360"/>
      <c r="AD874" s="360"/>
      <c r="AE874" s="360"/>
      <c r="AF874" s="360"/>
      <c r="AG874" s="360"/>
      <c r="AH874" s="360"/>
      <c r="AI874" s="360"/>
      <c r="AJ874" s="360"/>
      <c r="AK874" s="360"/>
      <c r="AL874" s="360"/>
      <c r="AM874" s="360"/>
      <c r="AN874" s="360"/>
      <c r="AO874" s="360"/>
      <c r="AP874" s="360"/>
      <c r="AQ874" s="360"/>
      <c r="AR874" s="360"/>
      <c r="AS874" s="360"/>
      <c r="AT874" s="360"/>
      <c r="AU874" s="360"/>
      <c r="AV874" s="360"/>
      <c r="AW874" s="360"/>
      <c r="AX874" s="360"/>
      <c r="AY874" s="360"/>
      <c r="AZ874" s="360"/>
      <c r="BA874" s="360"/>
      <c r="BB874" s="360"/>
      <c r="BC874" s="360"/>
      <c r="BD874" s="360"/>
      <c r="BE874" s="360"/>
      <c r="BF874" s="360"/>
      <c r="BG874" s="360"/>
      <c r="BH874" s="360"/>
      <c r="BI874" s="360"/>
      <c r="BJ874" s="360"/>
      <c r="BK874" s="360">
        <v>18</v>
      </c>
      <c r="BL874" s="360">
        <v>1642</v>
      </c>
      <c r="BM874" s="362">
        <f t="shared" si="89"/>
        <v>410.5</v>
      </c>
    </row>
    <row r="875" spans="1:65" ht="15.75" customHeight="1">
      <c r="A875" s="340">
        <v>873</v>
      </c>
      <c r="B875" s="372" t="s">
        <v>4747</v>
      </c>
      <c r="C875" s="373"/>
      <c r="D875" s="373"/>
      <c r="E875" s="370" t="s">
        <v>5</v>
      </c>
      <c r="F875" s="360"/>
      <c r="G875" s="360"/>
      <c r="H875" s="360"/>
      <c r="I875" s="360"/>
      <c r="J875" s="360"/>
      <c r="K875" s="360"/>
      <c r="L875" s="360"/>
      <c r="M875" s="360"/>
      <c r="N875" s="360"/>
      <c r="O875" s="360"/>
      <c r="P875" s="360"/>
      <c r="Q875" s="360"/>
      <c r="R875" s="360"/>
      <c r="S875" s="360"/>
      <c r="T875" s="360"/>
      <c r="U875" s="360"/>
      <c r="V875" s="360"/>
      <c r="W875" s="360"/>
      <c r="X875" s="360"/>
      <c r="Y875" s="360"/>
      <c r="Z875" s="360"/>
      <c r="AA875" s="360"/>
      <c r="AB875" s="360"/>
      <c r="AC875" s="360"/>
      <c r="AD875" s="360"/>
      <c r="AE875" s="360"/>
      <c r="AF875" s="360"/>
      <c r="AG875" s="360"/>
      <c r="AH875" s="360"/>
      <c r="AI875" s="360"/>
      <c r="AJ875" s="360"/>
      <c r="AK875" s="360"/>
      <c r="AL875" s="360"/>
      <c r="AM875" s="360"/>
      <c r="AN875" s="360"/>
      <c r="AO875" s="360"/>
      <c r="AP875" s="360"/>
      <c r="AQ875" s="360"/>
      <c r="AR875" s="360"/>
      <c r="AS875" s="360"/>
      <c r="AT875" s="360"/>
      <c r="AU875" s="360"/>
      <c r="AV875" s="360"/>
      <c r="AW875" s="360"/>
      <c r="AX875" s="360"/>
      <c r="AY875" s="360"/>
      <c r="AZ875" s="360"/>
      <c r="BA875" s="360"/>
      <c r="BB875" s="360"/>
      <c r="BC875" s="360"/>
      <c r="BD875" s="360"/>
      <c r="BE875" s="360"/>
      <c r="BF875" s="360"/>
      <c r="BG875" s="360"/>
      <c r="BH875" s="360"/>
      <c r="BI875" s="360"/>
      <c r="BJ875" s="360"/>
      <c r="BK875" s="360">
        <v>17</v>
      </c>
      <c r="BL875" s="360">
        <v>1475</v>
      </c>
      <c r="BM875" s="362">
        <f t="shared" si="89"/>
        <v>368.75</v>
      </c>
    </row>
    <row r="876" spans="1:65" ht="15.75" customHeight="1">
      <c r="A876" s="340">
        <v>874</v>
      </c>
      <c r="B876" s="372" t="s">
        <v>4748</v>
      </c>
      <c r="C876" s="373"/>
      <c r="D876" s="373"/>
      <c r="E876" s="370" t="s">
        <v>5</v>
      </c>
      <c r="F876" s="360"/>
      <c r="G876" s="360"/>
      <c r="H876" s="360"/>
      <c r="I876" s="360"/>
      <c r="J876" s="360"/>
      <c r="K876" s="360"/>
      <c r="L876" s="360"/>
      <c r="M876" s="360"/>
      <c r="N876" s="360"/>
      <c r="O876" s="360"/>
      <c r="P876" s="360"/>
      <c r="Q876" s="360"/>
      <c r="R876" s="360"/>
      <c r="S876" s="360"/>
      <c r="T876" s="360"/>
      <c r="U876" s="360"/>
      <c r="V876" s="360"/>
      <c r="W876" s="360"/>
      <c r="X876" s="360"/>
      <c r="Y876" s="360"/>
      <c r="Z876" s="360"/>
      <c r="AA876" s="360"/>
      <c r="AB876" s="360"/>
      <c r="AC876" s="360"/>
      <c r="AD876" s="360"/>
      <c r="AE876" s="360"/>
      <c r="AF876" s="360"/>
      <c r="AG876" s="360"/>
      <c r="AH876" s="360"/>
      <c r="AI876" s="360"/>
      <c r="AJ876" s="360"/>
      <c r="AK876" s="360"/>
      <c r="AL876" s="360"/>
      <c r="AM876" s="360"/>
      <c r="AN876" s="360"/>
      <c r="AO876" s="360"/>
      <c r="AP876" s="360"/>
      <c r="AQ876" s="360"/>
      <c r="AR876" s="360"/>
      <c r="AS876" s="360"/>
      <c r="AT876" s="360"/>
      <c r="AU876" s="360"/>
      <c r="AV876" s="360"/>
      <c r="AW876" s="360"/>
      <c r="AX876" s="360"/>
      <c r="AY876" s="360"/>
      <c r="AZ876" s="360"/>
      <c r="BA876" s="360"/>
      <c r="BB876" s="360"/>
      <c r="BC876" s="360"/>
      <c r="BD876" s="360"/>
      <c r="BE876" s="360"/>
      <c r="BF876" s="360"/>
      <c r="BG876" s="360"/>
      <c r="BH876" s="360"/>
      <c r="BI876" s="360"/>
      <c r="BJ876" s="360"/>
      <c r="BK876" s="360">
        <v>5</v>
      </c>
      <c r="BL876" s="360">
        <v>355</v>
      </c>
      <c r="BM876" s="362">
        <f t="shared" si="89"/>
        <v>88.75</v>
      </c>
    </row>
    <row r="877" spans="1:65" ht="15.75" customHeight="1">
      <c r="A877" s="340">
        <v>875</v>
      </c>
      <c r="B877" s="372" t="s">
        <v>4749</v>
      </c>
      <c r="C877" s="373"/>
      <c r="D877" s="373"/>
      <c r="E877" s="370" t="s">
        <v>5</v>
      </c>
      <c r="F877" s="360"/>
      <c r="G877" s="360"/>
      <c r="H877" s="360"/>
      <c r="I877" s="360"/>
      <c r="J877" s="360"/>
      <c r="K877" s="360"/>
      <c r="L877" s="360"/>
      <c r="M877" s="360"/>
      <c r="N877" s="360"/>
      <c r="O877" s="360"/>
      <c r="P877" s="360"/>
      <c r="Q877" s="360"/>
      <c r="R877" s="360"/>
      <c r="S877" s="360"/>
      <c r="T877" s="360"/>
      <c r="U877" s="360"/>
      <c r="V877" s="360"/>
      <c r="W877" s="360"/>
      <c r="X877" s="360"/>
      <c r="Y877" s="360"/>
      <c r="Z877" s="360"/>
      <c r="AA877" s="360"/>
      <c r="AB877" s="360"/>
      <c r="AC877" s="360"/>
      <c r="AD877" s="360"/>
      <c r="AE877" s="360"/>
      <c r="AF877" s="360"/>
      <c r="AG877" s="360"/>
      <c r="AH877" s="360"/>
      <c r="AI877" s="360"/>
      <c r="AJ877" s="360"/>
      <c r="AK877" s="360"/>
      <c r="AL877" s="360"/>
      <c r="AM877" s="360"/>
      <c r="AN877" s="360"/>
      <c r="AO877" s="360"/>
      <c r="AP877" s="360"/>
      <c r="AQ877" s="360"/>
      <c r="AR877" s="360"/>
      <c r="AS877" s="360"/>
      <c r="AT877" s="360"/>
      <c r="AU877" s="360"/>
      <c r="AV877" s="360"/>
      <c r="AW877" s="360"/>
      <c r="AX877" s="360"/>
      <c r="AY877" s="360"/>
      <c r="AZ877" s="360"/>
      <c r="BA877" s="360"/>
      <c r="BB877" s="360"/>
      <c r="BC877" s="360"/>
      <c r="BD877" s="360"/>
      <c r="BE877" s="360"/>
      <c r="BF877" s="360"/>
      <c r="BG877" s="360"/>
      <c r="BH877" s="360"/>
      <c r="BI877" s="360"/>
      <c r="BJ877" s="360"/>
      <c r="BK877" s="360">
        <v>23</v>
      </c>
      <c r="BL877" s="360">
        <v>1589</v>
      </c>
      <c r="BM877" s="362">
        <f t="shared" si="89"/>
        <v>397.25</v>
      </c>
    </row>
    <row r="878" spans="1:65" ht="15.75" customHeight="1">
      <c r="A878" s="340">
        <v>876</v>
      </c>
      <c r="B878" s="372" t="s">
        <v>4750</v>
      </c>
      <c r="C878" s="373"/>
      <c r="D878" s="373"/>
      <c r="E878" s="370" t="s">
        <v>5</v>
      </c>
      <c r="F878" s="360"/>
      <c r="G878" s="360"/>
      <c r="H878" s="360"/>
      <c r="I878" s="360"/>
      <c r="J878" s="360"/>
      <c r="K878" s="360"/>
      <c r="L878" s="360"/>
      <c r="M878" s="360"/>
      <c r="N878" s="360"/>
      <c r="O878" s="360"/>
      <c r="P878" s="360"/>
      <c r="Q878" s="360"/>
      <c r="R878" s="360"/>
      <c r="S878" s="360"/>
      <c r="T878" s="360"/>
      <c r="U878" s="360"/>
      <c r="V878" s="360"/>
      <c r="W878" s="360"/>
      <c r="X878" s="360"/>
      <c r="Y878" s="360"/>
      <c r="Z878" s="360"/>
      <c r="AA878" s="360"/>
      <c r="AB878" s="360"/>
      <c r="AC878" s="360"/>
      <c r="AD878" s="360"/>
      <c r="AE878" s="360"/>
      <c r="AF878" s="360"/>
      <c r="AG878" s="360"/>
      <c r="AH878" s="360"/>
      <c r="AI878" s="360"/>
      <c r="AJ878" s="360"/>
      <c r="AK878" s="360"/>
      <c r="AL878" s="360"/>
      <c r="AM878" s="360"/>
      <c r="AN878" s="360"/>
      <c r="AO878" s="360"/>
      <c r="AP878" s="360"/>
      <c r="AQ878" s="360"/>
      <c r="AR878" s="360"/>
      <c r="AS878" s="360"/>
      <c r="AT878" s="360"/>
      <c r="AU878" s="360"/>
      <c r="AV878" s="360"/>
      <c r="AW878" s="360"/>
      <c r="AX878" s="360"/>
      <c r="AY878" s="360"/>
      <c r="AZ878" s="360"/>
      <c r="BA878" s="360"/>
      <c r="BB878" s="360"/>
      <c r="BC878" s="360"/>
      <c r="BD878" s="360"/>
      <c r="BE878" s="360"/>
      <c r="BF878" s="360"/>
      <c r="BG878" s="360"/>
      <c r="BH878" s="360"/>
      <c r="BI878" s="360"/>
      <c r="BJ878" s="360"/>
      <c r="BK878" s="360">
        <v>6</v>
      </c>
      <c r="BL878" s="360">
        <v>346</v>
      </c>
      <c r="BM878" s="362">
        <f t="shared" si="89"/>
        <v>86.5</v>
      </c>
    </row>
    <row r="879" spans="1:65" ht="15.75" customHeight="1">
      <c r="A879" s="340">
        <v>877</v>
      </c>
      <c r="B879" s="372" t="s">
        <v>4751</v>
      </c>
      <c r="C879" s="373"/>
      <c r="D879" s="373"/>
      <c r="E879" s="370" t="s">
        <v>5</v>
      </c>
      <c r="F879" s="360"/>
      <c r="G879" s="360"/>
      <c r="H879" s="360"/>
      <c r="I879" s="360"/>
      <c r="J879" s="360"/>
      <c r="K879" s="360"/>
      <c r="L879" s="360"/>
      <c r="M879" s="360"/>
      <c r="N879" s="360"/>
      <c r="O879" s="360"/>
      <c r="P879" s="360"/>
      <c r="Q879" s="360"/>
      <c r="R879" s="360"/>
      <c r="S879" s="360"/>
      <c r="T879" s="360"/>
      <c r="U879" s="360"/>
      <c r="V879" s="360"/>
      <c r="W879" s="360"/>
      <c r="X879" s="360"/>
      <c r="Y879" s="360"/>
      <c r="Z879" s="360"/>
      <c r="AA879" s="360"/>
      <c r="AB879" s="360"/>
      <c r="AC879" s="360"/>
      <c r="AD879" s="360"/>
      <c r="AE879" s="360"/>
      <c r="AF879" s="360"/>
      <c r="AG879" s="360"/>
      <c r="AH879" s="360"/>
      <c r="AI879" s="360"/>
      <c r="AJ879" s="360"/>
      <c r="AK879" s="360"/>
      <c r="AL879" s="360"/>
      <c r="AM879" s="360"/>
      <c r="AN879" s="360"/>
      <c r="AO879" s="360"/>
      <c r="AP879" s="360"/>
      <c r="AQ879" s="360"/>
      <c r="AR879" s="360"/>
      <c r="AS879" s="360"/>
      <c r="AT879" s="360"/>
      <c r="AU879" s="360"/>
      <c r="AV879" s="360"/>
      <c r="AW879" s="360"/>
      <c r="AX879" s="360"/>
      <c r="AY879" s="360"/>
      <c r="AZ879" s="360"/>
      <c r="BA879" s="360"/>
      <c r="BB879" s="360"/>
      <c r="BC879" s="360"/>
      <c r="BD879" s="360"/>
      <c r="BE879" s="360"/>
      <c r="BF879" s="360"/>
      <c r="BG879" s="360"/>
      <c r="BH879" s="360"/>
      <c r="BI879" s="360"/>
      <c r="BJ879" s="360"/>
      <c r="BK879" s="360">
        <v>15</v>
      </c>
      <c r="BL879" s="360">
        <v>1137</v>
      </c>
      <c r="BM879" s="362">
        <f t="shared" si="89"/>
        <v>284.25</v>
      </c>
    </row>
    <row r="880" spans="1:65" ht="15.75" customHeight="1">
      <c r="A880" s="340">
        <v>878</v>
      </c>
      <c r="B880" s="372" t="s">
        <v>4752</v>
      </c>
      <c r="C880" s="373"/>
      <c r="D880" s="373"/>
      <c r="E880" s="370" t="s">
        <v>5</v>
      </c>
      <c r="F880" s="360"/>
      <c r="G880" s="360"/>
      <c r="H880" s="360"/>
      <c r="I880" s="360"/>
      <c r="J880" s="360"/>
      <c r="K880" s="360"/>
      <c r="L880" s="360"/>
      <c r="M880" s="360"/>
      <c r="N880" s="360"/>
      <c r="O880" s="360"/>
      <c r="P880" s="360"/>
      <c r="Q880" s="360"/>
      <c r="R880" s="360"/>
      <c r="S880" s="360"/>
      <c r="T880" s="360"/>
      <c r="U880" s="360"/>
      <c r="V880" s="360"/>
      <c r="W880" s="360"/>
      <c r="X880" s="360"/>
      <c r="Y880" s="360"/>
      <c r="Z880" s="360"/>
      <c r="AA880" s="360"/>
      <c r="AB880" s="360"/>
      <c r="AC880" s="360"/>
      <c r="AD880" s="360"/>
      <c r="AE880" s="360"/>
      <c r="AF880" s="360"/>
      <c r="AG880" s="360"/>
      <c r="AH880" s="360"/>
      <c r="AI880" s="360"/>
      <c r="AJ880" s="360"/>
      <c r="AK880" s="360"/>
      <c r="AL880" s="360"/>
      <c r="AM880" s="360"/>
      <c r="AN880" s="360"/>
      <c r="AO880" s="360"/>
      <c r="AP880" s="360"/>
      <c r="AQ880" s="360"/>
      <c r="AR880" s="360"/>
      <c r="AS880" s="360"/>
      <c r="AT880" s="360"/>
      <c r="AU880" s="360"/>
      <c r="AV880" s="360"/>
      <c r="AW880" s="360"/>
      <c r="AX880" s="360"/>
      <c r="AY880" s="360"/>
      <c r="AZ880" s="360"/>
      <c r="BA880" s="360"/>
      <c r="BB880" s="360"/>
      <c r="BC880" s="360"/>
      <c r="BD880" s="360"/>
      <c r="BE880" s="360"/>
      <c r="BF880" s="360"/>
      <c r="BG880" s="360"/>
      <c r="BH880" s="360"/>
      <c r="BI880" s="360"/>
      <c r="BJ880" s="360"/>
      <c r="BK880" s="360">
        <v>13</v>
      </c>
      <c r="BL880" s="360">
        <v>1055</v>
      </c>
      <c r="BM880" s="362">
        <f t="shared" si="89"/>
        <v>263.75</v>
      </c>
    </row>
    <row r="881" spans="1:65" ht="15.75" customHeight="1">
      <c r="A881" s="340">
        <v>879</v>
      </c>
      <c r="B881" s="372" t="s">
        <v>4753</v>
      </c>
      <c r="C881" s="373"/>
      <c r="D881" s="373"/>
      <c r="E881" s="370" t="s">
        <v>5</v>
      </c>
      <c r="F881" s="360"/>
      <c r="G881" s="360"/>
      <c r="H881" s="360"/>
      <c r="I881" s="360"/>
      <c r="J881" s="360"/>
      <c r="K881" s="360"/>
      <c r="L881" s="360"/>
      <c r="M881" s="360"/>
      <c r="N881" s="360"/>
      <c r="O881" s="360"/>
      <c r="P881" s="360"/>
      <c r="Q881" s="360"/>
      <c r="R881" s="360"/>
      <c r="S881" s="360"/>
      <c r="T881" s="360"/>
      <c r="U881" s="360"/>
      <c r="V881" s="360"/>
      <c r="W881" s="360"/>
      <c r="X881" s="360"/>
      <c r="Y881" s="360"/>
      <c r="Z881" s="360"/>
      <c r="AA881" s="360"/>
      <c r="AB881" s="360"/>
      <c r="AC881" s="360"/>
      <c r="AD881" s="360"/>
      <c r="AE881" s="360"/>
      <c r="AF881" s="360"/>
      <c r="AG881" s="360"/>
      <c r="AH881" s="360"/>
      <c r="AI881" s="360"/>
      <c r="AJ881" s="360"/>
      <c r="AK881" s="360"/>
      <c r="AL881" s="360"/>
      <c r="AM881" s="360"/>
      <c r="AN881" s="360"/>
      <c r="AO881" s="360"/>
      <c r="AP881" s="360"/>
      <c r="AQ881" s="360"/>
      <c r="AR881" s="360"/>
      <c r="AS881" s="360"/>
      <c r="AT881" s="360"/>
      <c r="AU881" s="360"/>
      <c r="AV881" s="360"/>
      <c r="AW881" s="360"/>
      <c r="AX881" s="360"/>
      <c r="AY881" s="360"/>
      <c r="AZ881" s="360"/>
      <c r="BA881" s="360"/>
      <c r="BB881" s="360"/>
      <c r="BC881" s="360"/>
      <c r="BD881" s="360"/>
      <c r="BE881" s="360"/>
      <c r="BF881" s="360"/>
      <c r="BG881" s="360"/>
      <c r="BH881" s="360"/>
      <c r="BI881" s="360"/>
      <c r="BJ881" s="360"/>
      <c r="BK881" s="360">
        <v>3</v>
      </c>
      <c r="BL881" s="360">
        <v>153</v>
      </c>
      <c r="BM881" s="362">
        <f t="shared" si="89"/>
        <v>38.25</v>
      </c>
    </row>
    <row r="882" spans="1:65" ht="15.75" customHeight="1">
      <c r="A882" s="340">
        <v>880</v>
      </c>
      <c r="B882" s="372" t="s">
        <v>4754</v>
      </c>
      <c r="C882" s="373"/>
      <c r="D882" s="373"/>
      <c r="E882" s="370" t="s">
        <v>5</v>
      </c>
      <c r="F882" s="360"/>
      <c r="G882" s="360"/>
      <c r="H882" s="360"/>
      <c r="I882" s="360"/>
      <c r="J882" s="360"/>
      <c r="K882" s="360"/>
      <c r="L882" s="360"/>
      <c r="M882" s="360"/>
      <c r="N882" s="360"/>
      <c r="O882" s="360"/>
      <c r="P882" s="360"/>
      <c r="Q882" s="360"/>
      <c r="R882" s="360"/>
      <c r="S882" s="360"/>
      <c r="T882" s="360"/>
      <c r="U882" s="360"/>
      <c r="V882" s="360"/>
      <c r="W882" s="360"/>
      <c r="X882" s="360"/>
      <c r="Y882" s="360"/>
      <c r="Z882" s="360"/>
      <c r="AA882" s="360"/>
      <c r="AB882" s="360"/>
      <c r="AC882" s="360"/>
      <c r="AD882" s="360"/>
      <c r="AE882" s="360"/>
      <c r="AF882" s="360"/>
      <c r="AG882" s="360"/>
      <c r="AH882" s="360"/>
      <c r="AI882" s="360"/>
      <c r="AJ882" s="360"/>
      <c r="AK882" s="360"/>
      <c r="AL882" s="360"/>
      <c r="AM882" s="360"/>
      <c r="AN882" s="360"/>
      <c r="AO882" s="360"/>
      <c r="AP882" s="360"/>
      <c r="AQ882" s="360"/>
      <c r="AR882" s="360"/>
      <c r="AS882" s="360"/>
      <c r="AT882" s="360"/>
      <c r="AU882" s="360"/>
      <c r="AV882" s="360"/>
      <c r="AW882" s="360"/>
      <c r="AX882" s="360"/>
      <c r="AY882" s="360"/>
      <c r="AZ882" s="360"/>
      <c r="BA882" s="360"/>
      <c r="BB882" s="360"/>
      <c r="BC882" s="360"/>
      <c r="BD882" s="360"/>
      <c r="BE882" s="360"/>
      <c r="BF882" s="360"/>
      <c r="BG882" s="360"/>
      <c r="BH882" s="360"/>
      <c r="BI882" s="360"/>
      <c r="BJ882" s="360"/>
      <c r="BK882" s="360">
        <v>31</v>
      </c>
      <c r="BL882" s="360">
        <v>2117</v>
      </c>
      <c r="BM882" s="362">
        <f t="shared" si="89"/>
        <v>529.25</v>
      </c>
    </row>
    <row r="883" spans="1:65" ht="15.75" customHeight="1">
      <c r="A883" s="340">
        <v>881</v>
      </c>
      <c r="B883" s="372" t="s">
        <v>4755</v>
      </c>
      <c r="C883" s="373"/>
      <c r="D883" s="373"/>
      <c r="E883" s="370" t="s">
        <v>5</v>
      </c>
      <c r="F883" s="360"/>
      <c r="G883" s="360"/>
      <c r="H883" s="360"/>
      <c r="I883" s="360"/>
      <c r="J883" s="360"/>
      <c r="K883" s="360"/>
      <c r="L883" s="360"/>
      <c r="M883" s="360"/>
      <c r="N883" s="360"/>
      <c r="O883" s="360"/>
      <c r="P883" s="360"/>
      <c r="Q883" s="360"/>
      <c r="R883" s="360"/>
      <c r="S883" s="360"/>
      <c r="T883" s="360"/>
      <c r="U883" s="360"/>
      <c r="V883" s="360"/>
      <c r="W883" s="360"/>
      <c r="X883" s="360"/>
      <c r="Y883" s="360"/>
      <c r="Z883" s="360"/>
      <c r="AA883" s="360"/>
      <c r="AB883" s="360"/>
      <c r="AC883" s="360"/>
      <c r="AD883" s="360"/>
      <c r="AE883" s="360"/>
      <c r="AF883" s="360"/>
      <c r="AG883" s="360"/>
      <c r="AH883" s="360"/>
      <c r="AI883" s="360"/>
      <c r="AJ883" s="360"/>
      <c r="AK883" s="360"/>
      <c r="AL883" s="360"/>
      <c r="AM883" s="360"/>
      <c r="AN883" s="360"/>
      <c r="AO883" s="360"/>
      <c r="AP883" s="360"/>
      <c r="AQ883" s="360"/>
      <c r="AR883" s="360"/>
      <c r="AS883" s="360"/>
      <c r="AT883" s="360"/>
      <c r="AU883" s="360"/>
      <c r="AV883" s="360"/>
      <c r="AW883" s="360"/>
      <c r="AX883" s="360"/>
      <c r="AY883" s="360"/>
      <c r="AZ883" s="360"/>
      <c r="BA883" s="360"/>
      <c r="BB883" s="360"/>
      <c r="BC883" s="360"/>
      <c r="BD883" s="360"/>
      <c r="BE883" s="360"/>
      <c r="BF883" s="360"/>
      <c r="BG883" s="360"/>
      <c r="BH883" s="360"/>
      <c r="BI883" s="360"/>
      <c r="BJ883" s="360"/>
      <c r="BK883" s="360">
        <v>2</v>
      </c>
      <c r="BL883" s="360">
        <v>158</v>
      </c>
      <c r="BM883" s="362">
        <f t="shared" si="89"/>
        <v>39.5</v>
      </c>
    </row>
    <row r="884" spans="1:65" ht="15.75" customHeight="1">
      <c r="A884" s="340">
        <v>882</v>
      </c>
      <c r="B884" s="372" t="s">
        <v>4756</v>
      </c>
      <c r="C884" s="373"/>
      <c r="D884" s="373"/>
      <c r="E884" s="370" t="s">
        <v>5</v>
      </c>
      <c r="F884" s="360"/>
      <c r="G884" s="360"/>
      <c r="H884" s="360"/>
      <c r="I884" s="360"/>
      <c r="J884" s="360"/>
      <c r="K884" s="360"/>
      <c r="L884" s="360"/>
      <c r="M884" s="360"/>
      <c r="N884" s="360"/>
      <c r="O884" s="360"/>
      <c r="P884" s="360"/>
      <c r="Q884" s="360"/>
      <c r="R884" s="360"/>
      <c r="S884" s="360"/>
      <c r="T884" s="360"/>
      <c r="U884" s="360"/>
      <c r="V884" s="360"/>
      <c r="W884" s="360"/>
      <c r="X884" s="360"/>
      <c r="Y884" s="360"/>
      <c r="Z884" s="360"/>
      <c r="AA884" s="360"/>
      <c r="AB884" s="360"/>
      <c r="AC884" s="360"/>
      <c r="AD884" s="360"/>
      <c r="AE884" s="360"/>
      <c r="AF884" s="360"/>
      <c r="AG884" s="360"/>
      <c r="AH884" s="360"/>
      <c r="AI884" s="360"/>
      <c r="AJ884" s="360"/>
      <c r="AK884" s="360"/>
      <c r="AL884" s="360"/>
      <c r="AM884" s="360"/>
      <c r="AN884" s="360"/>
      <c r="AO884" s="360"/>
      <c r="AP884" s="360"/>
      <c r="AQ884" s="360"/>
      <c r="AR884" s="360"/>
      <c r="AS884" s="360"/>
      <c r="AT884" s="360"/>
      <c r="AU884" s="360"/>
      <c r="AV884" s="360"/>
      <c r="AW884" s="360"/>
      <c r="AX884" s="360"/>
      <c r="AY884" s="360"/>
      <c r="AZ884" s="360"/>
      <c r="BA884" s="360"/>
      <c r="BB884" s="360"/>
      <c r="BC884" s="360"/>
      <c r="BD884" s="360"/>
      <c r="BE884" s="360"/>
      <c r="BF884" s="360"/>
      <c r="BG884" s="360"/>
      <c r="BH884" s="360"/>
      <c r="BI884" s="360"/>
      <c r="BJ884" s="360"/>
      <c r="BK884" s="360">
        <v>1</v>
      </c>
      <c r="BL884" s="360">
        <v>59</v>
      </c>
      <c r="BM884" s="362">
        <f t="shared" si="89"/>
        <v>14.75</v>
      </c>
    </row>
    <row r="885" spans="1:65" ht="15.75" customHeight="1">
      <c r="A885" s="341" t="s">
        <v>924</v>
      </c>
      <c r="B885" s="313"/>
      <c r="C885" s="296"/>
      <c r="D885" s="296"/>
      <c r="E885" s="303"/>
      <c r="F885" s="314">
        <f t="shared" ref="F885:AX885" si="90">SUM(F3:F478)</f>
        <v>113</v>
      </c>
      <c r="G885" s="314">
        <f t="shared" si="90"/>
        <v>7515</v>
      </c>
      <c r="H885" s="314">
        <f t="shared" si="90"/>
        <v>1878.75</v>
      </c>
      <c r="I885" s="314">
        <f t="shared" si="90"/>
        <v>146</v>
      </c>
      <c r="J885" s="314">
        <f t="shared" si="90"/>
        <v>9994</v>
      </c>
      <c r="K885" s="314">
        <f t="shared" si="90"/>
        <v>2498.5</v>
      </c>
      <c r="L885" s="314">
        <f t="shared" si="90"/>
        <v>278</v>
      </c>
      <c r="M885" s="314">
        <f t="shared" si="90"/>
        <v>19946</v>
      </c>
      <c r="N885" s="314">
        <f t="shared" si="90"/>
        <v>4986.5</v>
      </c>
      <c r="O885" s="314">
        <f t="shared" si="90"/>
        <v>460</v>
      </c>
      <c r="P885" s="314">
        <f t="shared" si="90"/>
        <v>31836</v>
      </c>
      <c r="Q885" s="314">
        <f t="shared" si="90"/>
        <v>7959</v>
      </c>
      <c r="R885" s="314">
        <f t="shared" si="90"/>
        <v>737</v>
      </c>
      <c r="S885" s="314">
        <f t="shared" si="90"/>
        <v>50055</v>
      </c>
      <c r="T885" s="314">
        <f t="shared" si="90"/>
        <v>12513.75</v>
      </c>
      <c r="U885" s="314">
        <f t="shared" si="90"/>
        <v>3117</v>
      </c>
      <c r="V885" s="314">
        <f t="shared" si="90"/>
        <v>221898</v>
      </c>
      <c r="W885" s="314">
        <f t="shared" si="90"/>
        <v>55474.5</v>
      </c>
      <c r="X885" s="314" t="e">
        <f t="shared" si="90"/>
        <v>#N/A</v>
      </c>
      <c r="Y885" s="314" t="e">
        <f t="shared" si="90"/>
        <v>#N/A</v>
      </c>
      <c r="Z885" s="314" t="e">
        <f t="shared" si="90"/>
        <v>#N/A</v>
      </c>
      <c r="AA885" s="314">
        <f t="shared" si="90"/>
        <v>13131</v>
      </c>
      <c r="AB885" s="314">
        <f t="shared" si="90"/>
        <v>908385</v>
      </c>
      <c r="AC885" s="314">
        <f t="shared" si="90"/>
        <v>227096.25</v>
      </c>
      <c r="AD885" s="314">
        <f t="shared" si="90"/>
        <v>16948</v>
      </c>
      <c r="AE885" s="314">
        <f t="shared" si="90"/>
        <v>1124676</v>
      </c>
      <c r="AF885" s="315">
        <f t="shared" si="90"/>
        <v>281169</v>
      </c>
      <c r="AG885" s="315">
        <f t="shared" si="90"/>
        <v>20210</v>
      </c>
      <c r="AH885" s="316">
        <f t="shared" si="90"/>
        <v>1327770</v>
      </c>
      <c r="AI885" s="316">
        <f t="shared" si="90"/>
        <v>331942.5</v>
      </c>
      <c r="AJ885" s="316">
        <f t="shared" si="90"/>
        <v>23849</v>
      </c>
      <c r="AK885" s="316">
        <f t="shared" si="90"/>
        <v>1476159</v>
      </c>
      <c r="AL885" s="316">
        <f t="shared" si="90"/>
        <v>369039.75</v>
      </c>
      <c r="AM885" s="316">
        <f t="shared" si="90"/>
        <v>24083</v>
      </c>
      <c r="AN885" s="316">
        <f t="shared" si="90"/>
        <v>1516025</v>
      </c>
      <c r="AO885" s="316">
        <f t="shared" si="90"/>
        <v>379006.25</v>
      </c>
      <c r="AP885" s="316">
        <f t="shared" si="90"/>
        <v>26842</v>
      </c>
      <c r="AQ885" s="316">
        <f t="shared" si="90"/>
        <v>1750578</v>
      </c>
      <c r="AR885" s="316">
        <f t="shared" si="90"/>
        <v>437644.5</v>
      </c>
      <c r="AS885" s="317">
        <f t="shared" si="90"/>
        <v>22489</v>
      </c>
      <c r="AT885" s="318">
        <f t="shared" si="90"/>
        <v>1486299</v>
      </c>
      <c r="AU885" s="317">
        <f t="shared" si="90"/>
        <v>371574.75</v>
      </c>
      <c r="AV885" s="317">
        <f t="shared" si="90"/>
        <v>80777</v>
      </c>
      <c r="AW885" s="318">
        <f t="shared" si="90"/>
        <v>5321363</v>
      </c>
      <c r="AX885" s="317">
        <f t="shared" si="90"/>
        <v>1329818.25</v>
      </c>
      <c r="AY885" s="317">
        <f>SUM(AY3:AY479)</f>
        <v>88224</v>
      </c>
      <c r="AZ885" s="318">
        <f>SUM(AZ3:AZ479)</f>
        <v>5859344</v>
      </c>
      <c r="BA885" s="317">
        <f>SUM(BA3:BA479)</f>
        <v>1464836</v>
      </c>
      <c r="BB885" s="317">
        <f>SUM(BB3:BB480)</f>
        <v>91406</v>
      </c>
      <c r="BC885" s="318">
        <f>SUM(BC3:BC480)</f>
        <v>6100762</v>
      </c>
      <c r="BD885" s="317">
        <f>SUM(BD3:BD480)</f>
        <v>1525190.5</v>
      </c>
      <c r="BE885" s="317">
        <f>SUM(BE3:BE596)</f>
        <v>102239</v>
      </c>
      <c r="BF885" s="318">
        <f>SUM(BF3:BF596)</f>
        <v>6873029</v>
      </c>
      <c r="BG885" s="317">
        <f>SUM(BG3:BG596)</f>
        <v>1718257.25</v>
      </c>
      <c r="BH885" s="317">
        <f>SUM(BH3:BH830)</f>
        <v>104701</v>
      </c>
      <c r="BI885" s="318">
        <f>SUM(BI3:BI830)</f>
        <v>6952463</v>
      </c>
      <c r="BJ885" s="317">
        <f>SUM(BJ3:BJ830)</f>
        <v>1738115.75</v>
      </c>
      <c r="BK885" s="317">
        <f>SUM(BK3:BK884)</f>
        <v>119804</v>
      </c>
      <c r="BL885" s="318">
        <f>SUM(BL3:BL884)</f>
        <v>7904544</v>
      </c>
      <c r="BM885" s="374">
        <f>SUM(BM3:BM884)</f>
        <v>1976136</v>
      </c>
    </row>
  </sheetData>
  <autoFilter ref="A2:AL885" xr:uid="{00000000-0009-0000-0000-000002000000}"/>
  <mergeCells count="23">
    <mergeCell ref="BK1:BM1"/>
    <mergeCell ref="BH1:BJ1"/>
    <mergeCell ref="BB1:BD1"/>
    <mergeCell ref="BE1:BG1"/>
    <mergeCell ref="A1:A2"/>
    <mergeCell ref="B1:B2"/>
    <mergeCell ref="E1:E2"/>
    <mergeCell ref="F1:H1"/>
    <mergeCell ref="L1:N1"/>
    <mergeCell ref="I1:K1"/>
    <mergeCell ref="O1:Q1"/>
    <mergeCell ref="R1:T1"/>
    <mergeCell ref="AY1:BA1"/>
    <mergeCell ref="U1:W1"/>
    <mergeCell ref="X1:Z1"/>
    <mergeCell ref="AA1:AC1"/>
    <mergeCell ref="AV1:AX1"/>
    <mergeCell ref="AD1:AF1"/>
    <mergeCell ref="AP1:AR1"/>
    <mergeCell ref="AM1:AO1"/>
    <mergeCell ref="AJ1:AL1"/>
    <mergeCell ref="AS1:AU1"/>
    <mergeCell ref="AG1:AI1"/>
  </mergeCells>
  <pageMargins left="0.7" right="0.7" top="0.75" bottom="0.75" header="0.3" footer="0.3"/>
  <pageSetup paperSize="26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CC"/>
  </sheetPr>
  <dimension ref="A1:AM106"/>
  <sheetViews>
    <sheetView showGridLines="0" topLeftCell="A94" zoomScale="90" zoomScaleNormal="90" workbookViewId="0">
      <selection activeCell="AM4" sqref="AM4:AM105"/>
    </sheetView>
  </sheetViews>
  <sheetFormatPr defaultColWidth="9.140625" defaultRowHeight="15" customHeight="1"/>
  <cols>
    <col min="1" max="1" width="11" style="18" customWidth="1"/>
    <col min="2" max="2" width="33.140625" style="18" customWidth="1"/>
    <col min="3" max="3" width="10" style="36" customWidth="1"/>
    <col min="4" max="7" width="10" style="18" hidden="1" customWidth="1"/>
    <col min="8" max="9" width="11" style="18" hidden="1" customWidth="1"/>
    <col min="10" max="10" width="0" style="18" hidden="1" customWidth="1"/>
    <col min="11" max="11" width="9.85546875" style="18" hidden="1" customWidth="1"/>
    <col min="12" max="12" width="9" style="18" hidden="1" customWidth="1"/>
    <col min="13" max="15" width="9.7109375" style="18" hidden="1" customWidth="1"/>
    <col min="16" max="16" width="9.140625" style="18" hidden="1" customWidth="1"/>
    <col min="17" max="17" width="10.85546875" style="18" hidden="1" customWidth="1"/>
    <col min="18" max="18" width="11" style="18" hidden="1" customWidth="1"/>
    <col min="19" max="19" width="9.42578125" style="18" hidden="1" customWidth="1"/>
    <col min="20" max="20" width="11" style="18" hidden="1" customWidth="1"/>
    <col min="21" max="21" width="12" style="18" hidden="1" customWidth="1"/>
    <col min="22" max="22" width="11.28515625" style="18" hidden="1" customWidth="1"/>
    <col min="23" max="23" width="14" style="18" hidden="1" customWidth="1"/>
    <col min="24" max="24" width="12" style="18" hidden="1" customWidth="1"/>
    <col min="25" max="25" width="10.7109375" style="18" hidden="1" customWidth="1"/>
    <col min="26" max="26" width="13" style="18" hidden="1" customWidth="1"/>
    <col min="27" max="27" width="12" style="18" hidden="1" customWidth="1"/>
    <col min="28" max="28" width="10.7109375" style="18" hidden="1" customWidth="1"/>
    <col min="29" max="29" width="13" style="18" hidden="1" customWidth="1"/>
    <col min="30" max="30" width="12" style="18" hidden="1" customWidth="1"/>
    <col min="31" max="31" width="10.7109375" style="18" hidden="1" customWidth="1"/>
    <col min="32" max="32" width="13" style="18" hidden="1" customWidth="1"/>
    <col min="33" max="33" width="12" style="18" hidden="1" customWidth="1"/>
    <col min="34" max="34" width="10.7109375" style="18" hidden="1" customWidth="1"/>
    <col min="35" max="35" width="13" style="18" hidden="1" customWidth="1"/>
    <col min="36" max="36" width="12" style="18" hidden="1" customWidth="1"/>
    <col min="37" max="37" width="10.7109375" style="18" customWidth="1"/>
    <col min="38" max="38" width="13" style="18" customWidth="1"/>
    <col min="39" max="39" width="12" style="18" customWidth="1"/>
    <col min="40" max="16384" width="9.140625" style="18"/>
  </cols>
  <sheetData>
    <row r="1" spans="1:39" ht="15" customHeight="1">
      <c r="A1" s="436" t="s">
        <v>0</v>
      </c>
      <c r="B1" s="437" t="s">
        <v>2</v>
      </c>
      <c r="C1" s="436" t="s">
        <v>1</v>
      </c>
      <c r="D1" s="434">
        <v>43040</v>
      </c>
      <c r="E1" s="435"/>
      <c r="F1" s="435"/>
      <c r="G1" s="430">
        <v>43070</v>
      </c>
      <c r="H1" s="430"/>
      <c r="I1" s="430"/>
      <c r="J1" s="430">
        <v>43101</v>
      </c>
      <c r="K1" s="430"/>
      <c r="L1" s="430"/>
      <c r="M1" s="430">
        <v>43132</v>
      </c>
      <c r="N1" s="430"/>
      <c r="O1" s="430"/>
      <c r="P1" s="430">
        <v>43160</v>
      </c>
      <c r="Q1" s="430"/>
      <c r="R1" s="430"/>
      <c r="S1" s="430">
        <v>43191</v>
      </c>
      <c r="T1" s="430"/>
      <c r="U1" s="430"/>
      <c r="V1" s="430">
        <v>43221</v>
      </c>
      <c r="W1" s="430"/>
      <c r="X1" s="430"/>
      <c r="Y1" s="430">
        <v>43252</v>
      </c>
      <c r="Z1" s="430"/>
      <c r="AA1" s="430"/>
      <c r="AB1" s="430">
        <v>43282</v>
      </c>
      <c r="AC1" s="430"/>
      <c r="AD1" s="430"/>
      <c r="AE1" s="430">
        <v>43313</v>
      </c>
      <c r="AF1" s="430"/>
      <c r="AG1" s="430"/>
      <c r="AH1" s="430">
        <v>43344</v>
      </c>
      <c r="AI1" s="430"/>
      <c r="AJ1" s="430"/>
      <c r="AK1" s="430">
        <v>43374</v>
      </c>
      <c r="AL1" s="430"/>
      <c r="AM1" s="430"/>
    </row>
    <row r="2" spans="1:39" ht="15" customHeight="1">
      <c r="A2" s="436"/>
      <c r="B2" s="437"/>
      <c r="C2" s="436"/>
      <c r="D2" s="84" t="s">
        <v>923</v>
      </c>
      <c r="E2" s="84" t="s">
        <v>922</v>
      </c>
      <c r="F2" s="85">
        <v>0.25</v>
      </c>
      <c r="G2" s="84" t="s">
        <v>923</v>
      </c>
      <c r="H2" s="84" t="s">
        <v>922</v>
      </c>
      <c r="I2" s="85">
        <v>0.25</v>
      </c>
      <c r="J2" s="115" t="s">
        <v>923</v>
      </c>
      <c r="K2" s="115" t="s">
        <v>922</v>
      </c>
      <c r="L2" s="85">
        <v>0.25</v>
      </c>
      <c r="M2" s="151" t="s">
        <v>923</v>
      </c>
      <c r="N2" s="151" t="s">
        <v>922</v>
      </c>
      <c r="O2" s="85">
        <v>0.25</v>
      </c>
      <c r="P2" s="186" t="s">
        <v>923</v>
      </c>
      <c r="Q2" s="186" t="s">
        <v>922</v>
      </c>
      <c r="R2" s="85">
        <v>0.25</v>
      </c>
      <c r="S2" s="202" t="s">
        <v>923</v>
      </c>
      <c r="T2" s="202" t="s">
        <v>922</v>
      </c>
      <c r="U2" s="85">
        <v>0.25</v>
      </c>
      <c r="V2" s="241" t="s">
        <v>923</v>
      </c>
      <c r="W2" s="241" t="s">
        <v>922</v>
      </c>
      <c r="X2" s="85">
        <v>0.25</v>
      </c>
      <c r="Y2" s="241" t="s">
        <v>923</v>
      </c>
      <c r="Z2" s="241" t="s">
        <v>922</v>
      </c>
      <c r="AA2" s="85">
        <v>0.25</v>
      </c>
      <c r="AB2" s="291" t="s">
        <v>923</v>
      </c>
      <c r="AC2" s="291" t="s">
        <v>922</v>
      </c>
      <c r="AD2" s="85">
        <v>0.25</v>
      </c>
      <c r="AE2" s="304" t="s">
        <v>923</v>
      </c>
      <c r="AF2" s="304" t="s">
        <v>922</v>
      </c>
      <c r="AG2" s="85">
        <v>0.25</v>
      </c>
      <c r="AH2" s="322" t="s">
        <v>923</v>
      </c>
      <c r="AI2" s="322" t="s">
        <v>922</v>
      </c>
      <c r="AJ2" s="85">
        <v>0.25</v>
      </c>
      <c r="AK2" s="350" t="s">
        <v>923</v>
      </c>
      <c r="AL2" s="350" t="s">
        <v>922</v>
      </c>
      <c r="AM2" s="85">
        <v>0.25</v>
      </c>
    </row>
    <row r="3" spans="1:39" ht="15" customHeight="1">
      <c r="A3" s="39" t="s">
        <v>919</v>
      </c>
      <c r="B3" s="11" t="s">
        <v>1668</v>
      </c>
      <c r="C3" s="88" t="str">
        <f>VLOOKUP(B3,Remark!O:P,2,0)</f>
        <v>BANA</v>
      </c>
      <c r="D3" s="40">
        <v>172</v>
      </c>
      <c r="E3" s="40">
        <v>13988</v>
      </c>
      <c r="F3" s="58">
        <f>E3*25%</f>
        <v>3497</v>
      </c>
      <c r="G3" s="77">
        <v>407</v>
      </c>
      <c r="H3" s="77">
        <v>38591</v>
      </c>
      <c r="I3" s="78">
        <f>H3*25%</f>
        <v>9647.75</v>
      </c>
      <c r="J3" s="40">
        <v>430</v>
      </c>
      <c r="K3" s="40">
        <v>36278</v>
      </c>
      <c r="L3" s="78">
        <f>K3*25%</f>
        <v>9069.5</v>
      </c>
      <c r="M3" s="62">
        <v>487</v>
      </c>
      <c r="N3" s="10">
        <v>41813</v>
      </c>
      <c r="O3" s="78">
        <f>N3*25%</f>
        <v>10453.25</v>
      </c>
      <c r="P3" s="102">
        <v>439</v>
      </c>
      <c r="Q3" s="102">
        <v>40833</v>
      </c>
      <c r="R3" s="78">
        <f>Q3*25%</f>
        <v>10208.25</v>
      </c>
      <c r="S3" s="210">
        <v>173</v>
      </c>
      <c r="T3" s="210">
        <v>15055</v>
      </c>
      <c r="U3" s="211">
        <f>T3*25%</f>
        <v>3763.75</v>
      </c>
      <c r="V3" s="210">
        <v>872</v>
      </c>
      <c r="W3" s="210">
        <v>74112</v>
      </c>
      <c r="X3" s="272">
        <f>W3*25%</f>
        <v>18528</v>
      </c>
      <c r="Y3" s="210">
        <v>821</v>
      </c>
      <c r="Z3" s="210">
        <v>70559</v>
      </c>
      <c r="AA3" s="211">
        <f>Z3*25%</f>
        <v>17639.75</v>
      </c>
      <c r="AB3" s="210">
        <v>978</v>
      </c>
      <c r="AC3" s="210">
        <v>85710</v>
      </c>
      <c r="AD3" s="211">
        <f>AC3*25%</f>
        <v>21427.5</v>
      </c>
      <c r="AE3" s="210">
        <v>999</v>
      </c>
      <c r="AF3" s="210">
        <v>89347</v>
      </c>
      <c r="AG3" s="211">
        <f>AF3*25%</f>
        <v>22336.75</v>
      </c>
      <c r="AH3" s="210">
        <v>1204</v>
      </c>
      <c r="AI3" s="210">
        <v>109286</v>
      </c>
      <c r="AJ3" s="211">
        <f>AI3*25%</f>
        <v>27321.5</v>
      </c>
      <c r="AK3" s="210">
        <v>1349</v>
      </c>
      <c r="AL3" s="210">
        <v>120337</v>
      </c>
      <c r="AM3" s="211">
        <f>AL3*25%</f>
        <v>30084.25</v>
      </c>
    </row>
    <row r="4" spans="1:39" ht="15" customHeight="1">
      <c r="A4" s="39" t="s">
        <v>920</v>
      </c>
      <c r="B4" s="11" t="s">
        <v>1669</v>
      </c>
      <c r="C4" s="88" t="str">
        <f>VLOOKUP(B4,Remark!O:P,2,0)</f>
        <v>Kerry</v>
      </c>
      <c r="D4" s="40">
        <v>822</v>
      </c>
      <c r="E4" s="40">
        <v>67772</v>
      </c>
      <c r="F4" s="58">
        <f t="shared" ref="F4" si="0">E4*25%</f>
        <v>16943</v>
      </c>
      <c r="G4" s="77">
        <v>1447</v>
      </c>
      <c r="H4" s="77">
        <v>107455</v>
      </c>
      <c r="I4" s="78">
        <f>H4*25%</f>
        <v>26863.75</v>
      </c>
      <c r="J4" s="40">
        <v>1767</v>
      </c>
      <c r="K4" s="40">
        <v>138421</v>
      </c>
      <c r="L4" s="78">
        <f>K4*25%</f>
        <v>34605.25</v>
      </c>
      <c r="M4" s="62">
        <v>1812</v>
      </c>
      <c r="N4" s="10">
        <v>138900</v>
      </c>
      <c r="O4" s="78">
        <f t="shared" ref="O4:O43" si="1">N4*25%</f>
        <v>34725</v>
      </c>
      <c r="P4" s="102">
        <v>1561</v>
      </c>
      <c r="Q4" s="102">
        <v>120827</v>
      </c>
      <c r="R4" s="78">
        <f t="shared" ref="R4:R43" si="2">Q4*25%</f>
        <v>30206.75</v>
      </c>
      <c r="S4" s="210">
        <v>431</v>
      </c>
      <c r="T4" s="210">
        <v>32229</v>
      </c>
      <c r="U4" s="211">
        <f t="shared" ref="U4:U43" si="3">T4*25%</f>
        <v>8057.25</v>
      </c>
      <c r="V4" s="210">
        <v>1681</v>
      </c>
      <c r="W4" s="210">
        <v>125141</v>
      </c>
      <c r="X4" s="272">
        <f t="shared" ref="X4:X67" si="4">W4*25%</f>
        <v>31285.25</v>
      </c>
      <c r="Y4" s="210">
        <v>1603</v>
      </c>
      <c r="Z4" s="210">
        <v>115217</v>
      </c>
      <c r="AA4" s="211">
        <f t="shared" ref="AA4:AA67" si="5">Z4*25%</f>
        <v>28804.25</v>
      </c>
      <c r="AB4" s="210">
        <v>1569</v>
      </c>
      <c r="AC4" s="210">
        <v>120633</v>
      </c>
      <c r="AD4" s="211">
        <f t="shared" ref="AD4:AD67" si="6">AC4*25%</f>
        <v>30158.25</v>
      </c>
      <c r="AE4" s="210">
        <v>1414</v>
      </c>
      <c r="AF4" s="210">
        <v>109554</v>
      </c>
      <c r="AG4" s="211">
        <f t="shared" ref="AG4:AG67" si="7">AF4*25%</f>
        <v>27388.5</v>
      </c>
      <c r="AH4" s="210">
        <v>1280</v>
      </c>
      <c r="AI4" s="210">
        <v>95382</v>
      </c>
      <c r="AJ4" s="211">
        <f t="shared" ref="AJ4:AJ67" si="8">AI4*25%</f>
        <v>23845.5</v>
      </c>
      <c r="AK4" s="210">
        <v>1196</v>
      </c>
      <c r="AL4" s="210">
        <v>89732</v>
      </c>
      <c r="AM4" s="211">
        <f t="shared" ref="AM4:AM67" si="9">AL4*25%</f>
        <v>22433</v>
      </c>
    </row>
    <row r="5" spans="1:39" ht="15" customHeight="1">
      <c r="A5" s="39" t="s">
        <v>1561</v>
      </c>
      <c r="B5" s="11" t="s">
        <v>1562</v>
      </c>
      <c r="C5" s="88" t="str">
        <f>VLOOKUP(B5,Remark!O:P,2,0)</f>
        <v>Kerry</v>
      </c>
      <c r="D5" s="40"/>
      <c r="E5" s="40"/>
      <c r="F5" s="58"/>
      <c r="G5" s="77"/>
      <c r="H5" s="77"/>
      <c r="I5" s="78"/>
      <c r="J5" s="40"/>
      <c r="K5" s="40"/>
      <c r="L5" s="78"/>
      <c r="M5" s="62">
        <v>38</v>
      </c>
      <c r="N5" s="10">
        <v>4684</v>
      </c>
      <c r="O5" s="78">
        <f t="shared" si="1"/>
        <v>1171</v>
      </c>
      <c r="P5" s="102">
        <v>348</v>
      </c>
      <c r="Q5" s="102">
        <v>36548</v>
      </c>
      <c r="R5" s="78">
        <f t="shared" si="2"/>
        <v>9137</v>
      </c>
      <c r="S5" s="210">
        <v>139</v>
      </c>
      <c r="T5" s="210">
        <v>13927</v>
      </c>
      <c r="U5" s="211">
        <f t="shared" si="3"/>
        <v>3481.75</v>
      </c>
      <c r="V5" s="210">
        <v>827</v>
      </c>
      <c r="W5" s="210">
        <v>80199</v>
      </c>
      <c r="X5" s="272">
        <f t="shared" si="4"/>
        <v>20049.75</v>
      </c>
      <c r="Y5" s="210">
        <v>907</v>
      </c>
      <c r="Z5" s="210">
        <v>90787</v>
      </c>
      <c r="AA5" s="211">
        <f t="shared" si="5"/>
        <v>22696.75</v>
      </c>
      <c r="AB5" s="210">
        <v>1184</v>
      </c>
      <c r="AC5" s="210">
        <v>107262</v>
      </c>
      <c r="AD5" s="211">
        <f t="shared" si="6"/>
        <v>26815.5</v>
      </c>
      <c r="AE5" s="210">
        <v>1516</v>
      </c>
      <c r="AF5" s="210">
        <v>141290</v>
      </c>
      <c r="AG5" s="211">
        <f t="shared" si="7"/>
        <v>35322.5</v>
      </c>
      <c r="AH5" s="210">
        <v>1574</v>
      </c>
      <c r="AI5" s="210">
        <v>140664</v>
      </c>
      <c r="AJ5" s="211">
        <f t="shared" si="8"/>
        <v>35166</v>
      </c>
      <c r="AK5" s="210">
        <v>1582</v>
      </c>
      <c r="AL5" s="210">
        <v>143708</v>
      </c>
      <c r="AM5" s="211">
        <f t="shared" si="9"/>
        <v>35927</v>
      </c>
    </row>
    <row r="6" spans="1:39" ht="15" customHeight="1">
      <c r="A6" s="39" t="s">
        <v>1563</v>
      </c>
      <c r="B6" s="11" t="s">
        <v>1564</v>
      </c>
      <c r="C6" s="88" t="str">
        <f>VLOOKUP(B6,Remark!O:P,2,0)</f>
        <v>NLCH</v>
      </c>
      <c r="D6" s="40"/>
      <c r="E6" s="40"/>
      <c r="F6" s="58"/>
      <c r="G6" s="77"/>
      <c r="H6" s="77"/>
      <c r="I6" s="78"/>
      <c r="J6" s="40"/>
      <c r="K6" s="40"/>
      <c r="L6" s="78"/>
      <c r="M6" s="62"/>
      <c r="N6" s="10"/>
      <c r="O6" s="78">
        <f t="shared" si="1"/>
        <v>0</v>
      </c>
      <c r="P6" s="102">
        <v>253</v>
      </c>
      <c r="Q6" s="102">
        <v>20507</v>
      </c>
      <c r="R6" s="78">
        <f t="shared" si="2"/>
        <v>5126.75</v>
      </c>
      <c r="S6" s="210">
        <v>127</v>
      </c>
      <c r="T6" s="210">
        <v>9749</v>
      </c>
      <c r="U6" s="211">
        <f t="shared" si="3"/>
        <v>2437.25</v>
      </c>
      <c r="V6" s="210">
        <v>755</v>
      </c>
      <c r="W6" s="210">
        <v>54687</v>
      </c>
      <c r="X6" s="272">
        <f t="shared" si="4"/>
        <v>13671.75</v>
      </c>
      <c r="Y6" s="210">
        <v>680</v>
      </c>
      <c r="Z6" s="210">
        <v>49654</v>
      </c>
      <c r="AA6" s="211">
        <f t="shared" si="5"/>
        <v>12413.5</v>
      </c>
      <c r="AB6" s="210">
        <v>807</v>
      </c>
      <c r="AC6" s="210">
        <v>59371</v>
      </c>
      <c r="AD6" s="211">
        <f t="shared" si="6"/>
        <v>14842.75</v>
      </c>
      <c r="AE6" s="210">
        <v>893</v>
      </c>
      <c r="AF6" s="210">
        <v>63555</v>
      </c>
      <c r="AG6" s="211">
        <f t="shared" si="7"/>
        <v>15888.75</v>
      </c>
      <c r="AH6" s="210">
        <v>1063</v>
      </c>
      <c r="AI6" s="210">
        <v>75109</v>
      </c>
      <c r="AJ6" s="211">
        <f t="shared" si="8"/>
        <v>18777.25</v>
      </c>
      <c r="AK6" s="210">
        <v>1140</v>
      </c>
      <c r="AL6" s="210">
        <v>82808</v>
      </c>
      <c r="AM6" s="211">
        <f t="shared" si="9"/>
        <v>20702</v>
      </c>
    </row>
    <row r="7" spans="1:39" ht="15" customHeight="1">
      <c r="A7" s="39" t="s">
        <v>1565</v>
      </c>
      <c r="B7" s="11" t="s">
        <v>1566</v>
      </c>
      <c r="C7" s="88" t="str">
        <f>VLOOKUP(B7,Remark!O:P,2,0)</f>
        <v>Kerry</v>
      </c>
      <c r="D7" s="40"/>
      <c r="E7" s="40"/>
      <c r="F7" s="58"/>
      <c r="G7" s="77"/>
      <c r="H7" s="77"/>
      <c r="I7" s="78"/>
      <c r="J7" s="40"/>
      <c r="K7" s="40"/>
      <c r="L7" s="78"/>
      <c r="M7" s="62"/>
      <c r="N7" s="10"/>
      <c r="O7" s="78">
        <f t="shared" si="1"/>
        <v>0</v>
      </c>
      <c r="P7" s="102">
        <v>18</v>
      </c>
      <c r="Q7" s="102">
        <v>1780</v>
      </c>
      <c r="R7" s="78">
        <f t="shared" si="2"/>
        <v>445</v>
      </c>
      <c r="S7" s="210">
        <v>42</v>
      </c>
      <c r="T7" s="210">
        <v>4230</v>
      </c>
      <c r="U7" s="211">
        <f t="shared" si="3"/>
        <v>1057.5</v>
      </c>
      <c r="V7" s="210">
        <v>582</v>
      </c>
      <c r="W7" s="210">
        <v>53188</v>
      </c>
      <c r="X7" s="272">
        <f t="shared" si="4"/>
        <v>13297</v>
      </c>
      <c r="Y7" s="210">
        <v>599</v>
      </c>
      <c r="Z7" s="210">
        <v>49845</v>
      </c>
      <c r="AA7" s="211">
        <f t="shared" si="5"/>
        <v>12461.25</v>
      </c>
      <c r="AB7" s="210">
        <v>819</v>
      </c>
      <c r="AC7" s="210">
        <v>67109</v>
      </c>
      <c r="AD7" s="211">
        <f t="shared" si="6"/>
        <v>16777.25</v>
      </c>
      <c r="AE7" s="210">
        <v>902</v>
      </c>
      <c r="AF7" s="210">
        <v>76030</v>
      </c>
      <c r="AG7" s="211">
        <f t="shared" si="7"/>
        <v>19007.5</v>
      </c>
      <c r="AH7" s="210">
        <v>992</v>
      </c>
      <c r="AI7" s="210">
        <v>93310</v>
      </c>
      <c r="AJ7" s="211">
        <f t="shared" si="8"/>
        <v>23327.5</v>
      </c>
      <c r="AK7" s="210">
        <v>861</v>
      </c>
      <c r="AL7" s="210">
        <v>85769</v>
      </c>
      <c r="AM7" s="211">
        <f t="shared" si="9"/>
        <v>21442.25</v>
      </c>
    </row>
    <row r="8" spans="1:39" ht="15" customHeight="1">
      <c r="A8" s="39" t="s">
        <v>1567</v>
      </c>
      <c r="B8" s="11" t="s">
        <v>1568</v>
      </c>
      <c r="C8" s="88" t="str">
        <f>VLOOKUP(B8,Remark!O:P,2,0)</f>
        <v>Kerry</v>
      </c>
      <c r="D8" s="40"/>
      <c r="E8" s="40"/>
      <c r="F8" s="58"/>
      <c r="G8" s="77"/>
      <c r="H8" s="77"/>
      <c r="I8" s="78"/>
      <c r="J8" s="40"/>
      <c r="K8" s="40"/>
      <c r="L8" s="78"/>
      <c r="M8" s="62">
        <v>15</v>
      </c>
      <c r="N8" s="10">
        <v>1369</v>
      </c>
      <c r="O8" s="78">
        <f t="shared" si="1"/>
        <v>342.25</v>
      </c>
      <c r="P8" s="102">
        <v>173</v>
      </c>
      <c r="Q8" s="102">
        <v>13701</v>
      </c>
      <c r="R8" s="78">
        <f t="shared" si="2"/>
        <v>3425.25</v>
      </c>
      <c r="S8" s="210">
        <v>34</v>
      </c>
      <c r="T8" s="210">
        <v>3016</v>
      </c>
      <c r="U8" s="211">
        <f t="shared" si="3"/>
        <v>754</v>
      </c>
      <c r="V8" s="210">
        <v>326</v>
      </c>
      <c r="W8" s="210">
        <v>25780</v>
      </c>
      <c r="X8" s="272">
        <f t="shared" si="4"/>
        <v>6445</v>
      </c>
      <c r="Y8" s="210">
        <v>549</v>
      </c>
      <c r="Z8" s="210">
        <v>46765</v>
      </c>
      <c r="AA8" s="211">
        <f t="shared" si="5"/>
        <v>11691.25</v>
      </c>
      <c r="AB8" s="210">
        <v>460</v>
      </c>
      <c r="AC8" s="210">
        <v>35410</v>
      </c>
      <c r="AD8" s="211">
        <f t="shared" si="6"/>
        <v>8852.5</v>
      </c>
      <c r="AE8" s="210">
        <v>496</v>
      </c>
      <c r="AF8" s="210">
        <v>40390</v>
      </c>
      <c r="AG8" s="211">
        <f t="shared" si="7"/>
        <v>10097.5</v>
      </c>
      <c r="AH8" s="210">
        <v>566</v>
      </c>
      <c r="AI8" s="210">
        <v>44632</v>
      </c>
      <c r="AJ8" s="211">
        <f t="shared" si="8"/>
        <v>11158</v>
      </c>
      <c r="AK8" s="210">
        <v>559</v>
      </c>
      <c r="AL8" s="210">
        <v>44081</v>
      </c>
      <c r="AM8" s="211">
        <f t="shared" si="9"/>
        <v>11020.25</v>
      </c>
    </row>
    <row r="9" spans="1:39" ht="15" customHeight="1">
      <c r="A9" s="39" t="s">
        <v>1569</v>
      </c>
      <c r="B9" s="11" t="s">
        <v>1570</v>
      </c>
      <c r="C9" s="88" t="str">
        <f>VLOOKUP(B9,Remark!O:P,2,0)</f>
        <v>NAIN</v>
      </c>
      <c r="D9" s="40"/>
      <c r="E9" s="40"/>
      <c r="F9" s="58"/>
      <c r="G9" s="77"/>
      <c r="H9" s="77"/>
      <c r="I9" s="78"/>
      <c r="J9" s="40"/>
      <c r="K9" s="40"/>
      <c r="L9" s="78"/>
      <c r="M9" s="62"/>
      <c r="N9" s="10"/>
      <c r="O9" s="78">
        <f t="shared" si="1"/>
        <v>0</v>
      </c>
      <c r="P9" s="102"/>
      <c r="Q9" s="102"/>
      <c r="R9" s="78">
        <f t="shared" si="2"/>
        <v>0</v>
      </c>
      <c r="S9" s="210" t="s">
        <v>1935</v>
      </c>
      <c r="T9" s="210" t="s">
        <v>1935</v>
      </c>
      <c r="U9" s="210" t="s">
        <v>1935</v>
      </c>
      <c r="V9" s="210">
        <v>158</v>
      </c>
      <c r="W9" s="210">
        <v>11898</v>
      </c>
      <c r="X9" s="272">
        <f t="shared" si="4"/>
        <v>2974.5</v>
      </c>
      <c r="Y9" s="210">
        <v>262</v>
      </c>
      <c r="Z9" s="210">
        <v>17414</v>
      </c>
      <c r="AA9" s="211">
        <f t="shared" si="5"/>
        <v>4353.5</v>
      </c>
      <c r="AB9" s="210">
        <v>273</v>
      </c>
      <c r="AC9" s="210">
        <v>19881</v>
      </c>
      <c r="AD9" s="211">
        <f t="shared" si="6"/>
        <v>4970.25</v>
      </c>
      <c r="AE9" s="210">
        <v>360</v>
      </c>
      <c r="AF9" s="210">
        <v>26510</v>
      </c>
      <c r="AG9" s="211">
        <f t="shared" si="7"/>
        <v>6627.5</v>
      </c>
      <c r="AH9" s="210">
        <v>204</v>
      </c>
      <c r="AI9" s="210">
        <v>15356</v>
      </c>
      <c r="AJ9" s="211">
        <f t="shared" si="8"/>
        <v>3839</v>
      </c>
      <c r="AK9" s="210">
        <v>266</v>
      </c>
      <c r="AL9" s="210">
        <v>18460</v>
      </c>
      <c r="AM9" s="211">
        <f t="shared" si="9"/>
        <v>4615</v>
      </c>
    </row>
    <row r="10" spans="1:39" ht="15" customHeight="1">
      <c r="A10" s="39" t="s">
        <v>1571</v>
      </c>
      <c r="B10" s="11" t="s">
        <v>1572</v>
      </c>
      <c r="C10" s="88" t="str">
        <f>VLOOKUP(B10,Remark!O:P,2,0)</f>
        <v>CHC4</v>
      </c>
      <c r="D10" s="40"/>
      <c r="E10" s="40"/>
      <c r="F10" s="58"/>
      <c r="G10" s="77"/>
      <c r="H10" s="77"/>
      <c r="I10" s="78"/>
      <c r="J10" s="40"/>
      <c r="K10" s="40"/>
      <c r="L10" s="78"/>
      <c r="M10" s="62"/>
      <c r="N10" s="10"/>
      <c r="O10" s="78">
        <f t="shared" si="1"/>
        <v>0</v>
      </c>
      <c r="P10" s="102">
        <v>22</v>
      </c>
      <c r="Q10" s="102">
        <v>1226</v>
      </c>
      <c r="R10" s="78">
        <f t="shared" si="2"/>
        <v>306.5</v>
      </c>
      <c r="S10" s="210">
        <v>5</v>
      </c>
      <c r="T10" s="210">
        <v>521</v>
      </c>
      <c r="U10" s="211">
        <f t="shared" si="3"/>
        <v>130.25</v>
      </c>
      <c r="V10" s="210">
        <v>221</v>
      </c>
      <c r="W10" s="210">
        <v>15937</v>
      </c>
      <c r="X10" s="272">
        <f t="shared" si="4"/>
        <v>3984.25</v>
      </c>
      <c r="Y10" s="210">
        <v>222</v>
      </c>
      <c r="Z10" s="210">
        <v>16596</v>
      </c>
      <c r="AA10" s="211">
        <f t="shared" si="5"/>
        <v>4149</v>
      </c>
      <c r="AB10" s="210">
        <v>214</v>
      </c>
      <c r="AC10" s="210">
        <v>17134</v>
      </c>
      <c r="AD10" s="211">
        <f t="shared" si="6"/>
        <v>4283.5</v>
      </c>
      <c r="AE10" s="210">
        <v>301</v>
      </c>
      <c r="AF10" s="210">
        <v>22731</v>
      </c>
      <c r="AG10" s="211">
        <f t="shared" si="7"/>
        <v>5682.75</v>
      </c>
      <c r="AH10" s="210">
        <v>257</v>
      </c>
      <c r="AI10" s="210">
        <v>19851</v>
      </c>
      <c r="AJ10" s="211">
        <f t="shared" si="8"/>
        <v>4962.75</v>
      </c>
      <c r="AK10" s="210">
        <v>317</v>
      </c>
      <c r="AL10" s="210">
        <v>26975</v>
      </c>
      <c r="AM10" s="211">
        <f t="shared" si="9"/>
        <v>6743.75</v>
      </c>
    </row>
    <row r="11" spans="1:39" ht="15" customHeight="1">
      <c r="A11" s="39" t="s">
        <v>1573</v>
      </c>
      <c r="B11" s="11" t="s">
        <v>1574</v>
      </c>
      <c r="C11" s="88" t="str">
        <f>VLOOKUP(B11,Remark!O:P,2,0)</f>
        <v>SCON</v>
      </c>
      <c r="D11" s="40"/>
      <c r="E11" s="40"/>
      <c r="F11" s="58"/>
      <c r="G11" s="77"/>
      <c r="H11" s="77"/>
      <c r="I11" s="78"/>
      <c r="J11" s="40"/>
      <c r="K11" s="40"/>
      <c r="L11" s="78"/>
      <c r="M11" s="62"/>
      <c r="N11" s="10"/>
      <c r="O11" s="78">
        <f t="shared" si="1"/>
        <v>0</v>
      </c>
      <c r="P11" s="102"/>
      <c r="Q11" s="102"/>
      <c r="R11" s="78">
        <f t="shared" si="2"/>
        <v>0</v>
      </c>
      <c r="S11" s="210" t="s">
        <v>1935</v>
      </c>
      <c r="T11" s="210" t="s">
        <v>1935</v>
      </c>
      <c r="U11" s="210" t="s">
        <v>1935</v>
      </c>
      <c r="V11" s="210">
        <v>31</v>
      </c>
      <c r="W11" s="210">
        <v>2885</v>
      </c>
      <c r="X11" s="272">
        <f t="shared" si="4"/>
        <v>721.25</v>
      </c>
      <c r="Y11" s="210">
        <v>45</v>
      </c>
      <c r="Z11" s="210">
        <v>3525</v>
      </c>
      <c r="AA11" s="211">
        <f t="shared" si="5"/>
        <v>881.25</v>
      </c>
      <c r="AB11" s="210">
        <v>75</v>
      </c>
      <c r="AC11" s="210">
        <v>6275</v>
      </c>
      <c r="AD11" s="211">
        <f t="shared" si="6"/>
        <v>1568.75</v>
      </c>
      <c r="AE11" s="210">
        <v>98</v>
      </c>
      <c r="AF11" s="210">
        <v>8278</v>
      </c>
      <c r="AG11" s="211">
        <f t="shared" si="7"/>
        <v>2069.5</v>
      </c>
      <c r="AH11" s="210">
        <v>124</v>
      </c>
      <c r="AI11" s="210">
        <v>10304</v>
      </c>
      <c r="AJ11" s="211">
        <f t="shared" si="8"/>
        <v>2576</v>
      </c>
      <c r="AK11" s="210">
        <v>105</v>
      </c>
      <c r="AL11" s="210">
        <v>10799</v>
      </c>
      <c r="AM11" s="211">
        <f t="shared" si="9"/>
        <v>2699.75</v>
      </c>
    </row>
    <row r="12" spans="1:39" ht="15" customHeight="1">
      <c r="A12" s="39" t="s">
        <v>1575</v>
      </c>
      <c r="B12" s="11" t="s">
        <v>1576</v>
      </c>
      <c r="C12" s="88" t="str">
        <f>VLOOKUP(B12,Remark!O:P,2,0)</f>
        <v>Kerry</v>
      </c>
      <c r="D12" s="40"/>
      <c r="E12" s="40"/>
      <c r="F12" s="58"/>
      <c r="G12" s="77"/>
      <c r="H12" s="77"/>
      <c r="I12" s="78"/>
      <c r="J12" s="40"/>
      <c r="K12" s="40"/>
      <c r="L12" s="78"/>
      <c r="M12" s="62">
        <v>36</v>
      </c>
      <c r="N12" s="10">
        <v>4362</v>
      </c>
      <c r="O12" s="78">
        <f t="shared" si="1"/>
        <v>1090.5</v>
      </c>
      <c r="P12" s="102">
        <v>143</v>
      </c>
      <c r="Q12" s="102">
        <v>15859</v>
      </c>
      <c r="R12" s="78">
        <f t="shared" si="2"/>
        <v>3964.75</v>
      </c>
      <c r="S12" s="210">
        <v>68</v>
      </c>
      <c r="T12" s="210">
        <v>6056</v>
      </c>
      <c r="U12" s="211">
        <f t="shared" si="3"/>
        <v>1514</v>
      </c>
      <c r="V12" s="210">
        <v>416</v>
      </c>
      <c r="W12" s="210">
        <v>33676</v>
      </c>
      <c r="X12" s="272">
        <f t="shared" si="4"/>
        <v>8419</v>
      </c>
      <c r="Y12" s="210">
        <v>583</v>
      </c>
      <c r="Z12" s="210">
        <v>47855</v>
      </c>
      <c r="AA12" s="211">
        <f t="shared" si="5"/>
        <v>11963.75</v>
      </c>
      <c r="AB12" s="210">
        <v>588</v>
      </c>
      <c r="AC12" s="210">
        <v>47016</v>
      </c>
      <c r="AD12" s="211">
        <f t="shared" si="6"/>
        <v>11754</v>
      </c>
      <c r="AE12" s="210">
        <v>886</v>
      </c>
      <c r="AF12" s="210">
        <v>76290</v>
      </c>
      <c r="AG12" s="211">
        <f t="shared" si="7"/>
        <v>19072.5</v>
      </c>
      <c r="AH12" s="210">
        <v>848</v>
      </c>
      <c r="AI12" s="210">
        <v>72876</v>
      </c>
      <c r="AJ12" s="211">
        <f t="shared" si="8"/>
        <v>18219</v>
      </c>
      <c r="AK12" s="210">
        <v>818</v>
      </c>
      <c r="AL12" s="210">
        <v>69616</v>
      </c>
      <c r="AM12" s="211">
        <f t="shared" si="9"/>
        <v>17404</v>
      </c>
    </row>
    <row r="13" spans="1:39" ht="15" customHeight="1">
      <c r="A13" s="39" t="s">
        <v>1577</v>
      </c>
      <c r="B13" s="11" t="s">
        <v>1578</v>
      </c>
      <c r="C13" s="88" t="str">
        <f>VLOOKUP(B13,Remark!O:P,2,0)</f>
        <v>CHC4</v>
      </c>
      <c r="D13" s="40"/>
      <c r="E13" s="40"/>
      <c r="F13" s="58"/>
      <c r="G13" s="77"/>
      <c r="H13" s="77"/>
      <c r="I13" s="78"/>
      <c r="J13" s="40"/>
      <c r="K13" s="40"/>
      <c r="L13" s="78"/>
      <c r="M13" s="62"/>
      <c r="N13" s="10"/>
      <c r="O13" s="78">
        <f t="shared" si="1"/>
        <v>0</v>
      </c>
      <c r="P13" s="102">
        <v>146</v>
      </c>
      <c r="Q13" s="102">
        <v>11208</v>
      </c>
      <c r="R13" s="78">
        <f t="shared" si="2"/>
        <v>2802</v>
      </c>
      <c r="S13" s="210">
        <v>116</v>
      </c>
      <c r="T13" s="210">
        <v>9526</v>
      </c>
      <c r="U13" s="211">
        <f t="shared" si="3"/>
        <v>2381.5</v>
      </c>
      <c r="V13" s="210">
        <v>486</v>
      </c>
      <c r="W13" s="210">
        <v>38450</v>
      </c>
      <c r="X13" s="272">
        <f t="shared" si="4"/>
        <v>9612.5</v>
      </c>
      <c r="Y13" s="210">
        <v>575</v>
      </c>
      <c r="Z13" s="210">
        <v>44569</v>
      </c>
      <c r="AA13" s="211">
        <f t="shared" si="5"/>
        <v>11142.25</v>
      </c>
      <c r="AB13" s="210">
        <v>590</v>
      </c>
      <c r="AC13" s="210">
        <v>45542</v>
      </c>
      <c r="AD13" s="211">
        <f t="shared" si="6"/>
        <v>11385.5</v>
      </c>
      <c r="AE13" s="210">
        <v>773</v>
      </c>
      <c r="AF13" s="210">
        <v>61741</v>
      </c>
      <c r="AG13" s="211">
        <f t="shared" si="7"/>
        <v>15435.25</v>
      </c>
      <c r="AH13" s="210">
        <v>782</v>
      </c>
      <c r="AI13" s="210">
        <v>62984</v>
      </c>
      <c r="AJ13" s="211">
        <f t="shared" si="8"/>
        <v>15746</v>
      </c>
      <c r="AK13" s="210">
        <v>509</v>
      </c>
      <c r="AL13" s="210">
        <v>43813</v>
      </c>
      <c r="AM13" s="211">
        <f t="shared" si="9"/>
        <v>10953.25</v>
      </c>
    </row>
    <row r="14" spans="1:39" ht="15" customHeight="1">
      <c r="A14" s="39" t="s">
        <v>1579</v>
      </c>
      <c r="B14" s="11" t="s">
        <v>1580</v>
      </c>
      <c r="C14" s="88" t="str">
        <f>VLOOKUP(B14,Remark!O:P,2,0)</f>
        <v>PINK</v>
      </c>
      <c r="D14" s="40"/>
      <c r="E14" s="40"/>
      <c r="F14" s="58"/>
      <c r="G14" s="77"/>
      <c r="H14" s="77"/>
      <c r="I14" s="78"/>
      <c r="J14" s="40"/>
      <c r="K14" s="40"/>
      <c r="L14" s="78"/>
      <c r="M14" s="62">
        <v>4</v>
      </c>
      <c r="N14" s="10">
        <v>572</v>
      </c>
      <c r="O14" s="78">
        <f t="shared" si="1"/>
        <v>143</v>
      </c>
      <c r="P14" s="102">
        <v>65</v>
      </c>
      <c r="Q14" s="102">
        <v>5277</v>
      </c>
      <c r="R14" s="78">
        <f t="shared" si="2"/>
        <v>1319.25</v>
      </c>
      <c r="S14" s="210">
        <v>27</v>
      </c>
      <c r="T14" s="210">
        <v>2351</v>
      </c>
      <c r="U14" s="211">
        <f t="shared" si="3"/>
        <v>587.75</v>
      </c>
      <c r="V14" s="210">
        <v>245</v>
      </c>
      <c r="W14" s="210">
        <v>19205</v>
      </c>
      <c r="X14" s="272">
        <f t="shared" si="4"/>
        <v>4801.25</v>
      </c>
      <c r="Y14" s="210">
        <v>198</v>
      </c>
      <c r="Z14" s="210">
        <v>17700</v>
      </c>
      <c r="AA14" s="211">
        <f t="shared" si="5"/>
        <v>4425</v>
      </c>
      <c r="AB14" s="210">
        <v>199</v>
      </c>
      <c r="AC14" s="210">
        <v>16495</v>
      </c>
      <c r="AD14" s="211">
        <f t="shared" si="6"/>
        <v>4123.75</v>
      </c>
      <c r="AE14" s="210">
        <v>233</v>
      </c>
      <c r="AF14" s="210">
        <v>19031</v>
      </c>
      <c r="AG14" s="211">
        <f t="shared" si="7"/>
        <v>4757.75</v>
      </c>
      <c r="AH14" s="210">
        <v>264</v>
      </c>
      <c r="AI14" s="210">
        <v>24834</v>
      </c>
      <c r="AJ14" s="211">
        <f t="shared" si="8"/>
        <v>6208.5</v>
      </c>
      <c r="AK14" s="210">
        <v>349</v>
      </c>
      <c r="AL14" s="210">
        <v>29689</v>
      </c>
      <c r="AM14" s="211">
        <f t="shared" si="9"/>
        <v>7422.25</v>
      </c>
    </row>
    <row r="15" spans="1:39" ht="15" customHeight="1">
      <c r="A15" s="39" t="s">
        <v>1581</v>
      </c>
      <c r="B15" s="11" t="s">
        <v>1582</v>
      </c>
      <c r="C15" s="88" t="str">
        <f>VLOOKUP(B15,Remark!O:P,2,0)</f>
        <v>BKAE</v>
      </c>
      <c r="D15" s="40"/>
      <c r="E15" s="40"/>
      <c r="F15" s="58"/>
      <c r="G15" s="77"/>
      <c r="H15" s="77"/>
      <c r="I15" s="78"/>
      <c r="J15" s="40"/>
      <c r="K15" s="40"/>
      <c r="L15" s="78"/>
      <c r="M15" s="62"/>
      <c r="N15" s="10"/>
      <c r="O15" s="78">
        <f t="shared" si="1"/>
        <v>0</v>
      </c>
      <c r="P15" s="102"/>
      <c r="Q15" s="102"/>
      <c r="R15" s="78">
        <f t="shared" si="2"/>
        <v>0</v>
      </c>
      <c r="S15" s="210" t="s">
        <v>1935</v>
      </c>
      <c r="T15" s="210" t="s">
        <v>1935</v>
      </c>
      <c r="U15" s="210" t="s">
        <v>1935</v>
      </c>
      <c r="V15" s="210">
        <v>99</v>
      </c>
      <c r="W15" s="210">
        <v>7155</v>
      </c>
      <c r="X15" s="272">
        <f t="shared" si="4"/>
        <v>1788.75</v>
      </c>
      <c r="Y15" s="210">
        <v>142</v>
      </c>
      <c r="Z15" s="210">
        <v>9734</v>
      </c>
      <c r="AA15" s="211">
        <f t="shared" si="5"/>
        <v>2433.5</v>
      </c>
      <c r="AB15" s="210">
        <v>192</v>
      </c>
      <c r="AC15" s="210">
        <v>14286</v>
      </c>
      <c r="AD15" s="211">
        <f t="shared" si="6"/>
        <v>3571.5</v>
      </c>
      <c r="AE15" s="210">
        <v>228</v>
      </c>
      <c r="AF15" s="210">
        <v>17068</v>
      </c>
      <c r="AG15" s="211">
        <f t="shared" si="7"/>
        <v>4267</v>
      </c>
      <c r="AH15" s="210">
        <v>106</v>
      </c>
      <c r="AI15" s="210">
        <v>8290</v>
      </c>
      <c r="AJ15" s="211">
        <f t="shared" si="8"/>
        <v>2072.5</v>
      </c>
      <c r="AK15" s="210">
        <v>126</v>
      </c>
      <c r="AL15" s="210">
        <v>9238</v>
      </c>
      <c r="AM15" s="211">
        <f t="shared" si="9"/>
        <v>2309.5</v>
      </c>
    </row>
    <row r="16" spans="1:39" ht="15" customHeight="1">
      <c r="A16" s="39" t="s">
        <v>1583</v>
      </c>
      <c r="B16" s="11" t="s">
        <v>1584</v>
      </c>
      <c r="C16" s="88" t="str">
        <f>VLOOKUP(B16,Remark!O:P,2,0)</f>
        <v>Kerry</v>
      </c>
      <c r="D16" s="40"/>
      <c r="E16" s="40"/>
      <c r="F16" s="58"/>
      <c r="G16" s="77"/>
      <c r="H16" s="77"/>
      <c r="I16" s="78"/>
      <c r="J16" s="40"/>
      <c r="K16" s="40"/>
      <c r="L16" s="78"/>
      <c r="M16" s="62"/>
      <c r="N16" s="10"/>
      <c r="O16" s="78">
        <f t="shared" si="1"/>
        <v>0</v>
      </c>
      <c r="P16" s="102">
        <v>1</v>
      </c>
      <c r="Q16" s="102">
        <v>99</v>
      </c>
      <c r="R16" s="78">
        <f t="shared" si="2"/>
        <v>24.75</v>
      </c>
      <c r="S16" s="210">
        <v>9</v>
      </c>
      <c r="T16" s="210">
        <v>907</v>
      </c>
      <c r="U16" s="211">
        <f t="shared" si="3"/>
        <v>226.75</v>
      </c>
      <c r="V16" s="210">
        <v>348</v>
      </c>
      <c r="W16" s="210">
        <v>27610</v>
      </c>
      <c r="X16" s="272">
        <f t="shared" si="4"/>
        <v>6902.5</v>
      </c>
      <c r="Y16" s="210">
        <v>539</v>
      </c>
      <c r="Z16" s="210">
        <v>40761</v>
      </c>
      <c r="AA16" s="211">
        <f t="shared" si="5"/>
        <v>10190.25</v>
      </c>
      <c r="AB16" s="210">
        <v>490</v>
      </c>
      <c r="AC16" s="210">
        <v>39394</v>
      </c>
      <c r="AD16" s="211">
        <f t="shared" si="6"/>
        <v>9848.5</v>
      </c>
      <c r="AE16" s="210">
        <v>449</v>
      </c>
      <c r="AF16" s="210">
        <v>38859</v>
      </c>
      <c r="AG16" s="211">
        <f t="shared" si="7"/>
        <v>9714.75</v>
      </c>
      <c r="AH16" s="210">
        <v>599</v>
      </c>
      <c r="AI16" s="210">
        <v>46015</v>
      </c>
      <c r="AJ16" s="211">
        <f t="shared" si="8"/>
        <v>11503.75</v>
      </c>
      <c r="AK16" s="210">
        <v>606</v>
      </c>
      <c r="AL16" s="210">
        <v>47078</v>
      </c>
      <c r="AM16" s="211">
        <f t="shared" si="9"/>
        <v>11769.5</v>
      </c>
    </row>
    <row r="17" spans="1:39" ht="15" customHeight="1">
      <c r="A17" s="39" t="s">
        <v>1585</v>
      </c>
      <c r="B17" s="11" t="s">
        <v>1586</v>
      </c>
      <c r="C17" s="88" t="str">
        <f>VLOOKUP(B17,Remark!O:P,2,0)</f>
        <v>SMUT</v>
      </c>
      <c r="D17" s="40"/>
      <c r="E17" s="40"/>
      <c r="F17" s="58"/>
      <c r="G17" s="77"/>
      <c r="H17" s="77"/>
      <c r="I17" s="78"/>
      <c r="J17" s="40"/>
      <c r="K17" s="40"/>
      <c r="L17" s="78"/>
      <c r="M17" s="62"/>
      <c r="N17" s="10"/>
      <c r="O17" s="78">
        <f t="shared" si="1"/>
        <v>0</v>
      </c>
      <c r="P17" s="102"/>
      <c r="Q17" s="102"/>
      <c r="R17" s="78">
        <f t="shared" si="2"/>
        <v>0</v>
      </c>
      <c r="S17" s="210" t="s">
        <v>1935</v>
      </c>
      <c r="T17" s="210" t="s">
        <v>1935</v>
      </c>
      <c r="U17" s="210" t="s">
        <v>1935</v>
      </c>
      <c r="V17" s="210">
        <v>112</v>
      </c>
      <c r="W17" s="210">
        <v>8104</v>
      </c>
      <c r="X17" s="272">
        <f t="shared" si="4"/>
        <v>2026</v>
      </c>
      <c r="Y17" s="210">
        <v>141</v>
      </c>
      <c r="Z17" s="210">
        <v>10189</v>
      </c>
      <c r="AA17" s="211">
        <f t="shared" si="5"/>
        <v>2547.25</v>
      </c>
      <c r="AB17" s="210">
        <v>200</v>
      </c>
      <c r="AC17" s="210">
        <v>16154</v>
      </c>
      <c r="AD17" s="211">
        <f t="shared" si="6"/>
        <v>4038.5</v>
      </c>
      <c r="AE17" s="210">
        <v>236</v>
      </c>
      <c r="AF17" s="210">
        <v>17320</v>
      </c>
      <c r="AG17" s="211">
        <f t="shared" si="7"/>
        <v>4330</v>
      </c>
      <c r="AH17" s="210">
        <v>292</v>
      </c>
      <c r="AI17" s="210">
        <v>23336</v>
      </c>
      <c r="AJ17" s="211">
        <f t="shared" si="8"/>
        <v>5834</v>
      </c>
      <c r="AK17" s="210">
        <v>304</v>
      </c>
      <c r="AL17" s="210">
        <v>22202</v>
      </c>
      <c r="AM17" s="211">
        <f t="shared" si="9"/>
        <v>5550.5</v>
      </c>
    </row>
    <row r="18" spans="1:39" ht="15" customHeight="1">
      <c r="A18" s="39" t="s">
        <v>1587</v>
      </c>
      <c r="B18" s="11" t="s">
        <v>1588</v>
      </c>
      <c r="C18" s="88" t="str">
        <f>VLOOKUP(B18,Remark!O:P,2,0)</f>
        <v>MTNG</v>
      </c>
      <c r="D18" s="40"/>
      <c r="E18" s="40"/>
      <c r="F18" s="58"/>
      <c r="G18" s="77"/>
      <c r="H18" s="77"/>
      <c r="I18" s="78"/>
      <c r="J18" s="40"/>
      <c r="K18" s="40"/>
      <c r="L18" s="78"/>
      <c r="M18" s="62"/>
      <c r="N18" s="10"/>
      <c r="O18" s="78">
        <f t="shared" si="1"/>
        <v>0</v>
      </c>
      <c r="P18" s="102"/>
      <c r="Q18" s="102"/>
      <c r="R18" s="78">
        <f t="shared" si="2"/>
        <v>0</v>
      </c>
      <c r="S18" s="210">
        <v>1</v>
      </c>
      <c r="T18" s="210">
        <v>169</v>
      </c>
      <c r="U18" s="211">
        <f t="shared" si="3"/>
        <v>42.25</v>
      </c>
      <c r="V18" s="210">
        <v>139</v>
      </c>
      <c r="W18" s="210">
        <v>10955</v>
      </c>
      <c r="X18" s="272">
        <f t="shared" si="4"/>
        <v>2738.75</v>
      </c>
      <c r="Y18" s="210">
        <v>169</v>
      </c>
      <c r="Z18" s="210">
        <v>13619</v>
      </c>
      <c r="AA18" s="211">
        <f t="shared" si="5"/>
        <v>3404.75</v>
      </c>
      <c r="AB18" s="210">
        <v>190</v>
      </c>
      <c r="AC18" s="210">
        <v>14376</v>
      </c>
      <c r="AD18" s="211">
        <f t="shared" si="6"/>
        <v>3594</v>
      </c>
      <c r="AE18" s="210">
        <v>196</v>
      </c>
      <c r="AF18" s="210">
        <v>17200</v>
      </c>
      <c r="AG18" s="211">
        <f t="shared" si="7"/>
        <v>4300</v>
      </c>
      <c r="AH18" s="210">
        <v>172</v>
      </c>
      <c r="AI18" s="210">
        <v>15328</v>
      </c>
      <c r="AJ18" s="211">
        <f t="shared" si="8"/>
        <v>3832</v>
      </c>
      <c r="AK18" s="210">
        <v>179</v>
      </c>
      <c r="AL18" s="210">
        <v>16913</v>
      </c>
      <c r="AM18" s="211">
        <f t="shared" si="9"/>
        <v>4228.25</v>
      </c>
    </row>
    <row r="19" spans="1:39" ht="15" customHeight="1">
      <c r="A19" s="39" t="s">
        <v>1589</v>
      </c>
      <c r="B19" s="11" t="s">
        <v>1590</v>
      </c>
      <c r="C19" s="88" t="str">
        <f>VLOOKUP(B19,Remark!O:P,2,0)</f>
        <v>NAIN</v>
      </c>
      <c r="D19" s="40"/>
      <c r="E19" s="40"/>
      <c r="F19" s="58"/>
      <c r="G19" s="77"/>
      <c r="H19" s="77"/>
      <c r="I19" s="78"/>
      <c r="J19" s="40"/>
      <c r="K19" s="40"/>
      <c r="L19" s="78"/>
      <c r="M19" s="62"/>
      <c r="N19" s="10"/>
      <c r="O19" s="78">
        <f t="shared" si="1"/>
        <v>0</v>
      </c>
      <c r="P19" s="102"/>
      <c r="Q19" s="102"/>
      <c r="R19" s="78">
        <f t="shared" si="2"/>
        <v>0</v>
      </c>
      <c r="S19" s="210">
        <v>2</v>
      </c>
      <c r="T19" s="210">
        <v>198</v>
      </c>
      <c r="U19" s="211">
        <f t="shared" si="3"/>
        <v>49.5</v>
      </c>
      <c r="V19" s="210">
        <v>289</v>
      </c>
      <c r="W19" s="210">
        <v>18265</v>
      </c>
      <c r="X19" s="272">
        <f t="shared" si="4"/>
        <v>4566.25</v>
      </c>
      <c r="Y19" s="210">
        <v>309</v>
      </c>
      <c r="Z19" s="210">
        <v>20239</v>
      </c>
      <c r="AA19" s="211">
        <f t="shared" si="5"/>
        <v>5059.75</v>
      </c>
      <c r="AB19" s="210">
        <v>489</v>
      </c>
      <c r="AC19" s="210">
        <v>30835</v>
      </c>
      <c r="AD19" s="211">
        <f t="shared" si="6"/>
        <v>7708.75</v>
      </c>
      <c r="AE19" s="210">
        <v>491</v>
      </c>
      <c r="AF19" s="210">
        <v>30967</v>
      </c>
      <c r="AG19" s="211">
        <f t="shared" si="7"/>
        <v>7741.75</v>
      </c>
      <c r="AH19" s="210">
        <v>535</v>
      </c>
      <c r="AI19" s="210">
        <v>37343</v>
      </c>
      <c r="AJ19" s="211">
        <f t="shared" si="8"/>
        <v>9335.75</v>
      </c>
      <c r="AK19" s="210">
        <v>628</v>
      </c>
      <c r="AL19" s="210">
        <v>44560</v>
      </c>
      <c r="AM19" s="211">
        <f t="shared" si="9"/>
        <v>11140</v>
      </c>
    </row>
    <row r="20" spans="1:39" ht="15" customHeight="1">
      <c r="A20" s="39" t="s">
        <v>1591</v>
      </c>
      <c r="B20" s="11" t="s">
        <v>1592</v>
      </c>
      <c r="C20" s="88" t="str">
        <f>VLOOKUP(B20,Remark!O:P,2,0)</f>
        <v>NAIN</v>
      </c>
      <c r="D20" s="40"/>
      <c r="E20" s="40"/>
      <c r="F20" s="58"/>
      <c r="G20" s="77"/>
      <c r="H20" s="77"/>
      <c r="I20" s="78"/>
      <c r="J20" s="40"/>
      <c r="K20" s="40"/>
      <c r="L20" s="78"/>
      <c r="M20" s="62"/>
      <c r="N20" s="10"/>
      <c r="O20" s="78">
        <f t="shared" si="1"/>
        <v>0</v>
      </c>
      <c r="P20" s="102"/>
      <c r="Q20" s="102"/>
      <c r="R20" s="78">
        <f t="shared" si="2"/>
        <v>0</v>
      </c>
      <c r="S20" s="210">
        <v>4</v>
      </c>
      <c r="T20" s="210">
        <v>164</v>
      </c>
      <c r="U20" s="211">
        <f t="shared" si="3"/>
        <v>41</v>
      </c>
      <c r="V20" s="210">
        <v>237</v>
      </c>
      <c r="W20" s="210">
        <v>18431</v>
      </c>
      <c r="X20" s="272">
        <f t="shared" si="4"/>
        <v>4607.75</v>
      </c>
      <c r="Y20" s="210">
        <v>193</v>
      </c>
      <c r="Z20" s="210">
        <v>15191</v>
      </c>
      <c r="AA20" s="211">
        <f t="shared" si="5"/>
        <v>3797.75</v>
      </c>
      <c r="AB20" s="210">
        <v>213</v>
      </c>
      <c r="AC20" s="210">
        <v>15939</v>
      </c>
      <c r="AD20" s="211">
        <f t="shared" si="6"/>
        <v>3984.75</v>
      </c>
      <c r="AE20" s="210">
        <v>223</v>
      </c>
      <c r="AF20" s="210">
        <v>17031</v>
      </c>
      <c r="AG20" s="211">
        <f t="shared" si="7"/>
        <v>4257.75</v>
      </c>
      <c r="AH20" s="210">
        <v>229</v>
      </c>
      <c r="AI20" s="210">
        <v>15821</v>
      </c>
      <c r="AJ20" s="211">
        <f t="shared" si="8"/>
        <v>3955.25</v>
      </c>
      <c r="AK20" s="210">
        <v>343</v>
      </c>
      <c r="AL20" s="210">
        <v>26019</v>
      </c>
      <c r="AM20" s="211">
        <f t="shared" si="9"/>
        <v>6504.75</v>
      </c>
    </row>
    <row r="21" spans="1:39" ht="15" customHeight="1">
      <c r="A21" s="39" t="s">
        <v>1593</v>
      </c>
      <c r="B21" s="11" t="s">
        <v>1594</v>
      </c>
      <c r="C21" s="88" t="str">
        <f>VLOOKUP(B21,Remark!O:P,2,0)</f>
        <v>BROM</v>
      </c>
      <c r="D21" s="40"/>
      <c r="E21" s="40"/>
      <c r="F21" s="58"/>
      <c r="G21" s="77"/>
      <c r="H21" s="77"/>
      <c r="I21" s="78"/>
      <c r="J21" s="40"/>
      <c r="K21" s="40"/>
      <c r="L21" s="78"/>
      <c r="M21" s="62"/>
      <c r="N21" s="10"/>
      <c r="O21" s="78">
        <f t="shared" si="1"/>
        <v>0</v>
      </c>
      <c r="P21" s="102">
        <v>78</v>
      </c>
      <c r="Q21" s="102">
        <v>4942</v>
      </c>
      <c r="R21" s="78">
        <f t="shared" si="2"/>
        <v>1235.5</v>
      </c>
      <c r="S21" s="210">
        <v>31</v>
      </c>
      <c r="T21" s="210">
        <v>2403</v>
      </c>
      <c r="U21" s="211">
        <f t="shared" si="3"/>
        <v>600.75</v>
      </c>
      <c r="V21" s="210">
        <v>58</v>
      </c>
      <c r="W21" s="210">
        <v>4096</v>
      </c>
      <c r="X21" s="272">
        <f t="shared" si="4"/>
        <v>1024</v>
      </c>
      <c r="Y21" s="210">
        <v>119</v>
      </c>
      <c r="Z21" s="210">
        <v>16161</v>
      </c>
      <c r="AA21" s="211">
        <f t="shared" si="5"/>
        <v>4040.25</v>
      </c>
      <c r="AB21" s="210">
        <v>121</v>
      </c>
      <c r="AC21" s="210">
        <v>16605</v>
      </c>
      <c r="AD21" s="211">
        <f t="shared" si="6"/>
        <v>4151.25</v>
      </c>
      <c r="AE21" s="210">
        <v>70</v>
      </c>
      <c r="AF21" s="210">
        <v>5510</v>
      </c>
      <c r="AG21" s="211">
        <f t="shared" si="7"/>
        <v>1377.5</v>
      </c>
      <c r="AH21" s="210">
        <v>84</v>
      </c>
      <c r="AI21" s="210">
        <v>7094</v>
      </c>
      <c r="AJ21" s="211">
        <f t="shared" si="8"/>
        <v>1773.5</v>
      </c>
      <c r="AK21" s="210">
        <v>93</v>
      </c>
      <c r="AL21" s="210">
        <v>6751</v>
      </c>
      <c r="AM21" s="211">
        <f t="shared" si="9"/>
        <v>1687.75</v>
      </c>
    </row>
    <row r="22" spans="1:39" ht="15" customHeight="1">
      <c r="A22" s="39" t="s">
        <v>1595</v>
      </c>
      <c r="B22" s="11" t="s">
        <v>1596</v>
      </c>
      <c r="C22" s="88" t="str">
        <f>VLOOKUP(B22,Remark!O:P,2,0)</f>
        <v>BANA</v>
      </c>
      <c r="D22" s="40"/>
      <c r="E22" s="40"/>
      <c r="F22" s="58"/>
      <c r="G22" s="77"/>
      <c r="H22" s="77"/>
      <c r="I22" s="78"/>
      <c r="J22" s="40"/>
      <c r="K22" s="40"/>
      <c r="L22" s="78"/>
      <c r="M22" s="62"/>
      <c r="N22" s="10"/>
      <c r="O22" s="78">
        <f t="shared" si="1"/>
        <v>0</v>
      </c>
      <c r="P22" s="102">
        <v>3</v>
      </c>
      <c r="Q22" s="102">
        <v>487</v>
      </c>
      <c r="R22" s="78">
        <f t="shared" si="2"/>
        <v>121.75</v>
      </c>
      <c r="S22" s="210">
        <v>19</v>
      </c>
      <c r="T22" s="210">
        <v>1813</v>
      </c>
      <c r="U22" s="211">
        <f t="shared" si="3"/>
        <v>453.25</v>
      </c>
      <c r="V22" s="210">
        <v>223</v>
      </c>
      <c r="W22" s="210">
        <v>15703</v>
      </c>
      <c r="X22" s="272">
        <f t="shared" si="4"/>
        <v>3925.75</v>
      </c>
      <c r="Y22" s="210">
        <v>345</v>
      </c>
      <c r="Z22" s="210">
        <v>28311</v>
      </c>
      <c r="AA22" s="211">
        <f t="shared" si="5"/>
        <v>7077.75</v>
      </c>
      <c r="AB22" s="210">
        <v>453</v>
      </c>
      <c r="AC22" s="210">
        <v>37045</v>
      </c>
      <c r="AD22" s="211">
        <f t="shared" si="6"/>
        <v>9261.25</v>
      </c>
      <c r="AE22" s="210">
        <v>399</v>
      </c>
      <c r="AF22" s="210">
        <v>33279</v>
      </c>
      <c r="AG22" s="211">
        <f t="shared" si="7"/>
        <v>8319.75</v>
      </c>
      <c r="AH22" s="210">
        <v>700</v>
      </c>
      <c r="AI22" s="210">
        <v>53750</v>
      </c>
      <c r="AJ22" s="211">
        <f t="shared" si="8"/>
        <v>13437.5</v>
      </c>
      <c r="AK22" s="210">
        <v>870</v>
      </c>
      <c r="AL22" s="210">
        <v>67838</v>
      </c>
      <c r="AM22" s="211">
        <f t="shared" si="9"/>
        <v>16959.5</v>
      </c>
    </row>
    <row r="23" spans="1:39" ht="15" customHeight="1">
      <c r="A23" s="39" t="s">
        <v>1597</v>
      </c>
      <c r="B23" s="11" t="s">
        <v>1598</v>
      </c>
      <c r="C23" s="88" t="str">
        <f>VLOOKUP(B23,Remark!O:P,2,0)</f>
        <v>Kerry</v>
      </c>
      <c r="D23" s="40"/>
      <c r="E23" s="40"/>
      <c r="F23" s="58"/>
      <c r="G23" s="77"/>
      <c r="H23" s="77"/>
      <c r="I23" s="78"/>
      <c r="J23" s="40"/>
      <c r="K23" s="40"/>
      <c r="L23" s="78"/>
      <c r="M23" s="62"/>
      <c r="N23" s="10"/>
      <c r="O23" s="78">
        <f t="shared" si="1"/>
        <v>0</v>
      </c>
      <c r="P23" s="102">
        <v>63</v>
      </c>
      <c r="Q23" s="102">
        <v>5475</v>
      </c>
      <c r="R23" s="78">
        <f t="shared" si="2"/>
        <v>1368.75</v>
      </c>
      <c r="S23" s="210">
        <v>40</v>
      </c>
      <c r="T23" s="210">
        <v>3324</v>
      </c>
      <c r="U23" s="211">
        <f t="shared" si="3"/>
        <v>831</v>
      </c>
      <c r="V23" s="210">
        <v>285</v>
      </c>
      <c r="W23" s="210">
        <v>22501</v>
      </c>
      <c r="X23" s="272">
        <f t="shared" si="4"/>
        <v>5625.25</v>
      </c>
      <c r="Y23" s="210">
        <v>298</v>
      </c>
      <c r="Z23" s="210">
        <v>25830</v>
      </c>
      <c r="AA23" s="211">
        <f t="shared" si="5"/>
        <v>6457.5</v>
      </c>
      <c r="AB23" s="210">
        <v>448</v>
      </c>
      <c r="AC23" s="210">
        <v>38108</v>
      </c>
      <c r="AD23" s="211">
        <f t="shared" si="6"/>
        <v>9527</v>
      </c>
      <c r="AE23" s="210">
        <v>557</v>
      </c>
      <c r="AF23" s="210">
        <v>46681</v>
      </c>
      <c r="AG23" s="211">
        <f t="shared" si="7"/>
        <v>11670.25</v>
      </c>
      <c r="AH23" s="210">
        <v>534</v>
      </c>
      <c r="AI23" s="210">
        <v>41316</v>
      </c>
      <c r="AJ23" s="211">
        <f t="shared" si="8"/>
        <v>10329</v>
      </c>
      <c r="AK23" s="210">
        <v>706</v>
      </c>
      <c r="AL23" s="210">
        <v>54166</v>
      </c>
      <c r="AM23" s="211">
        <f t="shared" si="9"/>
        <v>13541.5</v>
      </c>
    </row>
    <row r="24" spans="1:39" ht="15" customHeight="1">
      <c r="A24" s="39" t="s">
        <v>1599</v>
      </c>
      <c r="B24" s="11" t="s">
        <v>1600</v>
      </c>
      <c r="C24" s="88" t="str">
        <f>VLOOKUP(B24,Remark!O:P,2,0)</f>
        <v>TSIT</v>
      </c>
      <c r="D24" s="40"/>
      <c r="E24" s="40"/>
      <c r="F24" s="58"/>
      <c r="G24" s="77"/>
      <c r="H24" s="77"/>
      <c r="I24" s="78"/>
      <c r="J24" s="40"/>
      <c r="K24" s="40"/>
      <c r="L24" s="78"/>
      <c r="M24" s="62"/>
      <c r="N24" s="10"/>
      <c r="O24" s="78">
        <f t="shared" si="1"/>
        <v>0</v>
      </c>
      <c r="P24" s="102"/>
      <c r="Q24" s="102"/>
      <c r="R24" s="78">
        <f t="shared" si="2"/>
        <v>0</v>
      </c>
      <c r="S24" s="210" t="s">
        <v>1935</v>
      </c>
      <c r="T24" s="210" t="s">
        <v>1935</v>
      </c>
      <c r="U24" s="210" t="s">
        <v>1935</v>
      </c>
      <c r="V24" s="210">
        <v>19</v>
      </c>
      <c r="W24" s="210">
        <v>1289</v>
      </c>
      <c r="X24" s="272">
        <f t="shared" si="4"/>
        <v>322.25</v>
      </c>
      <c r="Y24" s="210">
        <v>109</v>
      </c>
      <c r="Z24" s="210">
        <v>7927</v>
      </c>
      <c r="AA24" s="211">
        <f t="shared" si="5"/>
        <v>1981.75</v>
      </c>
      <c r="AB24" s="210">
        <v>145</v>
      </c>
      <c r="AC24" s="210">
        <v>9469</v>
      </c>
      <c r="AD24" s="211">
        <f t="shared" si="6"/>
        <v>2367.25</v>
      </c>
      <c r="AE24" s="210">
        <v>189</v>
      </c>
      <c r="AF24" s="210">
        <v>13405</v>
      </c>
      <c r="AG24" s="211">
        <f t="shared" si="7"/>
        <v>3351.25</v>
      </c>
      <c r="AH24" s="210">
        <v>197</v>
      </c>
      <c r="AI24" s="210">
        <v>13295</v>
      </c>
      <c r="AJ24" s="211">
        <f t="shared" si="8"/>
        <v>3323.75</v>
      </c>
      <c r="AK24" s="210">
        <v>224</v>
      </c>
      <c r="AL24" s="210">
        <v>15658</v>
      </c>
      <c r="AM24" s="211">
        <f t="shared" si="9"/>
        <v>3914.5</v>
      </c>
    </row>
    <row r="25" spans="1:39" ht="15" customHeight="1">
      <c r="A25" s="39" t="s">
        <v>1601</v>
      </c>
      <c r="B25" s="11" t="s">
        <v>1602</v>
      </c>
      <c r="C25" s="88" t="str">
        <f>VLOOKUP(B25,Remark!O:P,2,0)</f>
        <v>Kerry</v>
      </c>
      <c r="D25" s="40"/>
      <c r="E25" s="40"/>
      <c r="F25" s="58"/>
      <c r="G25" s="77"/>
      <c r="H25" s="77"/>
      <c r="I25" s="78"/>
      <c r="J25" s="40"/>
      <c r="K25" s="40"/>
      <c r="L25" s="78"/>
      <c r="M25" s="62"/>
      <c r="N25" s="10"/>
      <c r="O25" s="78">
        <f t="shared" si="1"/>
        <v>0</v>
      </c>
      <c r="P25" s="102">
        <v>54</v>
      </c>
      <c r="Q25" s="102">
        <v>4546</v>
      </c>
      <c r="R25" s="78">
        <f t="shared" si="2"/>
        <v>1136.5</v>
      </c>
      <c r="S25" s="210">
        <v>65</v>
      </c>
      <c r="T25" s="210">
        <v>6093</v>
      </c>
      <c r="U25" s="211">
        <f t="shared" si="3"/>
        <v>1523.25</v>
      </c>
      <c r="V25" s="210">
        <v>489</v>
      </c>
      <c r="W25" s="210">
        <v>48003</v>
      </c>
      <c r="X25" s="272">
        <f t="shared" si="4"/>
        <v>12000.75</v>
      </c>
      <c r="Y25" s="210">
        <v>668</v>
      </c>
      <c r="Z25" s="210">
        <v>61218</v>
      </c>
      <c r="AA25" s="211">
        <f t="shared" si="5"/>
        <v>15304.5</v>
      </c>
      <c r="AB25" s="210">
        <v>859</v>
      </c>
      <c r="AC25" s="210">
        <v>71605</v>
      </c>
      <c r="AD25" s="211">
        <f t="shared" si="6"/>
        <v>17901.25</v>
      </c>
      <c r="AE25" s="210">
        <v>960</v>
      </c>
      <c r="AF25" s="210">
        <v>82632</v>
      </c>
      <c r="AG25" s="211">
        <f t="shared" si="7"/>
        <v>20658</v>
      </c>
      <c r="AH25" s="210">
        <v>1038</v>
      </c>
      <c r="AI25" s="210">
        <v>93586</v>
      </c>
      <c r="AJ25" s="211">
        <f t="shared" si="8"/>
        <v>23396.5</v>
      </c>
      <c r="AK25" s="210">
        <v>1151</v>
      </c>
      <c r="AL25" s="210">
        <v>102039</v>
      </c>
      <c r="AM25" s="211">
        <f t="shared" si="9"/>
        <v>25509.75</v>
      </c>
    </row>
    <row r="26" spans="1:39" ht="15" customHeight="1">
      <c r="A26" s="39" t="s">
        <v>1603</v>
      </c>
      <c r="B26" s="11" t="s">
        <v>1604</v>
      </c>
      <c r="C26" s="88" t="str">
        <f>VLOOKUP(B26,Remark!O:P,2,0)</f>
        <v>PINK</v>
      </c>
      <c r="D26" s="40"/>
      <c r="E26" s="40"/>
      <c r="F26" s="58"/>
      <c r="G26" s="77"/>
      <c r="H26" s="77"/>
      <c r="I26" s="78"/>
      <c r="J26" s="40"/>
      <c r="K26" s="40"/>
      <c r="L26" s="78"/>
      <c r="M26" s="62">
        <v>12</v>
      </c>
      <c r="N26" s="10">
        <v>1464</v>
      </c>
      <c r="O26" s="78">
        <f t="shared" si="1"/>
        <v>366</v>
      </c>
      <c r="P26" s="102">
        <v>112</v>
      </c>
      <c r="Q26" s="102">
        <v>9260</v>
      </c>
      <c r="R26" s="78">
        <f t="shared" si="2"/>
        <v>2315</v>
      </c>
      <c r="S26" s="210">
        <v>42</v>
      </c>
      <c r="T26" s="210">
        <v>3198</v>
      </c>
      <c r="U26" s="211">
        <f t="shared" si="3"/>
        <v>799.5</v>
      </c>
      <c r="V26" s="210">
        <v>346</v>
      </c>
      <c r="W26" s="210">
        <v>28980</v>
      </c>
      <c r="X26" s="272">
        <f t="shared" si="4"/>
        <v>7245</v>
      </c>
      <c r="Y26" s="210">
        <v>608</v>
      </c>
      <c r="Z26" s="210">
        <v>47798</v>
      </c>
      <c r="AA26" s="211">
        <f t="shared" si="5"/>
        <v>11949.5</v>
      </c>
      <c r="AB26" s="210">
        <v>602</v>
      </c>
      <c r="AC26" s="210">
        <v>50242</v>
      </c>
      <c r="AD26" s="211">
        <f t="shared" si="6"/>
        <v>12560.5</v>
      </c>
      <c r="AE26" s="210">
        <v>804</v>
      </c>
      <c r="AF26" s="210">
        <v>67940</v>
      </c>
      <c r="AG26" s="211">
        <f t="shared" si="7"/>
        <v>16985</v>
      </c>
      <c r="AH26" s="210">
        <v>766</v>
      </c>
      <c r="AI26" s="210">
        <v>61052</v>
      </c>
      <c r="AJ26" s="211">
        <f t="shared" si="8"/>
        <v>15263</v>
      </c>
      <c r="AK26" s="210">
        <v>876</v>
      </c>
      <c r="AL26" s="210">
        <v>70928</v>
      </c>
      <c r="AM26" s="211">
        <f t="shared" si="9"/>
        <v>17732</v>
      </c>
    </row>
    <row r="27" spans="1:39" ht="15" customHeight="1">
      <c r="A27" s="39" t="s">
        <v>1605</v>
      </c>
      <c r="B27" s="11" t="s">
        <v>1606</v>
      </c>
      <c r="C27" s="88" t="str">
        <f>VLOOKUP(B27,Remark!O:P,2,0)</f>
        <v>TSIT</v>
      </c>
      <c r="D27" s="40"/>
      <c r="E27" s="40"/>
      <c r="F27" s="58"/>
      <c r="G27" s="77"/>
      <c r="H27" s="77"/>
      <c r="I27" s="78"/>
      <c r="J27" s="40"/>
      <c r="K27" s="40"/>
      <c r="L27" s="78"/>
      <c r="M27" s="155"/>
      <c r="N27" s="10"/>
      <c r="O27" s="78">
        <f t="shared" si="1"/>
        <v>0</v>
      </c>
      <c r="P27" s="102">
        <v>50</v>
      </c>
      <c r="Q27" s="102">
        <v>3666</v>
      </c>
      <c r="R27" s="78">
        <f t="shared" si="2"/>
        <v>916.5</v>
      </c>
      <c r="S27" s="210">
        <v>19</v>
      </c>
      <c r="T27" s="210">
        <v>829</v>
      </c>
      <c r="U27" s="211">
        <f t="shared" si="3"/>
        <v>207.25</v>
      </c>
      <c r="V27" s="210">
        <v>104</v>
      </c>
      <c r="W27" s="210">
        <v>7852</v>
      </c>
      <c r="X27" s="272">
        <f t="shared" si="4"/>
        <v>1963</v>
      </c>
      <c r="Y27" s="210">
        <v>183</v>
      </c>
      <c r="Z27" s="210">
        <v>12117</v>
      </c>
      <c r="AA27" s="211">
        <f t="shared" si="5"/>
        <v>3029.25</v>
      </c>
      <c r="AB27" s="210">
        <v>234</v>
      </c>
      <c r="AC27" s="210">
        <v>15270</v>
      </c>
      <c r="AD27" s="211">
        <f t="shared" si="6"/>
        <v>3817.5</v>
      </c>
      <c r="AE27" s="210">
        <v>306</v>
      </c>
      <c r="AF27" s="210">
        <v>20882</v>
      </c>
      <c r="AG27" s="211">
        <f t="shared" si="7"/>
        <v>5220.5</v>
      </c>
      <c r="AH27" s="210">
        <v>355</v>
      </c>
      <c r="AI27" s="210">
        <v>26131</v>
      </c>
      <c r="AJ27" s="211">
        <f t="shared" si="8"/>
        <v>6532.75</v>
      </c>
      <c r="AK27" s="210">
        <v>337</v>
      </c>
      <c r="AL27" s="210">
        <v>24367</v>
      </c>
      <c r="AM27" s="211">
        <f t="shared" si="9"/>
        <v>6091.75</v>
      </c>
    </row>
    <row r="28" spans="1:39" ht="15" customHeight="1">
      <c r="A28" s="39" t="s">
        <v>1607</v>
      </c>
      <c r="B28" s="11" t="s">
        <v>1608</v>
      </c>
      <c r="C28" s="88" t="str">
        <f>VLOOKUP(B28,Remark!O:P,2,0)</f>
        <v>RMA2</v>
      </c>
      <c r="D28" s="40"/>
      <c r="E28" s="40"/>
      <c r="F28" s="58"/>
      <c r="G28" s="77"/>
      <c r="H28" s="77"/>
      <c r="I28" s="78"/>
      <c r="J28" s="40"/>
      <c r="K28" s="40"/>
      <c r="L28" s="78"/>
      <c r="M28" s="155"/>
      <c r="N28" s="10"/>
      <c r="O28" s="78">
        <f t="shared" si="1"/>
        <v>0</v>
      </c>
      <c r="P28" s="102">
        <v>39</v>
      </c>
      <c r="Q28" s="102">
        <v>2641</v>
      </c>
      <c r="R28" s="78">
        <f t="shared" si="2"/>
        <v>660.25</v>
      </c>
      <c r="S28" s="210">
        <v>72</v>
      </c>
      <c r="T28" s="210">
        <v>4684</v>
      </c>
      <c r="U28" s="211">
        <f t="shared" si="3"/>
        <v>1171</v>
      </c>
      <c r="V28" s="210">
        <v>515</v>
      </c>
      <c r="W28" s="210">
        <v>34889</v>
      </c>
      <c r="X28" s="272">
        <f t="shared" si="4"/>
        <v>8722.25</v>
      </c>
      <c r="Y28" s="210">
        <v>462</v>
      </c>
      <c r="Z28" s="210">
        <v>33988</v>
      </c>
      <c r="AA28" s="211">
        <f t="shared" si="5"/>
        <v>8497</v>
      </c>
      <c r="AB28" s="210">
        <v>647</v>
      </c>
      <c r="AC28" s="210">
        <v>49421</v>
      </c>
      <c r="AD28" s="211">
        <f t="shared" si="6"/>
        <v>12355.25</v>
      </c>
      <c r="AE28" s="210">
        <v>640</v>
      </c>
      <c r="AF28" s="210">
        <v>50628</v>
      </c>
      <c r="AG28" s="211">
        <f t="shared" si="7"/>
        <v>12657</v>
      </c>
      <c r="AH28" s="210">
        <v>605</v>
      </c>
      <c r="AI28" s="210">
        <v>50809</v>
      </c>
      <c r="AJ28" s="211">
        <f t="shared" si="8"/>
        <v>12702.25</v>
      </c>
      <c r="AK28" s="210">
        <v>679</v>
      </c>
      <c r="AL28" s="210">
        <v>56113</v>
      </c>
      <c r="AM28" s="211">
        <f t="shared" si="9"/>
        <v>14028.25</v>
      </c>
    </row>
    <row r="29" spans="1:39" ht="15" customHeight="1">
      <c r="A29" s="39" t="s">
        <v>1609</v>
      </c>
      <c r="B29" s="11" t="s">
        <v>1610</v>
      </c>
      <c r="C29" s="88" t="str">
        <f>VLOOKUP(B29,Remark!O:P,2,0)</f>
        <v>NLCH</v>
      </c>
      <c r="D29" s="40"/>
      <c r="E29" s="40"/>
      <c r="F29" s="58"/>
      <c r="G29" s="77"/>
      <c r="H29" s="77"/>
      <c r="I29" s="78"/>
      <c r="J29" s="40"/>
      <c r="K29" s="40"/>
      <c r="L29" s="78"/>
      <c r="M29" s="155"/>
      <c r="N29" s="10"/>
      <c r="O29" s="78">
        <f t="shared" si="1"/>
        <v>0</v>
      </c>
      <c r="P29" s="102">
        <v>35</v>
      </c>
      <c r="Q29" s="102">
        <v>2205</v>
      </c>
      <c r="R29" s="78">
        <f t="shared" si="2"/>
        <v>551.25</v>
      </c>
      <c r="S29" s="210">
        <v>32</v>
      </c>
      <c r="T29" s="210">
        <v>2684</v>
      </c>
      <c r="U29" s="211">
        <f t="shared" si="3"/>
        <v>671</v>
      </c>
      <c r="V29" s="210">
        <v>492</v>
      </c>
      <c r="W29" s="210">
        <v>38022</v>
      </c>
      <c r="X29" s="272">
        <f t="shared" si="4"/>
        <v>9505.5</v>
      </c>
      <c r="Y29" s="210">
        <v>608</v>
      </c>
      <c r="Z29" s="210">
        <v>47794</v>
      </c>
      <c r="AA29" s="211">
        <f t="shared" si="5"/>
        <v>11948.5</v>
      </c>
      <c r="AB29" s="210">
        <v>709</v>
      </c>
      <c r="AC29" s="210">
        <v>56865</v>
      </c>
      <c r="AD29" s="211">
        <f t="shared" si="6"/>
        <v>14216.25</v>
      </c>
      <c r="AE29" s="210">
        <v>825</v>
      </c>
      <c r="AF29" s="210">
        <v>66459</v>
      </c>
      <c r="AG29" s="211">
        <f t="shared" si="7"/>
        <v>16614.75</v>
      </c>
      <c r="AH29" s="210">
        <v>906</v>
      </c>
      <c r="AI29" s="210">
        <v>74368</v>
      </c>
      <c r="AJ29" s="211">
        <f t="shared" si="8"/>
        <v>18592</v>
      </c>
      <c r="AK29" s="210">
        <v>1018</v>
      </c>
      <c r="AL29" s="210">
        <v>85418</v>
      </c>
      <c r="AM29" s="211">
        <f t="shared" si="9"/>
        <v>21354.5</v>
      </c>
    </row>
    <row r="30" spans="1:39" ht="15" customHeight="1">
      <c r="A30" s="39" t="s">
        <v>1611</v>
      </c>
      <c r="B30" s="11" t="s">
        <v>1612</v>
      </c>
      <c r="C30" s="88" t="str">
        <f>VLOOKUP(B30,Remark!O:P,2,0)</f>
        <v>MTNG</v>
      </c>
      <c r="D30" s="40"/>
      <c r="E30" s="40"/>
      <c r="F30" s="58"/>
      <c r="G30" s="77"/>
      <c r="H30" s="77"/>
      <c r="I30" s="78"/>
      <c r="J30" s="40"/>
      <c r="K30" s="40"/>
      <c r="L30" s="78"/>
      <c r="M30" s="155"/>
      <c r="N30" s="10"/>
      <c r="O30" s="78">
        <f t="shared" si="1"/>
        <v>0</v>
      </c>
      <c r="P30" s="102"/>
      <c r="Q30" s="102"/>
      <c r="R30" s="78">
        <f t="shared" si="2"/>
        <v>0</v>
      </c>
      <c r="S30" s="210" t="s">
        <v>1935</v>
      </c>
      <c r="T30" s="210" t="s">
        <v>1935</v>
      </c>
      <c r="U30" s="210" t="s">
        <v>1935</v>
      </c>
      <c r="V30" s="210">
        <v>194</v>
      </c>
      <c r="W30" s="210">
        <v>15742</v>
      </c>
      <c r="X30" s="272">
        <f t="shared" si="4"/>
        <v>3935.5</v>
      </c>
      <c r="Y30" s="210">
        <v>320</v>
      </c>
      <c r="Z30" s="210">
        <v>26620</v>
      </c>
      <c r="AA30" s="211">
        <f t="shared" si="5"/>
        <v>6655</v>
      </c>
      <c r="AB30" s="210">
        <v>424</v>
      </c>
      <c r="AC30" s="210">
        <v>38770</v>
      </c>
      <c r="AD30" s="211">
        <f t="shared" si="6"/>
        <v>9692.5</v>
      </c>
      <c r="AE30" s="210">
        <v>407</v>
      </c>
      <c r="AF30" s="210">
        <v>33893</v>
      </c>
      <c r="AG30" s="211">
        <f t="shared" si="7"/>
        <v>8473.25</v>
      </c>
      <c r="AH30" s="210">
        <v>392</v>
      </c>
      <c r="AI30" s="210">
        <v>33478</v>
      </c>
      <c r="AJ30" s="211">
        <f t="shared" si="8"/>
        <v>8369.5</v>
      </c>
      <c r="AK30" s="210">
        <v>458</v>
      </c>
      <c r="AL30" s="210">
        <v>40470</v>
      </c>
      <c r="AM30" s="211">
        <f t="shared" si="9"/>
        <v>10117.5</v>
      </c>
    </row>
    <row r="31" spans="1:39" ht="15" customHeight="1">
      <c r="A31" s="39" t="s">
        <v>1613</v>
      </c>
      <c r="B31" s="11" t="s">
        <v>1614</v>
      </c>
      <c r="C31" s="88" t="str">
        <f>VLOOKUP(B31,Remark!O:P,2,0)</f>
        <v>PKED</v>
      </c>
      <c r="D31" s="40"/>
      <c r="E31" s="40"/>
      <c r="F31" s="58"/>
      <c r="G31" s="77"/>
      <c r="H31" s="77"/>
      <c r="I31" s="78"/>
      <c r="J31" s="40"/>
      <c r="K31" s="40"/>
      <c r="L31" s="78"/>
      <c r="M31" s="155"/>
      <c r="N31" s="10"/>
      <c r="O31" s="78">
        <f t="shared" si="1"/>
        <v>0</v>
      </c>
      <c r="P31" s="102"/>
      <c r="Q31" s="102"/>
      <c r="R31" s="78">
        <f t="shared" si="2"/>
        <v>0</v>
      </c>
      <c r="S31" s="210" t="s">
        <v>1935</v>
      </c>
      <c r="T31" s="210" t="s">
        <v>1935</v>
      </c>
      <c r="U31" s="210" t="s">
        <v>1935</v>
      </c>
      <c r="V31" s="210">
        <v>315</v>
      </c>
      <c r="W31" s="210">
        <v>21515</v>
      </c>
      <c r="X31" s="272">
        <f t="shared" si="4"/>
        <v>5378.75</v>
      </c>
      <c r="Y31" s="210">
        <v>384</v>
      </c>
      <c r="Z31" s="210">
        <v>27476</v>
      </c>
      <c r="AA31" s="211">
        <f t="shared" si="5"/>
        <v>6869</v>
      </c>
      <c r="AB31" s="210">
        <v>570</v>
      </c>
      <c r="AC31" s="210">
        <v>45874</v>
      </c>
      <c r="AD31" s="211">
        <f t="shared" si="6"/>
        <v>11468.5</v>
      </c>
      <c r="AE31" s="210">
        <v>575</v>
      </c>
      <c r="AF31" s="210">
        <v>45185</v>
      </c>
      <c r="AG31" s="211">
        <f t="shared" si="7"/>
        <v>11296.25</v>
      </c>
      <c r="AH31" s="210">
        <v>653</v>
      </c>
      <c r="AI31" s="210">
        <v>48531</v>
      </c>
      <c r="AJ31" s="211">
        <f t="shared" si="8"/>
        <v>12132.75</v>
      </c>
      <c r="AK31" s="210">
        <v>863</v>
      </c>
      <c r="AL31" s="210">
        <v>68329</v>
      </c>
      <c r="AM31" s="211">
        <f t="shared" si="9"/>
        <v>17082.25</v>
      </c>
    </row>
    <row r="32" spans="1:39" ht="15" customHeight="1">
      <c r="A32" s="39" t="s">
        <v>1615</v>
      </c>
      <c r="B32" s="11" t="s">
        <v>1616</v>
      </c>
      <c r="C32" s="88" t="str">
        <f>VLOOKUP(B32,Remark!O:P,2,0)</f>
        <v>CHC4</v>
      </c>
      <c r="D32" s="40"/>
      <c r="E32" s="40"/>
      <c r="F32" s="58"/>
      <c r="G32" s="77"/>
      <c r="H32" s="77"/>
      <c r="I32" s="78"/>
      <c r="J32" s="40"/>
      <c r="K32" s="40"/>
      <c r="L32" s="78"/>
      <c r="M32" s="155"/>
      <c r="N32" s="10"/>
      <c r="O32" s="78">
        <f t="shared" si="1"/>
        <v>0</v>
      </c>
      <c r="P32" s="102">
        <v>15</v>
      </c>
      <c r="Q32" s="102">
        <v>901</v>
      </c>
      <c r="R32" s="78">
        <f t="shared" si="2"/>
        <v>225.25</v>
      </c>
      <c r="S32" s="210">
        <v>6</v>
      </c>
      <c r="T32" s="210">
        <v>462</v>
      </c>
      <c r="U32" s="211">
        <f t="shared" si="3"/>
        <v>115.5</v>
      </c>
      <c r="V32" s="210">
        <v>207</v>
      </c>
      <c r="W32" s="210">
        <v>17953</v>
      </c>
      <c r="X32" s="272">
        <f t="shared" si="4"/>
        <v>4488.25</v>
      </c>
      <c r="Y32" s="210">
        <v>320</v>
      </c>
      <c r="Z32" s="210">
        <v>22576</v>
      </c>
      <c r="AA32" s="211">
        <f t="shared" si="5"/>
        <v>5644</v>
      </c>
      <c r="AB32" s="210">
        <v>318</v>
      </c>
      <c r="AC32" s="210">
        <v>25902</v>
      </c>
      <c r="AD32" s="211">
        <f t="shared" si="6"/>
        <v>6475.5</v>
      </c>
      <c r="AE32" s="210">
        <v>468</v>
      </c>
      <c r="AF32" s="210">
        <v>39058</v>
      </c>
      <c r="AG32" s="211">
        <f t="shared" si="7"/>
        <v>9764.5</v>
      </c>
      <c r="AH32" s="210">
        <v>435</v>
      </c>
      <c r="AI32" s="210">
        <v>36363</v>
      </c>
      <c r="AJ32" s="211">
        <f t="shared" si="8"/>
        <v>9090.75</v>
      </c>
      <c r="AK32" s="210">
        <v>606</v>
      </c>
      <c r="AL32" s="210">
        <v>48168</v>
      </c>
      <c r="AM32" s="211">
        <f t="shared" si="9"/>
        <v>12042</v>
      </c>
    </row>
    <row r="33" spans="1:39" ht="15" customHeight="1">
      <c r="A33" s="39" t="s">
        <v>1617</v>
      </c>
      <c r="B33" s="11" t="s">
        <v>1618</v>
      </c>
      <c r="C33" s="88" t="str">
        <f>VLOOKUP(B33,Remark!O:P,2,0)</f>
        <v>NLCH</v>
      </c>
      <c r="D33" s="40"/>
      <c r="E33" s="40"/>
      <c r="F33" s="58"/>
      <c r="G33" s="77"/>
      <c r="H33" s="77"/>
      <c r="I33" s="78"/>
      <c r="J33" s="40"/>
      <c r="K33" s="40"/>
      <c r="L33" s="78"/>
      <c r="M33" s="155">
        <v>15</v>
      </c>
      <c r="N33" s="10">
        <v>869</v>
      </c>
      <c r="O33" s="78">
        <f t="shared" si="1"/>
        <v>217.25</v>
      </c>
      <c r="P33" s="102">
        <v>93</v>
      </c>
      <c r="Q33" s="102">
        <v>5135</v>
      </c>
      <c r="R33" s="78">
        <f t="shared" si="2"/>
        <v>1283.75</v>
      </c>
      <c r="S33" s="210">
        <v>12</v>
      </c>
      <c r="T33" s="210">
        <v>800</v>
      </c>
      <c r="U33" s="211">
        <f t="shared" si="3"/>
        <v>200</v>
      </c>
      <c r="V33" s="210">
        <v>126</v>
      </c>
      <c r="W33" s="210">
        <v>9072</v>
      </c>
      <c r="X33" s="272">
        <f t="shared" si="4"/>
        <v>2268</v>
      </c>
      <c r="Y33" s="210">
        <v>137</v>
      </c>
      <c r="Z33" s="210">
        <v>10803</v>
      </c>
      <c r="AA33" s="211">
        <f t="shared" si="5"/>
        <v>2700.75</v>
      </c>
      <c r="AB33" s="210">
        <v>138</v>
      </c>
      <c r="AC33" s="210">
        <v>9712</v>
      </c>
      <c r="AD33" s="211">
        <f t="shared" si="6"/>
        <v>2428</v>
      </c>
      <c r="AE33" s="210">
        <v>148</v>
      </c>
      <c r="AF33" s="210">
        <v>12496</v>
      </c>
      <c r="AG33" s="211">
        <f t="shared" si="7"/>
        <v>3124</v>
      </c>
      <c r="AH33" s="210">
        <v>151</v>
      </c>
      <c r="AI33" s="210">
        <v>11633</v>
      </c>
      <c r="AJ33" s="211">
        <f t="shared" si="8"/>
        <v>2908.25</v>
      </c>
      <c r="AK33" s="210">
        <v>189</v>
      </c>
      <c r="AL33" s="210">
        <v>14917</v>
      </c>
      <c r="AM33" s="211">
        <f t="shared" si="9"/>
        <v>3729.25</v>
      </c>
    </row>
    <row r="34" spans="1:39" ht="15" customHeight="1">
      <c r="A34" s="39" t="s">
        <v>1619</v>
      </c>
      <c r="B34" s="11" t="s">
        <v>1620</v>
      </c>
      <c r="C34" s="88" t="str">
        <f>VLOOKUP(B34,Remark!O:P,2,0)</f>
        <v>MAHA</v>
      </c>
      <c r="D34" s="40"/>
      <c r="E34" s="40"/>
      <c r="F34" s="58"/>
      <c r="G34" s="77"/>
      <c r="H34" s="77"/>
      <c r="I34" s="78"/>
      <c r="J34" s="40"/>
      <c r="K34" s="40"/>
      <c r="L34" s="78"/>
      <c r="M34" s="155"/>
      <c r="N34" s="10"/>
      <c r="O34" s="78">
        <f t="shared" si="1"/>
        <v>0</v>
      </c>
      <c r="P34" s="102">
        <v>23</v>
      </c>
      <c r="Q34" s="102">
        <v>1853</v>
      </c>
      <c r="R34" s="78">
        <f t="shared" si="2"/>
        <v>463.25</v>
      </c>
      <c r="S34" s="210">
        <v>17</v>
      </c>
      <c r="T34" s="210">
        <v>1605</v>
      </c>
      <c r="U34" s="211">
        <f t="shared" si="3"/>
        <v>401.25</v>
      </c>
      <c r="V34" s="210">
        <v>105</v>
      </c>
      <c r="W34" s="210">
        <v>7651</v>
      </c>
      <c r="X34" s="272">
        <f t="shared" si="4"/>
        <v>1912.75</v>
      </c>
      <c r="Y34" s="210">
        <v>136</v>
      </c>
      <c r="Z34" s="210">
        <v>9732</v>
      </c>
      <c r="AA34" s="211">
        <f t="shared" si="5"/>
        <v>2433</v>
      </c>
      <c r="AB34" s="210">
        <v>159</v>
      </c>
      <c r="AC34" s="210">
        <v>12177</v>
      </c>
      <c r="AD34" s="211">
        <f t="shared" si="6"/>
        <v>3044.25</v>
      </c>
      <c r="AE34" s="210">
        <v>231</v>
      </c>
      <c r="AF34" s="210">
        <v>17341</v>
      </c>
      <c r="AG34" s="211">
        <f t="shared" si="7"/>
        <v>4335.25</v>
      </c>
      <c r="AH34" s="210">
        <v>224</v>
      </c>
      <c r="AI34" s="210">
        <v>15126</v>
      </c>
      <c r="AJ34" s="211">
        <f t="shared" si="8"/>
        <v>3781.5</v>
      </c>
      <c r="AK34" s="210">
        <v>279</v>
      </c>
      <c r="AL34" s="210">
        <v>18303</v>
      </c>
      <c r="AM34" s="211">
        <f t="shared" si="9"/>
        <v>4575.75</v>
      </c>
    </row>
    <row r="35" spans="1:39" ht="15" customHeight="1">
      <c r="A35" s="39" t="s">
        <v>1621</v>
      </c>
      <c r="B35" s="11" t="s">
        <v>1622</v>
      </c>
      <c r="C35" s="88" t="str">
        <f>VLOOKUP(B35,Remark!O:P,2,0)</f>
        <v>Kerry</v>
      </c>
      <c r="D35" s="40"/>
      <c r="E35" s="40"/>
      <c r="F35" s="58"/>
      <c r="G35" s="77"/>
      <c r="H35" s="77"/>
      <c r="I35" s="78"/>
      <c r="J35" s="40"/>
      <c r="K35" s="40"/>
      <c r="L35" s="78"/>
      <c r="M35" s="155"/>
      <c r="N35" s="10"/>
      <c r="O35" s="78">
        <f t="shared" si="1"/>
        <v>0</v>
      </c>
      <c r="P35" s="102"/>
      <c r="Q35" s="102"/>
      <c r="R35" s="78">
        <f t="shared" si="2"/>
        <v>0</v>
      </c>
      <c r="S35" s="210" t="s">
        <v>1935</v>
      </c>
      <c r="T35" s="210" t="s">
        <v>1935</v>
      </c>
      <c r="U35" s="210" t="s">
        <v>1935</v>
      </c>
      <c r="V35" s="259" t="s">
        <v>1935</v>
      </c>
      <c r="W35" s="259" t="s">
        <v>1935</v>
      </c>
      <c r="X35" s="272" t="s">
        <v>1935</v>
      </c>
      <c r="Y35" s="210">
        <v>260</v>
      </c>
      <c r="Z35" s="210">
        <v>23510</v>
      </c>
      <c r="AA35" s="211">
        <f t="shared" si="5"/>
        <v>5877.5</v>
      </c>
      <c r="AB35" s="210">
        <v>482</v>
      </c>
      <c r="AC35" s="210">
        <v>42858</v>
      </c>
      <c r="AD35" s="211">
        <f t="shared" si="6"/>
        <v>10714.5</v>
      </c>
      <c r="AE35" s="210">
        <v>771</v>
      </c>
      <c r="AF35" s="210">
        <v>67801</v>
      </c>
      <c r="AG35" s="211">
        <f t="shared" si="7"/>
        <v>16950.25</v>
      </c>
      <c r="AH35" s="210">
        <v>702</v>
      </c>
      <c r="AI35" s="210">
        <v>58896</v>
      </c>
      <c r="AJ35" s="211">
        <f t="shared" si="8"/>
        <v>14724</v>
      </c>
      <c r="AK35" s="210">
        <v>626</v>
      </c>
      <c r="AL35" s="210">
        <v>55516</v>
      </c>
      <c r="AM35" s="211">
        <f t="shared" si="9"/>
        <v>13879</v>
      </c>
    </row>
    <row r="36" spans="1:39" ht="15" customHeight="1">
      <c r="A36" s="39" t="s">
        <v>1623</v>
      </c>
      <c r="B36" s="11" t="s">
        <v>1624</v>
      </c>
      <c r="C36" s="88" t="str">
        <f>VLOOKUP(B36,Remark!O:P,2,0)</f>
        <v>PYSC</v>
      </c>
      <c r="D36" s="40"/>
      <c r="E36" s="40"/>
      <c r="F36" s="58"/>
      <c r="G36" s="77"/>
      <c r="H36" s="77"/>
      <c r="I36" s="78"/>
      <c r="J36" s="40"/>
      <c r="K36" s="40"/>
      <c r="L36" s="78"/>
      <c r="M36" s="155">
        <v>6</v>
      </c>
      <c r="N36" s="10">
        <v>410</v>
      </c>
      <c r="O36" s="78">
        <f t="shared" si="1"/>
        <v>102.5</v>
      </c>
      <c r="P36" s="102">
        <v>68</v>
      </c>
      <c r="Q36" s="102">
        <v>6026</v>
      </c>
      <c r="R36" s="78">
        <f t="shared" si="2"/>
        <v>1506.5</v>
      </c>
      <c r="S36" s="210">
        <v>26</v>
      </c>
      <c r="T36" s="210">
        <v>2524</v>
      </c>
      <c r="U36" s="211">
        <f t="shared" si="3"/>
        <v>631</v>
      </c>
      <c r="V36" s="210">
        <v>194</v>
      </c>
      <c r="W36" s="210">
        <v>15340</v>
      </c>
      <c r="X36" s="272">
        <f t="shared" si="4"/>
        <v>3835</v>
      </c>
      <c r="Y36" s="210">
        <v>182</v>
      </c>
      <c r="Z36" s="210">
        <v>14000</v>
      </c>
      <c r="AA36" s="211">
        <f t="shared" si="5"/>
        <v>3500</v>
      </c>
      <c r="AB36" s="210">
        <v>247</v>
      </c>
      <c r="AC36" s="210">
        <v>19779</v>
      </c>
      <c r="AD36" s="211">
        <f t="shared" si="6"/>
        <v>4944.75</v>
      </c>
      <c r="AE36" s="210">
        <v>328</v>
      </c>
      <c r="AF36" s="210">
        <v>25164</v>
      </c>
      <c r="AG36" s="211">
        <f t="shared" si="7"/>
        <v>6291</v>
      </c>
      <c r="AH36" s="210">
        <v>323</v>
      </c>
      <c r="AI36" s="210">
        <v>25015</v>
      </c>
      <c r="AJ36" s="211">
        <f t="shared" si="8"/>
        <v>6253.75</v>
      </c>
      <c r="AK36" s="210">
        <v>429</v>
      </c>
      <c r="AL36" s="210">
        <v>33295</v>
      </c>
      <c r="AM36" s="211">
        <f t="shared" si="9"/>
        <v>8323.75</v>
      </c>
    </row>
    <row r="37" spans="1:39" ht="15" customHeight="1">
      <c r="A37" s="39" t="s">
        <v>1625</v>
      </c>
      <c r="B37" s="11" t="s">
        <v>1626</v>
      </c>
      <c r="C37" s="88" t="str">
        <f>VLOOKUP(B37,Remark!O:P,2,0)</f>
        <v>Kerry</v>
      </c>
      <c r="D37" s="40"/>
      <c r="E37" s="40"/>
      <c r="F37" s="58"/>
      <c r="G37" s="77"/>
      <c r="H37" s="77"/>
      <c r="I37" s="78"/>
      <c r="J37" s="40"/>
      <c r="K37" s="40"/>
      <c r="L37" s="78"/>
      <c r="M37" s="155">
        <v>8</v>
      </c>
      <c r="N37" s="10">
        <v>468</v>
      </c>
      <c r="O37" s="78">
        <f t="shared" si="1"/>
        <v>117</v>
      </c>
      <c r="P37" s="102">
        <v>271</v>
      </c>
      <c r="Q37" s="102">
        <v>21691</v>
      </c>
      <c r="R37" s="78">
        <f t="shared" si="2"/>
        <v>5422.75</v>
      </c>
      <c r="S37" s="210">
        <v>102</v>
      </c>
      <c r="T37" s="210">
        <v>7484</v>
      </c>
      <c r="U37" s="211">
        <f t="shared" si="3"/>
        <v>1871</v>
      </c>
      <c r="V37" s="210">
        <v>370</v>
      </c>
      <c r="W37" s="210">
        <v>29594</v>
      </c>
      <c r="X37" s="272">
        <f t="shared" si="4"/>
        <v>7398.5</v>
      </c>
      <c r="Y37" s="210">
        <v>411</v>
      </c>
      <c r="Z37" s="210">
        <v>32895</v>
      </c>
      <c r="AA37" s="211">
        <f t="shared" si="5"/>
        <v>8223.75</v>
      </c>
      <c r="AB37" s="210">
        <v>511</v>
      </c>
      <c r="AC37" s="210">
        <v>41727</v>
      </c>
      <c r="AD37" s="211">
        <f t="shared" si="6"/>
        <v>10431.75</v>
      </c>
      <c r="AE37" s="210">
        <v>485</v>
      </c>
      <c r="AF37" s="210">
        <v>38659</v>
      </c>
      <c r="AG37" s="211">
        <f t="shared" si="7"/>
        <v>9664.75</v>
      </c>
      <c r="AH37" s="210">
        <v>675</v>
      </c>
      <c r="AI37" s="210">
        <v>52921</v>
      </c>
      <c r="AJ37" s="211">
        <f t="shared" si="8"/>
        <v>13230.25</v>
      </c>
      <c r="AK37" s="210">
        <v>637</v>
      </c>
      <c r="AL37" s="210">
        <v>55939</v>
      </c>
      <c r="AM37" s="211">
        <f t="shared" si="9"/>
        <v>13984.75</v>
      </c>
    </row>
    <row r="38" spans="1:39" ht="15" customHeight="1">
      <c r="A38" s="39" t="s">
        <v>1627</v>
      </c>
      <c r="B38" s="11" t="s">
        <v>1628</v>
      </c>
      <c r="C38" s="88" t="str">
        <f>VLOOKUP(B38,Remark!O:P,2,0)</f>
        <v>Kerry</v>
      </c>
      <c r="D38" s="40"/>
      <c r="E38" s="40"/>
      <c r="F38" s="58"/>
      <c r="G38" s="77"/>
      <c r="H38" s="77"/>
      <c r="I38" s="78"/>
      <c r="J38" s="40"/>
      <c r="K38" s="40"/>
      <c r="L38" s="78"/>
      <c r="M38" s="155">
        <v>12</v>
      </c>
      <c r="N38" s="10">
        <v>1036</v>
      </c>
      <c r="O38" s="78">
        <f t="shared" si="1"/>
        <v>259</v>
      </c>
      <c r="P38" s="102">
        <v>146</v>
      </c>
      <c r="Q38" s="102">
        <v>11346</v>
      </c>
      <c r="R38" s="78">
        <f t="shared" si="2"/>
        <v>2836.5</v>
      </c>
      <c r="S38" s="210">
        <v>58</v>
      </c>
      <c r="T38" s="210">
        <v>4284</v>
      </c>
      <c r="U38" s="211">
        <f t="shared" si="3"/>
        <v>1071</v>
      </c>
      <c r="V38" s="210">
        <v>302</v>
      </c>
      <c r="W38" s="210">
        <v>26982</v>
      </c>
      <c r="X38" s="272">
        <f t="shared" si="4"/>
        <v>6745.5</v>
      </c>
      <c r="Y38" s="210">
        <v>365</v>
      </c>
      <c r="Z38" s="210">
        <v>32755</v>
      </c>
      <c r="AA38" s="211">
        <f t="shared" si="5"/>
        <v>8188.75</v>
      </c>
      <c r="AB38" s="210">
        <v>424</v>
      </c>
      <c r="AC38" s="210">
        <v>38532</v>
      </c>
      <c r="AD38" s="211">
        <f t="shared" si="6"/>
        <v>9633</v>
      </c>
      <c r="AE38" s="210">
        <v>485</v>
      </c>
      <c r="AF38" s="210">
        <v>41813</v>
      </c>
      <c r="AG38" s="211">
        <f t="shared" si="7"/>
        <v>10453.25</v>
      </c>
      <c r="AH38" s="210">
        <v>539</v>
      </c>
      <c r="AI38" s="210">
        <v>49783</v>
      </c>
      <c r="AJ38" s="211">
        <f t="shared" si="8"/>
        <v>12445.75</v>
      </c>
      <c r="AK38" s="210">
        <v>620</v>
      </c>
      <c r="AL38" s="210">
        <v>57122</v>
      </c>
      <c r="AM38" s="211">
        <f t="shared" si="9"/>
        <v>14280.5</v>
      </c>
    </row>
    <row r="39" spans="1:39" ht="15" customHeight="1">
      <c r="A39" s="39" t="s">
        <v>1629</v>
      </c>
      <c r="B39" s="11" t="s">
        <v>1630</v>
      </c>
      <c r="C39" s="88" t="str">
        <f>VLOOKUP(B39,Remark!O:P,2,0)</f>
        <v>Kerry</v>
      </c>
      <c r="D39" s="40"/>
      <c r="E39" s="40"/>
      <c r="F39" s="58"/>
      <c r="G39" s="77"/>
      <c r="H39" s="77"/>
      <c r="I39" s="78"/>
      <c r="J39" s="40"/>
      <c r="K39" s="40"/>
      <c r="L39" s="78"/>
      <c r="M39" s="155"/>
      <c r="N39" s="10"/>
      <c r="O39" s="78">
        <f t="shared" si="1"/>
        <v>0</v>
      </c>
      <c r="P39" s="102"/>
      <c r="Q39" s="102"/>
      <c r="R39" s="78">
        <f t="shared" si="2"/>
        <v>0</v>
      </c>
      <c r="S39" s="210" t="s">
        <v>1935</v>
      </c>
      <c r="T39" s="210" t="s">
        <v>1935</v>
      </c>
      <c r="U39" s="210" t="s">
        <v>1935</v>
      </c>
      <c r="V39" s="259" t="s">
        <v>1935</v>
      </c>
      <c r="W39" s="259" t="s">
        <v>1935</v>
      </c>
      <c r="X39" s="272" t="s">
        <v>1935</v>
      </c>
      <c r="Y39" s="210">
        <v>142</v>
      </c>
      <c r="Z39" s="210">
        <v>12236</v>
      </c>
      <c r="AA39" s="211">
        <f t="shared" si="5"/>
        <v>3059</v>
      </c>
      <c r="AB39" s="210">
        <v>351</v>
      </c>
      <c r="AC39" s="210">
        <v>30349</v>
      </c>
      <c r="AD39" s="211">
        <f t="shared" si="6"/>
        <v>7587.25</v>
      </c>
      <c r="AE39" s="210">
        <v>439</v>
      </c>
      <c r="AF39" s="210">
        <v>35203</v>
      </c>
      <c r="AG39" s="211">
        <f t="shared" si="7"/>
        <v>8800.75</v>
      </c>
      <c r="AH39" s="210">
        <v>449</v>
      </c>
      <c r="AI39" s="210">
        <v>41395</v>
      </c>
      <c r="AJ39" s="211">
        <f t="shared" si="8"/>
        <v>10348.75</v>
      </c>
      <c r="AK39" s="210">
        <v>510</v>
      </c>
      <c r="AL39" s="210">
        <v>46860</v>
      </c>
      <c r="AM39" s="211">
        <f t="shared" si="9"/>
        <v>11715</v>
      </c>
    </row>
    <row r="40" spans="1:39" ht="15" customHeight="1">
      <c r="A40" s="39" t="s">
        <v>1631</v>
      </c>
      <c r="B40" s="11" t="s">
        <v>1632</v>
      </c>
      <c r="C40" s="88" t="str">
        <f>VLOOKUP(B40,Remark!O:P,2,0)</f>
        <v>Kerry</v>
      </c>
      <c r="D40" s="40"/>
      <c r="E40" s="40"/>
      <c r="F40" s="58"/>
      <c r="G40" s="77"/>
      <c r="H40" s="77"/>
      <c r="I40" s="78"/>
      <c r="J40" s="40"/>
      <c r="K40" s="40"/>
      <c r="L40" s="78"/>
      <c r="M40" s="155"/>
      <c r="N40" s="10"/>
      <c r="O40" s="78">
        <f t="shared" si="1"/>
        <v>0</v>
      </c>
      <c r="P40" s="102">
        <v>69</v>
      </c>
      <c r="Q40" s="102">
        <v>5553</v>
      </c>
      <c r="R40" s="78">
        <f t="shared" si="2"/>
        <v>1388.25</v>
      </c>
      <c r="S40" s="210">
        <v>40</v>
      </c>
      <c r="T40" s="210">
        <v>3368</v>
      </c>
      <c r="U40" s="211">
        <f t="shared" si="3"/>
        <v>842</v>
      </c>
      <c r="V40" s="210">
        <v>269</v>
      </c>
      <c r="W40" s="210">
        <v>20179</v>
      </c>
      <c r="X40" s="272">
        <f t="shared" si="4"/>
        <v>5044.75</v>
      </c>
      <c r="Y40" s="210">
        <v>276</v>
      </c>
      <c r="Z40" s="210">
        <v>22374</v>
      </c>
      <c r="AA40" s="211">
        <f t="shared" si="5"/>
        <v>5593.5</v>
      </c>
      <c r="AB40" s="210">
        <v>337</v>
      </c>
      <c r="AC40" s="210">
        <v>27127</v>
      </c>
      <c r="AD40" s="211">
        <f t="shared" si="6"/>
        <v>6781.75</v>
      </c>
      <c r="AE40" s="210">
        <v>423</v>
      </c>
      <c r="AF40" s="210">
        <v>33173</v>
      </c>
      <c r="AG40" s="211">
        <f t="shared" si="7"/>
        <v>8293.25</v>
      </c>
      <c r="AH40" s="210">
        <v>414</v>
      </c>
      <c r="AI40" s="210">
        <v>33634</v>
      </c>
      <c r="AJ40" s="211">
        <f t="shared" si="8"/>
        <v>8408.5</v>
      </c>
      <c r="AK40" s="210">
        <v>426</v>
      </c>
      <c r="AL40" s="210">
        <v>31996</v>
      </c>
      <c r="AM40" s="211">
        <f t="shared" si="9"/>
        <v>7999</v>
      </c>
    </row>
    <row r="41" spans="1:39" ht="15" customHeight="1">
      <c r="A41" s="39" t="s">
        <v>1633</v>
      </c>
      <c r="B41" s="11" t="s">
        <v>1634</v>
      </c>
      <c r="C41" s="88" t="str">
        <f>VLOOKUP(B41,Remark!O:P,2,0)</f>
        <v>Kerry</v>
      </c>
      <c r="D41" s="40"/>
      <c r="E41" s="40"/>
      <c r="F41" s="58"/>
      <c r="G41" s="77"/>
      <c r="H41" s="77"/>
      <c r="I41" s="78"/>
      <c r="J41" s="40"/>
      <c r="K41" s="40"/>
      <c r="L41" s="78"/>
      <c r="M41" s="155"/>
      <c r="N41" s="10"/>
      <c r="O41" s="78">
        <f t="shared" si="1"/>
        <v>0</v>
      </c>
      <c r="P41" s="102">
        <v>30</v>
      </c>
      <c r="Q41" s="102">
        <v>1974</v>
      </c>
      <c r="R41" s="78">
        <f t="shared" si="2"/>
        <v>493.5</v>
      </c>
      <c r="S41" s="210">
        <v>31</v>
      </c>
      <c r="T41" s="210">
        <v>2277</v>
      </c>
      <c r="U41" s="211">
        <f t="shared" si="3"/>
        <v>569.25</v>
      </c>
      <c r="V41" s="210">
        <v>279</v>
      </c>
      <c r="W41" s="210">
        <v>25433</v>
      </c>
      <c r="X41" s="272">
        <f t="shared" si="4"/>
        <v>6358.25</v>
      </c>
      <c r="Y41" s="210">
        <v>307</v>
      </c>
      <c r="Z41" s="210">
        <v>28269</v>
      </c>
      <c r="AA41" s="211">
        <f t="shared" si="5"/>
        <v>7067.25</v>
      </c>
      <c r="AB41" s="210">
        <v>306</v>
      </c>
      <c r="AC41" s="210">
        <v>25484</v>
      </c>
      <c r="AD41" s="211">
        <f t="shared" si="6"/>
        <v>6371</v>
      </c>
      <c r="AE41" s="210">
        <v>366</v>
      </c>
      <c r="AF41" s="210">
        <v>32000</v>
      </c>
      <c r="AG41" s="211">
        <f t="shared" si="7"/>
        <v>8000</v>
      </c>
      <c r="AH41" s="210">
        <v>703</v>
      </c>
      <c r="AI41" s="210">
        <v>58867</v>
      </c>
      <c r="AJ41" s="211">
        <f t="shared" si="8"/>
        <v>14716.75</v>
      </c>
      <c r="AK41" s="210">
        <v>724</v>
      </c>
      <c r="AL41" s="210">
        <v>63022</v>
      </c>
      <c r="AM41" s="211">
        <f t="shared" si="9"/>
        <v>15755.5</v>
      </c>
    </row>
    <row r="42" spans="1:39" ht="15" customHeight="1">
      <c r="A42" s="39" t="s">
        <v>1635</v>
      </c>
      <c r="B42" s="11" t="s">
        <v>1636</v>
      </c>
      <c r="C42" s="88" t="str">
        <f>VLOOKUP(B42,Remark!O:P,2,0)</f>
        <v>Kerry</v>
      </c>
      <c r="D42" s="40"/>
      <c r="E42" s="40"/>
      <c r="F42" s="58"/>
      <c r="G42" s="77"/>
      <c r="H42" s="77"/>
      <c r="I42" s="78"/>
      <c r="J42" s="40"/>
      <c r="K42" s="40"/>
      <c r="L42" s="78"/>
      <c r="M42" s="155"/>
      <c r="N42" s="10"/>
      <c r="O42" s="78">
        <f t="shared" si="1"/>
        <v>0</v>
      </c>
      <c r="P42" s="102"/>
      <c r="Q42" s="102"/>
      <c r="R42" s="78">
        <f t="shared" si="2"/>
        <v>0</v>
      </c>
      <c r="S42" s="210" t="s">
        <v>1935</v>
      </c>
      <c r="T42" s="210"/>
      <c r="U42" s="211">
        <f t="shared" si="3"/>
        <v>0</v>
      </c>
      <c r="V42" s="210">
        <v>131</v>
      </c>
      <c r="W42" s="210">
        <v>10293</v>
      </c>
      <c r="X42" s="272">
        <f t="shared" si="4"/>
        <v>2573.25</v>
      </c>
      <c r="Y42" s="210">
        <v>137</v>
      </c>
      <c r="Z42" s="210">
        <v>10691</v>
      </c>
      <c r="AA42" s="211">
        <f t="shared" si="5"/>
        <v>2672.75</v>
      </c>
      <c r="AB42" s="210">
        <v>224</v>
      </c>
      <c r="AC42" s="210">
        <v>19362</v>
      </c>
      <c r="AD42" s="211">
        <f t="shared" si="6"/>
        <v>4840.5</v>
      </c>
      <c r="AE42" s="210">
        <v>195</v>
      </c>
      <c r="AF42" s="210">
        <v>17973</v>
      </c>
      <c r="AG42" s="211">
        <f t="shared" si="7"/>
        <v>4493.25</v>
      </c>
      <c r="AH42" s="210">
        <v>322</v>
      </c>
      <c r="AI42" s="210">
        <v>26972</v>
      </c>
      <c r="AJ42" s="211">
        <f t="shared" si="8"/>
        <v>6743</v>
      </c>
      <c r="AK42" s="210">
        <v>278</v>
      </c>
      <c r="AL42" s="210">
        <v>23538</v>
      </c>
      <c r="AM42" s="211">
        <f t="shared" si="9"/>
        <v>5884.5</v>
      </c>
    </row>
    <row r="43" spans="1:39" ht="15" customHeight="1">
      <c r="A43" s="39" t="s">
        <v>1637</v>
      </c>
      <c r="B43" s="11" t="s">
        <v>1552</v>
      </c>
      <c r="C43" s="88" t="s">
        <v>5</v>
      </c>
      <c r="D43" s="40"/>
      <c r="E43" s="40"/>
      <c r="F43" s="58"/>
      <c r="G43" s="77"/>
      <c r="H43" s="77"/>
      <c r="I43" s="78"/>
      <c r="J43" s="40"/>
      <c r="K43" s="40"/>
      <c r="L43" s="78"/>
      <c r="M43" s="155"/>
      <c r="N43" s="10"/>
      <c r="O43" s="78">
        <f t="shared" si="1"/>
        <v>0</v>
      </c>
      <c r="P43" s="102">
        <v>40</v>
      </c>
      <c r="Q43" s="102">
        <v>2632</v>
      </c>
      <c r="R43" s="78">
        <f t="shared" si="2"/>
        <v>658</v>
      </c>
      <c r="S43" s="210">
        <v>31</v>
      </c>
      <c r="T43" s="210">
        <v>2455</v>
      </c>
      <c r="U43" s="211">
        <f t="shared" si="3"/>
        <v>613.75</v>
      </c>
      <c r="V43" s="210">
        <v>165</v>
      </c>
      <c r="W43" s="210">
        <v>12239</v>
      </c>
      <c r="X43" s="272">
        <f t="shared" si="4"/>
        <v>3059.75</v>
      </c>
      <c r="Y43" s="210">
        <v>173</v>
      </c>
      <c r="Z43" s="210">
        <v>12991</v>
      </c>
      <c r="AA43" s="211">
        <f t="shared" si="5"/>
        <v>3247.75</v>
      </c>
      <c r="AB43" s="210">
        <v>225</v>
      </c>
      <c r="AC43" s="210">
        <v>16255</v>
      </c>
      <c r="AD43" s="211">
        <f t="shared" si="6"/>
        <v>4063.75</v>
      </c>
      <c r="AE43" s="210">
        <v>305</v>
      </c>
      <c r="AF43" s="210">
        <v>25281</v>
      </c>
      <c r="AG43" s="211">
        <f t="shared" si="7"/>
        <v>6320.25</v>
      </c>
      <c r="AH43" s="210">
        <v>273</v>
      </c>
      <c r="AI43" s="210">
        <v>22975</v>
      </c>
      <c r="AJ43" s="211">
        <f t="shared" si="8"/>
        <v>5743.75</v>
      </c>
      <c r="AK43" s="210">
        <v>202</v>
      </c>
      <c r="AL43" s="210">
        <v>17718</v>
      </c>
      <c r="AM43" s="211">
        <f t="shared" si="9"/>
        <v>4429.5</v>
      </c>
    </row>
    <row r="44" spans="1:39" ht="15" customHeight="1">
      <c r="A44" s="39" t="s">
        <v>2335</v>
      </c>
      <c r="B44" s="19" t="s">
        <v>2291</v>
      </c>
      <c r="C44" s="227" t="s">
        <v>5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>
        <v>204</v>
      </c>
      <c r="W44" s="19">
        <v>19776</v>
      </c>
      <c r="X44" s="272">
        <f t="shared" si="4"/>
        <v>4944</v>
      </c>
      <c r="Y44" s="19">
        <v>309</v>
      </c>
      <c r="Z44" s="19">
        <v>27007</v>
      </c>
      <c r="AA44" s="211">
        <f t="shared" si="5"/>
        <v>6751.75</v>
      </c>
      <c r="AB44" s="19">
        <v>414</v>
      </c>
      <c r="AC44" s="19">
        <v>39752</v>
      </c>
      <c r="AD44" s="211">
        <f t="shared" si="6"/>
        <v>9938</v>
      </c>
      <c r="AE44" s="210">
        <v>601</v>
      </c>
      <c r="AF44" s="210">
        <v>60041</v>
      </c>
      <c r="AG44" s="211">
        <f t="shared" si="7"/>
        <v>15010.25</v>
      </c>
      <c r="AH44" s="210">
        <v>696</v>
      </c>
      <c r="AI44" s="210">
        <v>62462</v>
      </c>
      <c r="AJ44" s="211">
        <f t="shared" si="8"/>
        <v>15615.5</v>
      </c>
      <c r="AK44" s="210">
        <v>661</v>
      </c>
      <c r="AL44" s="210">
        <v>66457</v>
      </c>
      <c r="AM44" s="211">
        <f t="shared" si="9"/>
        <v>16614.25</v>
      </c>
    </row>
    <row r="45" spans="1:39" ht="15" customHeight="1">
      <c r="A45" s="39" t="s">
        <v>2336</v>
      </c>
      <c r="B45" s="19" t="s">
        <v>2292</v>
      </c>
      <c r="C45" s="227" t="s">
        <v>5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11">
        <f t="shared" ref="V45" si="10">U45*25%</f>
        <v>0</v>
      </c>
      <c r="W45" s="211">
        <f t="shared" ref="W45" si="11">V45*25%</f>
        <v>0</v>
      </c>
      <c r="X45" s="272">
        <f t="shared" si="4"/>
        <v>0</v>
      </c>
      <c r="Y45" s="19">
        <v>120</v>
      </c>
      <c r="Z45" s="19">
        <v>8912</v>
      </c>
      <c r="AA45" s="211">
        <f t="shared" si="5"/>
        <v>2228</v>
      </c>
      <c r="AB45" s="19">
        <v>297</v>
      </c>
      <c r="AC45" s="19">
        <v>26359</v>
      </c>
      <c r="AD45" s="211">
        <f t="shared" si="6"/>
        <v>6589.75</v>
      </c>
      <c r="AE45" s="210">
        <v>266</v>
      </c>
      <c r="AF45" s="210">
        <v>21546</v>
      </c>
      <c r="AG45" s="211">
        <f t="shared" si="7"/>
        <v>5386.5</v>
      </c>
      <c r="AH45" s="210">
        <v>316</v>
      </c>
      <c r="AI45" s="210">
        <v>26946</v>
      </c>
      <c r="AJ45" s="211">
        <f t="shared" si="8"/>
        <v>6736.5</v>
      </c>
      <c r="AK45" s="210">
        <v>359</v>
      </c>
      <c r="AL45" s="210">
        <v>27175</v>
      </c>
      <c r="AM45" s="211">
        <f t="shared" si="9"/>
        <v>6793.75</v>
      </c>
    </row>
    <row r="46" spans="1:39" ht="15" customHeight="1">
      <c r="A46" s="39" t="s">
        <v>2337</v>
      </c>
      <c r="B46" s="19" t="s">
        <v>2293</v>
      </c>
      <c r="C46" s="227" t="s">
        <v>5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>
        <v>103</v>
      </c>
      <c r="W46" s="19">
        <v>9761</v>
      </c>
      <c r="X46" s="272">
        <f t="shared" si="4"/>
        <v>2440.25</v>
      </c>
      <c r="Y46" s="19">
        <v>194</v>
      </c>
      <c r="Z46" s="19">
        <v>19252</v>
      </c>
      <c r="AA46" s="211">
        <f t="shared" si="5"/>
        <v>4813</v>
      </c>
      <c r="AB46" s="19">
        <v>266</v>
      </c>
      <c r="AC46" s="19">
        <v>23644</v>
      </c>
      <c r="AD46" s="211">
        <f t="shared" si="6"/>
        <v>5911</v>
      </c>
      <c r="AE46" s="210">
        <v>414</v>
      </c>
      <c r="AF46" s="210">
        <v>35652</v>
      </c>
      <c r="AG46" s="211">
        <f t="shared" si="7"/>
        <v>8913</v>
      </c>
      <c r="AH46" s="210">
        <v>407</v>
      </c>
      <c r="AI46" s="210">
        <v>34407</v>
      </c>
      <c r="AJ46" s="211">
        <f t="shared" si="8"/>
        <v>8601.75</v>
      </c>
      <c r="AK46" s="210">
        <v>529</v>
      </c>
      <c r="AL46" s="210">
        <v>43449</v>
      </c>
      <c r="AM46" s="211">
        <f t="shared" si="9"/>
        <v>10862.25</v>
      </c>
    </row>
    <row r="47" spans="1:39" ht="15" customHeight="1">
      <c r="A47" s="39" t="s">
        <v>2338</v>
      </c>
      <c r="B47" s="19" t="s">
        <v>2294</v>
      </c>
      <c r="C47" s="227" t="s">
        <v>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>
        <v>168</v>
      </c>
      <c r="W47" s="19">
        <v>13150</v>
      </c>
      <c r="X47" s="272">
        <f t="shared" si="4"/>
        <v>3287.5</v>
      </c>
      <c r="Y47" s="19">
        <v>236</v>
      </c>
      <c r="Z47" s="19">
        <v>21560</v>
      </c>
      <c r="AA47" s="211">
        <f t="shared" si="5"/>
        <v>5390</v>
      </c>
      <c r="AB47" s="19">
        <v>335</v>
      </c>
      <c r="AC47" s="19">
        <v>33537</v>
      </c>
      <c r="AD47" s="211">
        <f t="shared" si="6"/>
        <v>8384.25</v>
      </c>
      <c r="AE47" s="210">
        <v>484</v>
      </c>
      <c r="AF47" s="210">
        <v>43706</v>
      </c>
      <c r="AG47" s="211">
        <f t="shared" si="7"/>
        <v>10926.5</v>
      </c>
      <c r="AH47" s="210">
        <v>440</v>
      </c>
      <c r="AI47" s="210">
        <v>38466</v>
      </c>
      <c r="AJ47" s="211">
        <f t="shared" si="8"/>
        <v>9616.5</v>
      </c>
      <c r="AK47" s="210">
        <v>397</v>
      </c>
      <c r="AL47" s="210">
        <v>35943</v>
      </c>
      <c r="AM47" s="211">
        <f t="shared" si="9"/>
        <v>8985.75</v>
      </c>
    </row>
    <row r="48" spans="1:39" ht="15" customHeight="1">
      <c r="A48" s="39" t="s">
        <v>2339</v>
      </c>
      <c r="B48" s="19" t="s">
        <v>2295</v>
      </c>
      <c r="C48" s="227" t="s">
        <v>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>
        <v>137</v>
      </c>
      <c r="W48" s="19">
        <v>11673</v>
      </c>
      <c r="X48" s="272">
        <f t="shared" si="4"/>
        <v>2918.25</v>
      </c>
      <c r="Y48" s="19">
        <v>191</v>
      </c>
      <c r="Z48" s="19">
        <v>13831</v>
      </c>
      <c r="AA48" s="211">
        <f t="shared" si="5"/>
        <v>3457.75</v>
      </c>
      <c r="AB48" s="19">
        <v>257</v>
      </c>
      <c r="AC48" s="19">
        <v>19467</v>
      </c>
      <c r="AD48" s="211">
        <f t="shared" si="6"/>
        <v>4866.75</v>
      </c>
      <c r="AE48" s="210">
        <v>255</v>
      </c>
      <c r="AF48" s="210">
        <v>18859</v>
      </c>
      <c r="AG48" s="211">
        <f t="shared" si="7"/>
        <v>4714.75</v>
      </c>
      <c r="AH48" s="210">
        <v>273</v>
      </c>
      <c r="AI48" s="210">
        <v>22441</v>
      </c>
      <c r="AJ48" s="211">
        <f t="shared" si="8"/>
        <v>5610.25</v>
      </c>
      <c r="AK48" s="210">
        <v>295</v>
      </c>
      <c r="AL48" s="210">
        <v>21275</v>
      </c>
      <c r="AM48" s="211">
        <f t="shared" si="9"/>
        <v>5318.75</v>
      </c>
    </row>
    <row r="49" spans="1:39" ht="15" customHeight="1">
      <c r="A49" s="39" t="s">
        <v>2340</v>
      </c>
      <c r="B49" s="19" t="s">
        <v>2296</v>
      </c>
      <c r="C49" s="227" t="s">
        <v>5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>
        <v>105</v>
      </c>
      <c r="W49" s="19">
        <v>10325</v>
      </c>
      <c r="X49" s="272">
        <f t="shared" si="4"/>
        <v>2581.25</v>
      </c>
      <c r="Y49" s="19">
        <v>133</v>
      </c>
      <c r="Z49" s="19">
        <v>9799</v>
      </c>
      <c r="AA49" s="211">
        <f t="shared" si="5"/>
        <v>2449.75</v>
      </c>
      <c r="AB49" s="19">
        <v>173</v>
      </c>
      <c r="AC49" s="19">
        <v>12711</v>
      </c>
      <c r="AD49" s="211">
        <f t="shared" si="6"/>
        <v>3177.75</v>
      </c>
      <c r="AE49" s="210">
        <v>198</v>
      </c>
      <c r="AF49" s="210">
        <v>14756</v>
      </c>
      <c r="AG49" s="211">
        <f t="shared" si="7"/>
        <v>3689</v>
      </c>
      <c r="AH49" s="210">
        <v>228</v>
      </c>
      <c r="AI49" s="210">
        <v>18416</v>
      </c>
      <c r="AJ49" s="211">
        <f t="shared" si="8"/>
        <v>4604</v>
      </c>
      <c r="AK49" s="210">
        <v>284</v>
      </c>
      <c r="AL49" s="210">
        <v>23360</v>
      </c>
      <c r="AM49" s="211">
        <f t="shared" si="9"/>
        <v>5840</v>
      </c>
    </row>
    <row r="50" spans="1:39" ht="15" customHeight="1">
      <c r="A50" s="39" t="s">
        <v>2341</v>
      </c>
      <c r="B50" s="19" t="s">
        <v>2297</v>
      </c>
      <c r="C50" s="227" t="s">
        <v>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>
        <v>141</v>
      </c>
      <c r="W50" s="19">
        <v>12741</v>
      </c>
      <c r="X50" s="272">
        <f t="shared" si="4"/>
        <v>3185.25</v>
      </c>
      <c r="Y50" s="19">
        <v>203</v>
      </c>
      <c r="Z50" s="19">
        <v>15315</v>
      </c>
      <c r="AA50" s="211">
        <f t="shared" si="5"/>
        <v>3828.75</v>
      </c>
      <c r="AB50" s="19">
        <v>193</v>
      </c>
      <c r="AC50" s="19">
        <v>14677</v>
      </c>
      <c r="AD50" s="211">
        <f t="shared" si="6"/>
        <v>3669.25</v>
      </c>
      <c r="AE50" s="210">
        <v>300</v>
      </c>
      <c r="AF50" s="210">
        <v>23996</v>
      </c>
      <c r="AG50" s="211">
        <f t="shared" si="7"/>
        <v>5999</v>
      </c>
      <c r="AH50" s="210">
        <v>372</v>
      </c>
      <c r="AI50" s="210">
        <v>28814</v>
      </c>
      <c r="AJ50" s="211">
        <f t="shared" si="8"/>
        <v>7203.5</v>
      </c>
      <c r="AK50" s="210">
        <v>339</v>
      </c>
      <c r="AL50" s="210">
        <v>25145</v>
      </c>
      <c r="AM50" s="211">
        <f t="shared" si="9"/>
        <v>6286.25</v>
      </c>
    </row>
    <row r="51" spans="1:39" ht="15" customHeight="1">
      <c r="A51" s="39" t="s">
        <v>2342</v>
      </c>
      <c r="B51" s="19" t="s">
        <v>2298</v>
      </c>
      <c r="C51" s="227" t="s">
        <v>5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>
        <v>131</v>
      </c>
      <c r="W51" s="19">
        <v>9769</v>
      </c>
      <c r="X51" s="272">
        <f t="shared" si="4"/>
        <v>2442.25</v>
      </c>
      <c r="Y51" s="19">
        <v>153</v>
      </c>
      <c r="Z51" s="19">
        <v>10447</v>
      </c>
      <c r="AA51" s="211">
        <f t="shared" si="5"/>
        <v>2611.75</v>
      </c>
      <c r="AB51" s="19">
        <v>229</v>
      </c>
      <c r="AC51" s="19">
        <v>15961</v>
      </c>
      <c r="AD51" s="211">
        <f t="shared" si="6"/>
        <v>3990.25</v>
      </c>
      <c r="AE51" s="210">
        <v>283</v>
      </c>
      <c r="AF51" s="210">
        <v>22951</v>
      </c>
      <c r="AG51" s="211">
        <f t="shared" si="7"/>
        <v>5737.75</v>
      </c>
      <c r="AH51" s="210">
        <v>182</v>
      </c>
      <c r="AI51" s="210">
        <v>13740</v>
      </c>
      <c r="AJ51" s="211">
        <f t="shared" si="8"/>
        <v>3435</v>
      </c>
      <c r="AK51" s="210">
        <v>280</v>
      </c>
      <c r="AL51" s="210">
        <v>21596</v>
      </c>
      <c r="AM51" s="211">
        <f t="shared" si="9"/>
        <v>5399</v>
      </c>
    </row>
    <row r="52" spans="1:39" ht="15" customHeight="1">
      <c r="A52" s="39" t="s">
        <v>2343</v>
      </c>
      <c r="B52" s="19" t="s">
        <v>2299</v>
      </c>
      <c r="C52" s="227" t="s">
        <v>5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>
        <v>189</v>
      </c>
      <c r="W52" s="19">
        <v>18323</v>
      </c>
      <c r="X52" s="272">
        <f t="shared" si="4"/>
        <v>4580.75</v>
      </c>
      <c r="Y52" s="19">
        <v>319</v>
      </c>
      <c r="Z52" s="19">
        <v>25547</v>
      </c>
      <c r="AA52" s="211">
        <f t="shared" si="5"/>
        <v>6386.75</v>
      </c>
      <c r="AB52" s="19">
        <v>508</v>
      </c>
      <c r="AC52" s="19">
        <v>41944</v>
      </c>
      <c r="AD52" s="211">
        <f t="shared" si="6"/>
        <v>10486</v>
      </c>
      <c r="AE52" s="210">
        <v>647</v>
      </c>
      <c r="AF52" s="210">
        <v>47335</v>
      </c>
      <c r="AG52" s="211">
        <f t="shared" si="7"/>
        <v>11833.75</v>
      </c>
      <c r="AH52" s="210">
        <v>612</v>
      </c>
      <c r="AI52" s="210">
        <v>46724</v>
      </c>
      <c r="AJ52" s="211">
        <f t="shared" si="8"/>
        <v>11681</v>
      </c>
      <c r="AK52" s="210">
        <v>605</v>
      </c>
      <c r="AL52" s="210">
        <v>44477</v>
      </c>
      <c r="AM52" s="211">
        <f t="shared" si="9"/>
        <v>11119.25</v>
      </c>
    </row>
    <row r="53" spans="1:39" ht="15" customHeight="1">
      <c r="A53" s="39" t="s">
        <v>2344</v>
      </c>
      <c r="B53" s="19" t="s">
        <v>2300</v>
      </c>
      <c r="C53" s="227" t="s">
        <v>951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>
        <v>123</v>
      </c>
      <c r="W53" s="19">
        <v>9929</v>
      </c>
      <c r="X53" s="272">
        <f t="shared" si="4"/>
        <v>2482.25</v>
      </c>
      <c r="Y53" s="19">
        <v>238</v>
      </c>
      <c r="Z53" s="19">
        <v>18626</v>
      </c>
      <c r="AA53" s="211">
        <f t="shared" si="5"/>
        <v>4656.5</v>
      </c>
      <c r="AB53" s="19">
        <v>253</v>
      </c>
      <c r="AC53" s="19">
        <v>20221</v>
      </c>
      <c r="AD53" s="211">
        <f t="shared" si="6"/>
        <v>5055.25</v>
      </c>
      <c r="AE53" s="210">
        <v>289</v>
      </c>
      <c r="AF53" s="210">
        <v>24081</v>
      </c>
      <c r="AG53" s="211">
        <f t="shared" si="7"/>
        <v>6020.25</v>
      </c>
      <c r="AH53" s="210">
        <v>307</v>
      </c>
      <c r="AI53" s="210">
        <v>25525</v>
      </c>
      <c r="AJ53" s="211">
        <f t="shared" si="8"/>
        <v>6381.25</v>
      </c>
      <c r="AK53" s="210">
        <v>324</v>
      </c>
      <c r="AL53" s="210">
        <v>26414</v>
      </c>
      <c r="AM53" s="211">
        <f t="shared" si="9"/>
        <v>6603.5</v>
      </c>
    </row>
    <row r="54" spans="1:39" ht="15" customHeight="1">
      <c r="A54" s="39" t="s">
        <v>2345</v>
      </c>
      <c r="B54" s="19" t="s">
        <v>2301</v>
      </c>
      <c r="C54" s="227" t="s">
        <v>5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>
        <v>59</v>
      </c>
      <c r="W54" s="19">
        <v>5355</v>
      </c>
      <c r="X54" s="272">
        <f t="shared" si="4"/>
        <v>1338.75</v>
      </c>
      <c r="Y54" s="19">
        <v>91</v>
      </c>
      <c r="Z54" s="19">
        <v>7643</v>
      </c>
      <c r="AA54" s="211">
        <f t="shared" si="5"/>
        <v>1910.75</v>
      </c>
      <c r="AB54" s="19">
        <v>98</v>
      </c>
      <c r="AC54" s="19">
        <v>9276</v>
      </c>
      <c r="AD54" s="211">
        <f t="shared" si="6"/>
        <v>2319</v>
      </c>
      <c r="AE54" s="210">
        <v>169</v>
      </c>
      <c r="AF54" s="210">
        <v>13465</v>
      </c>
      <c r="AG54" s="211">
        <f t="shared" si="7"/>
        <v>3366.25</v>
      </c>
      <c r="AH54" s="210">
        <v>186</v>
      </c>
      <c r="AI54" s="210">
        <v>15222</v>
      </c>
      <c r="AJ54" s="211">
        <f t="shared" si="8"/>
        <v>3805.5</v>
      </c>
      <c r="AK54" s="210">
        <v>166</v>
      </c>
      <c r="AL54" s="210">
        <v>13810</v>
      </c>
      <c r="AM54" s="211">
        <f t="shared" si="9"/>
        <v>3452.5</v>
      </c>
    </row>
    <row r="55" spans="1:39" ht="15" customHeight="1">
      <c r="A55" s="39" t="s">
        <v>2346</v>
      </c>
      <c r="B55" s="19" t="s">
        <v>2302</v>
      </c>
      <c r="C55" s="227" t="s">
        <v>5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>
        <v>113</v>
      </c>
      <c r="W55" s="19">
        <v>11705</v>
      </c>
      <c r="X55" s="272">
        <f t="shared" si="4"/>
        <v>2926.25</v>
      </c>
      <c r="Y55" s="19">
        <v>131</v>
      </c>
      <c r="Z55" s="19">
        <v>12681</v>
      </c>
      <c r="AA55" s="211">
        <f t="shared" si="5"/>
        <v>3170.25</v>
      </c>
      <c r="AB55" s="19">
        <v>228</v>
      </c>
      <c r="AC55" s="19">
        <v>23328</v>
      </c>
      <c r="AD55" s="211">
        <f t="shared" si="6"/>
        <v>5832</v>
      </c>
      <c r="AE55" s="210">
        <v>280</v>
      </c>
      <c r="AF55" s="210">
        <v>31048</v>
      </c>
      <c r="AG55" s="211">
        <f t="shared" si="7"/>
        <v>7762</v>
      </c>
      <c r="AH55" s="210">
        <v>426</v>
      </c>
      <c r="AI55" s="210">
        <v>40844</v>
      </c>
      <c r="AJ55" s="211">
        <f t="shared" si="8"/>
        <v>10211</v>
      </c>
      <c r="AK55" s="210">
        <v>397</v>
      </c>
      <c r="AL55" s="210">
        <v>37215</v>
      </c>
      <c r="AM55" s="211">
        <f t="shared" si="9"/>
        <v>9303.75</v>
      </c>
    </row>
    <row r="56" spans="1:39" ht="15" customHeight="1">
      <c r="A56" s="39" t="s">
        <v>2347</v>
      </c>
      <c r="B56" s="19" t="s">
        <v>2303</v>
      </c>
      <c r="C56" s="227" t="s">
        <v>5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>
        <v>226</v>
      </c>
      <c r="W56" s="19">
        <v>20440</v>
      </c>
      <c r="X56" s="272">
        <f t="shared" si="4"/>
        <v>5110</v>
      </c>
      <c r="Y56" s="19">
        <v>202</v>
      </c>
      <c r="Z56" s="19">
        <v>17122</v>
      </c>
      <c r="AA56" s="211">
        <f t="shared" si="5"/>
        <v>4280.5</v>
      </c>
      <c r="AB56" s="19">
        <v>299</v>
      </c>
      <c r="AC56" s="19">
        <v>21943</v>
      </c>
      <c r="AD56" s="211">
        <f t="shared" si="6"/>
        <v>5485.75</v>
      </c>
      <c r="AE56" s="210">
        <v>490</v>
      </c>
      <c r="AF56" s="210">
        <v>38524</v>
      </c>
      <c r="AG56" s="211">
        <f t="shared" si="7"/>
        <v>9631</v>
      </c>
      <c r="AH56" s="210">
        <v>455</v>
      </c>
      <c r="AI56" s="210">
        <v>37007</v>
      </c>
      <c r="AJ56" s="211">
        <f t="shared" si="8"/>
        <v>9251.75</v>
      </c>
      <c r="AK56" s="210">
        <v>598</v>
      </c>
      <c r="AL56" s="210">
        <v>45334</v>
      </c>
      <c r="AM56" s="211">
        <f t="shared" si="9"/>
        <v>11333.5</v>
      </c>
    </row>
    <row r="57" spans="1:39" ht="15" customHeight="1">
      <c r="A57" s="39" t="s">
        <v>2348</v>
      </c>
      <c r="B57" s="19" t="s">
        <v>2304</v>
      </c>
      <c r="C57" s="227" t="s">
        <v>5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>
        <v>252</v>
      </c>
      <c r="W57" s="19">
        <v>19428</v>
      </c>
      <c r="X57" s="272">
        <f t="shared" si="4"/>
        <v>4857</v>
      </c>
      <c r="Y57" s="19">
        <v>396</v>
      </c>
      <c r="Z57" s="19">
        <v>36460</v>
      </c>
      <c r="AA57" s="211">
        <f t="shared" si="5"/>
        <v>9115</v>
      </c>
      <c r="AB57" s="19">
        <v>473</v>
      </c>
      <c r="AC57" s="19">
        <v>38631</v>
      </c>
      <c r="AD57" s="211">
        <f t="shared" si="6"/>
        <v>9657.75</v>
      </c>
      <c r="AE57" s="210">
        <v>597</v>
      </c>
      <c r="AF57" s="210">
        <v>43559</v>
      </c>
      <c r="AG57" s="211">
        <f t="shared" si="7"/>
        <v>10889.75</v>
      </c>
      <c r="AH57" s="210">
        <v>514</v>
      </c>
      <c r="AI57" s="210">
        <v>36868</v>
      </c>
      <c r="AJ57" s="211">
        <f t="shared" si="8"/>
        <v>9217</v>
      </c>
      <c r="AK57" s="210">
        <v>643</v>
      </c>
      <c r="AL57" s="210">
        <v>47911</v>
      </c>
      <c r="AM57" s="211">
        <f t="shared" si="9"/>
        <v>11977.75</v>
      </c>
    </row>
    <row r="58" spans="1:39" ht="15" customHeight="1">
      <c r="A58" s="39" t="s">
        <v>2349</v>
      </c>
      <c r="B58" s="19" t="s">
        <v>2305</v>
      </c>
      <c r="C58" s="227" t="s">
        <v>5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11">
        <f t="shared" ref="V58" si="12">U58*25%</f>
        <v>0</v>
      </c>
      <c r="W58" s="211">
        <f t="shared" ref="W58" si="13">V58*25%</f>
        <v>0</v>
      </c>
      <c r="X58" s="272">
        <f t="shared" si="4"/>
        <v>0</v>
      </c>
      <c r="Y58" s="19">
        <v>72</v>
      </c>
      <c r="Z58" s="19">
        <v>6334</v>
      </c>
      <c r="AA58" s="211">
        <f t="shared" si="5"/>
        <v>1583.5</v>
      </c>
      <c r="AB58" s="19">
        <v>328</v>
      </c>
      <c r="AC58" s="19">
        <v>34188</v>
      </c>
      <c r="AD58" s="211">
        <f t="shared" si="6"/>
        <v>8547</v>
      </c>
      <c r="AE58" s="210">
        <v>463</v>
      </c>
      <c r="AF58" s="210">
        <v>48073</v>
      </c>
      <c r="AG58" s="211">
        <f t="shared" si="7"/>
        <v>12018.25</v>
      </c>
      <c r="AH58" s="210">
        <v>351</v>
      </c>
      <c r="AI58" s="210">
        <v>32069</v>
      </c>
      <c r="AJ58" s="211">
        <f t="shared" si="8"/>
        <v>8017.25</v>
      </c>
      <c r="AK58" s="210">
        <v>481</v>
      </c>
      <c r="AL58" s="210">
        <v>44209</v>
      </c>
      <c r="AM58" s="211">
        <f t="shared" si="9"/>
        <v>11052.25</v>
      </c>
    </row>
    <row r="59" spans="1:39" ht="15" customHeight="1">
      <c r="A59" s="39" t="s">
        <v>2350</v>
      </c>
      <c r="B59" s="19" t="s">
        <v>2306</v>
      </c>
      <c r="C59" s="227" t="s">
        <v>5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>
        <v>54</v>
      </c>
      <c r="W59" s="19">
        <v>4270</v>
      </c>
      <c r="X59" s="272">
        <f t="shared" si="4"/>
        <v>1067.5</v>
      </c>
      <c r="Y59" s="19">
        <v>100</v>
      </c>
      <c r="Z59" s="19">
        <v>8216</v>
      </c>
      <c r="AA59" s="211">
        <f t="shared" si="5"/>
        <v>2054</v>
      </c>
      <c r="AB59" s="19">
        <v>175</v>
      </c>
      <c r="AC59" s="19">
        <v>14563</v>
      </c>
      <c r="AD59" s="211">
        <f t="shared" si="6"/>
        <v>3640.75</v>
      </c>
      <c r="AE59" s="210">
        <v>231</v>
      </c>
      <c r="AF59" s="210">
        <v>21253</v>
      </c>
      <c r="AG59" s="211">
        <f t="shared" si="7"/>
        <v>5313.25</v>
      </c>
      <c r="AH59" s="210">
        <v>255</v>
      </c>
      <c r="AI59" s="210">
        <v>21571</v>
      </c>
      <c r="AJ59" s="211">
        <f t="shared" si="8"/>
        <v>5392.75</v>
      </c>
      <c r="AK59" s="210">
        <v>267</v>
      </c>
      <c r="AL59" s="210">
        <v>22795</v>
      </c>
      <c r="AM59" s="211">
        <f t="shared" si="9"/>
        <v>5698.75</v>
      </c>
    </row>
    <row r="60" spans="1:39" ht="15" customHeight="1">
      <c r="A60" s="39" t="s">
        <v>2351</v>
      </c>
      <c r="B60" s="19" t="s">
        <v>2307</v>
      </c>
      <c r="C60" s="227" t="s">
        <v>5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>
        <v>45</v>
      </c>
      <c r="W60" s="19">
        <v>3401</v>
      </c>
      <c r="X60" s="272">
        <f t="shared" si="4"/>
        <v>850.25</v>
      </c>
      <c r="Y60" s="19">
        <v>115</v>
      </c>
      <c r="Z60" s="19">
        <v>10981</v>
      </c>
      <c r="AA60" s="211">
        <f t="shared" si="5"/>
        <v>2745.25</v>
      </c>
      <c r="AB60" s="19">
        <v>142</v>
      </c>
      <c r="AC60" s="19">
        <v>11564</v>
      </c>
      <c r="AD60" s="211">
        <f t="shared" si="6"/>
        <v>2891</v>
      </c>
      <c r="AE60" s="210">
        <v>187</v>
      </c>
      <c r="AF60" s="210">
        <v>17745</v>
      </c>
      <c r="AG60" s="211">
        <f t="shared" si="7"/>
        <v>4436.25</v>
      </c>
      <c r="AH60" s="210">
        <v>171</v>
      </c>
      <c r="AI60" s="210">
        <v>14197</v>
      </c>
      <c r="AJ60" s="211">
        <f t="shared" si="8"/>
        <v>3549.25</v>
      </c>
      <c r="AK60" s="210">
        <v>217</v>
      </c>
      <c r="AL60" s="210">
        <v>17255</v>
      </c>
      <c r="AM60" s="211">
        <f t="shared" si="9"/>
        <v>4313.75</v>
      </c>
    </row>
    <row r="61" spans="1:39" ht="15" customHeight="1">
      <c r="A61" s="39" t="s">
        <v>2352</v>
      </c>
      <c r="B61" s="19" t="s">
        <v>2308</v>
      </c>
      <c r="C61" s="227" t="s">
        <v>5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>
        <v>23</v>
      </c>
      <c r="W61" s="19">
        <v>2051</v>
      </c>
      <c r="X61" s="272">
        <f t="shared" si="4"/>
        <v>512.75</v>
      </c>
      <c r="Y61" s="19">
        <v>61</v>
      </c>
      <c r="Z61" s="19">
        <v>5627</v>
      </c>
      <c r="AA61" s="211">
        <f t="shared" si="5"/>
        <v>1406.75</v>
      </c>
      <c r="AB61" s="19">
        <v>110</v>
      </c>
      <c r="AC61" s="19">
        <v>8660</v>
      </c>
      <c r="AD61" s="211">
        <f t="shared" si="6"/>
        <v>2165</v>
      </c>
      <c r="AE61" s="210">
        <v>190</v>
      </c>
      <c r="AF61" s="210">
        <v>16096</v>
      </c>
      <c r="AG61" s="211">
        <f t="shared" si="7"/>
        <v>4024</v>
      </c>
      <c r="AH61" s="210">
        <v>187</v>
      </c>
      <c r="AI61" s="210">
        <v>15171</v>
      </c>
      <c r="AJ61" s="211">
        <f t="shared" si="8"/>
        <v>3792.75</v>
      </c>
      <c r="AK61" s="210">
        <v>222</v>
      </c>
      <c r="AL61" s="210">
        <v>18160</v>
      </c>
      <c r="AM61" s="211">
        <f t="shared" si="9"/>
        <v>4540</v>
      </c>
    </row>
    <row r="62" spans="1:39" ht="15" customHeight="1">
      <c r="A62" s="39" t="s">
        <v>2353</v>
      </c>
      <c r="B62" s="19" t="s">
        <v>2309</v>
      </c>
      <c r="C62" s="227" t="s">
        <v>5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72">
        <f t="shared" si="4"/>
        <v>0</v>
      </c>
      <c r="Y62" s="19">
        <v>58</v>
      </c>
      <c r="Z62" s="19">
        <v>5058</v>
      </c>
      <c r="AA62" s="211">
        <f t="shared" si="5"/>
        <v>1264.5</v>
      </c>
      <c r="AB62" s="19">
        <v>190</v>
      </c>
      <c r="AC62" s="19">
        <v>18112</v>
      </c>
      <c r="AD62" s="211">
        <f t="shared" si="6"/>
        <v>4528</v>
      </c>
      <c r="AE62" s="210">
        <v>237</v>
      </c>
      <c r="AF62" s="210">
        <v>20987</v>
      </c>
      <c r="AG62" s="211">
        <f t="shared" si="7"/>
        <v>5246.75</v>
      </c>
      <c r="AH62" s="210">
        <v>240</v>
      </c>
      <c r="AI62" s="210">
        <v>20986</v>
      </c>
      <c r="AJ62" s="211">
        <f t="shared" si="8"/>
        <v>5246.5</v>
      </c>
      <c r="AK62" s="210">
        <v>209</v>
      </c>
      <c r="AL62" s="210">
        <v>17823</v>
      </c>
      <c r="AM62" s="211">
        <f t="shared" si="9"/>
        <v>4455.75</v>
      </c>
    </row>
    <row r="63" spans="1:39" ht="15" customHeight="1">
      <c r="A63" s="39" t="s">
        <v>2354</v>
      </c>
      <c r="B63" s="19" t="s">
        <v>2310</v>
      </c>
      <c r="C63" s="227" t="s">
        <v>5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>
        <v>24</v>
      </c>
      <c r="W63" s="19">
        <v>1600</v>
      </c>
      <c r="X63" s="272">
        <f t="shared" si="4"/>
        <v>400</v>
      </c>
      <c r="Y63" s="19">
        <v>106</v>
      </c>
      <c r="Z63" s="19">
        <v>7798</v>
      </c>
      <c r="AA63" s="211">
        <f t="shared" si="5"/>
        <v>1949.5</v>
      </c>
      <c r="AB63" s="19">
        <v>128</v>
      </c>
      <c r="AC63" s="19">
        <v>10022</v>
      </c>
      <c r="AD63" s="211">
        <f t="shared" si="6"/>
        <v>2505.5</v>
      </c>
      <c r="AE63" s="210">
        <v>173</v>
      </c>
      <c r="AF63" s="210">
        <v>14313</v>
      </c>
      <c r="AG63" s="211">
        <f t="shared" si="7"/>
        <v>3578.25</v>
      </c>
      <c r="AH63" s="210">
        <v>143</v>
      </c>
      <c r="AI63" s="210">
        <v>10683</v>
      </c>
      <c r="AJ63" s="211">
        <f t="shared" si="8"/>
        <v>2670.75</v>
      </c>
      <c r="AK63" s="210">
        <v>184</v>
      </c>
      <c r="AL63" s="210">
        <v>14298</v>
      </c>
      <c r="AM63" s="211">
        <f t="shared" si="9"/>
        <v>3574.5</v>
      </c>
    </row>
    <row r="64" spans="1:39" ht="15" customHeight="1">
      <c r="A64" s="39" t="s">
        <v>2355</v>
      </c>
      <c r="B64" s="19" t="s">
        <v>2311</v>
      </c>
      <c r="C64" s="227" t="s">
        <v>5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11">
        <f t="shared" ref="V64:V65" si="14">U64*25%</f>
        <v>0</v>
      </c>
      <c r="W64" s="211">
        <f t="shared" ref="W64:W65" si="15">V64*25%</f>
        <v>0</v>
      </c>
      <c r="X64" s="272">
        <f t="shared" si="4"/>
        <v>0</v>
      </c>
      <c r="Y64" s="19">
        <v>115</v>
      </c>
      <c r="Z64" s="19">
        <v>9007</v>
      </c>
      <c r="AA64" s="211">
        <f t="shared" si="5"/>
        <v>2251.75</v>
      </c>
      <c r="AB64" s="19">
        <v>192</v>
      </c>
      <c r="AC64" s="19">
        <v>16140</v>
      </c>
      <c r="AD64" s="211">
        <f t="shared" si="6"/>
        <v>4035</v>
      </c>
      <c r="AE64" s="210">
        <v>313</v>
      </c>
      <c r="AF64" s="210">
        <v>27367</v>
      </c>
      <c r="AG64" s="211">
        <f t="shared" si="7"/>
        <v>6841.75</v>
      </c>
      <c r="AH64" s="210">
        <v>407</v>
      </c>
      <c r="AI64" s="210">
        <v>34843</v>
      </c>
      <c r="AJ64" s="211">
        <f t="shared" si="8"/>
        <v>8710.75</v>
      </c>
      <c r="AK64" s="210">
        <v>362</v>
      </c>
      <c r="AL64" s="210">
        <v>28854</v>
      </c>
      <c r="AM64" s="211">
        <f t="shared" si="9"/>
        <v>7213.5</v>
      </c>
    </row>
    <row r="65" spans="1:39" ht="15" customHeight="1">
      <c r="A65" s="39" t="s">
        <v>2356</v>
      </c>
      <c r="B65" s="19" t="s">
        <v>2312</v>
      </c>
      <c r="C65" s="227" t="s">
        <v>5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11">
        <f t="shared" si="14"/>
        <v>0</v>
      </c>
      <c r="W65" s="211">
        <f t="shared" si="15"/>
        <v>0</v>
      </c>
      <c r="X65" s="272">
        <f t="shared" si="4"/>
        <v>0</v>
      </c>
      <c r="Y65" s="19">
        <v>96</v>
      </c>
      <c r="Z65" s="19">
        <v>7412</v>
      </c>
      <c r="AA65" s="211">
        <f t="shared" si="5"/>
        <v>1853</v>
      </c>
      <c r="AB65" s="19">
        <v>213</v>
      </c>
      <c r="AC65" s="19">
        <v>18617</v>
      </c>
      <c r="AD65" s="211">
        <f t="shared" si="6"/>
        <v>4654.25</v>
      </c>
      <c r="AE65" s="210">
        <v>347</v>
      </c>
      <c r="AF65" s="210">
        <v>30139</v>
      </c>
      <c r="AG65" s="211">
        <f t="shared" si="7"/>
        <v>7534.75</v>
      </c>
      <c r="AH65" s="210">
        <v>334</v>
      </c>
      <c r="AI65" s="210">
        <v>28182</v>
      </c>
      <c r="AJ65" s="211">
        <f t="shared" si="8"/>
        <v>7045.5</v>
      </c>
      <c r="AK65" s="210">
        <v>374</v>
      </c>
      <c r="AL65" s="210">
        <v>28696</v>
      </c>
      <c r="AM65" s="211">
        <f t="shared" si="9"/>
        <v>7174</v>
      </c>
    </row>
    <row r="66" spans="1:39" ht="15" customHeight="1">
      <c r="A66" s="39" t="s">
        <v>2357</v>
      </c>
      <c r="B66" s="19" t="s">
        <v>2313</v>
      </c>
      <c r="C66" s="227" t="s">
        <v>5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>
        <v>75</v>
      </c>
      <c r="W66" s="19">
        <v>5751</v>
      </c>
      <c r="X66" s="272">
        <f t="shared" si="4"/>
        <v>1437.75</v>
      </c>
      <c r="Y66" s="19">
        <v>144</v>
      </c>
      <c r="Z66" s="19">
        <v>12752</v>
      </c>
      <c r="AA66" s="211">
        <f t="shared" si="5"/>
        <v>3188</v>
      </c>
      <c r="AB66" s="19">
        <v>253</v>
      </c>
      <c r="AC66" s="19">
        <v>20437</v>
      </c>
      <c r="AD66" s="211">
        <f t="shared" si="6"/>
        <v>5109.25</v>
      </c>
      <c r="AE66" s="210">
        <v>395</v>
      </c>
      <c r="AF66" s="210">
        <v>32063</v>
      </c>
      <c r="AG66" s="211">
        <f t="shared" si="7"/>
        <v>8015.75</v>
      </c>
      <c r="AH66" s="210">
        <v>386</v>
      </c>
      <c r="AI66" s="210">
        <v>30984</v>
      </c>
      <c r="AJ66" s="211">
        <f t="shared" si="8"/>
        <v>7746</v>
      </c>
      <c r="AK66" s="210">
        <v>407</v>
      </c>
      <c r="AL66" s="210">
        <v>32127</v>
      </c>
      <c r="AM66" s="211">
        <f t="shared" si="9"/>
        <v>8031.75</v>
      </c>
    </row>
    <row r="67" spans="1:39" ht="15" customHeight="1">
      <c r="A67" s="39" t="s">
        <v>2358</v>
      </c>
      <c r="B67" s="19" t="s">
        <v>2314</v>
      </c>
      <c r="C67" s="227" t="s">
        <v>5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>
        <v>66</v>
      </c>
      <c r="W67" s="19">
        <v>5242</v>
      </c>
      <c r="X67" s="272">
        <f t="shared" si="4"/>
        <v>1310.5</v>
      </c>
      <c r="Y67" s="19">
        <v>136</v>
      </c>
      <c r="Z67" s="19">
        <v>11712</v>
      </c>
      <c r="AA67" s="211">
        <f t="shared" si="5"/>
        <v>2928</v>
      </c>
      <c r="AB67" s="19">
        <v>225</v>
      </c>
      <c r="AC67" s="19">
        <v>17539</v>
      </c>
      <c r="AD67" s="211">
        <f t="shared" si="6"/>
        <v>4384.75</v>
      </c>
      <c r="AE67" s="210">
        <v>230</v>
      </c>
      <c r="AF67" s="210">
        <v>18656</v>
      </c>
      <c r="AG67" s="211">
        <f t="shared" si="7"/>
        <v>4664</v>
      </c>
      <c r="AH67" s="210">
        <v>341</v>
      </c>
      <c r="AI67" s="210">
        <v>26619</v>
      </c>
      <c r="AJ67" s="211">
        <f t="shared" si="8"/>
        <v>6654.75</v>
      </c>
      <c r="AK67" s="210">
        <v>326</v>
      </c>
      <c r="AL67" s="210">
        <v>27078</v>
      </c>
      <c r="AM67" s="211">
        <f t="shared" si="9"/>
        <v>6769.5</v>
      </c>
    </row>
    <row r="68" spans="1:39" ht="15" customHeight="1">
      <c r="A68" s="39" t="s">
        <v>2359</v>
      </c>
      <c r="B68" s="19" t="s">
        <v>2315</v>
      </c>
      <c r="C68" s="227" t="s">
        <v>5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>
        <v>18</v>
      </c>
      <c r="W68" s="19">
        <v>2058</v>
      </c>
      <c r="X68" s="272">
        <f t="shared" ref="X68:X88" si="16">W68*25%</f>
        <v>514.5</v>
      </c>
      <c r="Y68" s="19">
        <v>33</v>
      </c>
      <c r="Z68" s="19">
        <v>2307</v>
      </c>
      <c r="AA68" s="211">
        <f t="shared" ref="AA68:AA88" si="17">Z68*25%</f>
        <v>576.75</v>
      </c>
      <c r="AB68" s="19">
        <v>66</v>
      </c>
      <c r="AC68" s="19">
        <v>6272</v>
      </c>
      <c r="AD68" s="211">
        <f t="shared" ref="AD68:AD88" si="18">AC68*25%</f>
        <v>1568</v>
      </c>
      <c r="AE68" s="210">
        <v>52</v>
      </c>
      <c r="AF68" s="210">
        <v>4622</v>
      </c>
      <c r="AG68" s="211">
        <f t="shared" ref="AG68:AG88" si="19">AF68*25%</f>
        <v>1155.5</v>
      </c>
      <c r="AH68" s="210">
        <v>102</v>
      </c>
      <c r="AI68" s="210">
        <v>6798</v>
      </c>
      <c r="AJ68" s="211">
        <f t="shared" ref="AJ68:AJ102" si="20">AI68*25%</f>
        <v>1699.5</v>
      </c>
      <c r="AK68" s="210">
        <v>113</v>
      </c>
      <c r="AL68" s="210">
        <v>10209</v>
      </c>
      <c r="AM68" s="211">
        <f t="shared" ref="AM68:AM105" si="21">AL68*25%</f>
        <v>2552.25</v>
      </c>
    </row>
    <row r="69" spans="1:39" ht="15" customHeight="1">
      <c r="A69" s="39" t="s">
        <v>2360</v>
      </c>
      <c r="B69" s="19" t="s">
        <v>2316</v>
      </c>
      <c r="C69" s="227" t="s">
        <v>5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>
        <v>21</v>
      </c>
      <c r="W69" s="19">
        <v>1527</v>
      </c>
      <c r="X69" s="272">
        <f t="shared" si="16"/>
        <v>381.75</v>
      </c>
      <c r="Y69" s="19">
        <v>86</v>
      </c>
      <c r="Z69" s="19">
        <v>5650</v>
      </c>
      <c r="AA69" s="211">
        <f t="shared" si="17"/>
        <v>1412.5</v>
      </c>
      <c r="AB69" s="19">
        <v>157</v>
      </c>
      <c r="AC69" s="19">
        <v>12003</v>
      </c>
      <c r="AD69" s="211">
        <f t="shared" si="18"/>
        <v>3000.75</v>
      </c>
      <c r="AE69" s="210">
        <v>216</v>
      </c>
      <c r="AF69" s="210">
        <v>16756</v>
      </c>
      <c r="AG69" s="211">
        <f t="shared" si="19"/>
        <v>4189</v>
      </c>
      <c r="AH69" s="210">
        <v>208</v>
      </c>
      <c r="AI69" s="210">
        <v>15686</v>
      </c>
      <c r="AJ69" s="211">
        <f t="shared" si="20"/>
        <v>3921.5</v>
      </c>
      <c r="AK69" s="210">
        <v>307</v>
      </c>
      <c r="AL69" s="210">
        <v>23555</v>
      </c>
      <c r="AM69" s="211">
        <f t="shared" si="21"/>
        <v>5888.75</v>
      </c>
    </row>
    <row r="70" spans="1:39" ht="15" customHeight="1">
      <c r="A70" s="39" t="s">
        <v>2361</v>
      </c>
      <c r="B70" s="19" t="s">
        <v>2317</v>
      </c>
      <c r="C70" s="227" t="s">
        <v>5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>
        <v>12</v>
      </c>
      <c r="W70" s="19">
        <v>1054</v>
      </c>
      <c r="X70" s="272">
        <f t="shared" si="16"/>
        <v>263.5</v>
      </c>
      <c r="Y70" s="19">
        <v>52</v>
      </c>
      <c r="Z70" s="19">
        <v>4150</v>
      </c>
      <c r="AA70" s="211">
        <f t="shared" si="17"/>
        <v>1037.5</v>
      </c>
      <c r="AB70" s="19">
        <v>83</v>
      </c>
      <c r="AC70" s="19">
        <v>7485</v>
      </c>
      <c r="AD70" s="211">
        <f t="shared" si="18"/>
        <v>1871.25</v>
      </c>
      <c r="AE70" s="210">
        <v>212</v>
      </c>
      <c r="AF70" s="210">
        <v>19190</v>
      </c>
      <c r="AG70" s="211">
        <f t="shared" si="19"/>
        <v>4797.5</v>
      </c>
      <c r="AH70" s="210">
        <v>186</v>
      </c>
      <c r="AI70" s="210">
        <v>16008</v>
      </c>
      <c r="AJ70" s="211">
        <f t="shared" si="20"/>
        <v>4002</v>
      </c>
      <c r="AK70" s="210">
        <v>219</v>
      </c>
      <c r="AL70" s="210">
        <v>20965</v>
      </c>
      <c r="AM70" s="211">
        <f t="shared" si="21"/>
        <v>5241.25</v>
      </c>
    </row>
    <row r="71" spans="1:39" ht="15" customHeight="1">
      <c r="A71" s="39" t="s">
        <v>2362</v>
      </c>
      <c r="B71" s="19" t="s">
        <v>2318</v>
      </c>
      <c r="C71" s="227" t="s">
        <v>5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>
        <v>4</v>
      </c>
      <c r="W71" s="19">
        <v>356</v>
      </c>
      <c r="X71" s="272">
        <f t="shared" si="16"/>
        <v>89</v>
      </c>
      <c r="Y71" s="19">
        <v>61</v>
      </c>
      <c r="Z71" s="19">
        <v>4613</v>
      </c>
      <c r="AA71" s="211">
        <f t="shared" si="17"/>
        <v>1153.25</v>
      </c>
      <c r="AB71" s="19">
        <v>133</v>
      </c>
      <c r="AC71" s="19">
        <v>10063</v>
      </c>
      <c r="AD71" s="211">
        <f t="shared" si="18"/>
        <v>2515.75</v>
      </c>
      <c r="AE71" s="210">
        <v>161</v>
      </c>
      <c r="AF71" s="210">
        <v>11999</v>
      </c>
      <c r="AG71" s="211">
        <f t="shared" si="19"/>
        <v>2999.75</v>
      </c>
      <c r="AH71" s="210">
        <v>146</v>
      </c>
      <c r="AI71" s="210">
        <v>12182</v>
      </c>
      <c r="AJ71" s="211">
        <f t="shared" si="20"/>
        <v>3045.5</v>
      </c>
      <c r="AK71" s="210">
        <v>166</v>
      </c>
      <c r="AL71" s="210">
        <v>12806</v>
      </c>
      <c r="AM71" s="211">
        <f t="shared" si="21"/>
        <v>3201.5</v>
      </c>
    </row>
    <row r="72" spans="1:39" ht="15" customHeight="1">
      <c r="A72" s="39" t="s">
        <v>2363</v>
      </c>
      <c r="B72" s="19" t="s">
        <v>2319</v>
      </c>
      <c r="C72" s="227" t="s">
        <v>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211">
        <f t="shared" ref="V72" si="22">U72*25%</f>
        <v>0</v>
      </c>
      <c r="W72" s="211">
        <f t="shared" ref="W72" si="23">V72*25%</f>
        <v>0</v>
      </c>
      <c r="X72" s="272">
        <f t="shared" si="16"/>
        <v>0</v>
      </c>
      <c r="Y72" s="19">
        <v>34</v>
      </c>
      <c r="Z72" s="19">
        <v>3130</v>
      </c>
      <c r="AA72" s="211">
        <f t="shared" si="17"/>
        <v>782.5</v>
      </c>
      <c r="AB72" s="19">
        <v>54</v>
      </c>
      <c r="AC72" s="19">
        <v>4924</v>
      </c>
      <c r="AD72" s="211">
        <f t="shared" si="18"/>
        <v>1231</v>
      </c>
      <c r="AE72" s="210">
        <v>112</v>
      </c>
      <c r="AF72" s="210">
        <v>9788</v>
      </c>
      <c r="AG72" s="211">
        <f t="shared" si="19"/>
        <v>2447</v>
      </c>
      <c r="AH72" s="210">
        <v>111</v>
      </c>
      <c r="AI72" s="210">
        <v>11293</v>
      </c>
      <c r="AJ72" s="211">
        <f t="shared" si="20"/>
        <v>2823.25</v>
      </c>
      <c r="AK72" s="210">
        <v>93</v>
      </c>
      <c r="AL72" s="210">
        <v>9299</v>
      </c>
      <c r="AM72" s="211">
        <f t="shared" si="21"/>
        <v>2324.75</v>
      </c>
    </row>
    <row r="73" spans="1:39" ht="15" customHeight="1">
      <c r="A73" s="39" t="s">
        <v>2364</v>
      </c>
      <c r="B73" s="19" t="s">
        <v>2320</v>
      </c>
      <c r="C73" s="227" t="s">
        <v>5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>
        <v>24</v>
      </c>
      <c r="W73" s="19">
        <v>1844</v>
      </c>
      <c r="X73" s="272">
        <f t="shared" si="16"/>
        <v>461</v>
      </c>
      <c r="Y73" s="19">
        <v>118</v>
      </c>
      <c r="Z73" s="19">
        <v>9402</v>
      </c>
      <c r="AA73" s="211">
        <f t="shared" si="17"/>
        <v>2350.5</v>
      </c>
      <c r="AB73" s="19">
        <v>173</v>
      </c>
      <c r="AC73" s="19">
        <v>13285</v>
      </c>
      <c r="AD73" s="211">
        <f t="shared" si="18"/>
        <v>3321.25</v>
      </c>
      <c r="AE73" s="210">
        <v>241</v>
      </c>
      <c r="AF73" s="210">
        <v>19559</v>
      </c>
      <c r="AG73" s="211">
        <f t="shared" si="19"/>
        <v>4889.75</v>
      </c>
      <c r="AH73" s="210">
        <v>232</v>
      </c>
      <c r="AI73" s="210">
        <v>17770</v>
      </c>
      <c r="AJ73" s="211">
        <f t="shared" si="20"/>
        <v>4442.5</v>
      </c>
      <c r="AK73" s="210">
        <v>265</v>
      </c>
      <c r="AL73" s="210">
        <v>22349</v>
      </c>
      <c r="AM73" s="211">
        <f t="shared" si="21"/>
        <v>5587.25</v>
      </c>
    </row>
    <row r="74" spans="1:39" ht="15" customHeight="1">
      <c r="A74" s="39" t="s">
        <v>2365</v>
      </c>
      <c r="B74" s="19" t="s">
        <v>2321</v>
      </c>
      <c r="C74" s="227" t="s">
        <v>5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>
        <v>23</v>
      </c>
      <c r="W74" s="19">
        <v>2101</v>
      </c>
      <c r="X74" s="272">
        <f t="shared" si="16"/>
        <v>525.25</v>
      </c>
      <c r="Y74" s="19">
        <v>64</v>
      </c>
      <c r="Z74" s="19">
        <v>6286</v>
      </c>
      <c r="AA74" s="211">
        <f t="shared" si="17"/>
        <v>1571.5</v>
      </c>
      <c r="AB74" s="19">
        <v>183</v>
      </c>
      <c r="AC74" s="19">
        <v>16471</v>
      </c>
      <c r="AD74" s="211">
        <f t="shared" si="18"/>
        <v>4117.75</v>
      </c>
      <c r="AE74" s="210">
        <v>176</v>
      </c>
      <c r="AF74" s="210">
        <v>16252</v>
      </c>
      <c r="AG74" s="211">
        <f t="shared" si="19"/>
        <v>4063</v>
      </c>
      <c r="AH74" s="210">
        <v>170</v>
      </c>
      <c r="AI74" s="210">
        <v>14236</v>
      </c>
      <c r="AJ74" s="211">
        <f t="shared" si="20"/>
        <v>3559</v>
      </c>
      <c r="AK74" s="210">
        <v>179</v>
      </c>
      <c r="AL74" s="210">
        <v>14293</v>
      </c>
      <c r="AM74" s="211">
        <f t="shared" si="21"/>
        <v>3573.25</v>
      </c>
    </row>
    <row r="75" spans="1:39" ht="15" customHeight="1">
      <c r="A75" s="39" t="s">
        <v>2366</v>
      </c>
      <c r="B75" s="19" t="s">
        <v>2322</v>
      </c>
      <c r="C75" s="227" t="s">
        <v>5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>
        <v>9</v>
      </c>
      <c r="W75" s="19">
        <v>711</v>
      </c>
      <c r="X75" s="272">
        <f t="shared" si="16"/>
        <v>177.75</v>
      </c>
      <c r="Y75" s="19">
        <v>66</v>
      </c>
      <c r="Z75" s="19">
        <v>6422</v>
      </c>
      <c r="AA75" s="211">
        <f t="shared" si="17"/>
        <v>1605.5</v>
      </c>
      <c r="AB75" s="19">
        <v>98</v>
      </c>
      <c r="AC75" s="19">
        <v>8644</v>
      </c>
      <c r="AD75" s="211">
        <f t="shared" si="18"/>
        <v>2161</v>
      </c>
      <c r="AE75" s="210">
        <v>120</v>
      </c>
      <c r="AF75" s="210">
        <v>9326</v>
      </c>
      <c r="AG75" s="211">
        <f t="shared" si="19"/>
        <v>2331.5</v>
      </c>
      <c r="AH75" s="210">
        <v>126</v>
      </c>
      <c r="AI75" s="210">
        <v>9798</v>
      </c>
      <c r="AJ75" s="211">
        <f t="shared" si="20"/>
        <v>2449.5</v>
      </c>
      <c r="AK75" s="210">
        <v>171</v>
      </c>
      <c r="AL75" s="210">
        <v>13245</v>
      </c>
      <c r="AM75" s="211">
        <f t="shared" si="21"/>
        <v>3311.25</v>
      </c>
    </row>
    <row r="76" spans="1:39" ht="15" customHeight="1">
      <c r="A76" s="39" t="s">
        <v>2367</v>
      </c>
      <c r="B76" s="19" t="s">
        <v>2323</v>
      </c>
      <c r="C76" s="227" t="s">
        <v>5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>
        <v>25</v>
      </c>
      <c r="W76" s="19">
        <v>1931</v>
      </c>
      <c r="X76" s="272">
        <f t="shared" si="16"/>
        <v>482.75</v>
      </c>
      <c r="Y76" s="19">
        <v>60</v>
      </c>
      <c r="Z76" s="19">
        <v>5460</v>
      </c>
      <c r="AA76" s="211">
        <f t="shared" si="17"/>
        <v>1365</v>
      </c>
      <c r="AB76" s="19">
        <v>92</v>
      </c>
      <c r="AC76" s="19">
        <v>10150</v>
      </c>
      <c r="AD76" s="211">
        <f t="shared" si="18"/>
        <v>2537.5</v>
      </c>
      <c r="AE76" s="210">
        <v>86</v>
      </c>
      <c r="AF76" s="210">
        <v>8712</v>
      </c>
      <c r="AG76" s="211">
        <f t="shared" si="19"/>
        <v>2178</v>
      </c>
      <c r="AH76" s="210">
        <v>89</v>
      </c>
      <c r="AI76" s="210">
        <v>7949</v>
      </c>
      <c r="AJ76" s="211">
        <f t="shared" si="20"/>
        <v>1987.25</v>
      </c>
      <c r="AK76" s="210">
        <v>67</v>
      </c>
      <c r="AL76" s="210">
        <v>5723</v>
      </c>
      <c r="AM76" s="211">
        <f t="shared" si="21"/>
        <v>1430.75</v>
      </c>
    </row>
    <row r="77" spans="1:39" ht="15" customHeight="1">
      <c r="A77" s="39" t="s">
        <v>2368</v>
      </c>
      <c r="B77" s="19" t="s">
        <v>2324</v>
      </c>
      <c r="C77" s="227" t="s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>
        <v>21</v>
      </c>
      <c r="W77" s="19">
        <v>1809</v>
      </c>
      <c r="X77" s="272">
        <f t="shared" si="16"/>
        <v>452.25</v>
      </c>
      <c r="Y77" s="19">
        <v>130</v>
      </c>
      <c r="Z77" s="19">
        <v>9792</v>
      </c>
      <c r="AA77" s="211">
        <f t="shared" si="17"/>
        <v>2448</v>
      </c>
      <c r="AB77" s="19">
        <v>196</v>
      </c>
      <c r="AC77" s="19">
        <v>16172</v>
      </c>
      <c r="AD77" s="211">
        <f t="shared" si="18"/>
        <v>4043</v>
      </c>
      <c r="AE77" s="210">
        <v>246</v>
      </c>
      <c r="AF77" s="210">
        <v>20328</v>
      </c>
      <c r="AG77" s="211">
        <f t="shared" si="19"/>
        <v>5082</v>
      </c>
      <c r="AH77" s="210">
        <v>141</v>
      </c>
      <c r="AI77" s="210">
        <v>11233</v>
      </c>
      <c r="AJ77" s="211">
        <f t="shared" si="20"/>
        <v>2808.25</v>
      </c>
      <c r="AK77" s="210">
        <v>175</v>
      </c>
      <c r="AL77" s="210">
        <v>14611</v>
      </c>
      <c r="AM77" s="211">
        <f t="shared" si="21"/>
        <v>3652.75</v>
      </c>
    </row>
    <row r="78" spans="1:39" ht="15" customHeight="1">
      <c r="A78" s="39" t="s">
        <v>2369</v>
      </c>
      <c r="B78" s="19" t="s">
        <v>2325</v>
      </c>
      <c r="C78" s="227" t="s">
        <v>5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>
        <v>50</v>
      </c>
      <c r="W78" s="19">
        <v>3982</v>
      </c>
      <c r="X78" s="272">
        <f t="shared" si="16"/>
        <v>995.5</v>
      </c>
      <c r="Y78" s="19">
        <v>196</v>
      </c>
      <c r="Z78" s="19">
        <v>15362</v>
      </c>
      <c r="AA78" s="211">
        <f t="shared" si="17"/>
        <v>3840.5</v>
      </c>
      <c r="AB78" s="19">
        <v>263</v>
      </c>
      <c r="AC78" s="19">
        <v>19875</v>
      </c>
      <c r="AD78" s="211">
        <f t="shared" si="18"/>
        <v>4968.75</v>
      </c>
      <c r="AE78" s="210">
        <v>317</v>
      </c>
      <c r="AF78" s="210">
        <v>23001</v>
      </c>
      <c r="AG78" s="211">
        <f t="shared" si="19"/>
        <v>5750.25</v>
      </c>
      <c r="AH78" s="210">
        <v>310</v>
      </c>
      <c r="AI78" s="210">
        <v>23198</v>
      </c>
      <c r="AJ78" s="211">
        <f t="shared" si="20"/>
        <v>5799.5</v>
      </c>
      <c r="AK78" s="210">
        <v>332</v>
      </c>
      <c r="AL78" s="210">
        <v>25670</v>
      </c>
      <c r="AM78" s="211">
        <f t="shared" si="21"/>
        <v>6417.5</v>
      </c>
    </row>
    <row r="79" spans="1:39" ht="15" customHeight="1">
      <c r="A79" s="39" t="s">
        <v>2370</v>
      </c>
      <c r="B79" s="19" t="s">
        <v>2326</v>
      </c>
      <c r="C79" s="227" t="s">
        <v>939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>
        <v>33</v>
      </c>
      <c r="W79" s="19">
        <v>2675</v>
      </c>
      <c r="X79" s="272">
        <f t="shared" si="16"/>
        <v>668.75</v>
      </c>
      <c r="Y79" s="19">
        <v>231</v>
      </c>
      <c r="Z79" s="19">
        <v>14259</v>
      </c>
      <c r="AA79" s="211">
        <f t="shared" si="17"/>
        <v>3564.75</v>
      </c>
      <c r="AB79" s="19">
        <v>138</v>
      </c>
      <c r="AC79" s="19">
        <v>11030</v>
      </c>
      <c r="AD79" s="211">
        <f t="shared" si="18"/>
        <v>2757.5</v>
      </c>
      <c r="AE79" s="210">
        <v>213</v>
      </c>
      <c r="AF79" s="210">
        <v>17071</v>
      </c>
      <c r="AG79" s="211">
        <f t="shared" si="19"/>
        <v>4267.75</v>
      </c>
      <c r="AH79" s="210">
        <v>252</v>
      </c>
      <c r="AI79" s="210">
        <v>21690</v>
      </c>
      <c r="AJ79" s="211">
        <f t="shared" si="20"/>
        <v>5422.5</v>
      </c>
      <c r="AK79" s="210">
        <v>232</v>
      </c>
      <c r="AL79" s="210">
        <v>19474</v>
      </c>
      <c r="AM79" s="211">
        <f t="shared" si="21"/>
        <v>4868.5</v>
      </c>
    </row>
    <row r="80" spans="1:39" ht="15" customHeight="1">
      <c r="A80" s="39" t="s">
        <v>2371</v>
      </c>
      <c r="B80" s="19" t="s">
        <v>2327</v>
      </c>
      <c r="C80" s="227" t="s">
        <v>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>
        <v>22</v>
      </c>
      <c r="W80" s="19">
        <v>1866</v>
      </c>
      <c r="X80" s="272">
        <f t="shared" si="16"/>
        <v>466.5</v>
      </c>
      <c r="Y80" s="19">
        <v>73</v>
      </c>
      <c r="Z80" s="19">
        <v>6131</v>
      </c>
      <c r="AA80" s="211">
        <f t="shared" si="17"/>
        <v>1532.75</v>
      </c>
      <c r="AB80" s="19">
        <v>145</v>
      </c>
      <c r="AC80" s="19">
        <v>15957</v>
      </c>
      <c r="AD80" s="211">
        <f t="shared" si="18"/>
        <v>3989.25</v>
      </c>
      <c r="AE80" s="210">
        <v>155</v>
      </c>
      <c r="AF80" s="210">
        <v>19585</v>
      </c>
      <c r="AG80" s="211">
        <f t="shared" si="19"/>
        <v>4896.25</v>
      </c>
      <c r="AH80" s="210">
        <v>159</v>
      </c>
      <c r="AI80" s="210">
        <v>16905</v>
      </c>
      <c r="AJ80" s="211">
        <f t="shared" si="20"/>
        <v>4226.25</v>
      </c>
      <c r="AK80" s="210">
        <v>147</v>
      </c>
      <c r="AL80" s="210">
        <v>15979</v>
      </c>
      <c r="AM80" s="211">
        <f t="shared" si="21"/>
        <v>3994.75</v>
      </c>
    </row>
    <row r="81" spans="1:39" ht="15" customHeight="1">
      <c r="A81" s="39" t="s">
        <v>2372</v>
      </c>
      <c r="B81" s="19" t="s">
        <v>2328</v>
      </c>
      <c r="C81" s="227" t="s">
        <v>5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>
        <v>20</v>
      </c>
      <c r="W81" s="19">
        <v>1638</v>
      </c>
      <c r="X81" s="272">
        <f t="shared" si="16"/>
        <v>409.5</v>
      </c>
      <c r="Y81" s="19">
        <v>54</v>
      </c>
      <c r="Z81" s="19">
        <v>5068</v>
      </c>
      <c r="AA81" s="211">
        <f t="shared" si="17"/>
        <v>1267</v>
      </c>
      <c r="AB81" s="19">
        <v>102</v>
      </c>
      <c r="AC81" s="19">
        <v>10758</v>
      </c>
      <c r="AD81" s="211">
        <f t="shared" si="18"/>
        <v>2689.5</v>
      </c>
      <c r="AE81" s="210">
        <v>172</v>
      </c>
      <c r="AF81" s="210">
        <v>17194</v>
      </c>
      <c r="AG81" s="211">
        <f t="shared" si="19"/>
        <v>4298.5</v>
      </c>
      <c r="AH81" s="210">
        <v>125</v>
      </c>
      <c r="AI81" s="210">
        <v>12541</v>
      </c>
      <c r="AJ81" s="211">
        <f t="shared" si="20"/>
        <v>3135.25</v>
      </c>
      <c r="AK81" s="210">
        <v>200</v>
      </c>
      <c r="AL81" s="210">
        <v>18578</v>
      </c>
      <c r="AM81" s="211">
        <f t="shared" si="21"/>
        <v>4644.5</v>
      </c>
    </row>
    <row r="82" spans="1:39" ht="15" customHeight="1">
      <c r="A82" s="39" t="s">
        <v>2373</v>
      </c>
      <c r="B82" s="19" t="s">
        <v>2329</v>
      </c>
      <c r="C82" s="227" t="s">
        <v>5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>
        <v>47</v>
      </c>
      <c r="W82" s="19">
        <v>4385</v>
      </c>
      <c r="X82" s="272">
        <f t="shared" si="16"/>
        <v>1096.25</v>
      </c>
      <c r="Y82" s="19">
        <v>19</v>
      </c>
      <c r="Z82" s="19">
        <v>1325</v>
      </c>
      <c r="AA82" s="211">
        <f t="shared" si="17"/>
        <v>331.25</v>
      </c>
      <c r="AB82" s="19">
        <v>0</v>
      </c>
      <c r="AC82" s="19">
        <v>0</v>
      </c>
      <c r="AD82" s="211">
        <f t="shared" si="18"/>
        <v>0</v>
      </c>
      <c r="AE82" s="210">
        <v>0</v>
      </c>
      <c r="AF82" s="210">
        <v>0</v>
      </c>
      <c r="AG82" s="211">
        <f t="shared" si="19"/>
        <v>0</v>
      </c>
      <c r="AH82" s="210">
        <v>0</v>
      </c>
      <c r="AI82" s="210">
        <v>0</v>
      </c>
      <c r="AJ82" s="211">
        <f t="shared" si="20"/>
        <v>0</v>
      </c>
      <c r="AK82" s="210">
        <v>0</v>
      </c>
      <c r="AL82" s="210">
        <v>0</v>
      </c>
      <c r="AM82" s="211">
        <f t="shared" si="21"/>
        <v>0</v>
      </c>
    </row>
    <row r="83" spans="1:39" ht="15" customHeight="1">
      <c r="A83" s="39" t="s">
        <v>2374</v>
      </c>
      <c r="B83" s="19" t="s">
        <v>2330</v>
      </c>
      <c r="C83" s="227" t="s">
        <v>5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211">
        <f t="shared" ref="V83:V84" si="24">U83*25%</f>
        <v>0</v>
      </c>
      <c r="W83" s="211">
        <f t="shared" ref="W83:W84" si="25">V83*25%</f>
        <v>0</v>
      </c>
      <c r="X83" s="272">
        <f t="shared" si="16"/>
        <v>0</v>
      </c>
      <c r="Y83" s="19">
        <v>43</v>
      </c>
      <c r="Z83" s="19">
        <v>3511</v>
      </c>
      <c r="AA83" s="211">
        <f t="shared" si="17"/>
        <v>877.75</v>
      </c>
      <c r="AB83" s="19">
        <v>150</v>
      </c>
      <c r="AC83" s="19">
        <v>11368</v>
      </c>
      <c r="AD83" s="211">
        <f t="shared" si="18"/>
        <v>2842</v>
      </c>
      <c r="AE83" s="210">
        <v>332</v>
      </c>
      <c r="AF83" s="210">
        <v>23650</v>
      </c>
      <c r="AG83" s="211">
        <f t="shared" si="19"/>
        <v>5912.5</v>
      </c>
      <c r="AH83" s="210">
        <v>369</v>
      </c>
      <c r="AI83" s="210">
        <v>25919</v>
      </c>
      <c r="AJ83" s="211">
        <f t="shared" si="20"/>
        <v>6479.75</v>
      </c>
      <c r="AK83" s="210">
        <v>401</v>
      </c>
      <c r="AL83" s="210">
        <v>28381</v>
      </c>
      <c r="AM83" s="211">
        <f t="shared" si="21"/>
        <v>7095.25</v>
      </c>
    </row>
    <row r="84" spans="1:39" ht="15" customHeight="1">
      <c r="A84" s="39" t="s">
        <v>2375</v>
      </c>
      <c r="B84" s="19" t="s">
        <v>2331</v>
      </c>
      <c r="C84" s="227" t="s">
        <v>5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211">
        <f t="shared" si="24"/>
        <v>0</v>
      </c>
      <c r="W84" s="211">
        <f t="shared" si="25"/>
        <v>0</v>
      </c>
      <c r="X84" s="272">
        <f t="shared" si="16"/>
        <v>0</v>
      </c>
      <c r="Y84" s="19">
        <v>229</v>
      </c>
      <c r="Z84" s="19">
        <v>21173</v>
      </c>
      <c r="AA84" s="211">
        <f t="shared" si="17"/>
        <v>5293.25</v>
      </c>
      <c r="AB84" s="19">
        <v>236</v>
      </c>
      <c r="AC84" s="19">
        <v>20728</v>
      </c>
      <c r="AD84" s="211">
        <f t="shared" si="18"/>
        <v>5182</v>
      </c>
      <c r="AE84" s="210">
        <v>257</v>
      </c>
      <c r="AF84" s="210">
        <v>23973</v>
      </c>
      <c r="AG84" s="211">
        <f t="shared" si="19"/>
        <v>5993.25</v>
      </c>
      <c r="AH84" s="210">
        <v>227</v>
      </c>
      <c r="AI84" s="210">
        <v>16981</v>
      </c>
      <c r="AJ84" s="211">
        <f t="shared" si="20"/>
        <v>4245.25</v>
      </c>
      <c r="AK84" s="210">
        <v>249</v>
      </c>
      <c r="AL84" s="210">
        <v>19689</v>
      </c>
      <c r="AM84" s="211">
        <f t="shared" si="21"/>
        <v>4922.25</v>
      </c>
    </row>
    <row r="85" spans="1:39" ht="15" customHeight="1">
      <c r="A85" s="39" t="s">
        <v>2376</v>
      </c>
      <c r="B85" s="19" t="s">
        <v>2332</v>
      </c>
      <c r="C85" s="227" t="s">
        <v>19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>
        <v>35</v>
      </c>
      <c r="W85" s="19">
        <v>2221</v>
      </c>
      <c r="X85" s="272">
        <f t="shared" si="16"/>
        <v>555.25</v>
      </c>
      <c r="Y85" s="19">
        <v>135</v>
      </c>
      <c r="Z85" s="19">
        <v>9227</v>
      </c>
      <c r="AA85" s="211">
        <f t="shared" si="17"/>
        <v>2306.75</v>
      </c>
      <c r="AB85" s="19">
        <v>122</v>
      </c>
      <c r="AC85" s="19">
        <v>9072</v>
      </c>
      <c r="AD85" s="211">
        <f t="shared" si="18"/>
        <v>2268</v>
      </c>
      <c r="AE85" s="210">
        <v>243</v>
      </c>
      <c r="AF85" s="210">
        <v>20233</v>
      </c>
      <c r="AG85" s="211">
        <f t="shared" si="19"/>
        <v>5058.25</v>
      </c>
      <c r="AH85" s="210">
        <v>238</v>
      </c>
      <c r="AI85" s="210">
        <v>18992</v>
      </c>
      <c r="AJ85" s="211">
        <f t="shared" si="20"/>
        <v>4748</v>
      </c>
      <c r="AK85" s="210">
        <v>388</v>
      </c>
      <c r="AL85" s="210">
        <v>32628</v>
      </c>
      <c r="AM85" s="211">
        <f t="shared" si="21"/>
        <v>8157</v>
      </c>
    </row>
    <row r="86" spans="1:39" ht="15" customHeight="1">
      <c r="A86" s="39" t="s">
        <v>2377</v>
      </c>
      <c r="B86" s="19" t="s">
        <v>2333</v>
      </c>
      <c r="C86" s="227" t="s">
        <v>5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>
        <v>264</v>
      </c>
      <c r="W86" s="19">
        <v>19588</v>
      </c>
      <c r="X86" s="272">
        <f t="shared" si="16"/>
        <v>4897</v>
      </c>
      <c r="Y86" s="19">
        <v>228</v>
      </c>
      <c r="Z86" s="19">
        <v>17286</v>
      </c>
      <c r="AA86" s="211">
        <f t="shared" si="17"/>
        <v>4321.5</v>
      </c>
      <c r="AB86" s="19">
        <v>269</v>
      </c>
      <c r="AC86" s="19">
        <v>20887</v>
      </c>
      <c r="AD86" s="211">
        <f t="shared" si="18"/>
        <v>5221.75</v>
      </c>
      <c r="AE86" s="210">
        <v>322</v>
      </c>
      <c r="AF86" s="210">
        <v>25126</v>
      </c>
      <c r="AG86" s="211">
        <f t="shared" si="19"/>
        <v>6281.5</v>
      </c>
      <c r="AH86" s="210">
        <v>259</v>
      </c>
      <c r="AI86" s="210">
        <v>19539</v>
      </c>
      <c r="AJ86" s="211">
        <f t="shared" si="20"/>
        <v>4884.75</v>
      </c>
      <c r="AK86" s="210">
        <v>304</v>
      </c>
      <c r="AL86" s="210">
        <v>24960</v>
      </c>
      <c r="AM86" s="211">
        <f t="shared" si="21"/>
        <v>6240</v>
      </c>
    </row>
    <row r="87" spans="1:39" ht="15" customHeight="1">
      <c r="A87" s="39" t="s">
        <v>2378</v>
      </c>
      <c r="B87" s="19" t="s">
        <v>2334</v>
      </c>
      <c r="C87" s="227" t="s">
        <v>952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211">
        <f t="shared" ref="V87:V88" si="26">U87*25%</f>
        <v>0</v>
      </c>
      <c r="W87" s="211">
        <f t="shared" ref="W87:W88" si="27">V87*25%</f>
        <v>0</v>
      </c>
      <c r="X87" s="272">
        <f t="shared" si="16"/>
        <v>0</v>
      </c>
      <c r="Y87" s="19">
        <v>8</v>
      </c>
      <c r="Z87" s="19">
        <v>608</v>
      </c>
      <c r="AA87" s="211">
        <f t="shared" si="17"/>
        <v>152</v>
      </c>
      <c r="AB87" s="19">
        <v>321</v>
      </c>
      <c r="AC87" s="19">
        <v>26893</v>
      </c>
      <c r="AD87" s="211">
        <f t="shared" si="18"/>
        <v>6723.25</v>
      </c>
      <c r="AE87" s="210">
        <v>405</v>
      </c>
      <c r="AF87" s="210">
        <v>34663</v>
      </c>
      <c r="AG87" s="211">
        <f t="shared" si="19"/>
        <v>8665.75</v>
      </c>
      <c r="AH87" s="210">
        <v>406</v>
      </c>
      <c r="AI87" s="210">
        <v>33842</v>
      </c>
      <c r="AJ87" s="211">
        <f t="shared" si="20"/>
        <v>8460.5</v>
      </c>
      <c r="AK87" s="210">
        <v>398</v>
      </c>
      <c r="AL87" s="210">
        <v>32168</v>
      </c>
      <c r="AM87" s="211">
        <f t="shared" si="21"/>
        <v>8042</v>
      </c>
    </row>
    <row r="88" spans="1:39" ht="15" customHeight="1">
      <c r="A88" s="39" t="s">
        <v>2379</v>
      </c>
      <c r="B88" s="337" t="s">
        <v>2750</v>
      </c>
      <c r="C88" s="227" t="s">
        <v>5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211">
        <f t="shared" si="26"/>
        <v>0</v>
      </c>
      <c r="W88" s="211">
        <f t="shared" si="27"/>
        <v>0</v>
      </c>
      <c r="X88" s="272">
        <f t="shared" si="16"/>
        <v>0</v>
      </c>
      <c r="Y88" s="19">
        <v>11</v>
      </c>
      <c r="Z88" s="19">
        <v>821</v>
      </c>
      <c r="AA88" s="211">
        <f t="shared" si="17"/>
        <v>205.25</v>
      </c>
      <c r="AB88" s="19">
        <v>58</v>
      </c>
      <c r="AC88" s="19">
        <v>5124</v>
      </c>
      <c r="AD88" s="211">
        <f t="shared" si="18"/>
        <v>1281</v>
      </c>
      <c r="AE88" s="210">
        <v>98</v>
      </c>
      <c r="AF88" s="210">
        <v>9602</v>
      </c>
      <c r="AG88" s="211">
        <f t="shared" si="19"/>
        <v>2400.5</v>
      </c>
      <c r="AH88" s="210">
        <v>113</v>
      </c>
      <c r="AI88" s="210">
        <v>10007</v>
      </c>
      <c r="AJ88" s="211">
        <f t="shared" si="20"/>
        <v>2501.75</v>
      </c>
      <c r="AK88" s="210">
        <v>141</v>
      </c>
      <c r="AL88" s="210">
        <v>12425</v>
      </c>
      <c r="AM88" s="211">
        <f t="shared" si="21"/>
        <v>3106.25</v>
      </c>
    </row>
    <row r="89" spans="1:39" ht="15" customHeight="1">
      <c r="A89" s="39" t="s">
        <v>4012</v>
      </c>
      <c r="B89" s="19" t="s">
        <v>3998</v>
      </c>
      <c r="C89" s="227" t="s">
        <v>5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57">
        <v>17</v>
      </c>
      <c r="AI89" s="57">
        <v>1219</v>
      </c>
      <c r="AJ89" s="211">
        <f t="shared" si="20"/>
        <v>304.75</v>
      </c>
      <c r="AK89" s="57">
        <v>72</v>
      </c>
      <c r="AL89" s="57">
        <v>4392</v>
      </c>
      <c r="AM89" s="211">
        <f t="shared" si="21"/>
        <v>1098</v>
      </c>
    </row>
    <row r="90" spans="1:39" ht="15" customHeight="1">
      <c r="A90" s="39" t="s">
        <v>4013</v>
      </c>
      <c r="B90" s="19" t="s">
        <v>3999</v>
      </c>
      <c r="C90" s="227" t="s">
        <v>5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57">
        <v>49</v>
      </c>
      <c r="AI90" s="57">
        <v>4287</v>
      </c>
      <c r="AJ90" s="211">
        <f t="shared" si="20"/>
        <v>1071.75</v>
      </c>
      <c r="AK90" s="57">
        <v>162</v>
      </c>
      <c r="AL90" s="57">
        <v>13692</v>
      </c>
      <c r="AM90" s="211">
        <f t="shared" si="21"/>
        <v>3423</v>
      </c>
    </row>
    <row r="91" spans="1:39" ht="15" customHeight="1">
      <c r="A91" s="39" t="s">
        <v>4014</v>
      </c>
      <c r="B91" s="19" t="s">
        <v>4000</v>
      </c>
      <c r="C91" s="227" t="s">
        <v>148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57">
        <v>106</v>
      </c>
      <c r="AI91" s="57">
        <v>7560</v>
      </c>
      <c r="AJ91" s="211">
        <f t="shared" si="20"/>
        <v>1890</v>
      </c>
      <c r="AK91" s="57">
        <v>192</v>
      </c>
      <c r="AL91" s="57">
        <v>14716</v>
      </c>
      <c r="AM91" s="211">
        <f t="shared" si="21"/>
        <v>3679</v>
      </c>
    </row>
    <row r="92" spans="1:39" ht="15" customHeight="1">
      <c r="A92" s="39" t="s">
        <v>4015</v>
      </c>
      <c r="B92" s="19" t="s">
        <v>4001</v>
      </c>
      <c r="C92" s="227" t="s">
        <v>5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57">
        <v>33</v>
      </c>
      <c r="AI92" s="57">
        <v>3905</v>
      </c>
      <c r="AJ92" s="211">
        <f t="shared" si="20"/>
        <v>976.25</v>
      </c>
      <c r="AK92" s="57">
        <v>47</v>
      </c>
      <c r="AL92" s="57">
        <v>3497</v>
      </c>
      <c r="AM92" s="211">
        <f t="shared" si="21"/>
        <v>874.25</v>
      </c>
    </row>
    <row r="93" spans="1:39" ht="15" customHeight="1">
      <c r="A93" s="39" t="s">
        <v>4016</v>
      </c>
      <c r="B93" s="19" t="s">
        <v>4002</v>
      </c>
      <c r="C93" s="227" t="s">
        <v>14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57">
        <v>43</v>
      </c>
      <c r="AI93" s="57">
        <v>3825</v>
      </c>
      <c r="AJ93" s="211">
        <f t="shared" si="20"/>
        <v>956.25</v>
      </c>
      <c r="AK93" s="57">
        <v>98</v>
      </c>
      <c r="AL93" s="57">
        <v>8298</v>
      </c>
      <c r="AM93" s="211">
        <f t="shared" si="21"/>
        <v>2074.5</v>
      </c>
    </row>
    <row r="94" spans="1:39" ht="15" customHeight="1">
      <c r="A94" s="39" t="s">
        <v>4017</v>
      </c>
      <c r="B94" s="19" t="s">
        <v>4003</v>
      </c>
      <c r="C94" s="227" t="s">
        <v>16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57">
        <v>112</v>
      </c>
      <c r="AI94" s="57">
        <v>6746</v>
      </c>
      <c r="AJ94" s="211">
        <f t="shared" si="20"/>
        <v>1686.5</v>
      </c>
      <c r="AK94" s="57">
        <v>417</v>
      </c>
      <c r="AL94" s="57">
        <v>28909</v>
      </c>
      <c r="AM94" s="211">
        <f t="shared" si="21"/>
        <v>7227.25</v>
      </c>
    </row>
    <row r="95" spans="1:39" ht="15" customHeight="1">
      <c r="A95" s="39" t="s">
        <v>4018</v>
      </c>
      <c r="B95" s="19" t="s">
        <v>4004</v>
      </c>
      <c r="C95" s="227" t="s">
        <v>5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57">
        <v>28</v>
      </c>
      <c r="AI95" s="57">
        <v>3162</v>
      </c>
      <c r="AJ95" s="211">
        <f t="shared" si="20"/>
        <v>790.5</v>
      </c>
      <c r="AK95" s="57">
        <v>163</v>
      </c>
      <c r="AL95" s="57">
        <v>13607</v>
      </c>
      <c r="AM95" s="211">
        <f t="shared" si="21"/>
        <v>3401.75</v>
      </c>
    </row>
    <row r="96" spans="1:39" ht="15" customHeight="1">
      <c r="A96" s="39" t="s">
        <v>4019</v>
      </c>
      <c r="B96" s="19" t="s">
        <v>4005</v>
      </c>
      <c r="C96" s="227" t="s">
        <v>125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57">
        <v>13</v>
      </c>
      <c r="AI96" s="57">
        <v>1107</v>
      </c>
      <c r="AJ96" s="211">
        <f t="shared" si="20"/>
        <v>276.75</v>
      </c>
      <c r="AK96" s="57">
        <v>70</v>
      </c>
      <c r="AL96" s="57">
        <v>7146</v>
      </c>
      <c r="AM96" s="211">
        <f t="shared" si="21"/>
        <v>1786.5</v>
      </c>
    </row>
    <row r="97" spans="1:39" ht="15" customHeight="1">
      <c r="A97" s="39" t="s">
        <v>4020</v>
      </c>
      <c r="B97" s="19" t="s">
        <v>4006</v>
      </c>
      <c r="C97" s="227" t="s">
        <v>5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57">
        <v>48</v>
      </c>
      <c r="AI97" s="57">
        <v>4328</v>
      </c>
      <c r="AJ97" s="211">
        <f t="shared" si="20"/>
        <v>1082</v>
      </c>
      <c r="AK97" s="57">
        <v>189</v>
      </c>
      <c r="AL97" s="57">
        <v>17171</v>
      </c>
      <c r="AM97" s="211">
        <f t="shared" si="21"/>
        <v>4292.75</v>
      </c>
    </row>
    <row r="98" spans="1:39" ht="15" customHeight="1">
      <c r="A98" s="39" t="s">
        <v>4021</v>
      </c>
      <c r="B98" s="19" t="s">
        <v>4007</v>
      </c>
      <c r="C98" s="227" t="s">
        <v>284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57">
        <v>10</v>
      </c>
      <c r="AI98" s="57">
        <v>1056</v>
      </c>
      <c r="AJ98" s="211">
        <f t="shared" si="20"/>
        <v>264</v>
      </c>
      <c r="AK98" s="57">
        <v>37</v>
      </c>
      <c r="AL98" s="57">
        <v>2039</v>
      </c>
      <c r="AM98" s="211">
        <f t="shared" si="21"/>
        <v>509.75</v>
      </c>
    </row>
    <row r="99" spans="1:39" ht="15" customHeight="1">
      <c r="A99" s="39" t="s">
        <v>4022</v>
      </c>
      <c r="B99" s="19" t="s">
        <v>4008</v>
      </c>
      <c r="C99" s="227" t="s">
        <v>545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57">
        <v>23</v>
      </c>
      <c r="AI99" s="57">
        <v>1739</v>
      </c>
      <c r="AJ99" s="211">
        <f t="shared" si="20"/>
        <v>434.75</v>
      </c>
      <c r="AK99" s="57">
        <v>134</v>
      </c>
      <c r="AL99" s="57">
        <v>9620</v>
      </c>
      <c r="AM99" s="211">
        <f t="shared" si="21"/>
        <v>2405</v>
      </c>
    </row>
    <row r="100" spans="1:39" ht="15" customHeight="1">
      <c r="A100" s="39" t="s">
        <v>4023</v>
      </c>
      <c r="B100" s="19" t="s">
        <v>4009</v>
      </c>
      <c r="C100" s="227" t="s">
        <v>130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57">
        <v>27</v>
      </c>
      <c r="AI100" s="57">
        <v>2505</v>
      </c>
      <c r="AJ100" s="211">
        <f t="shared" si="20"/>
        <v>626.25</v>
      </c>
      <c r="AK100" s="57">
        <v>65</v>
      </c>
      <c r="AL100" s="57">
        <v>5305</v>
      </c>
      <c r="AM100" s="211">
        <f t="shared" si="21"/>
        <v>1326.25</v>
      </c>
    </row>
    <row r="101" spans="1:39" ht="15" customHeight="1">
      <c r="A101" s="39" t="s">
        <v>4024</v>
      </c>
      <c r="B101" s="19" t="s">
        <v>4010</v>
      </c>
      <c r="C101" s="227" t="s">
        <v>148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57">
        <v>56</v>
      </c>
      <c r="AI101" s="57">
        <v>4688</v>
      </c>
      <c r="AJ101" s="211">
        <f t="shared" si="20"/>
        <v>1172</v>
      </c>
      <c r="AK101" s="57">
        <v>207</v>
      </c>
      <c r="AL101" s="57">
        <v>17659</v>
      </c>
      <c r="AM101" s="211">
        <f t="shared" si="21"/>
        <v>4414.75</v>
      </c>
    </row>
    <row r="102" spans="1:39" ht="15" customHeight="1">
      <c r="A102" s="39" t="s">
        <v>4025</v>
      </c>
      <c r="B102" s="19" t="s">
        <v>4011</v>
      </c>
      <c r="C102" s="227" t="s">
        <v>5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57">
        <v>2</v>
      </c>
      <c r="AI102" s="57">
        <v>198</v>
      </c>
      <c r="AJ102" s="211">
        <f t="shared" si="20"/>
        <v>49.5</v>
      </c>
      <c r="AK102" s="57">
        <v>38</v>
      </c>
      <c r="AL102" s="57">
        <v>3056</v>
      </c>
      <c r="AM102" s="211">
        <f t="shared" si="21"/>
        <v>764</v>
      </c>
    </row>
    <row r="103" spans="1:39" ht="15" customHeight="1">
      <c r="A103" s="39" t="s">
        <v>4760</v>
      </c>
      <c r="B103" s="19" t="s">
        <v>4757</v>
      </c>
      <c r="C103" s="227" t="s">
        <v>5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>
        <v>85</v>
      </c>
      <c r="AL103" s="19">
        <v>7665</v>
      </c>
      <c r="AM103" s="211">
        <f t="shared" si="21"/>
        <v>1916.25</v>
      </c>
    </row>
    <row r="104" spans="1:39" ht="15" customHeight="1">
      <c r="A104" s="39" t="s">
        <v>4761</v>
      </c>
      <c r="B104" s="19" t="s">
        <v>4758</v>
      </c>
      <c r="C104" s="227" t="s">
        <v>5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>
        <v>281</v>
      </c>
      <c r="AL104" s="19">
        <v>25497</v>
      </c>
      <c r="AM104" s="211">
        <f t="shared" si="21"/>
        <v>6374.25</v>
      </c>
    </row>
    <row r="105" spans="1:39" ht="15" customHeight="1">
      <c r="A105" s="39" t="s">
        <v>4762</v>
      </c>
      <c r="B105" s="19" t="s">
        <v>4759</v>
      </c>
      <c r="C105" s="227" t="s">
        <v>5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>
        <v>8</v>
      </c>
      <c r="AL105" s="19">
        <v>782</v>
      </c>
      <c r="AM105" s="211">
        <f t="shared" si="21"/>
        <v>195.5</v>
      </c>
    </row>
    <row r="106" spans="1:39" ht="15" customHeight="1">
      <c r="A106" s="431" t="s">
        <v>925</v>
      </c>
      <c r="B106" s="432"/>
      <c r="C106" s="433"/>
      <c r="D106" s="86">
        <f t="shared" ref="D106:L106" si="28">SUM(D3:D4)</f>
        <v>994</v>
      </c>
      <c r="E106" s="86">
        <f t="shared" si="28"/>
        <v>81760</v>
      </c>
      <c r="F106" s="87">
        <f t="shared" si="28"/>
        <v>20440</v>
      </c>
      <c r="G106" s="87">
        <f t="shared" si="28"/>
        <v>1854</v>
      </c>
      <c r="H106" s="87">
        <f t="shared" si="28"/>
        <v>146046</v>
      </c>
      <c r="I106" s="87">
        <f t="shared" si="28"/>
        <v>36511.5</v>
      </c>
      <c r="J106" s="87">
        <f t="shared" si="28"/>
        <v>2197</v>
      </c>
      <c r="K106" s="87">
        <f t="shared" si="28"/>
        <v>174699</v>
      </c>
      <c r="L106" s="87">
        <f t="shared" si="28"/>
        <v>43674.75</v>
      </c>
      <c r="M106" s="87">
        <f t="shared" ref="M106:U106" si="29">SUM(M3:M43)</f>
        <v>2445</v>
      </c>
      <c r="N106" s="87">
        <f t="shared" si="29"/>
        <v>195947</v>
      </c>
      <c r="O106" s="87">
        <f t="shared" si="29"/>
        <v>48986.75</v>
      </c>
      <c r="P106" s="87">
        <f t="shared" si="29"/>
        <v>4358</v>
      </c>
      <c r="Q106" s="87">
        <f t="shared" si="29"/>
        <v>358198</v>
      </c>
      <c r="R106" s="87">
        <f t="shared" si="29"/>
        <v>89549.5</v>
      </c>
      <c r="S106" s="208">
        <f t="shared" si="29"/>
        <v>1821</v>
      </c>
      <c r="T106" s="208">
        <f t="shared" si="29"/>
        <v>148385</v>
      </c>
      <c r="U106" s="208">
        <f t="shared" si="29"/>
        <v>37096.25</v>
      </c>
      <c r="V106" s="208">
        <f t="shared" ref="V106:AG106" si="30">SUM(V3:V88)</f>
        <v>15878</v>
      </c>
      <c r="W106" s="208">
        <f t="shared" si="30"/>
        <v>1283442</v>
      </c>
      <c r="X106" s="208">
        <f t="shared" si="30"/>
        <v>320860.5</v>
      </c>
      <c r="Y106" s="208">
        <f t="shared" si="30"/>
        <v>21337</v>
      </c>
      <c r="Z106" s="208">
        <f t="shared" si="30"/>
        <v>1729373</v>
      </c>
      <c r="AA106" s="208">
        <f t="shared" si="30"/>
        <v>432343.25</v>
      </c>
      <c r="AB106" s="208">
        <f t="shared" si="30"/>
        <v>27482</v>
      </c>
      <c r="AC106" s="208">
        <f t="shared" si="30"/>
        <v>2265814</v>
      </c>
      <c r="AD106" s="208">
        <f t="shared" si="30"/>
        <v>566453.5</v>
      </c>
      <c r="AE106" s="208">
        <f t="shared" si="30"/>
        <v>33245</v>
      </c>
      <c r="AF106" s="208">
        <f t="shared" si="30"/>
        <v>2762489</v>
      </c>
      <c r="AG106" s="208">
        <f t="shared" si="30"/>
        <v>690622.25</v>
      </c>
      <c r="AH106" s="208">
        <f>SUM(AH3:AH102)</f>
        <v>35296</v>
      </c>
      <c r="AI106" s="208">
        <f>SUM(AI3:AI102)</f>
        <v>2899790</v>
      </c>
      <c r="AJ106" s="208">
        <f>SUM(AJ3:AJ102)</f>
        <v>724947.5</v>
      </c>
      <c r="AK106" s="208">
        <f>SUM(AK3:AK105)</f>
        <v>39776</v>
      </c>
      <c r="AL106" s="208">
        <f>SUM(AL3:AL105)</f>
        <v>3281182</v>
      </c>
      <c r="AM106" s="208">
        <f>SUM(AM3:AM105)</f>
        <v>820295.5</v>
      </c>
    </row>
  </sheetData>
  <autoFilter ref="A1:AD106" xr:uid="{5FC92FE1-0D5F-4BCF-A881-D1CBE4A2D5BF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</autoFilter>
  <mergeCells count="16">
    <mergeCell ref="AK1:AM1"/>
    <mergeCell ref="AH1:AJ1"/>
    <mergeCell ref="AE1:AG1"/>
    <mergeCell ref="AB1:AD1"/>
    <mergeCell ref="V1:X1"/>
    <mergeCell ref="Y1:AA1"/>
    <mergeCell ref="S1:U1"/>
    <mergeCell ref="P1:R1"/>
    <mergeCell ref="M1:O1"/>
    <mergeCell ref="A106:C106"/>
    <mergeCell ref="D1:F1"/>
    <mergeCell ref="J1:L1"/>
    <mergeCell ref="G1:I1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J75"/>
  <sheetViews>
    <sheetView showGridLines="0" topLeftCell="A58" zoomScale="90" zoomScaleNormal="90" workbookViewId="0">
      <selection activeCell="AJ6" sqref="AJ6:AJ74"/>
    </sheetView>
  </sheetViews>
  <sheetFormatPr defaultRowHeight="15"/>
  <cols>
    <col min="1" max="1" width="9.140625" style="79"/>
    <col min="2" max="2" width="27.140625" customWidth="1"/>
    <col min="3" max="3" width="9.42578125" style="25" customWidth="1"/>
    <col min="4" max="6" width="10.42578125" hidden="1" customWidth="1"/>
    <col min="7" max="7" width="8.85546875" hidden="1" customWidth="1"/>
    <col min="8" max="8" width="9.85546875" hidden="1" customWidth="1"/>
    <col min="9" max="9" width="9" hidden="1" customWidth="1"/>
    <col min="10" max="12" width="10.140625" hidden="1" customWidth="1"/>
    <col min="13" max="13" width="9.85546875" hidden="1" customWidth="1"/>
    <col min="14" max="14" width="10.5703125" hidden="1" customWidth="1"/>
    <col min="15" max="15" width="11" hidden="1" customWidth="1"/>
    <col min="16" max="16" width="10" hidden="1" customWidth="1"/>
    <col min="17" max="17" width="12.140625" hidden="1" customWidth="1"/>
    <col min="18" max="18" width="14.5703125" hidden="1" customWidth="1"/>
    <col min="19" max="19" width="11.7109375" hidden="1" customWidth="1"/>
    <col min="20" max="20" width="12.140625" hidden="1" customWidth="1"/>
    <col min="21" max="21" width="14.5703125" hidden="1" customWidth="1"/>
    <col min="22" max="22" width="13" hidden="1" customWidth="1"/>
    <col min="23" max="23" width="12.140625" hidden="1" customWidth="1"/>
    <col min="24" max="24" width="13.85546875" hidden="1" customWidth="1"/>
    <col min="25" max="25" width="13" hidden="1" customWidth="1"/>
    <col min="26" max="26" width="12.140625" hidden="1" customWidth="1"/>
    <col min="27" max="27" width="13.85546875" hidden="1" customWidth="1"/>
    <col min="28" max="28" width="13" hidden="1" customWidth="1"/>
    <col min="29" max="29" width="15" hidden="1" customWidth="1"/>
    <col min="30" max="30" width="13.85546875" hidden="1" customWidth="1"/>
    <col min="31" max="31" width="13" hidden="1" customWidth="1"/>
    <col min="32" max="32" width="15" hidden="1" customWidth="1"/>
    <col min="33" max="33" width="13.85546875" hidden="1" customWidth="1"/>
    <col min="34" max="34" width="13" customWidth="1"/>
    <col min="35" max="35" width="15" customWidth="1"/>
    <col min="36" max="36" width="13.85546875" customWidth="1"/>
  </cols>
  <sheetData>
    <row r="1" spans="1:36">
      <c r="A1" s="442" t="s">
        <v>0</v>
      </c>
      <c r="B1" s="443" t="s">
        <v>2</v>
      </c>
      <c r="C1" s="442" t="s">
        <v>1</v>
      </c>
      <c r="D1" s="438">
        <v>43070</v>
      </c>
      <c r="E1" s="438"/>
      <c r="F1" s="438"/>
      <c r="G1" s="438">
        <v>43101</v>
      </c>
      <c r="H1" s="438"/>
      <c r="I1" s="438"/>
      <c r="J1" s="438">
        <v>43132</v>
      </c>
      <c r="K1" s="438"/>
      <c r="L1" s="438"/>
      <c r="M1" s="438">
        <v>43160</v>
      </c>
      <c r="N1" s="438"/>
      <c r="O1" s="438"/>
      <c r="P1" s="438">
        <v>43191</v>
      </c>
      <c r="Q1" s="438"/>
      <c r="R1" s="438"/>
      <c r="S1" s="438">
        <v>43221</v>
      </c>
      <c r="T1" s="438"/>
      <c r="U1" s="438"/>
      <c r="V1" s="438">
        <v>43252</v>
      </c>
      <c r="W1" s="438"/>
      <c r="X1" s="438"/>
      <c r="Y1" s="438">
        <v>43282</v>
      </c>
      <c r="Z1" s="438"/>
      <c r="AA1" s="438"/>
      <c r="AB1" s="438">
        <v>43313</v>
      </c>
      <c r="AC1" s="438"/>
      <c r="AD1" s="438"/>
      <c r="AE1" s="438">
        <v>43344</v>
      </c>
      <c r="AF1" s="438"/>
      <c r="AG1" s="438"/>
      <c r="AH1" s="438">
        <v>43374</v>
      </c>
      <c r="AI1" s="438"/>
      <c r="AJ1" s="438"/>
    </row>
    <row r="2" spans="1:36">
      <c r="A2" s="442"/>
      <c r="B2" s="443"/>
      <c r="C2" s="442"/>
      <c r="D2" s="56" t="s">
        <v>923</v>
      </c>
      <c r="E2" s="56" t="s">
        <v>922</v>
      </c>
      <c r="F2" s="60">
        <v>0.25</v>
      </c>
      <c r="G2" s="116" t="s">
        <v>923</v>
      </c>
      <c r="H2" s="116" t="s">
        <v>922</v>
      </c>
      <c r="I2" s="60">
        <v>0.25</v>
      </c>
      <c r="J2" s="152" t="s">
        <v>923</v>
      </c>
      <c r="K2" s="152" t="s">
        <v>922</v>
      </c>
      <c r="L2" s="60">
        <v>0.25</v>
      </c>
      <c r="M2" s="187" t="s">
        <v>923</v>
      </c>
      <c r="N2" s="187" t="s">
        <v>922</v>
      </c>
      <c r="O2" s="60">
        <v>0.25</v>
      </c>
      <c r="P2" s="203" t="s">
        <v>923</v>
      </c>
      <c r="Q2" s="203" t="s">
        <v>922</v>
      </c>
      <c r="R2" s="60">
        <v>0.25</v>
      </c>
      <c r="S2" s="225" t="s">
        <v>923</v>
      </c>
      <c r="T2" s="225" t="s">
        <v>922</v>
      </c>
      <c r="U2" s="60">
        <v>0.25</v>
      </c>
      <c r="V2" s="12" t="s">
        <v>923</v>
      </c>
      <c r="W2" s="12" t="s">
        <v>922</v>
      </c>
      <c r="X2" s="260">
        <v>0.25</v>
      </c>
      <c r="Y2" s="12" t="s">
        <v>923</v>
      </c>
      <c r="Z2" s="12" t="s">
        <v>922</v>
      </c>
      <c r="AA2" s="260">
        <v>0.25</v>
      </c>
      <c r="AB2" s="12" t="s">
        <v>923</v>
      </c>
      <c r="AC2" s="12" t="s">
        <v>922</v>
      </c>
      <c r="AD2" s="260">
        <v>0.25</v>
      </c>
      <c r="AE2" s="12" t="s">
        <v>923</v>
      </c>
      <c r="AF2" s="12" t="s">
        <v>922</v>
      </c>
      <c r="AG2" s="260">
        <v>0.25</v>
      </c>
      <c r="AH2" s="12" t="s">
        <v>923</v>
      </c>
      <c r="AI2" s="12" t="s">
        <v>922</v>
      </c>
      <c r="AJ2" s="260">
        <v>0.25</v>
      </c>
    </row>
    <row r="3" spans="1:36">
      <c r="A3" s="39" t="s">
        <v>1163</v>
      </c>
      <c r="B3" s="90" t="s">
        <v>1220</v>
      </c>
      <c r="C3" s="88" t="str">
        <f>VLOOKUP(B3,Remark!S:T,2,0)</f>
        <v>ONUT</v>
      </c>
      <c r="D3" s="77">
        <v>24</v>
      </c>
      <c r="E3" s="77">
        <v>1672</v>
      </c>
      <c r="F3" s="98">
        <f>E3*25%</f>
        <v>418</v>
      </c>
      <c r="G3" s="57">
        <v>141</v>
      </c>
      <c r="H3" s="57">
        <v>10471</v>
      </c>
      <c r="I3" s="98">
        <f>H3*25%</f>
        <v>2617.75</v>
      </c>
      <c r="J3" s="98">
        <v>159</v>
      </c>
      <c r="K3" s="159">
        <v>9973</v>
      </c>
      <c r="L3" s="98">
        <f>K3*25%</f>
        <v>2493.25</v>
      </c>
      <c r="M3" s="102">
        <v>177</v>
      </c>
      <c r="N3" s="102">
        <v>11311</v>
      </c>
      <c r="O3" s="98">
        <f>N3*25%</f>
        <v>2827.75</v>
      </c>
      <c r="P3" s="213">
        <v>188</v>
      </c>
      <c r="Q3" s="213">
        <v>11216</v>
      </c>
      <c r="R3" s="214">
        <f>Q3*25%</f>
        <v>2804</v>
      </c>
      <c r="S3" s="213">
        <v>239</v>
      </c>
      <c r="T3" s="213">
        <v>14373</v>
      </c>
      <c r="U3" s="214">
        <f>T3*25%</f>
        <v>3593.25</v>
      </c>
      <c r="V3" s="19">
        <v>383</v>
      </c>
      <c r="W3" s="19">
        <v>22329</v>
      </c>
      <c r="X3" s="264">
        <f>W3*25%</f>
        <v>5582.25</v>
      </c>
      <c r="Y3" s="19">
        <v>415</v>
      </c>
      <c r="Z3" s="19">
        <v>25221</v>
      </c>
      <c r="AA3" s="264">
        <f>Z3*25%</f>
        <v>6305.25</v>
      </c>
      <c r="AB3" s="213">
        <v>554</v>
      </c>
      <c r="AC3" s="213">
        <v>33482</v>
      </c>
      <c r="AD3" s="264">
        <f>AC3*25%</f>
        <v>8370.5</v>
      </c>
      <c r="AE3" s="213">
        <v>360</v>
      </c>
      <c r="AF3" s="213">
        <v>21036</v>
      </c>
      <c r="AG3" s="264">
        <f>AF3*25%</f>
        <v>5259</v>
      </c>
      <c r="AH3" s="207">
        <v>365</v>
      </c>
      <c r="AI3" s="207">
        <v>22783</v>
      </c>
      <c r="AJ3" s="102">
        <f>AI3*25%</f>
        <v>5695.75</v>
      </c>
    </row>
    <row r="4" spans="1:36">
      <c r="A4" s="39" t="s">
        <v>1164</v>
      </c>
      <c r="B4" s="90" t="s">
        <v>1313</v>
      </c>
      <c r="C4" s="88" t="str">
        <f>VLOOKUP(B4,Remark!S:T,2,0)</f>
        <v>TPLU</v>
      </c>
      <c r="D4" s="77">
        <v>26</v>
      </c>
      <c r="E4" s="77">
        <v>1666</v>
      </c>
      <c r="F4" s="98">
        <f>E4*25%</f>
        <v>416.5</v>
      </c>
      <c r="G4" s="57">
        <v>72</v>
      </c>
      <c r="H4" s="57">
        <v>5752</v>
      </c>
      <c r="I4" s="98">
        <f t="shared" ref="I4:I48" si="0">H4*25%</f>
        <v>1438</v>
      </c>
      <c r="J4" s="98">
        <v>127</v>
      </c>
      <c r="K4" s="159">
        <v>8337</v>
      </c>
      <c r="L4" s="98">
        <f t="shared" ref="L4:L50" si="1">K4*25%</f>
        <v>2084.25</v>
      </c>
      <c r="M4" s="102">
        <v>182</v>
      </c>
      <c r="N4" s="102">
        <v>10918</v>
      </c>
      <c r="O4" s="98">
        <f t="shared" ref="O4:O50" si="2">N4*25%</f>
        <v>2729.5</v>
      </c>
      <c r="P4" s="213">
        <v>119</v>
      </c>
      <c r="Q4" s="213">
        <v>8005</v>
      </c>
      <c r="R4" s="214">
        <f t="shared" ref="R4:R50" si="3">Q4*25%</f>
        <v>2001.25</v>
      </c>
      <c r="S4" s="213">
        <v>161</v>
      </c>
      <c r="T4" s="213">
        <v>11191</v>
      </c>
      <c r="U4" s="214">
        <f t="shared" ref="U4:U50" si="4">T4*25%</f>
        <v>2797.75</v>
      </c>
      <c r="V4" s="19">
        <v>192</v>
      </c>
      <c r="W4" s="19">
        <v>13044</v>
      </c>
      <c r="X4" s="264">
        <f t="shared" ref="X4:X51" si="5">W4*25%</f>
        <v>3261</v>
      </c>
      <c r="Y4" s="19">
        <v>249</v>
      </c>
      <c r="Z4" s="19">
        <v>16143</v>
      </c>
      <c r="AA4" s="264">
        <f t="shared" ref="AA4:AA51" si="6">Z4*25%</f>
        <v>4035.75</v>
      </c>
      <c r="AB4" s="213">
        <v>343</v>
      </c>
      <c r="AC4" s="213">
        <v>20785</v>
      </c>
      <c r="AD4" s="264">
        <f t="shared" ref="AD4:AD67" si="7">AC4*25%</f>
        <v>5196.25</v>
      </c>
      <c r="AE4" s="213">
        <v>296</v>
      </c>
      <c r="AF4" s="213">
        <v>18508</v>
      </c>
      <c r="AG4" s="264">
        <f t="shared" ref="AG4:AG67" si="8">AF4*25%</f>
        <v>4627</v>
      </c>
      <c r="AH4" s="207">
        <v>306</v>
      </c>
      <c r="AI4" s="207">
        <v>19210</v>
      </c>
      <c r="AJ4" s="102">
        <f t="shared" ref="AJ4:AJ67" si="9">AI4*25%</f>
        <v>4802.5</v>
      </c>
    </row>
    <row r="5" spans="1:36">
      <c r="A5" s="80" t="s">
        <v>1165</v>
      </c>
      <c r="B5" s="90" t="s">
        <v>1314</v>
      </c>
      <c r="C5" s="88" t="str">
        <f>VLOOKUP(B5,Remark!S:T,2,0)</f>
        <v>TPLU</v>
      </c>
      <c r="D5" s="57">
        <v>54</v>
      </c>
      <c r="E5" s="57">
        <v>3658</v>
      </c>
      <c r="F5" s="98">
        <f t="shared" ref="F5:F7" si="10">E5*25%</f>
        <v>914.5</v>
      </c>
      <c r="G5" s="57">
        <v>129</v>
      </c>
      <c r="H5" s="57">
        <v>10063</v>
      </c>
      <c r="I5" s="98">
        <f t="shared" si="0"/>
        <v>2515.75</v>
      </c>
      <c r="J5" s="98">
        <v>171</v>
      </c>
      <c r="K5" s="159">
        <v>11461</v>
      </c>
      <c r="L5" s="98">
        <f t="shared" si="1"/>
        <v>2865.25</v>
      </c>
      <c r="M5" s="102">
        <v>197</v>
      </c>
      <c r="N5" s="102">
        <v>13019</v>
      </c>
      <c r="O5" s="98">
        <f t="shared" si="2"/>
        <v>3254.75</v>
      </c>
      <c r="P5" s="213">
        <v>220</v>
      </c>
      <c r="Q5" s="213">
        <v>14268</v>
      </c>
      <c r="R5" s="214">
        <f t="shared" si="3"/>
        <v>3567</v>
      </c>
      <c r="S5" s="213">
        <v>277</v>
      </c>
      <c r="T5" s="213">
        <v>16915</v>
      </c>
      <c r="U5" s="214">
        <f t="shared" si="4"/>
        <v>4228.75</v>
      </c>
      <c r="V5" s="19">
        <v>258</v>
      </c>
      <c r="W5" s="19">
        <v>15918</v>
      </c>
      <c r="X5" s="264">
        <f t="shared" si="5"/>
        <v>3979.5</v>
      </c>
      <c r="Y5" s="19">
        <v>302</v>
      </c>
      <c r="Z5" s="19">
        <v>20494</v>
      </c>
      <c r="AA5" s="264">
        <f t="shared" si="6"/>
        <v>5123.5</v>
      </c>
      <c r="AB5" s="213">
        <v>349</v>
      </c>
      <c r="AC5" s="213">
        <v>22255</v>
      </c>
      <c r="AD5" s="264">
        <f t="shared" si="7"/>
        <v>5563.75</v>
      </c>
      <c r="AE5" s="213">
        <v>413</v>
      </c>
      <c r="AF5" s="213">
        <v>25487</v>
      </c>
      <c r="AG5" s="264">
        <f t="shared" si="8"/>
        <v>6371.75</v>
      </c>
      <c r="AH5" s="207">
        <v>406</v>
      </c>
      <c r="AI5" s="207">
        <v>25986</v>
      </c>
      <c r="AJ5" s="102">
        <f t="shared" si="9"/>
        <v>6496.5</v>
      </c>
    </row>
    <row r="6" spans="1:36">
      <c r="A6" s="80" t="s">
        <v>1166</v>
      </c>
      <c r="B6" s="90" t="s">
        <v>1315</v>
      </c>
      <c r="C6" s="88" t="s">
        <v>5</v>
      </c>
      <c r="D6" s="57">
        <v>32</v>
      </c>
      <c r="E6" s="57">
        <v>2348</v>
      </c>
      <c r="F6" s="98">
        <f t="shared" si="10"/>
        <v>587</v>
      </c>
      <c r="G6" s="57">
        <v>181</v>
      </c>
      <c r="H6" s="57">
        <v>14895</v>
      </c>
      <c r="I6" s="98">
        <f t="shared" si="0"/>
        <v>3723.75</v>
      </c>
      <c r="J6" s="98">
        <v>200</v>
      </c>
      <c r="K6" s="159">
        <v>15372</v>
      </c>
      <c r="L6" s="98">
        <f t="shared" si="1"/>
        <v>3843</v>
      </c>
      <c r="M6" s="102">
        <v>339</v>
      </c>
      <c r="N6" s="102">
        <v>23369</v>
      </c>
      <c r="O6" s="98">
        <f t="shared" si="2"/>
        <v>5842.25</v>
      </c>
      <c r="P6" s="213">
        <v>309</v>
      </c>
      <c r="Q6" s="213">
        <v>20959</v>
      </c>
      <c r="R6" s="214">
        <f t="shared" si="3"/>
        <v>5239.75</v>
      </c>
      <c r="S6" s="213">
        <v>454</v>
      </c>
      <c r="T6" s="213">
        <v>34374</v>
      </c>
      <c r="U6" s="214">
        <f t="shared" si="4"/>
        <v>8593.5</v>
      </c>
      <c r="V6" s="19">
        <v>434</v>
      </c>
      <c r="W6" s="19">
        <v>31102</v>
      </c>
      <c r="X6" s="264">
        <f t="shared" si="5"/>
        <v>7775.5</v>
      </c>
      <c r="Y6" s="19">
        <v>528</v>
      </c>
      <c r="Z6" s="19">
        <v>36660</v>
      </c>
      <c r="AA6" s="102">
        <f t="shared" si="6"/>
        <v>9165</v>
      </c>
      <c r="AB6" s="213">
        <v>646</v>
      </c>
      <c r="AC6" s="213">
        <v>46834</v>
      </c>
      <c r="AD6" s="102">
        <f t="shared" si="7"/>
        <v>11708.5</v>
      </c>
      <c r="AE6" s="213">
        <v>601</v>
      </c>
      <c r="AF6" s="213">
        <v>38195</v>
      </c>
      <c r="AG6" s="102">
        <f t="shared" si="8"/>
        <v>9548.75</v>
      </c>
      <c r="AH6" s="207">
        <v>556</v>
      </c>
      <c r="AI6" s="207">
        <v>38240</v>
      </c>
      <c r="AJ6" s="102">
        <f t="shared" si="9"/>
        <v>9560</v>
      </c>
    </row>
    <row r="7" spans="1:36">
      <c r="A7" s="80" t="s">
        <v>1167</v>
      </c>
      <c r="B7" s="90" t="s">
        <v>1221</v>
      </c>
      <c r="C7" s="88" t="s">
        <v>5</v>
      </c>
      <c r="D7" s="57">
        <v>40</v>
      </c>
      <c r="E7" s="57">
        <v>2696</v>
      </c>
      <c r="F7" s="98">
        <f t="shared" si="10"/>
        <v>674</v>
      </c>
      <c r="G7" s="57">
        <v>141</v>
      </c>
      <c r="H7" s="57">
        <v>10011</v>
      </c>
      <c r="I7" s="98">
        <f t="shared" si="0"/>
        <v>2502.75</v>
      </c>
      <c r="J7" s="98">
        <v>135</v>
      </c>
      <c r="K7" s="159">
        <v>10081</v>
      </c>
      <c r="L7" s="98">
        <f t="shared" si="1"/>
        <v>2520.25</v>
      </c>
      <c r="M7" s="102">
        <v>127</v>
      </c>
      <c r="N7" s="102">
        <v>8873</v>
      </c>
      <c r="O7" s="98">
        <f t="shared" si="2"/>
        <v>2218.25</v>
      </c>
      <c r="P7" s="213">
        <v>149</v>
      </c>
      <c r="Q7" s="213">
        <v>9723</v>
      </c>
      <c r="R7" s="214">
        <f t="shared" si="3"/>
        <v>2430.75</v>
      </c>
      <c r="S7" s="213">
        <v>211</v>
      </c>
      <c r="T7" s="213">
        <v>13737</v>
      </c>
      <c r="U7" s="214">
        <f t="shared" si="4"/>
        <v>3434.25</v>
      </c>
      <c r="V7" s="19">
        <v>239</v>
      </c>
      <c r="W7" s="19">
        <v>16381</v>
      </c>
      <c r="X7" s="264">
        <f t="shared" si="5"/>
        <v>4095.25</v>
      </c>
      <c r="Y7" s="19">
        <v>265</v>
      </c>
      <c r="Z7" s="19">
        <v>16591</v>
      </c>
      <c r="AA7" s="102">
        <f t="shared" si="6"/>
        <v>4147.75</v>
      </c>
      <c r="AB7" s="213">
        <v>381</v>
      </c>
      <c r="AC7" s="213">
        <v>25355</v>
      </c>
      <c r="AD7" s="102">
        <f t="shared" si="7"/>
        <v>6338.75</v>
      </c>
      <c r="AE7" s="213">
        <v>395</v>
      </c>
      <c r="AF7" s="213">
        <v>25573</v>
      </c>
      <c r="AG7" s="102">
        <f t="shared" si="8"/>
        <v>6393.25</v>
      </c>
      <c r="AH7" s="207">
        <v>357</v>
      </c>
      <c r="AI7" s="207">
        <v>23423</v>
      </c>
      <c r="AJ7" s="102">
        <f t="shared" si="9"/>
        <v>5855.75</v>
      </c>
    </row>
    <row r="8" spans="1:36">
      <c r="A8" s="80" t="s">
        <v>1168</v>
      </c>
      <c r="B8" s="90" t="s">
        <v>1223</v>
      </c>
      <c r="C8" s="88" t="str">
        <f>VLOOKUP(B8,Remark!S:T,2,0)</f>
        <v>Kerry</v>
      </c>
      <c r="D8" s="99"/>
      <c r="E8" s="99"/>
      <c r="F8" s="99"/>
      <c r="G8" s="57">
        <v>26</v>
      </c>
      <c r="H8" s="57">
        <v>1762</v>
      </c>
      <c r="I8" s="98">
        <f t="shared" si="0"/>
        <v>440.5</v>
      </c>
      <c r="J8" s="98">
        <v>41</v>
      </c>
      <c r="K8" s="159">
        <v>3343</v>
      </c>
      <c r="L8" s="98">
        <f t="shared" si="1"/>
        <v>835.75</v>
      </c>
      <c r="M8" s="102">
        <v>125</v>
      </c>
      <c r="N8" s="102">
        <v>8959</v>
      </c>
      <c r="O8" s="98">
        <f t="shared" si="2"/>
        <v>2239.75</v>
      </c>
      <c r="P8" s="213">
        <v>128</v>
      </c>
      <c r="Q8" s="213">
        <v>8772</v>
      </c>
      <c r="R8" s="214">
        <f t="shared" si="3"/>
        <v>2193</v>
      </c>
      <c r="S8" s="213">
        <v>53</v>
      </c>
      <c r="T8" s="213">
        <v>4143</v>
      </c>
      <c r="U8" s="214">
        <f t="shared" si="4"/>
        <v>1035.75</v>
      </c>
      <c r="V8" s="19">
        <v>158</v>
      </c>
      <c r="W8" s="19">
        <v>11174</v>
      </c>
      <c r="X8" s="264">
        <f t="shared" si="5"/>
        <v>2793.5</v>
      </c>
      <c r="Y8" s="19">
        <v>87</v>
      </c>
      <c r="Z8" s="19">
        <v>6841</v>
      </c>
      <c r="AA8" s="102">
        <f t="shared" si="6"/>
        <v>1710.25</v>
      </c>
      <c r="AB8" s="213">
        <v>87</v>
      </c>
      <c r="AC8" s="213">
        <v>6913</v>
      </c>
      <c r="AD8" s="102">
        <f t="shared" si="7"/>
        <v>1728.25</v>
      </c>
      <c r="AE8" s="213">
        <v>105</v>
      </c>
      <c r="AF8" s="213">
        <v>8355</v>
      </c>
      <c r="AG8" s="102">
        <f t="shared" si="8"/>
        <v>2088.75</v>
      </c>
      <c r="AH8" s="207">
        <v>116</v>
      </c>
      <c r="AI8" s="207">
        <v>9304</v>
      </c>
      <c r="AJ8" s="102">
        <f t="shared" si="9"/>
        <v>2326</v>
      </c>
    </row>
    <row r="9" spans="1:36">
      <c r="A9" s="80" t="s">
        <v>1169</v>
      </c>
      <c r="B9" s="90" t="s">
        <v>1227</v>
      </c>
      <c r="C9" s="88" t="str">
        <f>VLOOKUP(B9,Remark!S:T,2,0)</f>
        <v>Kerry</v>
      </c>
      <c r="D9" s="91"/>
      <c r="E9" s="91"/>
      <c r="F9" s="91"/>
      <c r="G9" s="57">
        <v>61</v>
      </c>
      <c r="H9" s="57">
        <v>4351</v>
      </c>
      <c r="I9" s="98">
        <f t="shared" si="0"/>
        <v>1087.75</v>
      </c>
      <c r="J9" s="98">
        <v>69</v>
      </c>
      <c r="K9" s="159">
        <v>5235</v>
      </c>
      <c r="L9" s="98">
        <f t="shared" si="1"/>
        <v>1308.75</v>
      </c>
      <c r="M9" s="102">
        <v>43</v>
      </c>
      <c r="N9" s="102">
        <v>3433</v>
      </c>
      <c r="O9" s="98">
        <f t="shared" si="2"/>
        <v>858.25</v>
      </c>
      <c r="P9" s="213">
        <v>37</v>
      </c>
      <c r="Q9" s="213">
        <v>2663</v>
      </c>
      <c r="R9" s="214">
        <f t="shared" si="3"/>
        <v>665.75</v>
      </c>
      <c r="S9" s="213">
        <v>337</v>
      </c>
      <c r="T9" s="213">
        <v>21287</v>
      </c>
      <c r="U9" s="214">
        <f t="shared" si="4"/>
        <v>5321.75</v>
      </c>
      <c r="V9" s="19">
        <v>62</v>
      </c>
      <c r="W9" s="19">
        <v>4882</v>
      </c>
      <c r="X9" s="264">
        <f t="shared" si="5"/>
        <v>1220.5</v>
      </c>
      <c r="Y9" s="19">
        <v>235</v>
      </c>
      <c r="Z9" s="19">
        <v>15893</v>
      </c>
      <c r="AA9" s="102">
        <f t="shared" si="6"/>
        <v>3973.25</v>
      </c>
      <c r="AB9" s="213">
        <v>223</v>
      </c>
      <c r="AC9" s="213">
        <v>15673</v>
      </c>
      <c r="AD9" s="102">
        <f t="shared" si="7"/>
        <v>3918.25</v>
      </c>
      <c r="AE9" s="213">
        <v>179</v>
      </c>
      <c r="AF9" s="213">
        <v>12661</v>
      </c>
      <c r="AG9" s="102">
        <f t="shared" si="8"/>
        <v>3165.25</v>
      </c>
      <c r="AH9" s="207">
        <v>244</v>
      </c>
      <c r="AI9" s="207">
        <v>17316</v>
      </c>
      <c r="AJ9" s="102">
        <f t="shared" si="9"/>
        <v>4329</v>
      </c>
    </row>
    <row r="10" spans="1:36">
      <c r="A10" s="80" t="s">
        <v>1170</v>
      </c>
      <c r="B10" s="90" t="s">
        <v>1229</v>
      </c>
      <c r="C10" s="88" t="str">
        <f>VLOOKUP(B10,Remark!S:T,2,0)</f>
        <v>MTNG</v>
      </c>
      <c r="D10" s="91"/>
      <c r="E10" s="91"/>
      <c r="F10" s="91"/>
      <c r="G10" s="57">
        <v>40</v>
      </c>
      <c r="H10" s="57">
        <v>2768</v>
      </c>
      <c r="I10" s="98">
        <f t="shared" si="0"/>
        <v>692</v>
      </c>
      <c r="J10" s="98">
        <v>91</v>
      </c>
      <c r="K10" s="159">
        <v>6205</v>
      </c>
      <c r="L10" s="98">
        <f t="shared" si="1"/>
        <v>1551.25</v>
      </c>
      <c r="M10" s="102">
        <v>235</v>
      </c>
      <c r="N10" s="102">
        <v>15617</v>
      </c>
      <c r="O10" s="98">
        <f t="shared" si="2"/>
        <v>3904.25</v>
      </c>
      <c r="P10" s="213">
        <v>237</v>
      </c>
      <c r="Q10" s="213">
        <v>17027</v>
      </c>
      <c r="R10" s="214">
        <f t="shared" si="3"/>
        <v>4256.75</v>
      </c>
      <c r="S10" s="213">
        <v>104</v>
      </c>
      <c r="T10" s="213">
        <v>6228</v>
      </c>
      <c r="U10" s="214">
        <f t="shared" si="4"/>
        <v>1557</v>
      </c>
      <c r="V10" s="19">
        <v>723</v>
      </c>
      <c r="W10" s="19">
        <v>50773</v>
      </c>
      <c r="X10" s="264">
        <f t="shared" si="5"/>
        <v>12693.25</v>
      </c>
      <c r="Y10" s="19">
        <v>176</v>
      </c>
      <c r="Z10" s="19">
        <v>11220</v>
      </c>
      <c r="AA10" s="264">
        <f t="shared" si="6"/>
        <v>2805</v>
      </c>
      <c r="AB10" s="213">
        <v>237</v>
      </c>
      <c r="AC10" s="213">
        <v>14507</v>
      </c>
      <c r="AD10" s="264">
        <f t="shared" si="7"/>
        <v>3626.75</v>
      </c>
      <c r="AE10" s="213">
        <v>179</v>
      </c>
      <c r="AF10" s="213">
        <v>11569</v>
      </c>
      <c r="AG10" s="264">
        <f t="shared" si="8"/>
        <v>2892.25</v>
      </c>
      <c r="AH10" s="207">
        <v>195</v>
      </c>
      <c r="AI10" s="207">
        <v>13453</v>
      </c>
      <c r="AJ10" s="102">
        <f t="shared" si="9"/>
        <v>3363.25</v>
      </c>
    </row>
    <row r="11" spans="1:36">
      <c r="A11" s="80" t="s">
        <v>1171</v>
      </c>
      <c r="B11" s="90" t="s">
        <v>1233</v>
      </c>
      <c r="C11" s="88" t="str">
        <f>VLOOKUP(B11,Remark!S:T,2,0)</f>
        <v>Kerry</v>
      </c>
      <c r="D11" s="91"/>
      <c r="E11" s="91"/>
      <c r="F11" s="91"/>
      <c r="G11" s="57">
        <v>40</v>
      </c>
      <c r="H11" s="57">
        <v>2276</v>
      </c>
      <c r="I11" s="98">
        <f t="shared" si="0"/>
        <v>569</v>
      </c>
      <c r="J11" s="98">
        <v>27</v>
      </c>
      <c r="K11" s="159">
        <v>1741</v>
      </c>
      <c r="L11" s="98">
        <f t="shared" si="1"/>
        <v>435.25</v>
      </c>
      <c r="M11" s="102">
        <v>98</v>
      </c>
      <c r="N11" s="102">
        <v>6362</v>
      </c>
      <c r="O11" s="98">
        <f t="shared" si="2"/>
        <v>1590.5</v>
      </c>
      <c r="P11" s="213">
        <v>93</v>
      </c>
      <c r="Q11" s="213">
        <v>6171</v>
      </c>
      <c r="R11" s="214">
        <f t="shared" si="3"/>
        <v>1542.75</v>
      </c>
      <c r="S11" s="213">
        <v>27</v>
      </c>
      <c r="T11" s="213">
        <v>1789</v>
      </c>
      <c r="U11" s="214">
        <f t="shared" si="4"/>
        <v>447.25</v>
      </c>
      <c r="V11" s="19">
        <v>78</v>
      </c>
      <c r="W11" s="19">
        <v>4570</v>
      </c>
      <c r="X11" s="264">
        <f t="shared" si="5"/>
        <v>1142.5</v>
      </c>
      <c r="Y11" s="19">
        <v>34</v>
      </c>
      <c r="Z11" s="19">
        <v>2086</v>
      </c>
      <c r="AA11" s="102">
        <f t="shared" si="6"/>
        <v>521.5</v>
      </c>
      <c r="AB11" s="213">
        <v>29</v>
      </c>
      <c r="AC11" s="213">
        <v>1659</v>
      </c>
      <c r="AD11" s="102">
        <f t="shared" si="7"/>
        <v>414.75</v>
      </c>
      <c r="AE11" s="213">
        <v>21</v>
      </c>
      <c r="AF11" s="213">
        <v>1167</v>
      </c>
      <c r="AG11" s="102">
        <f t="shared" si="8"/>
        <v>291.75</v>
      </c>
      <c r="AH11" s="207">
        <v>21</v>
      </c>
      <c r="AI11" s="207">
        <v>1083</v>
      </c>
      <c r="AJ11" s="102">
        <f t="shared" si="9"/>
        <v>270.75</v>
      </c>
    </row>
    <row r="12" spans="1:36">
      <c r="A12" s="80" t="s">
        <v>1172</v>
      </c>
      <c r="B12" s="90" t="s">
        <v>1235</v>
      </c>
      <c r="C12" s="88" t="str">
        <f>VLOOKUP(B12,Remark!S:T,2,0)</f>
        <v>TTAI</v>
      </c>
      <c r="D12" s="91"/>
      <c r="E12" s="91"/>
      <c r="F12" s="91"/>
      <c r="G12" s="57">
        <v>31</v>
      </c>
      <c r="H12" s="57">
        <v>2581</v>
      </c>
      <c r="I12" s="98">
        <f t="shared" si="0"/>
        <v>645.25</v>
      </c>
      <c r="J12" s="98">
        <v>18</v>
      </c>
      <c r="K12" s="159">
        <v>1250</v>
      </c>
      <c r="L12" s="98">
        <f t="shared" si="1"/>
        <v>312.5</v>
      </c>
      <c r="M12" s="102">
        <v>308</v>
      </c>
      <c r="N12" s="102">
        <v>19856</v>
      </c>
      <c r="O12" s="98">
        <f t="shared" si="2"/>
        <v>4964</v>
      </c>
      <c r="P12" s="213">
        <v>302</v>
      </c>
      <c r="Q12" s="213">
        <v>18586</v>
      </c>
      <c r="R12" s="214">
        <f t="shared" si="3"/>
        <v>4646.5</v>
      </c>
      <c r="S12" s="213">
        <v>105</v>
      </c>
      <c r="T12" s="213">
        <v>6391</v>
      </c>
      <c r="U12" s="214">
        <f t="shared" si="4"/>
        <v>1597.75</v>
      </c>
      <c r="V12" s="19">
        <v>307</v>
      </c>
      <c r="W12" s="19">
        <v>20149</v>
      </c>
      <c r="X12" s="264">
        <f t="shared" si="5"/>
        <v>5037.25</v>
      </c>
      <c r="Y12" s="19">
        <v>94</v>
      </c>
      <c r="Z12" s="19">
        <v>6186</v>
      </c>
      <c r="AA12" s="264">
        <f t="shared" si="6"/>
        <v>1546.5</v>
      </c>
      <c r="AB12" s="213">
        <v>77</v>
      </c>
      <c r="AC12" s="213">
        <v>4863</v>
      </c>
      <c r="AD12" s="264">
        <f t="shared" si="7"/>
        <v>1215.75</v>
      </c>
      <c r="AE12" s="213">
        <v>89</v>
      </c>
      <c r="AF12" s="213">
        <v>6151</v>
      </c>
      <c r="AG12" s="264">
        <f t="shared" si="8"/>
        <v>1537.75</v>
      </c>
      <c r="AH12" s="207">
        <v>57</v>
      </c>
      <c r="AI12" s="207">
        <v>4143</v>
      </c>
      <c r="AJ12" s="102">
        <f t="shared" si="9"/>
        <v>1035.75</v>
      </c>
    </row>
    <row r="13" spans="1:36">
      <c r="A13" s="80" t="s">
        <v>1173</v>
      </c>
      <c r="B13" s="90" t="s">
        <v>1236</v>
      </c>
      <c r="C13" s="88" t="str">
        <f>VLOOKUP(B13,Remark!S:T,2,0)</f>
        <v>BYAI</v>
      </c>
      <c r="D13" s="91"/>
      <c r="E13" s="91"/>
      <c r="F13" s="91"/>
      <c r="G13" s="57">
        <v>83</v>
      </c>
      <c r="H13" s="57">
        <v>5637</v>
      </c>
      <c r="I13" s="98">
        <f t="shared" si="0"/>
        <v>1409.25</v>
      </c>
      <c r="J13" s="98">
        <v>88</v>
      </c>
      <c r="K13" s="159">
        <v>5924</v>
      </c>
      <c r="L13" s="98">
        <f t="shared" si="1"/>
        <v>1481</v>
      </c>
      <c r="M13" s="102">
        <v>124</v>
      </c>
      <c r="N13" s="102">
        <v>9180</v>
      </c>
      <c r="O13" s="98">
        <f t="shared" si="2"/>
        <v>2295</v>
      </c>
      <c r="P13" s="213">
        <v>201</v>
      </c>
      <c r="Q13" s="213">
        <v>12447</v>
      </c>
      <c r="R13" s="214">
        <f t="shared" si="3"/>
        <v>3111.75</v>
      </c>
      <c r="S13" s="213">
        <v>155</v>
      </c>
      <c r="T13" s="213">
        <v>9397</v>
      </c>
      <c r="U13" s="214">
        <f t="shared" si="4"/>
        <v>2349.25</v>
      </c>
      <c r="V13" s="19">
        <v>223</v>
      </c>
      <c r="W13" s="19">
        <v>15005</v>
      </c>
      <c r="X13" s="264">
        <f t="shared" si="5"/>
        <v>3751.25</v>
      </c>
      <c r="Y13" s="19">
        <v>224</v>
      </c>
      <c r="Z13" s="19">
        <v>14224</v>
      </c>
      <c r="AA13" s="264">
        <f t="shared" si="6"/>
        <v>3556</v>
      </c>
      <c r="AB13" s="213">
        <v>225</v>
      </c>
      <c r="AC13" s="213">
        <v>14547</v>
      </c>
      <c r="AD13" s="264">
        <f t="shared" si="7"/>
        <v>3636.75</v>
      </c>
      <c r="AE13" s="213">
        <v>195</v>
      </c>
      <c r="AF13" s="213">
        <v>12773</v>
      </c>
      <c r="AG13" s="264">
        <f t="shared" si="8"/>
        <v>3193.25</v>
      </c>
      <c r="AH13" s="207">
        <v>258</v>
      </c>
      <c r="AI13" s="207">
        <v>16590</v>
      </c>
      <c r="AJ13" s="102">
        <f t="shared" si="9"/>
        <v>4147.5</v>
      </c>
    </row>
    <row r="14" spans="1:36">
      <c r="A14" s="80" t="s">
        <v>1174</v>
      </c>
      <c r="B14" s="90" t="s">
        <v>1237</v>
      </c>
      <c r="C14" s="88" t="str">
        <f>VLOOKUP(B14,Remark!S:T,2,0)</f>
        <v>NLCH</v>
      </c>
      <c r="D14" s="91"/>
      <c r="E14" s="91"/>
      <c r="F14" s="91"/>
      <c r="G14" s="57">
        <v>4</v>
      </c>
      <c r="H14" s="57">
        <v>252</v>
      </c>
      <c r="I14" s="98">
        <f t="shared" si="0"/>
        <v>63</v>
      </c>
      <c r="J14" s="98">
        <v>18</v>
      </c>
      <c r="K14" s="159">
        <v>1050</v>
      </c>
      <c r="L14" s="98">
        <f t="shared" si="1"/>
        <v>262.5</v>
      </c>
      <c r="M14" s="102">
        <v>181</v>
      </c>
      <c r="N14" s="102">
        <v>11663</v>
      </c>
      <c r="O14" s="98">
        <f t="shared" si="2"/>
        <v>2915.75</v>
      </c>
      <c r="P14" s="213">
        <v>221</v>
      </c>
      <c r="Q14" s="213">
        <v>13755</v>
      </c>
      <c r="R14" s="214">
        <f t="shared" si="3"/>
        <v>3438.75</v>
      </c>
      <c r="S14" s="213">
        <v>59</v>
      </c>
      <c r="T14" s="213">
        <v>3097</v>
      </c>
      <c r="U14" s="214">
        <f t="shared" si="4"/>
        <v>774.25</v>
      </c>
      <c r="V14" s="19">
        <v>329</v>
      </c>
      <c r="W14" s="19">
        <v>22131</v>
      </c>
      <c r="X14" s="264">
        <f t="shared" si="5"/>
        <v>5532.75</v>
      </c>
      <c r="Y14" s="19">
        <v>27</v>
      </c>
      <c r="Z14" s="19">
        <v>1929</v>
      </c>
      <c r="AA14" s="264">
        <f t="shared" si="6"/>
        <v>482.25</v>
      </c>
      <c r="AB14" s="213">
        <v>57</v>
      </c>
      <c r="AC14" s="213">
        <v>3895</v>
      </c>
      <c r="AD14" s="264">
        <f t="shared" si="7"/>
        <v>973.75</v>
      </c>
      <c r="AE14" s="213">
        <v>39</v>
      </c>
      <c r="AF14" s="213">
        <v>2013</v>
      </c>
      <c r="AG14" s="264">
        <f t="shared" si="8"/>
        <v>503.25</v>
      </c>
      <c r="AH14" s="207">
        <v>36</v>
      </c>
      <c r="AI14" s="207">
        <v>2564</v>
      </c>
      <c r="AJ14" s="102">
        <f t="shared" si="9"/>
        <v>641</v>
      </c>
    </row>
    <row r="15" spans="1:36">
      <c r="A15" s="80" t="s">
        <v>1175</v>
      </c>
      <c r="B15" s="90" t="s">
        <v>1240</v>
      </c>
      <c r="C15" s="88" t="str">
        <f>VLOOKUP(B15,Remark!S:T,2,0)</f>
        <v>Kerry</v>
      </c>
      <c r="D15" s="91"/>
      <c r="E15" s="91"/>
      <c r="F15" s="91"/>
      <c r="G15" s="57">
        <v>43</v>
      </c>
      <c r="H15" s="57">
        <v>3377</v>
      </c>
      <c r="I15" s="98">
        <f t="shared" si="0"/>
        <v>844.25</v>
      </c>
      <c r="J15" s="98">
        <v>69</v>
      </c>
      <c r="K15" s="159">
        <v>5095</v>
      </c>
      <c r="L15" s="98">
        <f t="shared" si="1"/>
        <v>1273.75</v>
      </c>
      <c r="M15" s="102">
        <v>80</v>
      </c>
      <c r="N15" s="102">
        <v>5132</v>
      </c>
      <c r="O15" s="98">
        <f t="shared" si="2"/>
        <v>1283</v>
      </c>
      <c r="P15" s="213">
        <v>89</v>
      </c>
      <c r="Q15" s="213">
        <v>6167</v>
      </c>
      <c r="R15" s="214">
        <f t="shared" si="3"/>
        <v>1541.75</v>
      </c>
      <c r="S15" s="213">
        <v>95</v>
      </c>
      <c r="T15" s="213">
        <v>7081</v>
      </c>
      <c r="U15" s="214">
        <f t="shared" si="4"/>
        <v>1770.25</v>
      </c>
      <c r="V15" s="19">
        <v>151</v>
      </c>
      <c r="W15" s="19">
        <v>10221</v>
      </c>
      <c r="X15" s="264">
        <f t="shared" si="5"/>
        <v>2555.25</v>
      </c>
      <c r="Y15" s="19">
        <v>143</v>
      </c>
      <c r="Z15" s="19">
        <v>10277</v>
      </c>
      <c r="AA15" s="102">
        <f t="shared" si="6"/>
        <v>2569.25</v>
      </c>
      <c r="AB15" s="213">
        <v>137</v>
      </c>
      <c r="AC15" s="213">
        <v>10371</v>
      </c>
      <c r="AD15" s="102">
        <f t="shared" si="7"/>
        <v>2592.75</v>
      </c>
      <c r="AE15" s="213">
        <v>122</v>
      </c>
      <c r="AF15" s="213">
        <v>8382</v>
      </c>
      <c r="AG15" s="102">
        <f t="shared" si="8"/>
        <v>2095.5</v>
      </c>
      <c r="AH15" s="207">
        <v>135</v>
      </c>
      <c r="AI15" s="207">
        <v>9765</v>
      </c>
      <c r="AJ15" s="102">
        <f t="shared" si="9"/>
        <v>2441.25</v>
      </c>
    </row>
    <row r="16" spans="1:36">
      <c r="A16" s="80" t="s">
        <v>1176</v>
      </c>
      <c r="B16" s="90" t="s">
        <v>1241</v>
      </c>
      <c r="C16" s="88" t="str">
        <f>VLOOKUP(B16,Remark!S:T,2,0)</f>
        <v>BKEN</v>
      </c>
      <c r="D16" s="91"/>
      <c r="E16" s="91"/>
      <c r="F16" s="91"/>
      <c r="G16" s="57">
        <v>32</v>
      </c>
      <c r="H16" s="57">
        <v>2288</v>
      </c>
      <c r="I16" s="98">
        <f t="shared" si="0"/>
        <v>572</v>
      </c>
      <c r="J16" s="98">
        <v>37</v>
      </c>
      <c r="K16" s="159">
        <v>2619</v>
      </c>
      <c r="L16" s="98">
        <f t="shared" si="1"/>
        <v>654.75</v>
      </c>
      <c r="M16" s="102">
        <v>207</v>
      </c>
      <c r="N16" s="102">
        <v>14529</v>
      </c>
      <c r="O16" s="98">
        <f t="shared" si="2"/>
        <v>3632.25</v>
      </c>
      <c r="P16" s="213">
        <v>217</v>
      </c>
      <c r="Q16" s="213">
        <v>14731</v>
      </c>
      <c r="R16" s="214">
        <f t="shared" si="3"/>
        <v>3682.75</v>
      </c>
      <c r="S16" s="213">
        <v>118</v>
      </c>
      <c r="T16" s="213">
        <v>7474</v>
      </c>
      <c r="U16" s="214">
        <f t="shared" si="4"/>
        <v>1868.5</v>
      </c>
      <c r="V16" s="19">
        <v>372</v>
      </c>
      <c r="W16" s="19">
        <v>26856</v>
      </c>
      <c r="X16" s="264">
        <f t="shared" si="5"/>
        <v>6714</v>
      </c>
      <c r="Y16" s="19">
        <v>137</v>
      </c>
      <c r="Z16" s="19">
        <v>10475</v>
      </c>
      <c r="AA16" s="264">
        <f t="shared" si="6"/>
        <v>2618.75</v>
      </c>
      <c r="AB16" s="213">
        <v>169</v>
      </c>
      <c r="AC16" s="213">
        <v>12931</v>
      </c>
      <c r="AD16" s="264">
        <f t="shared" si="7"/>
        <v>3232.75</v>
      </c>
      <c r="AE16" s="213">
        <v>172</v>
      </c>
      <c r="AF16" s="213">
        <v>12932</v>
      </c>
      <c r="AG16" s="264">
        <f t="shared" si="8"/>
        <v>3233</v>
      </c>
      <c r="AH16" s="207">
        <v>193</v>
      </c>
      <c r="AI16" s="207">
        <v>14791</v>
      </c>
      <c r="AJ16" s="102">
        <f t="shared" si="9"/>
        <v>3697.75</v>
      </c>
    </row>
    <row r="17" spans="1:36">
      <c r="A17" s="80" t="s">
        <v>1177</v>
      </c>
      <c r="B17" s="90" t="s">
        <v>1242</v>
      </c>
      <c r="C17" s="88" t="str">
        <f>VLOOKUP(B17,Remark!S:T,2,0)</f>
        <v>BKEN</v>
      </c>
      <c r="D17" s="91"/>
      <c r="E17" s="91"/>
      <c r="F17" s="91"/>
      <c r="G17" s="57">
        <v>58</v>
      </c>
      <c r="H17" s="57">
        <v>4418</v>
      </c>
      <c r="I17" s="98">
        <f t="shared" si="0"/>
        <v>1104.5</v>
      </c>
      <c r="J17" s="98">
        <v>88</v>
      </c>
      <c r="K17" s="159">
        <v>6096</v>
      </c>
      <c r="L17" s="98">
        <f t="shared" si="1"/>
        <v>1524</v>
      </c>
      <c r="M17" s="102">
        <v>67</v>
      </c>
      <c r="N17" s="102">
        <v>4373</v>
      </c>
      <c r="O17" s="98">
        <f t="shared" si="2"/>
        <v>1093.25</v>
      </c>
      <c r="P17" s="213">
        <v>104</v>
      </c>
      <c r="Q17" s="213">
        <v>6548</v>
      </c>
      <c r="R17" s="214">
        <f t="shared" si="3"/>
        <v>1637</v>
      </c>
      <c r="S17" s="213">
        <v>146</v>
      </c>
      <c r="T17" s="213">
        <v>10270</v>
      </c>
      <c r="U17" s="214">
        <f t="shared" si="4"/>
        <v>2567.5</v>
      </c>
      <c r="V17" s="19">
        <v>144</v>
      </c>
      <c r="W17" s="19">
        <v>10104</v>
      </c>
      <c r="X17" s="264">
        <f t="shared" si="5"/>
        <v>2526</v>
      </c>
      <c r="Y17" s="19">
        <v>221</v>
      </c>
      <c r="Z17" s="19">
        <v>14219</v>
      </c>
      <c r="AA17" s="264">
        <f t="shared" si="6"/>
        <v>3554.75</v>
      </c>
      <c r="AB17" s="213">
        <v>295</v>
      </c>
      <c r="AC17" s="213">
        <v>19077</v>
      </c>
      <c r="AD17" s="264">
        <f t="shared" si="7"/>
        <v>4769.25</v>
      </c>
      <c r="AE17" s="213">
        <v>337</v>
      </c>
      <c r="AF17" s="213">
        <v>21999</v>
      </c>
      <c r="AG17" s="264">
        <f t="shared" si="8"/>
        <v>5499.75</v>
      </c>
      <c r="AH17" s="207">
        <v>348</v>
      </c>
      <c r="AI17" s="207">
        <v>22324</v>
      </c>
      <c r="AJ17" s="102">
        <f t="shared" si="9"/>
        <v>5581</v>
      </c>
    </row>
    <row r="18" spans="1:36">
      <c r="A18" s="80" t="s">
        <v>1178</v>
      </c>
      <c r="B18" s="90" t="s">
        <v>1243</v>
      </c>
      <c r="C18" s="88" t="str">
        <f>VLOOKUP(B18,Remark!S:T,2,0)</f>
        <v>TAIT</v>
      </c>
      <c r="D18" s="91"/>
      <c r="E18" s="91"/>
      <c r="F18" s="91"/>
      <c r="G18" s="57">
        <v>14</v>
      </c>
      <c r="H18" s="57">
        <v>1322</v>
      </c>
      <c r="I18" s="98">
        <f t="shared" si="0"/>
        <v>330.5</v>
      </c>
      <c r="J18" s="98">
        <v>23</v>
      </c>
      <c r="K18" s="159">
        <v>1549</v>
      </c>
      <c r="L18" s="98">
        <f t="shared" si="1"/>
        <v>387.25</v>
      </c>
      <c r="M18" s="102">
        <v>215</v>
      </c>
      <c r="N18" s="102">
        <v>13641</v>
      </c>
      <c r="O18" s="98">
        <f t="shared" si="2"/>
        <v>3410.25</v>
      </c>
      <c r="P18" s="213">
        <v>184</v>
      </c>
      <c r="Q18" s="213">
        <v>11848</v>
      </c>
      <c r="R18" s="214">
        <f t="shared" si="3"/>
        <v>2962</v>
      </c>
      <c r="S18" s="213">
        <v>37</v>
      </c>
      <c r="T18" s="213">
        <v>2783</v>
      </c>
      <c r="U18" s="214">
        <f t="shared" si="4"/>
        <v>695.75</v>
      </c>
      <c r="V18" s="19">
        <v>375</v>
      </c>
      <c r="W18" s="19">
        <v>22621</v>
      </c>
      <c r="X18" s="264">
        <f t="shared" si="5"/>
        <v>5655.25</v>
      </c>
      <c r="Y18" s="19">
        <v>33</v>
      </c>
      <c r="Z18" s="19">
        <v>2147</v>
      </c>
      <c r="AA18" s="264">
        <f t="shared" si="6"/>
        <v>536.75</v>
      </c>
      <c r="AB18" s="213">
        <v>26</v>
      </c>
      <c r="AC18" s="213">
        <v>1754</v>
      </c>
      <c r="AD18" s="264">
        <f t="shared" si="7"/>
        <v>438.5</v>
      </c>
      <c r="AE18" s="213">
        <v>28</v>
      </c>
      <c r="AF18" s="213">
        <v>1960</v>
      </c>
      <c r="AG18" s="264">
        <f t="shared" si="8"/>
        <v>490</v>
      </c>
      <c r="AH18" s="207">
        <v>57</v>
      </c>
      <c r="AI18" s="207">
        <v>3531</v>
      </c>
      <c r="AJ18" s="102">
        <f t="shared" si="9"/>
        <v>882.75</v>
      </c>
    </row>
    <row r="19" spans="1:36">
      <c r="A19" s="80" t="s">
        <v>1179</v>
      </c>
      <c r="B19" s="90" t="s">
        <v>1245</v>
      </c>
      <c r="C19" s="88" t="str">
        <f>VLOOKUP(B19,Remark!S:T,2,0)</f>
        <v>RSIT</v>
      </c>
      <c r="D19" s="91"/>
      <c r="E19" s="91"/>
      <c r="F19" s="91"/>
      <c r="G19" s="57">
        <v>34</v>
      </c>
      <c r="H19" s="57">
        <v>2706</v>
      </c>
      <c r="I19" s="98">
        <f t="shared" si="0"/>
        <v>676.5</v>
      </c>
      <c r="J19" s="98">
        <v>73</v>
      </c>
      <c r="K19" s="159">
        <v>5167</v>
      </c>
      <c r="L19" s="98">
        <f t="shared" si="1"/>
        <v>1291.75</v>
      </c>
      <c r="M19" s="102">
        <v>25</v>
      </c>
      <c r="N19" s="102">
        <v>1539</v>
      </c>
      <c r="O19" s="98">
        <f t="shared" si="2"/>
        <v>384.75</v>
      </c>
      <c r="P19" s="213">
        <v>18</v>
      </c>
      <c r="Q19" s="213">
        <v>1206</v>
      </c>
      <c r="R19" s="214">
        <f t="shared" si="3"/>
        <v>301.5</v>
      </c>
      <c r="S19" s="213">
        <v>103</v>
      </c>
      <c r="T19" s="213">
        <v>7149</v>
      </c>
      <c r="U19" s="214">
        <f t="shared" si="4"/>
        <v>1787.25</v>
      </c>
      <c r="V19" s="19">
        <v>22</v>
      </c>
      <c r="W19" s="19">
        <v>1602</v>
      </c>
      <c r="X19" s="264">
        <f t="shared" si="5"/>
        <v>400.5</v>
      </c>
      <c r="Y19" s="19">
        <v>166</v>
      </c>
      <c r="Z19" s="19">
        <v>10858</v>
      </c>
      <c r="AA19" s="264">
        <f t="shared" si="6"/>
        <v>2714.5</v>
      </c>
      <c r="AB19" s="213">
        <v>228</v>
      </c>
      <c r="AC19" s="213">
        <v>14012</v>
      </c>
      <c r="AD19" s="264">
        <f t="shared" si="7"/>
        <v>3503</v>
      </c>
      <c r="AE19" s="213">
        <v>187</v>
      </c>
      <c r="AF19" s="213">
        <v>13477</v>
      </c>
      <c r="AG19" s="264">
        <f t="shared" si="8"/>
        <v>3369.25</v>
      </c>
      <c r="AH19" s="207">
        <v>162</v>
      </c>
      <c r="AI19" s="207">
        <v>10930</v>
      </c>
      <c r="AJ19" s="102">
        <f t="shared" si="9"/>
        <v>2732.5</v>
      </c>
    </row>
    <row r="20" spans="1:36">
      <c r="A20" s="80" t="s">
        <v>1180</v>
      </c>
      <c r="B20" s="90" t="s">
        <v>1246</v>
      </c>
      <c r="C20" s="88" t="str">
        <f>VLOOKUP(B20,Remark!S:T,2,0)</f>
        <v>RSIT</v>
      </c>
      <c r="D20" s="91"/>
      <c r="E20" s="91"/>
      <c r="F20" s="91"/>
      <c r="G20" s="57">
        <v>126</v>
      </c>
      <c r="H20" s="57">
        <v>7866</v>
      </c>
      <c r="I20" s="98">
        <f t="shared" si="0"/>
        <v>1966.5</v>
      </c>
      <c r="J20" s="98">
        <v>164</v>
      </c>
      <c r="K20" s="159">
        <v>10528</v>
      </c>
      <c r="L20" s="98">
        <f t="shared" si="1"/>
        <v>2632</v>
      </c>
      <c r="M20" s="102">
        <v>177</v>
      </c>
      <c r="N20" s="102">
        <v>11887</v>
      </c>
      <c r="O20" s="98">
        <f t="shared" si="2"/>
        <v>2971.75</v>
      </c>
      <c r="P20" s="213">
        <v>237</v>
      </c>
      <c r="Q20" s="213">
        <v>14979</v>
      </c>
      <c r="R20" s="214">
        <f t="shared" si="3"/>
        <v>3744.75</v>
      </c>
      <c r="S20" s="213">
        <v>264</v>
      </c>
      <c r="T20" s="213">
        <v>15088</v>
      </c>
      <c r="U20" s="214">
        <f t="shared" si="4"/>
        <v>3772</v>
      </c>
      <c r="V20" s="19">
        <v>354</v>
      </c>
      <c r="W20" s="19">
        <v>23182</v>
      </c>
      <c r="X20" s="264">
        <f t="shared" si="5"/>
        <v>5795.5</v>
      </c>
      <c r="Y20" s="19">
        <v>263</v>
      </c>
      <c r="Z20" s="19">
        <v>15481</v>
      </c>
      <c r="AA20" s="264">
        <f t="shared" si="6"/>
        <v>3870.25</v>
      </c>
      <c r="AB20" s="213">
        <v>291</v>
      </c>
      <c r="AC20" s="213">
        <v>18245</v>
      </c>
      <c r="AD20" s="264">
        <f t="shared" si="7"/>
        <v>4561.25</v>
      </c>
      <c r="AE20" s="213">
        <v>249</v>
      </c>
      <c r="AF20" s="213">
        <v>15639</v>
      </c>
      <c r="AG20" s="264">
        <f t="shared" si="8"/>
        <v>3909.75</v>
      </c>
      <c r="AH20" s="207">
        <v>239</v>
      </c>
      <c r="AI20" s="207">
        <v>14993</v>
      </c>
      <c r="AJ20" s="102">
        <f t="shared" si="9"/>
        <v>3748.25</v>
      </c>
    </row>
    <row r="21" spans="1:36">
      <c r="A21" s="80" t="s">
        <v>1181</v>
      </c>
      <c r="B21" s="90" t="s">
        <v>1247</v>
      </c>
      <c r="C21" s="88" t="str">
        <f>VLOOKUP(B21,Remark!S:T,2,0)</f>
        <v>NMIN</v>
      </c>
      <c r="D21" s="91"/>
      <c r="E21" s="91"/>
      <c r="F21" s="91"/>
      <c r="G21" s="57">
        <v>152</v>
      </c>
      <c r="H21" s="57">
        <v>10188</v>
      </c>
      <c r="I21" s="98">
        <f t="shared" si="0"/>
        <v>2547</v>
      </c>
      <c r="J21" s="98">
        <v>381</v>
      </c>
      <c r="K21" s="159">
        <v>22835</v>
      </c>
      <c r="L21" s="98">
        <f t="shared" si="1"/>
        <v>5708.75</v>
      </c>
      <c r="M21" s="102">
        <v>38</v>
      </c>
      <c r="N21" s="102">
        <v>3030</v>
      </c>
      <c r="O21" s="98">
        <f t="shared" si="2"/>
        <v>757.5</v>
      </c>
      <c r="P21" s="213">
        <v>45</v>
      </c>
      <c r="Q21" s="213">
        <v>3047</v>
      </c>
      <c r="R21" s="214">
        <f t="shared" si="3"/>
        <v>761.75</v>
      </c>
      <c r="S21" s="213">
        <v>624</v>
      </c>
      <c r="T21" s="213">
        <v>38972</v>
      </c>
      <c r="U21" s="214">
        <f t="shared" si="4"/>
        <v>9743</v>
      </c>
      <c r="V21" s="19">
        <v>84</v>
      </c>
      <c r="W21" s="19">
        <v>6004</v>
      </c>
      <c r="X21" s="264">
        <f t="shared" si="5"/>
        <v>1501</v>
      </c>
      <c r="Y21" s="19">
        <v>622</v>
      </c>
      <c r="Z21" s="19">
        <v>38950</v>
      </c>
      <c r="AA21" s="264">
        <f t="shared" si="6"/>
        <v>9737.5</v>
      </c>
      <c r="AB21" s="213">
        <v>727</v>
      </c>
      <c r="AC21" s="213">
        <v>48229</v>
      </c>
      <c r="AD21" s="264">
        <f t="shared" si="7"/>
        <v>12057.25</v>
      </c>
      <c r="AE21" s="213">
        <v>667</v>
      </c>
      <c r="AF21" s="213">
        <v>43321</v>
      </c>
      <c r="AG21" s="264">
        <f t="shared" si="8"/>
        <v>10830.25</v>
      </c>
      <c r="AH21" s="207">
        <v>951</v>
      </c>
      <c r="AI21" s="207">
        <v>57341</v>
      </c>
      <c r="AJ21" s="102">
        <f t="shared" si="9"/>
        <v>14335.25</v>
      </c>
    </row>
    <row r="22" spans="1:36">
      <c r="A22" s="80" t="s">
        <v>1182</v>
      </c>
      <c r="B22" s="90" t="s">
        <v>1248</v>
      </c>
      <c r="C22" s="88" t="str">
        <f>VLOOKUP(B22,Remark!S:T,2,0)</f>
        <v>MTNG</v>
      </c>
      <c r="D22" s="91"/>
      <c r="E22" s="91"/>
      <c r="F22" s="91"/>
      <c r="G22" s="57">
        <v>106</v>
      </c>
      <c r="H22" s="57">
        <v>6478</v>
      </c>
      <c r="I22" s="98">
        <f t="shared" si="0"/>
        <v>1619.5</v>
      </c>
      <c r="J22" s="98">
        <v>124</v>
      </c>
      <c r="K22" s="159">
        <v>7736</v>
      </c>
      <c r="L22" s="98">
        <f t="shared" si="1"/>
        <v>1934</v>
      </c>
      <c r="M22" s="102">
        <v>111</v>
      </c>
      <c r="N22" s="102">
        <v>7209</v>
      </c>
      <c r="O22" s="98">
        <f t="shared" si="2"/>
        <v>1802.25</v>
      </c>
      <c r="P22" s="213">
        <v>113</v>
      </c>
      <c r="Q22" s="213">
        <v>7067</v>
      </c>
      <c r="R22" s="214">
        <f t="shared" si="3"/>
        <v>1766.75</v>
      </c>
      <c r="S22" s="213">
        <v>248</v>
      </c>
      <c r="T22" s="213">
        <v>16712</v>
      </c>
      <c r="U22" s="214">
        <f t="shared" si="4"/>
        <v>4178</v>
      </c>
      <c r="V22" s="19">
        <v>184</v>
      </c>
      <c r="W22" s="19">
        <v>10964</v>
      </c>
      <c r="X22" s="264">
        <f t="shared" si="5"/>
        <v>2741</v>
      </c>
      <c r="Y22" s="19">
        <v>291</v>
      </c>
      <c r="Z22" s="19">
        <v>17121</v>
      </c>
      <c r="AA22" s="264">
        <f t="shared" si="6"/>
        <v>4280.25</v>
      </c>
      <c r="AB22" s="213">
        <v>387</v>
      </c>
      <c r="AC22" s="213">
        <v>24093</v>
      </c>
      <c r="AD22" s="264">
        <f t="shared" si="7"/>
        <v>6023.25</v>
      </c>
      <c r="AE22" s="213">
        <v>234</v>
      </c>
      <c r="AF22" s="213">
        <v>15858</v>
      </c>
      <c r="AG22" s="264">
        <f t="shared" si="8"/>
        <v>3964.5</v>
      </c>
      <c r="AH22" s="207">
        <v>249</v>
      </c>
      <c r="AI22" s="207">
        <v>16511</v>
      </c>
      <c r="AJ22" s="102">
        <f t="shared" si="9"/>
        <v>4127.75</v>
      </c>
    </row>
    <row r="23" spans="1:36">
      <c r="A23" s="80" t="s">
        <v>1183</v>
      </c>
      <c r="B23" s="90" t="s">
        <v>1252</v>
      </c>
      <c r="C23" s="88" t="str">
        <f>VLOOKUP(B23,Remark!S:T,2,0)</f>
        <v>Kerry</v>
      </c>
      <c r="D23" s="91"/>
      <c r="E23" s="91"/>
      <c r="F23" s="91"/>
      <c r="G23" s="57">
        <v>159</v>
      </c>
      <c r="H23" s="57">
        <v>12165</v>
      </c>
      <c r="I23" s="98">
        <f t="shared" si="0"/>
        <v>3041.25</v>
      </c>
      <c r="J23" s="98">
        <v>247</v>
      </c>
      <c r="K23" s="159">
        <v>19049</v>
      </c>
      <c r="L23" s="98">
        <f t="shared" si="1"/>
        <v>4762.25</v>
      </c>
      <c r="M23" s="102">
        <v>58</v>
      </c>
      <c r="N23" s="102">
        <v>3706</v>
      </c>
      <c r="O23" s="98">
        <f t="shared" si="2"/>
        <v>926.5</v>
      </c>
      <c r="P23" s="213">
        <v>86</v>
      </c>
      <c r="Q23" s="213">
        <v>4882</v>
      </c>
      <c r="R23" s="214">
        <f t="shared" si="3"/>
        <v>1220.5</v>
      </c>
      <c r="S23" s="213">
        <v>825</v>
      </c>
      <c r="T23" s="213">
        <v>47055</v>
      </c>
      <c r="U23" s="214">
        <f t="shared" si="4"/>
        <v>11763.75</v>
      </c>
      <c r="V23" s="19">
        <v>22</v>
      </c>
      <c r="W23" s="19">
        <v>1566</v>
      </c>
      <c r="X23" s="264">
        <f t="shared" si="5"/>
        <v>391.5</v>
      </c>
      <c r="Y23" s="19">
        <v>370</v>
      </c>
      <c r="Z23" s="19">
        <v>24990</v>
      </c>
      <c r="AA23" s="102">
        <f t="shared" si="6"/>
        <v>6247.5</v>
      </c>
      <c r="AB23" s="213">
        <v>385</v>
      </c>
      <c r="AC23" s="213">
        <v>26791</v>
      </c>
      <c r="AD23" s="102">
        <f t="shared" si="7"/>
        <v>6697.75</v>
      </c>
      <c r="AE23" s="213">
        <v>447</v>
      </c>
      <c r="AF23" s="213">
        <v>30617</v>
      </c>
      <c r="AG23" s="102">
        <f t="shared" si="8"/>
        <v>7654.25</v>
      </c>
      <c r="AH23" s="207">
        <v>334</v>
      </c>
      <c r="AI23" s="207">
        <v>22474</v>
      </c>
      <c r="AJ23" s="102">
        <f t="shared" si="9"/>
        <v>5618.5</v>
      </c>
    </row>
    <row r="24" spans="1:36">
      <c r="A24" s="80" t="s">
        <v>1184</v>
      </c>
      <c r="B24" s="90" t="s">
        <v>1253</v>
      </c>
      <c r="C24" s="88" t="str">
        <f>VLOOKUP(B24,Remark!S:T,2,0)</f>
        <v>Kerry</v>
      </c>
      <c r="D24" s="91"/>
      <c r="E24" s="91"/>
      <c r="F24" s="91"/>
      <c r="G24" s="57">
        <v>143</v>
      </c>
      <c r="H24" s="57">
        <v>10317</v>
      </c>
      <c r="I24" s="98">
        <f t="shared" si="0"/>
        <v>2579.25</v>
      </c>
      <c r="J24" s="98">
        <v>136</v>
      </c>
      <c r="K24" s="159">
        <v>9124</v>
      </c>
      <c r="L24" s="98">
        <f t="shared" si="1"/>
        <v>2281</v>
      </c>
      <c r="M24" s="102">
        <v>199</v>
      </c>
      <c r="N24" s="102">
        <v>12265</v>
      </c>
      <c r="O24" s="98">
        <f t="shared" si="2"/>
        <v>3066.25</v>
      </c>
      <c r="P24" s="213">
        <v>251</v>
      </c>
      <c r="Q24" s="213">
        <v>16821</v>
      </c>
      <c r="R24" s="214">
        <f t="shared" si="3"/>
        <v>4205.25</v>
      </c>
      <c r="S24" s="213">
        <v>338</v>
      </c>
      <c r="T24" s="213">
        <v>19986</v>
      </c>
      <c r="U24" s="214">
        <f t="shared" si="4"/>
        <v>4996.5</v>
      </c>
      <c r="V24" s="19">
        <v>375</v>
      </c>
      <c r="W24" s="19">
        <v>23765</v>
      </c>
      <c r="X24" s="264">
        <f t="shared" si="5"/>
        <v>5941.25</v>
      </c>
      <c r="Y24" s="19">
        <v>376</v>
      </c>
      <c r="Z24" s="19">
        <v>23404</v>
      </c>
      <c r="AA24" s="102">
        <f t="shared" si="6"/>
        <v>5851</v>
      </c>
      <c r="AB24" s="213">
        <v>494</v>
      </c>
      <c r="AC24" s="213">
        <v>31862</v>
      </c>
      <c r="AD24" s="102">
        <f t="shared" si="7"/>
        <v>7965.5</v>
      </c>
      <c r="AE24" s="213">
        <v>400</v>
      </c>
      <c r="AF24" s="213">
        <v>24668</v>
      </c>
      <c r="AG24" s="102">
        <f t="shared" si="8"/>
        <v>6167</v>
      </c>
      <c r="AH24" s="207">
        <v>398</v>
      </c>
      <c r="AI24" s="207">
        <v>25474</v>
      </c>
      <c r="AJ24" s="102">
        <f t="shared" si="9"/>
        <v>6368.5</v>
      </c>
    </row>
    <row r="25" spans="1:36">
      <c r="A25" s="80" t="s">
        <v>1185</v>
      </c>
      <c r="B25" s="90" t="s">
        <v>1255</v>
      </c>
      <c r="C25" s="88" t="str">
        <f>VLOOKUP(B25,Remark!S:T,2,0)</f>
        <v>TAIT</v>
      </c>
      <c r="D25" s="91"/>
      <c r="E25" s="91"/>
      <c r="F25" s="91"/>
      <c r="G25" s="57">
        <v>18</v>
      </c>
      <c r="H25" s="57">
        <v>1018</v>
      </c>
      <c r="I25" s="98">
        <f t="shared" si="0"/>
        <v>254.5</v>
      </c>
      <c r="J25" s="98">
        <v>29</v>
      </c>
      <c r="K25" s="159">
        <v>2295</v>
      </c>
      <c r="L25" s="98">
        <f t="shared" si="1"/>
        <v>573.75</v>
      </c>
      <c r="M25" s="102">
        <v>47</v>
      </c>
      <c r="N25" s="102">
        <v>3377</v>
      </c>
      <c r="O25" s="98">
        <f t="shared" si="2"/>
        <v>844.25</v>
      </c>
      <c r="P25" s="213">
        <v>31</v>
      </c>
      <c r="Q25" s="213">
        <v>2369</v>
      </c>
      <c r="R25" s="214">
        <f t="shared" si="3"/>
        <v>592.25</v>
      </c>
      <c r="S25" s="213">
        <v>23</v>
      </c>
      <c r="T25" s="213">
        <v>1805</v>
      </c>
      <c r="U25" s="214">
        <f t="shared" si="4"/>
        <v>451.25</v>
      </c>
      <c r="V25" s="19">
        <v>47</v>
      </c>
      <c r="W25" s="19">
        <v>3541</v>
      </c>
      <c r="X25" s="264">
        <f t="shared" si="5"/>
        <v>885.25</v>
      </c>
      <c r="Y25" s="19">
        <v>45</v>
      </c>
      <c r="Z25" s="19">
        <v>2967</v>
      </c>
      <c r="AA25" s="264">
        <f t="shared" si="6"/>
        <v>741.75</v>
      </c>
      <c r="AB25" s="213">
        <v>61</v>
      </c>
      <c r="AC25" s="213">
        <v>3859</v>
      </c>
      <c r="AD25" s="264">
        <f t="shared" si="7"/>
        <v>964.75</v>
      </c>
      <c r="AE25" s="213">
        <v>56</v>
      </c>
      <c r="AF25" s="213">
        <v>3456</v>
      </c>
      <c r="AG25" s="264">
        <f t="shared" si="8"/>
        <v>864</v>
      </c>
      <c r="AH25" s="207">
        <v>56</v>
      </c>
      <c r="AI25" s="207">
        <v>3672</v>
      </c>
      <c r="AJ25" s="102">
        <f t="shared" si="9"/>
        <v>918</v>
      </c>
    </row>
    <row r="26" spans="1:36">
      <c r="A26" s="80" t="s">
        <v>1186</v>
      </c>
      <c r="B26" s="90" t="s">
        <v>1256</v>
      </c>
      <c r="C26" s="88" t="str">
        <f>VLOOKUP(B26,Remark!S:T,2,0)</f>
        <v>Kerry</v>
      </c>
      <c r="D26" s="91"/>
      <c r="E26" s="91"/>
      <c r="F26" s="91"/>
      <c r="G26" s="57">
        <v>106</v>
      </c>
      <c r="H26" s="57">
        <v>7094</v>
      </c>
      <c r="I26" s="98">
        <f t="shared" si="0"/>
        <v>1773.5</v>
      </c>
      <c r="J26" s="98">
        <v>172</v>
      </c>
      <c r="K26" s="159">
        <v>12576</v>
      </c>
      <c r="L26" s="98">
        <f t="shared" si="1"/>
        <v>3144</v>
      </c>
      <c r="M26" s="102">
        <v>108</v>
      </c>
      <c r="N26" s="102">
        <v>7168</v>
      </c>
      <c r="O26" s="98">
        <f t="shared" si="2"/>
        <v>1792</v>
      </c>
      <c r="P26" s="213">
        <v>97</v>
      </c>
      <c r="Q26" s="213">
        <v>6815</v>
      </c>
      <c r="R26" s="214">
        <f t="shared" si="3"/>
        <v>1703.75</v>
      </c>
      <c r="S26" s="213">
        <v>271</v>
      </c>
      <c r="T26" s="213">
        <v>16921</v>
      </c>
      <c r="U26" s="214">
        <f t="shared" si="4"/>
        <v>4230.25</v>
      </c>
      <c r="V26" s="19">
        <v>130</v>
      </c>
      <c r="W26" s="19">
        <v>9230</v>
      </c>
      <c r="X26" s="264">
        <f t="shared" si="5"/>
        <v>2307.5</v>
      </c>
      <c r="Y26" s="19">
        <v>975</v>
      </c>
      <c r="Z26" s="19">
        <v>52905</v>
      </c>
      <c r="AA26" s="102">
        <f t="shared" si="6"/>
        <v>13226.25</v>
      </c>
      <c r="AB26" s="213">
        <v>713</v>
      </c>
      <c r="AC26" s="213">
        <v>35083</v>
      </c>
      <c r="AD26" s="102">
        <f t="shared" si="7"/>
        <v>8770.75</v>
      </c>
      <c r="AE26" s="213">
        <v>644</v>
      </c>
      <c r="AF26" s="213">
        <v>32820</v>
      </c>
      <c r="AG26" s="102">
        <f t="shared" si="8"/>
        <v>8205</v>
      </c>
      <c r="AH26" s="207">
        <v>482</v>
      </c>
      <c r="AI26" s="207">
        <v>23166</v>
      </c>
      <c r="AJ26" s="102">
        <f t="shared" si="9"/>
        <v>5791.5</v>
      </c>
    </row>
    <row r="27" spans="1:36">
      <c r="A27" s="80" t="s">
        <v>1187</v>
      </c>
      <c r="B27" s="90" t="s">
        <v>1258</v>
      </c>
      <c r="C27" s="88" t="str">
        <f>VLOOKUP(B27,Remark!S:T,2,0)</f>
        <v>Kerry</v>
      </c>
      <c r="D27" s="91"/>
      <c r="E27" s="91"/>
      <c r="F27" s="91"/>
      <c r="G27" s="57">
        <v>123</v>
      </c>
      <c r="H27" s="57">
        <v>9453</v>
      </c>
      <c r="I27" s="98">
        <f t="shared" si="0"/>
        <v>2363.25</v>
      </c>
      <c r="J27" s="98">
        <v>148</v>
      </c>
      <c r="K27" s="159">
        <v>10960</v>
      </c>
      <c r="L27" s="98">
        <f t="shared" si="1"/>
        <v>2740</v>
      </c>
      <c r="M27" s="102">
        <v>60</v>
      </c>
      <c r="N27" s="102">
        <v>4096</v>
      </c>
      <c r="O27" s="98">
        <f t="shared" si="2"/>
        <v>1024</v>
      </c>
      <c r="P27" s="213">
        <v>62</v>
      </c>
      <c r="Q27" s="213">
        <v>3974</v>
      </c>
      <c r="R27" s="214">
        <f t="shared" si="3"/>
        <v>993.5</v>
      </c>
      <c r="S27" s="213">
        <v>297</v>
      </c>
      <c r="T27" s="213">
        <v>17655</v>
      </c>
      <c r="U27" s="214">
        <f t="shared" si="4"/>
        <v>4413.75</v>
      </c>
      <c r="V27" s="19">
        <v>113</v>
      </c>
      <c r="W27" s="19">
        <v>8423</v>
      </c>
      <c r="X27" s="264">
        <f t="shared" si="5"/>
        <v>2105.75</v>
      </c>
      <c r="Y27" s="19">
        <v>324</v>
      </c>
      <c r="Z27" s="19">
        <v>19908</v>
      </c>
      <c r="AA27" s="102">
        <f t="shared" si="6"/>
        <v>4977</v>
      </c>
      <c r="AB27" s="213">
        <v>362</v>
      </c>
      <c r="AC27" s="213">
        <v>21194</v>
      </c>
      <c r="AD27" s="102">
        <f t="shared" si="7"/>
        <v>5298.5</v>
      </c>
      <c r="AE27" s="213">
        <v>218</v>
      </c>
      <c r="AF27" s="213">
        <v>13042</v>
      </c>
      <c r="AG27" s="102">
        <f t="shared" si="8"/>
        <v>3260.5</v>
      </c>
      <c r="AH27" s="207">
        <v>280</v>
      </c>
      <c r="AI27" s="207">
        <v>17724</v>
      </c>
      <c r="AJ27" s="102">
        <f t="shared" si="9"/>
        <v>4431</v>
      </c>
    </row>
    <row r="28" spans="1:36">
      <c r="A28" s="80" t="s">
        <v>1188</v>
      </c>
      <c r="B28" s="90" t="s">
        <v>1260</v>
      </c>
      <c r="C28" s="88" t="str">
        <f>VLOOKUP(B28,Remark!S:T,2,0)</f>
        <v>BYAI</v>
      </c>
      <c r="D28" s="91"/>
      <c r="E28" s="91"/>
      <c r="F28" s="91"/>
      <c r="G28" s="57">
        <v>69</v>
      </c>
      <c r="H28" s="57">
        <v>4671</v>
      </c>
      <c r="I28" s="98">
        <f t="shared" si="0"/>
        <v>1167.75</v>
      </c>
      <c r="J28" s="98">
        <v>63</v>
      </c>
      <c r="K28" s="159">
        <v>4049</v>
      </c>
      <c r="L28" s="98">
        <f t="shared" si="1"/>
        <v>1012.25</v>
      </c>
      <c r="M28" s="102">
        <v>117</v>
      </c>
      <c r="N28" s="102">
        <v>8511</v>
      </c>
      <c r="O28" s="98">
        <f t="shared" si="2"/>
        <v>2127.75</v>
      </c>
      <c r="P28" s="213">
        <v>119</v>
      </c>
      <c r="Q28" s="213">
        <v>8685</v>
      </c>
      <c r="R28" s="214">
        <f t="shared" si="3"/>
        <v>2171.25</v>
      </c>
      <c r="S28" s="213">
        <v>97</v>
      </c>
      <c r="T28" s="213">
        <v>6619</v>
      </c>
      <c r="U28" s="214">
        <f t="shared" si="4"/>
        <v>1654.75</v>
      </c>
      <c r="V28" s="19">
        <v>232</v>
      </c>
      <c r="W28" s="19">
        <v>14820</v>
      </c>
      <c r="X28" s="264">
        <f t="shared" si="5"/>
        <v>3705</v>
      </c>
      <c r="Y28" s="19">
        <v>156</v>
      </c>
      <c r="Z28" s="19">
        <v>10100</v>
      </c>
      <c r="AA28" s="264">
        <f t="shared" si="6"/>
        <v>2525</v>
      </c>
      <c r="AB28" s="213">
        <v>138</v>
      </c>
      <c r="AC28" s="213">
        <v>9150</v>
      </c>
      <c r="AD28" s="264">
        <f t="shared" si="7"/>
        <v>2287.5</v>
      </c>
      <c r="AE28" s="213">
        <v>113</v>
      </c>
      <c r="AF28" s="213">
        <v>7495</v>
      </c>
      <c r="AG28" s="264">
        <f t="shared" si="8"/>
        <v>1873.75</v>
      </c>
      <c r="AH28" s="207">
        <v>126</v>
      </c>
      <c r="AI28" s="207">
        <v>8274</v>
      </c>
      <c r="AJ28" s="102">
        <f t="shared" si="9"/>
        <v>2068.5</v>
      </c>
    </row>
    <row r="29" spans="1:36">
      <c r="A29" s="80" t="s">
        <v>1189</v>
      </c>
      <c r="B29" s="90" t="s">
        <v>1262</v>
      </c>
      <c r="C29" s="88" t="str">
        <f>VLOOKUP(B29,Remark!S:T,2,0)</f>
        <v>KVIL</v>
      </c>
      <c r="D29" s="91"/>
      <c r="E29" s="91"/>
      <c r="F29" s="91"/>
      <c r="G29" s="57">
        <v>24</v>
      </c>
      <c r="H29" s="57">
        <v>1820</v>
      </c>
      <c r="I29" s="98">
        <f t="shared" si="0"/>
        <v>455</v>
      </c>
      <c r="J29" s="98">
        <v>52</v>
      </c>
      <c r="K29" s="159">
        <v>3000</v>
      </c>
      <c r="L29" s="98">
        <f t="shared" si="1"/>
        <v>750</v>
      </c>
      <c r="M29" s="102">
        <v>27</v>
      </c>
      <c r="N29" s="102">
        <v>1941</v>
      </c>
      <c r="O29" s="98">
        <f t="shared" si="2"/>
        <v>485.25</v>
      </c>
      <c r="P29" s="213">
        <v>35</v>
      </c>
      <c r="Q29" s="213">
        <v>2365</v>
      </c>
      <c r="R29" s="214">
        <f t="shared" si="3"/>
        <v>591.25</v>
      </c>
      <c r="S29" s="213">
        <v>112</v>
      </c>
      <c r="T29" s="213">
        <v>7168</v>
      </c>
      <c r="U29" s="214">
        <f t="shared" si="4"/>
        <v>1792</v>
      </c>
      <c r="V29" s="19">
        <v>33</v>
      </c>
      <c r="W29" s="19">
        <v>2371</v>
      </c>
      <c r="X29" s="264">
        <f t="shared" si="5"/>
        <v>592.75</v>
      </c>
      <c r="Y29" s="19">
        <v>121</v>
      </c>
      <c r="Z29" s="19">
        <v>7483</v>
      </c>
      <c r="AA29" s="264">
        <f t="shared" si="6"/>
        <v>1870.75</v>
      </c>
      <c r="AB29" s="213">
        <v>91</v>
      </c>
      <c r="AC29" s="213">
        <v>6041</v>
      </c>
      <c r="AD29" s="264">
        <f t="shared" si="7"/>
        <v>1510.25</v>
      </c>
      <c r="AE29" s="213">
        <v>112</v>
      </c>
      <c r="AF29" s="213">
        <v>6080</v>
      </c>
      <c r="AG29" s="264">
        <f t="shared" si="8"/>
        <v>1520</v>
      </c>
      <c r="AH29" s="207">
        <v>132</v>
      </c>
      <c r="AI29" s="207">
        <v>7800</v>
      </c>
      <c r="AJ29" s="102">
        <f t="shared" si="9"/>
        <v>1950</v>
      </c>
    </row>
    <row r="30" spans="1:36">
      <c r="A30" s="80" t="s">
        <v>1190</v>
      </c>
      <c r="B30" s="90" t="s">
        <v>1238</v>
      </c>
      <c r="C30" s="88" t="str">
        <f>VLOOKUP(B30,Remark!S:T,2,0)</f>
        <v>TPLU</v>
      </c>
      <c r="D30" s="91"/>
      <c r="E30" s="91"/>
      <c r="F30" s="91"/>
      <c r="G30" s="57">
        <v>95</v>
      </c>
      <c r="H30" s="57">
        <v>6173</v>
      </c>
      <c r="I30" s="98">
        <f t="shared" si="0"/>
        <v>1543.25</v>
      </c>
      <c r="J30" s="98">
        <v>105</v>
      </c>
      <c r="K30" s="159">
        <v>6847</v>
      </c>
      <c r="L30" s="98">
        <f t="shared" si="1"/>
        <v>1711.75</v>
      </c>
      <c r="M30" s="102">
        <v>177</v>
      </c>
      <c r="N30" s="102">
        <v>11783</v>
      </c>
      <c r="O30" s="98">
        <f t="shared" si="2"/>
        <v>2945.75</v>
      </c>
      <c r="P30" s="213">
        <v>190</v>
      </c>
      <c r="Q30" s="213">
        <v>12242</v>
      </c>
      <c r="R30" s="214">
        <f t="shared" si="3"/>
        <v>3060.5</v>
      </c>
      <c r="S30" s="213">
        <v>298</v>
      </c>
      <c r="T30" s="213">
        <v>19998</v>
      </c>
      <c r="U30" s="214">
        <f t="shared" si="4"/>
        <v>4999.5</v>
      </c>
      <c r="V30" s="19">
        <v>245</v>
      </c>
      <c r="W30" s="19">
        <v>15179</v>
      </c>
      <c r="X30" s="264">
        <f t="shared" si="5"/>
        <v>3794.75</v>
      </c>
      <c r="Y30" s="19">
        <v>409</v>
      </c>
      <c r="Z30" s="19">
        <v>26511</v>
      </c>
      <c r="AA30" s="264">
        <f t="shared" si="6"/>
        <v>6627.75</v>
      </c>
      <c r="AB30" s="213">
        <v>393</v>
      </c>
      <c r="AC30" s="213">
        <v>26199</v>
      </c>
      <c r="AD30" s="264">
        <f t="shared" si="7"/>
        <v>6549.75</v>
      </c>
      <c r="AE30" s="213">
        <v>351</v>
      </c>
      <c r="AF30" s="213">
        <v>22577</v>
      </c>
      <c r="AG30" s="264">
        <f t="shared" si="8"/>
        <v>5644.25</v>
      </c>
      <c r="AH30" s="207">
        <v>353</v>
      </c>
      <c r="AI30" s="207">
        <v>23419</v>
      </c>
      <c r="AJ30" s="102">
        <f t="shared" si="9"/>
        <v>5854.75</v>
      </c>
    </row>
    <row r="31" spans="1:36">
      <c r="A31" s="80" t="s">
        <v>1191</v>
      </c>
      <c r="B31" s="90" t="s">
        <v>1239</v>
      </c>
      <c r="C31" s="88" t="str">
        <f>VLOOKUP(B31,Remark!S:T,2,0)</f>
        <v>BKAE</v>
      </c>
      <c r="D31" s="91"/>
      <c r="E31" s="91"/>
      <c r="F31" s="91"/>
      <c r="G31" s="57">
        <v>35</v>
      </c>
      <c r="H31" s="57">
        <v>2821</v>
      </c>
      <c r="I31" s="98">
        <f t="shared" si="0"/>
        <v>705.25</v>
      </c>
      <c r="J31" s="98">
        <v>28</v>
      </c>
      <c r="K31" s="159">
        <v>1996</v>
      </c>
      <c r="L31" s="98">
        <f t="shared" si="1"/>
        <v>499</v>
      </c>
      <c r="M31" s="102">
        <v>102</v>
      </c>
      <c r="N31" s="102">
        <v>7166</v>
      </c>
      <c r="O31" s="98">
        <f t="shared" si="2"/>
        <v>1791.5</v>
      </c>
      <c r="P31" s="213">
        <v>100</v>
      </c>
      <c r="Q31" s="213">
        <v>6496</v>
      </c>
      <c r="R31" s="214">
        <f t="shared" si="3"/>
        <v>1624</v>
      </c>
      <c r="S31" s="213">
        <v>50</v>
      </c>
      <c r="T31" s="213">
        <v>3450</v>
      </c>
      <c r="U31" s="214">
        <f t="shared" si="4"/>
        <v>862.5</v>
      </c>
      <c r="V31" s="19">
        <v>108</v>
      </c>
      <c r="W31" s="19">
        <v>6468</v>
      </c>
      <c r="X31" s="264">
        <f t="shared" si="5"/>
        <v>1617</v>
      </c>
      <c r="Y31" s="19">
        <v>41</v>
      </c>
      <c r="Z31" s="19">
        <v>2767</v>
      </c>
      <c r="AA31" s="264">
        <f t="shared" si="6"/>
        <v>691.75</v>
      </c>
      <c r="AB31" s="213">
        <v>55</v>
      </c>
      <c r="AC31" s="213">
        <v>4125</v>
      </c>
      <c r="AD31" s="264">
        <f t="shared" si="7"/>
        <v>1031.25</v>
      </c>
      <c r="AE31" s="213">
        <v>59</v>
      </c>
      <c r="AF31" s="213">
        <v>4317</v>
      </c>
      <c r="AG31" s="264">
        <f t="shared" si="8"/>
        <v>1079.25</v>
      </c>
      <c r="AH31" s="207">
        <v>72</v>
      </c>
      <c r="AI31" s="207">
        <v>5084</v>
      </c>
      <c r="AJ31" s="102">
        <f t="shared" si="9"/>
        <v>1271</v>
      </c>
    </row>
    <row r="32" spans="1:36">
      <c r="A32" s="80" t="s">
        <v>1192</v>
      </c>
      <c r="B32" s="90" t="s">
        <v>1244</v>
      </c>
      <c r="C32" s="88" t="str">
        <f>VLOOKUP(B32,Remark!S:T,2,0)</f>
        <v>BBON</v>
      </c>
      <c r="D32" s="91"/>
      <c r="E32" s="91"/>
      <c r="F32" s="91"/>
      <c r="G32" s="57">
        <v>47</v>
      </c>
      <c r="H32" s="57">
        <v>2953</v>
      </c>
      <c r="I32" s="98">
        <f t="shared" si="0"/>
        <v>738.25</v>
      </c>
      <c r="J32" s="98">
        <v>122</v>
      </c>
      <c r="K32" s="159">
        <v>8122</v>
      </c>
      <c r="L32" s="98">
        <f t="shared" si="1"/>
        <v>2030.5</v>
      </c>
      <c r="M32" s="102">
        <v>215</v>
      </c>
      <c r="N32" s="102">
        <v>13673</v>
      </c>
      <c r="O32" s="98">
        <f t="shared" si="2"/>
        <v>3418.25</v>
      </c>
      <c r="P32" s="207">
        <v>158</v>
      </c>
      <c r="Q32" s="207">
        <v>9702</v>
      </c>
      <c r="R32" s="222">
        <f t="shared" si="3"/>
        <v>2425.5</v>
      </c>
      <c r="S32" s="213">
        <v>265</v>
      </c>
      <c r="T32" s="213">
        <v>18091</v>
      </c>
      <c r="U32" s="222">
        <f t="shared" si="4"/>
        <v>4522.75</v>
      </c>
      <c r="V32" s="19">
        <v>267</v>
      </c>
      <c r="W32" s="19">
        <v>17093</v>
      </c>
      <c r="X32" s="264">
        <f t="shared" si="5"/>
        <v>4273.25</v>
      </c>
      <c r="Y32" s="19">
        <v>321</v>
      </c>
      <c r="Z32" s="19">
        <v>18607</v>
      </c>
      <c r="AA32" s="264">
        <f t="shared" si="6"/>
        <v>4651.75</v>
      </c>
      <c r="AB32" s="213">
        <v>387</v>
      </c>
      <c r="AC32" s="213">
        <v>24197</v>
      </c>
      <c r="AD32" s="264">
        <f t="shared" si="7"/>
        <v>6049.25</v>
      </c>
      <c r="AE32" s="213">
        <v>259</v>
      </c>
      <c r="AF32" s="213">
        <v>16769</v>
      </c>
      <c r="AG32" s="264">
        <f t="shared" si="8"/>
        <v>4192.25</v>
      </c>
      <c r="AH32" s="207">
        <v>172</v>
      </c>
      <c r="AI32" s="207">
        <v>10720</v>
      </c>
      <c r="AJ32" s="102">
        <f t="shared" si="9"/>
        <v>2680</v>
      </c>
    </row>
    <row r="33" spans="1:36">
      <c r="A33" s="80" t="s">
        <v>1193</v>
      </c>
      <c r="B33" s="90" t="s">
        <v>1259</v>
      </c>
      <c r="C33" s="88" t="str">
        <f>VLOOKUP(B33,Remark!S:T,2,0)</f>
        <v>BROM</v>
      </c>
      <c r="D33" s="91"/>
      <c r="E33" s="91"/>
      <c r="F33" s="91"/>
      <c r="G33" s="57">
        <v>100</v>
      </c>
      <c r="H33" s="57">
        <v>7500</v>
      </c>
      <c r="I33" s="98">
        <f t="shared" si="0"/>
        <v>1875</v>
      </c>
      <c r="J33" s="98">
        <v>200</v>
      </c>
      <c r="K33" s="159">
        <v>13608</v>
      </c>
      <c r="L33" s="98">
        <f t="shared" si="1"/>
        <v>3402</v>
      </c>
      <c r="M33" s="102">
        <v>447</v>
      </c>
      <c r="N33" s="102">
        <v>28333</v>
      </c>
      <c r="O33" s="98">
        <f t="shared" si="2"/>
        <v>7083.25</v>
      </c>
      <c r="P33" s="213">
        <v>497</v>
      </c>
      <c r="Q33" s="213">
        <v>30523</v>
      </c>
      <c r="R33" s="214">
        <f t="shared" si="3"/>
        <v>7630.75</v>
      </c>
      <c r="S33" s="213">
        <v>369</v>
      </c>
      <c r="T33" s="213">
        <v>24123</v>
      </c>
      <c r="U33" s="214">
        <f t="shared" si="4"/>
        <v>6030.75</v>
      </c>
      <c r="V33" s="19">
        <v>566</v>
      </c>
      <c r="W33" s="19">
        <v>36346</v>
      </c>
      <c r="X33" s="264">
        <f t="shared" si="5"/>
        <v>9086.5</v>
      </c>
      <c r="Y33" s="19">
        <v>391</v>
      </c>
      <c r="Z33" s="19">
        <v>25269</v>
      </c>
      <c r="AA33" s="264">
        <f t="shared" si="6"/>
        <v>6317.25</v>
      </c>
      <c r="AB33" s="213">
        <v>487</v>
      </c>
      <c r="AC33" s="213">
        <v>30589</v>
      </c>
      <c r="AD33" s="264">
        <f t="shared" si="7"/>
        <v>7647.25</v>
      </c>
      <c r="AE33" s="213">
        <v>428</v>
      </c>
      <c r="AF33" s="213">
        <v>27600</v>
      </c>
      <c r="AG33" s="264">
        <f t="shared" si="8"/>
        <v>6900</v>
      </c>
      <c r="AH33" s="207">
        <v>374</v>
      </c>
      <c r="AI33" s="207">
        <v>25402</v>
      </c>
      <c r="AJ33" s="102">
        <f t="shared" si="9"/>
        <v>6350.5</v>
      </c>
    </row>
    <row r="34" spans="1:36">
      <c r="A34" s="80" t="s">
        <v>1194</v>
      </c>
      <c r="B34" s="90" t="s">
        <v>1222</v>
      </c>
      <c r="C34" s="88" t="str">
        <f>VLOOKUP(B34,Remark!S:T,2,0)</f>
        <v>Kerry</v>
      </c>
      <c r="D34" s="91"/>
      <c r="E34" s="91"/>
      <c r="F34" s="91"/>
      <c r="G34" s="57">
        <v>35</v>
      </c>
      <c r="H34" s="57">
        <v>2841</v>
      </c>
      <c r="I34" s="98">
        <f t="shared" si="0"/>
        <v>710.25</v>
      </c>
      <c r="J34" s="98">
        <v>99</v>
      </c>
      <c r="K34" s="159">
        <v>6817</v>
      </c>
      <c r="L34" s="98">
        <f t="shared" si="1"/>
        <v>1704.25</v>
      </c>
      <c r="M34" s="102">
        <v>225</v>
      </c>
      <c r="N34" s="102">
        <v>15003</v>
      </c>
      <c r="O34" s="98">
        <f t="shared" si="2"/>
        <v>3750.75</v>
      </c>
      <c r="P34" s="213">
        <v>182</v>
      </c>
      <c r="Q34" s="213">
        <v>11802</v>
      </c>
      <c r="R34" s="214">
        <f t="shared" si="3"/>
        <v>2950.5</v>
      </c>
      <c r="S34" s="213">
        <v>158</v>
      </c>
      <c r="T34" s="213">
        <v>10450</v>
      </c>
      <c r="U34" s="214">
        <f t="shared" si="4"/>
        <v>2612.5</v>
      </c>
      <c r="V34" s="19">
        <v>281</v>
      </c>
      <c r="W34" s="19">
        <v>16939</v>
      </c>
      <c r="X34" s="264">
        <f t="shared" si="5"/>
        <v>4234.75</v>
      </c>
      <c r="Y34" s="19">
        <v>131</v>
      </c>
      <c r="Z34" s="19">
        <v>7909</v>
      </c>
      <c r="AA34" s="102">
        <f t="shared" si="6"/>
        <v>1977.25</v>
      </c>
      <c r="AB34" s="213">
        <v>165</v>
      </c>
      <c r="AC34" s="213">
        <v>10787</v>
      </c>
      <c r="AD34" s="102">
        <f t="shared" si="7"/>
        <v>2696.75</v>
      </c>
      <c r="AE34" s="213">
        <v>231</v>
      </c>
      <c r="AF34" s="213">
        <v>14021</v>
      </c>
      <c r="AG34" s="102">
        <f t="shared" si="8"/>
        <v>3505.25</v>
      </c>
      <c r="AH34" s="207">
        <v>217</v>
      </c>
      <c r="AI34" s="207">
        <v>12939</v>
      </c>
      <c r="AJ34" s="102">
        <f t="shared" si="9"/>
        <v>3234.75</v>
      </c>
    </row>
    <row r="35" spans="1:36">
      <c r="A35" s="80" t="s">
        <v>1195</v>
      </c>
      <c r="B35" s="90" t="s">
        <v>1224</v>
      </c>
      <c r="C35" s="88" t="str">
        <f>VLOOKUP(B35,Remark!S:T,2,0)</f>
        <v>CHC4</v>
      </c>
      <c r="D35" s="91"/>
      <c r="E35" s="91"/>
      <c r="F35" s="91"/>
      <c r="G35" s="57">
        <v>107</v>
      </c>
      <c r="H35" s="57">
        <v>7353</v>
      </c>
      <c r="I35" s="98">
        <f t="shared" si="0"/>
        <v>1838.25</v>
      </c>
      <c r="J35" s="98">
        <v>134</v>
      </c>
      <c r="K35" s="159">
        <v>9426</v>
      </c>
      <c r="L35" s="98">
        <f t="shared" si="1"/>
        <v>2356.5</v>
      </c>
      <c r="M35" s="102">
        <v>125</v>
      </c>
      <c r="N35" s="102">
        <v>7975</v>
      </c>
      <c r="O35" s="98">
        <f t="shared" si="2"/>
        <v>1993.75</v>
      </c>
      <c r="P35" s="213">
        <v>170</v>
      </c>
      <c r="Q35" s="213">
        <v>11502</v>
      </c>
      <c r="R35" s="214">
        <f t="shared" si="3"/>
        <v>2875.5</v>
      </c>
      <c r="S35" s="213">
        <v>569</v>
      </c>
      <c r="T35" s="213">
        <v>37383</v>
      </c>
      <c r="U35" s="214">
        <f t="shared" si="4"/>
        <v>9345.75</v>
      </c>
      <c r="V35" s="19">
        <v>275</v>
      </c>
      <c r="W35" s="19">
        <v>19217</v>
      </c>
      <c r="X35" s="264">
        <f t="shared" si="5"/>
        <v>4804.25</v>
      </c>
      <c r="Y35" s="19">
        <v>746</v>
      </c>
      <c r="Z35" s="19">
        <v>54210</v>
      </c>
      <c r="AA35" s="264">
        <f t="shared" si="6"/>
        <v>13552.5</v>
      </c>
      <c r="AB35" s="213">
        <v>421</v>
      </c>
      <c r="AC35" s="213">
        <v>35243</v>
      </c>
      <c r="AD35" s="264">
        <f t="shared" si="7"/>
        <v>8810.75</v>
      </c>
      <c r="AE35" s="213">
        <v>320</v>
      </c>
      <c r="AF35" s="213">
        <v>21292</v>
      </c>
      <c r="AG35" s="264">
        <f t="shared" si="8"/>
        <v>5323</v>
      </c>
      <c r="AH35" s="207">
        <v>369</v>
      </c>
      <c r="AI35" s="207">
        <v>27695</v>
      </c>
      <c r="AJ35" s="102">
        <f t="shared" si="9"/>
        <v>6923.75</v>
      </c>
    </row>
    <row r="36" spans="1:36">
      <c r="A36" s="80" t="s">
        <v>1196</v>
      </c>
      <c r="B36" s="90" t="s">
        <v>1225</v>
      </c>
      <c r="C36" s="88" t="str">
        <f>VLOOKUP(B36,Remark!S:T,2,0)</f>
        <v>CHC4</v>
      </c>
      <c r="D36" s="91"/>
      <c r="E36" s="91"/>
      <c r="F36" s="91"/>
      <c r="G36" s="57">
        <v>62</v>
      </c>
      <c r="H36" s="57">
        <v>3226</v>
      </c>
      <c r="I36" s="98">
        <f t="shared" si="0"/>
        <v>806.5</v>
      </c>
      <c r="J36" s="98">
        <v>75</v>
      </c>
      <c r="K36" s="159">
        <v>4893</v>
      </c>
      <c r="L36" s="98">
        <f t="shared" si="1"/>
        <v>1223.25</v>
      </c>
      <c r="M36" s="102">
        <v>206</v>
      </c>
      <c r="N36" s="102">
        <v>13730</v>
      </c>
      <c r="O36" s="98">
        <f t="shared" si="2"/>
        <v>3432.5</v>
      </c>
      <c r="P36" s="213">
        <v>218</v>
      </c>
      <c r="Q36" s="213">
        <v>14094</v>
      </c>
      <c r="R36" s="214">
        <f t="shared" si="3"/>
        <v>3523.5</v>
      </c>
      <c r="S36" s="213">
        <v>79</v>
      </c>
      <c r="T36" s="213">
        <v>4845</v>
      </c>
      <c r="U36" s="214">
        <f t="shared" si="4"/>
        <v>1211.25</v>
      </c>
      <c r="V36" s="19">
        <v>423</v>
      </c>
      <c r="W36" s="19">
        <v>29381</v>
      </c>
      <c r="X36" s="264">
        <f t="shared" si="5"/>
        <v>7345.25</v>
      </c>
      <c r="Y36" s="19">
        <v>91</v>
      </c>
      <c r="Z36" s="19">
        <v>5717</v>
      </c>
      <c r="AA36" s="264">
        <f t="shared" si="6"/>
        <v>1429.25</v>
      </c>
      <c r="AB36" s="213">
        <v>105</v>
      </c>
      <c r="AC36" s="213">
        <v>6791</v>
      </c>
      <c r="AD36" s="264">
        <f t="shared" si="7"/>
        <v>1697.75</v>
      </c>
      <c r="AE36" s="213">
        <v>89</v>
      </c>
      <c r="AF36" s="213">
        <v>5951</v>
      </c>
      <c r="AG36" s="264">
        <f t="shared" si="8"/>
        <v>1487.75</v>
      </c>
      <c r="AH36" s="207">
        <v>106</v>
      </c>
      <c r="AI36" s="207">
        <v>6682</v>
      </c>
      <c r="AJ36" s="102">
        <f t="shared" si="9"/>
        <v>1670.5</v>
      </c>
    </row>
    <row r="37" spans="1:36">
      <c r="A37" s="80" t="s">
        <v>1197</v>
      </c>
      <c r="B37" s="90" t="s">
        <v>1226</v>
      </c>
      <c r="C37" s="88" t="str">
        <f>VLOOKUP(B37,Remark!S:T,2,0)</f>
        <v>CHC4</v>
      </c>
      <c r="D37" s="91"/>
      <c r="E37" s="91"/>
      <c r="F37" s="91"/>
      <c r="G37" s="57">
        <v>82</v>
      </c>
      <c r="H37" s="57">
        <v>6246</v>
      </c>
      <c r="I37" s="98">
        <f t="shared" si="0"/>
        <v>1561.5</v>
      </c>
      <c r="J37" s="98">
        <v>191</v>
      </c>
      <c r="K37" s="159">
        <v>13669</v>
      </c>
      <c r="L37" s="98">
        <f t="shared" si="1"/>
        <v>3417.25</v>
      </c>
      <c r="M37" s="102">
        <v>445</v>
      </c>
      <c r="N37" s="102">
        <v>30459</v>
      </c>
      <c r="O37" s="98">
        <f t="shared" si="2"/>
        <v>7614.75</v>
      </c>
      <c r="P37" s="213">
        <v>464</v>
      </c>
      <c r="Q37" s="213">
        <v>30776</v>
      </c>
      <c r="R37" s="214">
        <f t="shared" si="3"/>
        <v>7694</v>
      </c>
      <c r="S37" s="213">
        <v>282</v>
      </c>
      <c r="T37" s="213">
        <v>16554</v>
      </c>
      <c r="U37" s="214">
        <f t="shared" si="4"/>
        <v>4138.5</v>
      </c>
      <c r="V37" s="19">
        <v>915</v>
      </c>
      <c r="W37" s="19">
        <v>52501</v>
      </c>
      <c r="X37" s="264">
        <f t="shared" si="5"/>
        <v>13125.25</v>
      </c>
      <c r="Y37" s="19">
        <v>343</v>
      </c>
      <c r="Z37" s="19">
        <v>27633</v>
      </c>
      <c r="AA37" s="264">
        <f t="shared" si="6"/>
        <v>6908.25</v>
      </c>
      <c r="AB37" s="213">
        <v>478</v>
      </c>
      <c r="AC37" s="213">
        <v>33478</v>
      </c>
      <c r="AD37" s="264">
        <f t="shared" si="7"/>
        <v>8369.5</v>
      </c>
      <c r="AE37" s="213">
        <v>258</v>
      </c>
      <c r="AF37" s="213">
        <v>17962</v>
      </c>
      <c r="AG37" s="264">
        <f t="shared" si="8"/>
        <v>4490.5</v>
      </c>
      <c r="AH37" s="207">
        <v>312</v>
      </c>
      <c r="AI37" s="207">
        <v>22936</v>
      </c>
      <c r="AJ37" s="102">
        <f t="shared" si="9"/>
        <v>5734</v>
      </c>
    </row>
    <row r="38" spans="1:36">
      <c r="A38" s="80" t="s">
        <v>1198</v>
      </c>
      <c r="B38" s="90" t="s">
        <v>1228</v>
      </c>
      <c r="C38" s="88" t="str">
        <f>VLOOKUP(B38,Remark!S:T,2,0)</f>
        <v>Kerry</v>
      </c>
      <c r="D38" s="91"/>
      <c r="E38" s="91"/>
      <c r="F38" s="91"/>
      <c r="G38" s="57">
        <v>70</v>
      </c>
      <c r="H38" s="57">
        <v>4902</v>
      </c>
      <c r="I38" s="98">
        <f t="shared" si="0"/>
        <v>1225.5</v>
      </c>
      <c r="J38" s="98">
        <v>120</v>
      </c>
      <c r="K38" s="159">
        <v>8468</v>
      </c>
      <c r="L38" s="98">
        <f t="shared" si="1"/>
        <v>2117</v>
      </c>
      <c r="M38" s="102">
        <v>217</v>
      </c>
      <c r="N38" s="102">
        <v>14223</v>
      </c>
      <c r="O38" s="98">
        <f t="shared" si="2"/>
        <v>3555.75</v>
      </c>
      <c r="P38" s="213">
        <v>166</v>
      </c>
      <c r="Q38" s="213">
        <v>11358</v>
      </c>
      <c r="R38" s="214">
        <f t="shared" si="3"/>
        <v>2839.5</v>
      </c>
      <c r="S38" s="213">
        <v>263</v>
      </c>
      <c r="T38" s="213">
        <v>16357</v>
      </c>
      <c r="U38" s="214">
        <f t="shared" si="4"/>
        <v>4089.25</v>
      </c>
      <c r="V38" s="19">
        <v>270</v>
      </c>
      <c r="W38" s="19">
        <v>15318</v>
      </c>
      <c r="X38" s="264">
        <f t="shared" si="5"/>
        <v>3829.5</v>
      </c>
      <c r="Y38" s="19">
        <v>336</v>
      </c>
      <c r="Z38" s="19">
        <v>21268</v>
      </c>
      <c r="AA38" s="102">
        <f t="shared" si="6"/>
        <v>5317</v>
      </c>
      <c r="AB38" s="213">
        <v>337</v>
      </c>
      <c r="AC38" s="213">
        <v>24419</v>
      </c>
      <c r="AD38" s="102">
        <f t="shared" si="7"/>
        <v>6104.75</v>
      </c>
      <c r="AE38" s="213">
        <v>302</v>
      </c>
      <c r="AF38" s="213">
        <v>20402</v>
      </c>
      <c r="AG38" s="102">
        <f t="shared" si="8"/>
        <v>5100.5</v>
      </c>
      <c r="AH38" s="207">
        <v>377</v>
      </c>
      <c r="AI38" s="207">
        <v>26671</v>
      </c>
      <c r="AJ38" s="102">
        <f t="shared" si="9"/>
        <v>6667.75</v>
      </c>
    </row>
    <row r="39" spans="1:36">
      <c r="A39" s="80" t="s">
        <v>1199</v>
      </c>
      <c r="B39" s="90" t="s">
        <v>1230</v>
      </c>
      <c r="C39" s="88" t="str">
        <f>VLOOKUP(B39,Remark!S:T,2,0)</f>
        <v>Kerry</v>
      </c>
      <c r="D39" s="91"/>
      <c r="E39" s="91"/>
      <c r="F39" s="91"/>
      <c r="G39" s="57">
        <v>105</v>
      </c>
      <c r="H39" s="57">
        <v>7675</v>
      </c>
      <c r="I39" s="98">
        <f t="shared" si="0"/>
        <v>1918.75</v>
      </c>
      <c r="J39" s="98">
        <v>187</v>
      </c>
      <c r="K39" s="159">
        <v>14109</v>
      </c>
      <c r="L39" s="98">
        <f t="shared" si="1"/>
        <v>3527.25</v>
      </c>
      <c r="M39" s="102">
        <v>329</v>
      </c>
      <c r="N39" s="102">
        <v>21363</v>
      </c>
      <c r="O39" s="98">
        <f t="shared" si="2"/>
        <v>5340.75</v>
      </c>
      <c r="P39" s="213">
        <v>391</v>
      </c>
      <c r="Q39" s="213">
        <v>21597</v>
      </c>
      <c r="R39" s="214">
        <f t="shared" si="3"/>
        <v>5399.25</v>
      </c>
      <c r="S39" s="213">
        <v>301</v>
      </c>
      <c r="T39" s="213">
        <v>20923</v>
      </c>
      <c r="U39" s="214">
        <f t="shared" si="4"/>
        <v>5230.75</v>
      </c>
      <c r="V39" s="19">
        <v>346</v>
      </c>
      <c r="W39" s="19">
        <v>22422</v>
      </c>
      <c r="X39" s="264">
        <f t="shared" si="5"/>
        <v>5605.5</v>
      </c>
      <c r="Y39" s="19">
        <v>347</v>
      </c>
      <c r="Z39" s="19">
        <v>24797</v>
      </c>
      <c r="AA39" s="102">
        <f t="shared" si="6"/>
        <v>6199.25</v>
      </c>
      <c r="AB39" s="213">
        <v>385</v>
      </c>
      <c r="AC39" s="213">
        <v>26915</v>
      </c>
      <c r="AD39" s="102">
        <f t="shared" si="7"/>
        <v>6728.75</v>
      </c>
      <c r="AE39" s="213">
        <v>324</v>
      </c>
      <c r="AF39" s="213">
        <v>22312</v>
      </c>
      <c r="AG39" s="102">
        <f t="shared" si="8"/>
        <v>5578</v>
      </c>
      <c r="AH39" s="207">
        <v>285</v>
      </c>
      <c r="AI39" s="207">
        <v>20435</v>
      </c>
      <c r="AJ39" s="102">
        <f t="shared" si="9"/>
        <v>5108.75</v>
      </c>
    </row>
    <row r="40" spans="1:36">
      <c r="A40" s="80" t="s">
        <v>1200</v>
      </c>
      <c r="B40" s="90" t="s">
        <v>1231</v>
      </c>
      <c r="C40" s="88" t="str">
        <f>VLOOKUP(B40,Remark!S:T,2,0)</f>
        <v>SCON</v>
      </c>
      <c r="D40" s="91"/>
      <c r="E40" s="91"/>
      <c r="F40" s="91"/>
      <c r="G40" s="57">
        <v>63</v>
      </c>
      <c r="H40" s="57">
        <v>4137</v>
      </c>
      <c r="I40" s="98">
        <f t="shared" si="0"/>
        <v>1034.25</v>
      </c>
      <c r="J40" s="98">
        <v>60</v>
      </c>
      <c r="K40" s="159">
        <v>4392</v>
      </c>
      <c r="L40" s="98">
        <f t="shared" si="1"/>
        <v>1098</v>
      </c>
      <c r="M40" s="102">
        <v>31</v>
      </c>
      <c r="N40" s="102">
        <v>2205</v>
      </c>
      <c r="O40" s="98">
        <f t="shared" si="2"/>
        <v>551.25</v>
      </c>
      <c r="P40" s="213">
        <v>36</v>
      </c>
      <c r="Q40" s="213">
        <v>2288</v>
      </c>
      <c r="R40" s="214">
        <f t="shared" si="3"/>
        <v>572</v>
      </c>
      <c r="S40" s="213">
        <v>107</v>
      </c>
      <c r="T40" s="213">
        <v>7249</v>
      </c>
      <c r="U40" s="214">
        <f t="shared" si="4"/>
        <v>1812.25</v>
      </c>
      <c r="V40" s="19">
        <v>31</v>
      </c>
      <c r="W40" s="19">
        <v>1957</v>
      </c>
      <c r="X40" s="264">
        <f t="shared" si="5"/>
        <v>489.25</v>
      </c>
      <c r="Y40" s="19">
        <v>183</v>
      </c>
      <c r="Z40" s="19">
        <v>12929</v>
      </c>
      <c r="AA40" s="264">
        <f t="shared" si="6"/>
        <v>3232.25</v>
      </c>
      <c r="AB40" s="213">
        <v>163</v>
      </c>
      <c r="AC40" s="213">
        <v>11557</v>
      </c>
      <c r="AD40" s="264">
        <f t="shared" si="7"/>
        <v>2889.25</v>
      </c>
      <c r="AE40" s="213">
        <v>138</v>
      </c>
      <c r="AF40" s="213">
        <v>9534</v>
      </c>
      <c r="AG40" s="264">
        <f t="shared" si="8"/>
        <v>2383.5</v>
      </c>
      <c r="AH40" s="207">
        <v>181</v>
      </c>
      <c r="AI40" s="207">
        <v>12363</v>
      </c>
      <c r="AJ40" s="102">
        <f t="shared" si="9"/>
        <v>3090.75</v>
      </c>
    </row>
    <row r="41" spans="1:36">
      <c r="A41" s="80" t="s">
        <v>1201</v>
      </c>
      <c r="B41" s="90" t="s">
        <v>1232</v>
      </c>
      <c r="C41" s="88" t="str">
        <f>VLOOKUP(B41,Remark!S:T,2,0)</f>
        <v>KKAW</v>
      </c>
      <c r="D41" s="91"/>
      <c r="E41" s="91"/>
      <c r="F41" s="91"/>
      <c r="G41" s="57">
        <v>54</v>
      </c>
      <c r="H41" s="57">
        <v>3650</v>
      </c>
      <c r="I41" s="98">
        <f t="shared" si="0"/>
        <v>912.5</v>
      </c>
      <c r="J41" s="98">
        <v>130</v>
      </c>
      <c r="K41" s="159">
        <v>8362</v>
      </c>
      <c r="L41" s="98">
        <f t="shared" si="1"/>
        <v>2090.5</v>
      </c>
      <c r="M41" s="102">
        <v>222</v>
      </c>
      <c r="N41" s="102">
        <v>14214</v>
      </c>
      <c r="O41" s="98">
        <f t="shared" si="2"/>
        <v>3553.5</v>
      </c>
      <c r="P41" s="213">
        <v>220</v>
      </c>
      <c r="Q41" s="213">
        <v>14204</v>
      </c>
      <c r="R41" s="214">
        <f t="shared" si="3"/>
        <v>3551</v>
      </c>
      <c r="S41" s="213">
        <v>218</v>
      </c>
      <c r="T41" s="213">
        <v>14742</v>
      </c>
      <c r="U41" s="214">
        <f t="shared" si="4"/>
        <v>3685.5</v>
      </c>
      <c r="V41" s="19">
        <v>223</v>
      </c>
      <c r="W41" s="19">
        <v>13617</v>
      </c>
      <c r="X41" s="264">
        <f t="shared" si="5"/>
        <v>3404.25</v>
      </c>
      <c r="Y41" s="19">
        <v>271</v>
      </c>
      <c r="Z41" s="19">
        <v>18193</v>
      </c>
      <c r="AA41" s="264">
        <f t="shared" si="6"/>
        <v>4548.25</v>
      </c>
      <c r="AB41" s="213">
        <v>284</v>
      </c>
      <c r="AC41" s="213">
        <v>18496</v>
      </c>
      <c r="AD41" s="264">
        <f t="shared" si="7"/>
        <v>4624</v>
      </c>
      <c r="AE41" s="213">
        <v>311</v>
      </c>
      <c r="AF41" s="213">
        <v>20869</v>
      </c>
      <c r="AG41" s="264">
        <f t="shared" si="8"/>
        <v>5217.25</v>
      </c>
      <c r="AH41" s="207">
        <v>298</v>
      </c>
      <c r="AI41" s="207">
        <v>18446</v>
      </c>
      <c r="AJ41" s="102">
        <f t="shared" si="9"/>
        <v>4611.5</v>
      </c>
    </row>
    <row r="42" spans="1:36">
      <c r="A42" s="80" t="s">
        <v>1202</v>
      </c>
      <c r="B42" s="90" t="s">
        <v>1234</v>
      </c>
      <c r="C42" s="88" t="str">
        <f>VLOOKUP(B42,Remark!S:T,2,0)</f>
        <v>BANA</v>
      </c>
      <c r="D42" s="91"/>
      <c r="E42" s="91"/>
      <c r="F42" s="91"/>
      <c r="G42" s="57">
        <v>77</v>
      </c>
      <c r="H42" s="57">
        <v>5715</v>
      </c>
      <c r="I42" s="98">
        <f t="shared" si="0"/>
        <v>1428.75</v>
      </c>
      <c r="J42" s="98">
        <v>132</v>
      </c>
      <c r="K42" s="159">
        <v>9408</v>
      </c>
      <c r="L42" s="98">
        <f t="shared" si="1"/>
        <v>2352</v>
      </c>
      <c r="M42" s="102">
        <v>414</v>
      </c>
      <c r="N42" s="102">
        <v>30294</v>
      </c>
      <c r="O42" s="98">
        <f t="shared" si="2"/>
        <v>7573.5</v>
      </c>
      <c r="P42" s="213">
        <v>319</v>
      </c>
      <c r="Q42" s="213">
        <v>19461</v>
      </c>
      <c r="R42" s="214">
        <f t="shared" si="3"/>
        <v>4865.25</v>
      </c>
      <c r="S42" s="213">
        <v>336</v>
      </c>
      <c r="T42" s="213">
        <v>20256</v>
      </c>
      <c r="U42" s="214">
        <f t="shared" si="4"/>
        <v>5064</v>
      </c>
      <c r="V42" s="19">
        <v>613</v>
      </c>
      <c r="W42" s="19">
        <v>38655</v>
      </c>
      <c r="X42" s="264">
        <f t="shared" si="5"/>
        <v>9663.75</v>
      </c>
      <c r="Y42" s="19">
        <v>377</v>
      </c>
      <c r="Z42" s="19">
        <v>26247</v>
      </c>
      <c r="AA42" s="264">
        <f t="shared" si="6"/>
        <v>6561.75</v>
      </c>
      <c r="AB42" s="213">
        <v>377</v>
      </c>
      <c r="AC42" s="213">
        <v>25835</v>
      </c>
      <c r="AD42" s="264">
        <f t="shared" si="7"/>
        <v>6458.75</v>
      </c>
      <c r="AE42" s="213">
        <v>333</v>
      </c>
      <c r="AF42" s="213">
        <v>22471</v>
      </c>
      <c r="AG42" s="264">
        <f t="shared" si="8"/>
        <v>5617.75</v>
      </c>
      <c r="AH42" s="207">
        <v>402</v>
      </c>
      <c r="AI42" s="207">
        <v>27150</v>
      </c>
      <c r="AJ42" s="102">
        <f t="shared" si="9"/>
        <v>6787.5</v>
      </c>
    </row>
    <row r="43" spans="1:36">
      <c r="A43" s="80" t="s">
        <v>1203</v>
      </c>
      <c r="B43" s="90" t="s">
        <v>1249</v>
      </c>
      <c r="C43" s="88" t="str">
        <f>VLOOKUP(B43,Remark!S:T,2,0)</f>
        <v>SCON</v>
      </c>
      <c r="D43" s="91"/>
      <c r="E43" s="91"/>
      <c r="F43" s="91"/>
      <c r="G43" s="57">
        <v>100</v>
      </c>
      <c r="H43" s="57">
        <v>7052</v>
      </c>
      <c r="I43" s="98">
        <f t="shared" si="0"/>
        <v>1763</v>
      </c>
      <c r="J43" s="98">
        <v>116</v>
      </c>
      <c r="K43" s="159">
        <v>7772</v>
      </c>
      <c r="L43" s="98">
        <f t="shared" si="1"/>
        <v>1943</v>
      </c>
      <c r="M43" s="102">
        <v>295</v>
      </c>
      <c r="N43" s="102">
        <v>18005</v>
      </c>
      <c r="O43" s="98">
        <f t="shared" si="2"/>
        <v>4501.25</v>
      </c>
      <c r="P43" s="213">
        <v>273</v>
      </c>
      <c r="Q43" s="213">
        <v>16111</v>
      </c>
      <c r="R43" s="214">
        <f t="shared" si="3"/>
        <v>4027.75</v>
      </c>
      <c r="S43" s="213">
        <v>230</v>
      </c>
      <c r="T43" s="213">
        <v>15198</v>
      </c>
      <c r="U43" s="214">
        <f t="shared" si="4"/>
        <v>3799.5</v>
      </c>
      <c r="V43" s="19">
        <v>360</v>
      </c>
      <c r="W43" s="19">
        <v>22004</v>
      </c>
      <c r="X43" s="264">
        <f t="shared" si="5"/>
        <v>5501</v>
      </c>
      <c r="Y43" s="19">
        <v>304</v>
      </c>
      <c r="Z43" s="19">
        <v>19816</v>
      </c>
      <c r="AA43" s="264">
        <f t="shared" si="6"/>
        <v>4954</v>
      </c>
      <c r="AB43" s="213">
        <v>272</v>
      </c>
      <c r="AC43" s="213">
        <v>18428</v>
      </c>
      <c r="AD43" s="264">
        <f t="shared" si="7"/>
        <v>4607</v>
      </c>
      <c r="AE43" s="213">
        <v>379</v>
      </c>
      <c r="AF43" s="213">
        <v>24609</v>
      </c>
      <c r="AG43" s="264">
        <f t="shared" si="8"/>
        <v>6152.25</v>
      </c>
      <c r="AH43" s="207">
        <v>335</v>
      </c>
      <c r="AI43" s="207">
        <v>22213</v>
      </c>
      <c r="AJ43" s="102">
        <f t="shared" si="9"/>
        <v>5553.25</v>
      </c>
    </row>
    <row r="44" spans="1:36">
      <c r="A44" s="80" t="s">
        <v>1204</v>
      </c>
      <c r="B44" s="90" t="s">
        <v>1251</v>
      </c>
      <c r="C44" s="88" t="str">
        <f>VLOOKUP(B44,Remark!S:T,2,0)</f>
        <v>Kerry</v>
      </c>
      <c r="D44" s="91"/>
      <c r="E44" s="91"/>
      <c r="F44" s="91"/>
      <c r="G44" s="57">
        <v>87</v>
      </c>
      <c r="H44" s="57">
        <v>6869</v>
      </c>
      <c r="I44" s="98">
        <f t="shared" si="0"/>
        <v>1717.25</v>
      </c>
      <c r="J44" s="98">
        <v>124</v>
      </c>
      <c r="K44" s="159">
        <v>8476</v>
      </c>
      <c r="L44" s="98">
        <f t="shared" si="1"/>
        <v>2119</v>
      </c>
      <c r="M44" s="102">
        <v>294</v>
      </c>
      <c r="N44" s="102">
        <v>17794</v>
      </c>
      <c r="O44" s="98">
        <f t="shared" si="2"/>
        <v>4448.5</v>
      </c>
      <c r="P44" s="213">
        <v>287</v>
      </c>
      <c r="Q44" s="213">
        <v>18069</v>
      </c>
      <c r="R44" s="214">
        <f t="shared" si="3"/>
        <v>4517.25</v>
      </c>
      <c r="S44" s="213">
        <v>351</v>
      </c>
      <c r="T44" s="213">
        <v>23049</v>
      </c>
      <c r="U44" s="214">
        <f t="shared" si="4"/>
        <v>5762.25</v>
      </c>
      <c r="V44" s="19">
        <v>469</v>
      </c>
      <c r="W44" s="19">
        <v>29599</v>
      </c>
      <c r="X44" s="264">
        <f t="shared" si="5"/>
        <v>7399.75</v>
      </c>
      <c r="Y44" s="19">
        <v>438</v>
      </c>
      <c r="Z44" s="19">
        <v>29758</v>
      </c>
      <c r="AA44" s="102">
        <f t="shared" si="6"/>
        <v>7439.5</v>
      </c>
      <c r="AB44" s="213">
        <v>617</v>
      </c>
      <c r="AC44" s="213">
        <v>41451</v>
      </c>
      <c r="AD44" s="102">
        <f t="shared" si="7"/>
        <v>10362.75</v>
      </c>
      <c r="AE44" s="213">
        <v>473</v>
      </c>
      <c r="AF44" s="213">
        <v>31079</v>
      </c>
      <c r="AG44" s="102">
        <f t="shared" si="8"/>
        <v>7769.75</v>
      </c>
      <c r="AH44" s="207">
        <v>461</v>
      </c>
      <c r="AI44" s="207">
        <v>32667</v>
      </c>
      <c r="AJ44" s="102">
        <f t="shared" si="9"/>
        <v>8166.75</v>
      </c>
    </row>
    <row r="45" spans="1:36">
      <c r="A45" s="80" t="s">
        <v>1205</v>
      </c>
      <c r="B45" s="90" t="s">
        <v>1254</v>
      </c>
      <c r="C45" s="88" t="str">
        <f>VLOOKUP(B45,Remark!S:T,2,0)</f>
        <v>LKAB</v>
      </c>
      <c r="D45" s="91"/>
      <c r="E45" s="91"/>
      <c r="F45" s="91"/>
      <c r="G45" s="57">
        <v>172</v>
      </c>
      <c r="H45" s="57">
        <v>12212</v>
      </c>
      <c r="I45" s="98">
        <f t="shared" si="0"/>
        <v>3053</v>
      </c>
      <c r="J45" s="98">
        <v>209</v>
      </c>
      <c r="K45" s="159">
        <v>13959</v>
      </c>
      <c r="L45" s="98">
        <f t="shared" si="1"/>
        <v>3489.75</v>
      </c>
      <c r="M45" s="102">
        <v>225</v>
      </c>
      <c r="N45" s="102">
        <v>14567</v>
      </c>
      <c r="O45" s="98">
        <f t="shared" si="2"/>
        <v>3641.75</v>
      </c>
      <c r="P45" s="213">
        <v>99</v>
      </c>
      <c r="Q45" s="213">
        <v>6129</v>
      </c>
      <c r="R45" s="214">
        <f t="shared" si="3"/>
        <v>1532.25</v>
      </c>
      <c r="S45" s="213">
        <v>490</v>
      </c>
      <c r="T45" s="213">
        <v>31098</v>
      </c>
      <c r="U45" s="214">
        <f t="shared" si="4"/>
        <v>7774.5</v>
      </c>
      <c r="V45" s="19">
        <v>179</v>
      </c>
      <c r="W45" s="19">
        <v>10377</v>
      </c>
      <c r="X45" s="264">
        <f t="shared" si="5"/>
        <v>2594.25</v>
      </c>
      <c r="Y45" s="19">
        <v>407</v>
      </c>
      <c r="Z45" s="19">
        <v>26721</v>
      </c>
      <c r="AA45" s="264">
        <f t="shared" si="6"/>
        <v>6680.25</v>
      </c>
      <c r="AB45" s="213">
        <v>519</v>
      </c>
      <c r="AC45" s="213">
        <v>32829</v>
      </c>
      <c r="AD45" s="264">
        <f t="shared" si="7"/>
        <v>8207.25</v>
      </c>
      <c r="AE45" s="213">
        <v>455</v>
      </c>
      <c r="AF45" s="213">
        <v>29357</v>
      </c>
      <c r="AG45" s="264">
        <f t="shared" si="8"/>
        <v>7339.25</v>
      </c>
      <c r="AH45" s="207">
        <v>536</v>
      </c>
      <c r="AI45" s="207">
        <v>35880</v>
      </c>
      <c r="AJ45" s="102">
        <f t="shared" si="9"/>
        <v>8970</v>
      </c>
    </row>
    <row r="46" spans="1:36">
      <c r="A46" s="80" t="s">
        <v>1206</v>
      </c>
      <c r="B46" s="90" t="s">
        <v>1257</v>
      </c>
      <c r="C46" s="88" t="str">
        <f>VLOOKUP(B46,Remark!S:T,2,0)</f>
        <v>CHC4</v>
      </c>
      <c r="D46" s="91"/>
      <c r="E46" s="91"/>
      <c r="F46" s="91"/>
      <c r="G46" s="57">
        <v>167</v>
      </c>
      <c r="H46" s="57">
        <v>13393</v>
      </c>
      <c r="I46" s="98">
        <f t="shared" si="0"/>
        <v>3348.25</v>
      </c>
      <c r="J46" s="98">
        <v>321</v>
      </c>
      <c r="K46" s="159">
        <v>23747</v>
      </c>
      <c r="L46" s="98">
        <f t="shared" si="1"/>
        <v>5936.75</v>
      </c>
      <c r="M46" s="102">
        <v>174</v>
      </c>
      <c r="N46" s="102">
        <v>10970</v>
      </c>
      <c r="O46" s="98">
        <f t="shared" si="2"/>
        <v>2742.5</v>
      </c>
      <c r="P46" s="213">
        <v>196</v>
      </c>
      <c r="Q46" s="213">
        <v>12256</v>
      </c>
      <c r="R46" s="214">
        <f t="shared" si="3"/>
        <v>3064</v>
      </c>
      <c r="S46" s="213">
        <v>483</v>
      </c>
      <c r="T46" s="213">
        <v>33137</v>
      </c>
      <c r="U46" s="214">
        <f t="shared" si="4"/>
        <v>8284.25</v>
      </c>
      <c r="V46" s="19">
        <v>490</v>
      </c>
      <c r="W46" s="19">
        <v>30978</v>
      </c>
      <c r="X46" s="264">
        <f t="shared" si="5"/>
        <v>7744.5</v>
      </c>
      <c r="Y46" s="19">
        <v>678</v>
      </c>
      <c r="Z46" s="19">
        <v>44218</v>
      </c>
      <c r="AA46" s="264">
        <f t="shared" si="6"/>
        <v>11054.5</v>
      </c>
      <c r="AB46" s="213">
        <v>793</v>
      </c>
      <c r="AC46" s="213">
        <v>51983</v>
      </c>
      <c r="AD46" s="264">
        <f t="shared" si="7"/>
        <v>12995.75</v>
      </c>
      <c r="AE46" s="213">
        <v>611</v>
      </c>
      <c r="AF46" s="213">
        <v>44901</v>
      </c>
      <c r="AG46" s="264">
        <f t="shared" si="8"/>
        <v>11225.25</v>
      </c>
      <c r="AH46" s="207">
        <v>708</v>
      </c>
      <c r="AI46" s="207">
        <v>52396</v>
      </c>
      <c r="AJ46" s="102">
        <f t="shared" si="9"/>
        <v>13099</v>
      </c>
    </row>
    <row r="47" spans="1:36">
      <c r="A47" s="80" t="s">
        <v>1207</v>
      </c>
      <c r="B47" s="90" t="s">
        <v>1261</v>
      </c>
      <c r="C47" s="88" t="str">
        <f>VLOOKUP(B47,Remark!S:T,2,0)</f>
        <v>BSTO</v>
      </c>
      <c r="D47" s="91"/>
      <c r="E47" s="91"/>
      <c r="F47" s="91"/>
      <c r="G47" s="57">
        <v>71</v>
      </c>
      <c r="H47" s="57">
        <v>4409</v>
      </c>
      <c r="I47" s="98">
        <f t="shared" si="0"/>
        <v>1102.25</v>
      </c>
      <c r="J47" s="98">
        <v>99</v>
      </c>
      <c r="K47" s="159">
        <v>6913</v>
      </c>
      <c r="L47" s="98">
        <f t="shared" si="1"/>
        <v>1728.25</v>
      </c>
      <c r="M47" s="102">
        <v>57</v>
      </c>
      <c r="N47" s="102">
        <v>4003</v>
      </c>
      <c r="O47" s="98">
        <f t="shared" si="2"/>
        <v>1000.75</v>
      </c>
      <c r="P47" s="213">
        <v>58</v>
      </c>
      <c r="Q47" s="213">
        <v>3530</v>
      </c>
      <c r="R47" s="214">
        <f t="shared" si="3"/>
        <v>882.5</v>
      </c>
      <c r="S47" s="213">
        <v>268</v>
      </c>
      <c r="T47" s="213">
        <v>17196</v>
      </c>
      <c r="U47" s="214">
        <f t="shared" si="4"/>
        <v>4299</v>
      </c>
      <c r="V47" s="19">
        <v>131</v>
      </c>
      <c r="W47" s="19">
        <v>7713</v>
      </c>
      <c r="X47" s="264">
        <f t="shared" si="5"/>
        <v>1928.25</v>
      </c>
      <c r="Y47" s="19">
        <v>864</v>
      </c>
      <c r="Z47" s="19">
        <v>47672</v>
      </c>
      <c r="AA47" s="264">
        <f t="shared" si="6"/>
        <v>11918</v>
      </c>
      <c r="AB47" s="213">
        <v>499</v>
      </c>
      <c r="AC47" s="213">
        <v>32813</v>
      </c>
      <c r="AD47" s="264">
        <f t="shared" si="7"/>
        <v>8203.25</v>
      </c>
      <c r="AE47" s="213">
        <v>227</v>
      </c>
      <c r="AF47" s="213">
        <v>17081</v>
      </c>
      <c r="AG47" s="264">
        <f t="shared" si="8"/>
        <v>4270.25</v>
      </c>
      <c r="AH47" s="207">
        <v>263</v>
      </c>
      <c r="AI47" s="207">
        <v>17433</v>
      </c>
      <c r="AJ47" s="102">
        <f t="shared" si="9"/>
        <v>4358.25</v>
      </c>
    </row>
    <row r="48" spans="1:36">
      <c r="A48" s="156" t="s">
        <v>1208</v>
      </c>
      <c r="B48" s="157" t="s">
        <v>1263</v>
      </c>
      <c r="C48" s="88" t="str">
        <f>VLOOKUP(B48,Remark!S:T,2,0)</f>
        <v>Kerry</v>
      </c>
      <c r="D48" s="91"/>
      <c r="E48" s="91"/>
      <c r="F48" s="91"/>
      <c r="G48" s="57">
        <v>130</v>
      </c>
      <c r="H48" s="57">
        <v>9530</v>
      </c>
      <c r="I48" s="98">
        <f t="shared" si="0"/>
        <v>2382.5</v>
      </c>
      <c r="J48" s="98">
        <v>272</v>
      </c>
      <c r="K48" s="159">
        <v>18964</v>
      </c>
      <c r="L48" s="98">
        <f t="shared" si="1"/>
        <v>4741</v>
      </c>
      <c r="M48" s="102">
        <v>303</v>
      </c>
      <c r="N48" s="102">
        <v>19661</v>
      </c>
      <c r="O48" s="98">
        <f t="shared" si="2"/>
        <v>4915.25</v>
      </c>
      <c r="P48" s="213">
        <v>300</v>
      </c>
      <c r="Q48" s="213">
        <v>18924</v>
      </c>
      <c r="R48" s="214">
        <f t="shared" si="3"/>
        <v>4731</v>
      </c>
      <c r="S48" s="213">
        <v>470</v>
      </c>
      <c r="T48" s="213">
        <v>30442</v>
      </c>
      <c r="U48" s="214">
        <f t="shared" si="4"/>
        <v>7610.5</v>
      </c>
      <c r="V48" s="19">
        <v>559</v>
      </c>
      <c r="W48" s="19">
        <v>36577</v>
      </c>
      <c r="X48" s="264">
        <f t="shared" si="5"/>
        <v>9144.25</v>
      </c>
      <c r="Y48" s="19">
        <v>528</v>
      </c>
      <c r="Z48" s="19">
        <v>33404</v>
      </c>
      <c r="AA48" s="102">
        <f t="shared" si="6"/>
        <v>8351</v>
      </c>
      <c r="AB48" s="213">
        <v>652</v>
      </c>
      <c r="AC48" s="213">
        <v>40580</v>
      </c>
      <c r="AD48" s="102">
        <f t="shared" si="7"/>
        <v>10145</v>
      </c>
      <c r="AE48" s="213">
        <v>451</v>
      </c>
      <c r="AF48" s="213">
        <v>27817</v>
      </c>
      <c r="AG48" s="102">
        <f t="shared" si="8"/>
        <v>6954.25</v>
      </c>
      <c r="AH48" s="207">
        <v>349</v>
      </c>
      <c r="AI48" s="207">
        <v>23279</v>
      </c>
      <c r="AJ48" s="102">
        <f t="shared" si="9"/>
        <v>5819.75</v>
      </c>
    </row>
    <row r="49" spans="1:36">
      <c r="A49" s="156" t="s">
        <v>1311</v>
      </c>
      <c r="B49" s="215" t="s">
        <v>1936</v>
      </c>
      <c r="C49" s="88" t="s">
        <v>191</v>
      </c>
      <c r="D49" s="91"/>
      <c r="E49" s="91"/>
      <c r="F49" s="91"/>
      <c r="G49" s="57"/>
      <c r="H49" s="57"/>
      <c r="I49" s="98"/>
      <c r="J49" s="98"/>
      <c r="K49" s="159"/>
      <c r="L49" s="98"/>
      <c r="M49" s="102"/>
      <c r="N49" s="102"/>
      <c r="O49" s="98"/>
      <c r="P49" s="213">
        <v>35</v>
      </c>
      <c r="Q49" s="213">
        <v>1893</v>
      </c>
      <c r="R49" s="214">
        <f t="shared" si="3"/>
        <v>473.25</v>
      </c>
      <c r="S49" s="213">
        <v>156</v>
      </c>
      <c r="T49" s="213">
        <v>9772</v>
      </c>
      <c r="U49" s="214">
        <f t="shared" si="4"/>
        <v>2443</v>
      </c>
      <c r="V49" s="19">
        <v>174</v>
      </c>
      <c r="W49" s="19">
        <v>11030</v>
      </c>
      <c r="X49" s="264">
        <f t="shared" si="5"/>
        <v>2757.5</v>
      </c>
      <c r="Y49" s="19">
        <v>193</v>
      </c>
      <c r="Z49" s="19">
        <v>11467</v>
      </c>
      <c r="AA49" s="264">
        <f t="shared" si="6"/>
        <v>2866.75</v>
      </c>
      <c r="AB49" s="213">
        <v>171</v>
      </c>
      <c r="AC49" s="213">
        <v>9789</v>
      </c>
      <c r="AD49" s="264">
        <f t="shared" si="7"/>
        <v>2447.25</v>
      </c>
      <c r="AE49" s="213">
        <v>159</v>
      </c>
      <c r="AF49" s="213">
        <v>10069</v>
      </c>
      <c r="AG49" s="264">
        <f t="shared" si="8"/>
        <v>2517.25</v>
      </c>
      <c r="AH49" s="207">
        <v>203</v>
      </c>
      <c r="AI49" s="207">
        <v>12353</v>
      </c>
      <c r="AJ49" s="102">
        <f t="shared" si="9"/>
        <v>3088.25</v>
      </c>
    </row>
    <row r="50" spans="1:36">
      <c r="A50" s="100" t="s">
        <v>1312</v>
      </c>
      <c r="B50" s="158" t="s">
        <v>1670</v>
      </c>
      <c r="C50" s="88" t="str">
        <f>VLOOKUP(B50,Remark!S:T,2,0)</f>
        <v>RMA2</v>
      </c>
      <c r="D50" s="91"/>
      <c r="E50" s="91"/>
      <c r="F50" s="91"/>
      <c r="G50" s="57"/>
      <c r="H50" s="57"/>
      <c r="I50" s="98"/>
      <c r="J50" s="98">
        <v>4</v>
      </c>
      <c r="K50" s="159">
        <v>188</v>
      </c>
      <c r="L50" s="98">
        <f t="shared" si="1"/>
        <v>47</v>
      </c>
      <c r="M50" s="102">
        <v>53</v>
      </c>
      <c r="N50" s="102">
        <v>3351</v>
      </c>
      <c r="O50" s="98">
        <f t="shared" si="2"/>
        <v>837.75</v>
      </c>
      <c r="P50" s="213">
        <v>67</v>
      </c>
      <c r="Q50" s="213">
        <v>4833</v>
      </c>
      <c r="R50" s="214">
        <f t="shared" si="3"/>
        <v>1208.25</v>
      </c>
      <c r="S50" s="213">
        <v>114</v>
      </c>
      <c r="T50" s="213">
        <v>7574</v>
      </c>
      <c r="U50" s="214">
        <f t="shared" si="4"/>
        <v>1893.5</v>
      </c>
      <c r="V50" s="19">
        <v>127</v>
      </c>
      <c r="W50" s="19">
        <v>7785</v>
      </c>
      <c r="X50" s="264">
        <f t="shared" si="5"/>
        <v>1946.25</v>
      </c>
      <c r="Y50" s="19">
        <v>158</v>
      </c>
      <c r="Z50" s="19">
        <v>10442</v>
      </c>
      <c r="AA50" s="264">
        <f t="shared" si="6"/>
        <v>2610.5</v>
      </c>
      <c r="AB50" s="213">
        <v>171</v>
      </c>
      <c r="AC50" s="213">
        <v>12817</v>
      </c>
      <c r="AD50" s="264">
        <f t="shared" si="7"/>
        <v>3204.25</v>
      </c>
      <c r="AE50" s="213">
        <v>146</v>
      </c>
      <c r="AF50" s="213">
        <v>10294</v>
      </c>
      <c r="AG50" s="264">
        <f t="shared" si="8"/>
        <v>2573.5</v>
      </c>
      <c r="AH50" s="207">
        <v>104</v>
      </c>
      <c r="AI50" s="207">
        <v>7748</v>
      </c>
      <c r="AJ50" s="102">
        <f t="shared" si="9"/>
        <v>1937</v>
      </c>
    </row>
    <row r="51" spans="1:36">
      <c r="A51" s="156" t="s">
        <v>2380</v>
      </c>
      <c r="B51" s="221" t="s">
        <v>2381</v>
      </c>
      <c r="C51" s="88" t="s">
        <v>191</v>
      </c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102">
        <v>56</v>
      </c>
      <c r="W51" s="19">
        <v>3404</v>
      </c>
      <c r="X51" s="264">
        <f t="shared" si="5"/>
        <v>851</v>
      </c>
      <c r="Y51" s="57">
        <v>251</v>
      </c>
      <c r="Z51" s="19">
        <v>16093</v>
      </c>
      <c r="AA51" s="264">
        <f t="shared" si="6"/>
        <v>4023.25</v>
      </c>
      <c r="AB51" s="213">
        <v>317</v>
      </c>
      <c r="AC51" s="213">
        <v>20431</v>
      </c>
      <c r="AD51" s="264">
        <f t="shared" si="7"/>
        <v>5107.75</v>
      </c>
      <c r="AE51" s="213">
        <v>317</v>
      </c>
      <c r="AF51" s="213">
        <v>20471</v>
      </c>
      <c r="AG51" s="264">
        <f t="shared" si="8"/>
        <v>5117.75</v>
      </c>
      <c r="AH51" s="207">
        <v>435</v>
      </c>
      <c r="AI51" s="207">
        <v>30261</v>
      </c>
      <c r="AJ51" s="102">
        <f t="shared" si="9"/>
        <v>7565.25</v>
      </c>
    </row>
    <row r="52" spans="1:36">
      <c r="A52" s="100" t="s">
        <v>3514</v>
      </c>
      <c r="B52" s="311" t="s">
        <v>3483</v>
      </c>
      <c r="C52" s="261" t="s">
        <v>5</v>
      </c>
      <c r="AB52" s="213">
        <v>16</v>
      </c>
      <c r="AC52" s="213">
        <v>1396</v>
      </c>
      <c r="AD52" s="264">
        <f t="shared" si="7"/>
        <v>349</v>
      </c>
      <c r="AE52" s="213">
        <v>47</v>
      </c>
      <c r="AF52" s="213">
        <v>3165</v>
      </c>
      <c r="AG52" s="264">
        <f t="shared" si="8"/>
        <v>791.25</v>
      </c>
      <c r="AH52" s="207">
        <v>54</v>
      </c>
      <c r="AI52" s="207">
        <v>3966</v>
      </c>
      <c r="AJ52" s="102">
        <f t="shared" si="9"/>
        <v>991.5</v>
      </c>
    </row>
    <row r="53" spans="1:36">
      <c r="A53" s="156" t="s">
        <v>3504</v>
      </c>
      <c r="B53" s="311" t="s">
        <v>3484</v>
      </c>
      <c r="C53" s="261" t="s">
        <v>5</v>
      </c>
      <c r="X53" s="262"/>
      <c r="AA53" s="262"/>
      <c r="AB53" s="213">
        <v>11</v>
      </c>
      <c r="AC53" s="213">
        <v>969</v>
      </c>
      <c r="AD53" s="264">
        <f t="shared" si="7"/>
        <v>242.25</v>
      </c>
      <c r="AE53" s="213">
        <v>28</v>
      </c>
      <c r="AF53" s="213">
        <v>2912</v>
      </c>
      <c r="AG53" s="264">
        <f t="shared" si="8"/>
        <v>728</v>
      </c>
      <c r="AH53" s="207">
        <v>38</v>
      </c>
      <c r="AI53" s="207">
        <v>2918</v>
      </c>
      <c r="AJ53" s="102">
        <f t="shared" si="9"/>
        <v>729.5</v>
      </c>
    </row>
    <row r="54" spans="1:36">
      <c r="A54" s="100" t="s">
        <v>3506</v>
      </c>
      <c r="B54" s="311" t="s">
        <v>3485</v>
      </c>
      <c r="C54" s="261" t="s">
        <v>5</v>
      </c>
      <c r="AB54" s="213">
        <v>8</v>
      </c>
      <c r="AC54" s="213">
        <v>628</v>
      </c>
      <c r="AD54" s="264">
        <f t="shared" si="7"/>
        <v>157</v>
      </c>
      <c r="AE54" s="213">
        <v>22</v>
      </c>
      <c r="AF54" s="213">
        <v>1598</v>
      </c>
      <c r="AG54" s="264">
        <f t="shared" si="8"/>
        <v>399.5</v>
      </c>
      <c r="AH54" s="207">
        <v>33</v>
      </c>
      <c r="AI54" s="207">
        <v>2487</v>
      </c>
      <c r="AJ54" s="102">
        <f t="shared" si="9"/>
        <v>621.75</v>
      </c>
    </row>
    <row r="55" spans="1:36">
      <c r="A55" s="156" t="s">
        <v>3509</v>
      </c>
      <c r="B55" s="311" t="s">
        <v>3486</v>
      </c>
      <c r="C55" s="261" t="s">
        <v>5</v>
      </c>
      <c r="AB55" s="213">
        <v>17</v>
      </c>
      <c r="AC55" s="213">
        <v>1251</v>
      </c>
      <c r="AD55" s="264">
        <f t="shared" si="7"/>
        <v>312.75</v>
      </c>
      <c r="AE55" s="213">
        <v>11</v>
      </c>
      <c r="AF55" s="213">
        <v>869</v>
      </c>
      <c r="AG55" s="264">
        <f t="shared" si="8"/>
        <v>217.25</v>
      </c>
      <c r="AH55" s="207">
        <v>28</v>
      </c>
      <c r="AI55" s="207">
        <v>2132</v>
      </c>
      <c r="AJ55" s="102">
        <f t="shared" si="9"/>
        <v>533</v>
      </c>
    </row>
    <row r="56" spans="1:36">
      <c r="A56" s="100" t="s">
        <v>3518</v>
      </c>
      <c r="B56" s="311" t="s">
        <v>3487</v>
      </c>
      <c r="C56" s="261" t="s">
        <v>5</v>
      </c>
      <c r="AB56" s="213">
        <v>141</v>
      </c>
      <c r="AC56" s="213">
        <v>12051</v>
      </c>
      <c r="AD56" s="264">
        <f t="shared" si="7"/>
        <v>3012.75</v>
      </c>
      <c r="AE56" s="213">
        <v>184</v>
      </c>
      <c r="AF56" s="213">
        <v>14620</v>
      </c>
      <c r="AG56" s="264">
        <f t="shared" si="8"/>
        <v>3655</v>
      </c>
      <c r="AH56" s="207">
        <v>106</v>
      </c>
      <c r="AI56" s="207">
        <v>8538</v>
      </c>
      <c r="AJ56" s="102">
        <f t="shared" si="9"/>
        <v>2134.5</v>
      </c>
    </row>
    <row r="57" spans="1:36">
      <c r="A57" s="156" t="s">
        <v>3516</v>
      </c>
      <c r="B57" s="311" t="s">
        <v>3488</v>
      </c>
      <c r="C57" s="261" t="s">
        <v>5</v>
      </c>
      <c r="AB57" s="213">
        <v>39</v>
      </c>
      <c r="AC57" s="213">
        <v>3797</v>
      </c>
      <c r="AD57" s="264">
        <f t="shared" si="7"/>
        <v>949.25</v>
      </c>
      <c r="AE57" s="213">
        <v>82</v>
      </c>
      <c r="AF57" s="213">
        <v>6214</v>
      </c>
      <c r="AG57" s="264">
        <f t="shared" si="8"/>
        <v>1553.5</v>
      </c>
      <c r="AH57" s="207">
        <v>62</v>
      </c>
      <c r="AI57" s="207">
        <v>4446</v>
      </c>
      <c r="AJ57" s="102">
        <f t="shared" si="9"/>
        <v>1111.5</v>
      </c>
    </row>
    <row r="58" spans="1:36">
      <c r="A58" s="100" t="s">
        <v>3517</v>
      </c>
      <c r="B58" s="311" t="s">
        <v>3489</v>
      </c>
      <c r="C58" s="261" t="s">
        <v>5</v>
      </c>
      <c r="AB58" s="213">
        <v>12</v>
      </c>
      <c r="AC58" s="213">
        <v>816</v>
      </c>
      <c r="AD58" s="264">
        <f t="shared" si="7"/>
        <v>204</v>
      </c>
      <c r="AE58" s="213">
        <v>46</v>
      </c>
      <c r="AF58" s="213">
        <v>3430</v>
      </c>
      <c r="AG58" s="264">
        <f t="shared" si="8"/>
        <v>857.5</v>
      </c>
      <c r="AH58" s="207">
        <v>146</v>
      </c>
      <c r="AI58" s="207">
        <v>9334</v>
      </c>
      <c r="AJ58" s="102">
        <f t="shared" si="9"/>
        <v>2333.5</v>
      </c>
    </row>
    <row r="59" spans="1:36">
      <c r="A59" s="156" t="s">
        <v>3513</v>
      </c>
      <c r="B59" s="311" t="s">
        <v>3490</v>
      </c>
      <c r="C59" s="261" t="s">
        <v>5</v>
      </c>
      <c r="AB59" s="213">
        <v>24</v>
      </c>
      <c r="AC59" s="213">
        <v>2136</v>
      </c>
      <c r="AD59" s="264">
        <f t="shared" si="7"/>
        <v>534</v>
      </c>
      <c r="AE59" s="213">
        <v>24</v>
      </c>
      <c r="AF59" s="213">
        <v>1528</v>
      </c>
      <c r="AG59" s="264">
        <f t="shared" si="8"/>
        <v>382</v>
      </c>
      <c r="AH59" s="207">
        <v>41</v>
      </c>
      <c r="AI59" s="207">
        <v>2459</v>
      </c>
      <c r="AJ59" s="102">
        <f t="shared" si="9"/>
        <v>614.75</v>
      </c>
    </row>
    <row r="60" spans="1:36">
      <c r="A60" s="100" t="s">
        <v>3505</v>
      </c>
      <c r="B60" s="311" t="s">
        <v>3491</v>
      </c>
      <c r="C60" s="261" t="s">
        <v>5</v>
      </c>
      <c r="AB60" s="213">
        <v>26</v>
      </c>
      <c r="AC60" s="213">
        <v>2246</v>
      </c>
      <c r="AD60" s="264">
        <f t="shared" si="7"/>
        <v>561.5</v>
      </c>
      <c r="AE60" s="213">
        <v>36</v>
      </c>
      <c r="AF60" s="213">
        <v>2556</v>
      </c>
      <c r="AG60" s="264">
        <f t="shared" si="8"/>
        <v>639</v>
      </c>
      <c r="AH60" s="207">
        <v>59</v>
      </c>
      <c r="AI60" s="207">
        <v>5013</v>
      </c>
      <c r="AJ60" s="102">
        <f t="shared" si="9"/>
        <v>1253.25</v>
      </c>
    </row>
    <row r="61" spans="1:36">
      <c r="A61" s="156" t="s">
        <v>3507</v>
      </c>
      <c r="B61" s="311" t="s">
        <v>3492</v>
      </c>
      <c r="C61" s="261" t="s">
        <v>5</v>
      </c>
      <c r="AB61" s="213">
        <v>4</v>
      </c>
      <c r="AC61" s="213">
        <v>276</v>
      </c>
      <c r="AD61" s="264">
        <f t="shared" si="7"/>
        <v>69</v>
      </c>
      <c r="AE61" s="213">
        <v>11</v>
      </c>
      <c r="AF61" s="213">
        <v>1209</v>
      </c>
      <c r="AG61" s="264">
        <f t="shared" si="8"/>
        <v>302.25</v>
      </c>
      <c r="AH61" s="207">
        <v>13</v>
      </c>
      <c r="AI61" s="207">
        <v>1027</v>
      </c>
      <c r="AJ61" s="102">
        <f t="shared" si="9"/>
        <v>256.75</v>
      </c>
    </row>
    <row r="62" spans="1:36">
      <c r="A62" s="100" t="s">
        <v>3510</v>
      </c>
      <c r="B62" s="311" t="s">
        <v>3493</v>
      </c>
      <c r="C62" s="261" t="s">
        <v>5</v>
      </c>
      <c r="AB62" s="213">
        <v>88</v>
      </c>
      <c r="AC62" s="213">
        <v>5688</v>
      </c>
      <c r="AD62" s="264">
        <f t="shared" si="7"/>
        <v>1422</v>
      </c>
      <c r="AE62" s="213">
        <v>140</v>
      </c>
      <c r="AF62" s="213">
        <v>9880</v>
      </c>
      <c r="AG62" s="264">
        <f t="shared" si="8"/>
        <v>2470</v>
      </c>
      <c r="AH62" s="207">
        <v>219</v>
      </c>
      <c r="AI62" s="207">
        <v>16365</v>
      </c>
      <c r="AJ62" s="102">
        <f t="shared" si="9"/>
        <v>4091.25</v>
      </c>
    </row>
    <row r="63" spans="1:36">
      <c r="A63" s="100" t="s">
        <v>3503</v>
      </c>
      <c r="B63" s="311" t="s">
        <v>3494</v>
      </c>
      <c r="C63" s="261" t="s">
        <v>5</v>
      </c>
      <c r="AB63" s="213">
        <v>32</v>
      </c>
      <c r="AC63" s="213">
        <v>2780</v>
      </c>
      <c r="AD63" s="264">
        <f t="shared" si="7"/>
        <v>695</v>
      </c>
      <c r="AE63" s="213">
        <v>51</v>
      </c>
      <c r="AF63" s="213">
        <v>4109</v>
      </c>
      <c r="AG63" s="264">
        <f t="shared" si="8"/>
        <v>1027.25</v>
      </c>
      <c r="AH63" s="207">
        <v>51</v>
      </c>
      <c r="AI63" s="207">
        <v>3841</v>
      </c>
      <c r="AJ63" s="102">
        <f t="shared" si="9"/>
        <v>960.25</v>
      </c>
    </row>
    <row r="64" spans="1:36">
      <c r="A64" s="100"/>
      <c r="B64" s="311" t="s">
        <v>3495</v>
      </c>
      <c r="C64" s="261" t="s">
        <v>5</v>
      </c>
      <c r="AB64" s="213">
        <v>76</v>
      </c>
      <c r="AC64" s="213">
        <v>6472</v>
      </c>
      <c r="AD64" s="264">
        <f t="shared" si="7"/>
        <v>1618</v>
      </c>
      <c r="AE64" s="213">
        <v>156</v>
      </c>
      <c r="AF64" s="213">
        <v>13216</v>
      </c>
      <c r="AG64" s="264">
        <f t="shared" si="8"/>
        <v>3304</v>
      </c>
      <c r="AH64" s="207">
        <v>215</v>
      </c>
      <c r="AI64" s="207">
        <v>16921</v>
      </c>
      <c r="AJ64" s="102">
        <f t="shared" si="9"/>
        <v>4230.25</v>
      </c>
    </row>
    <row r="65" spans="1:36">
      <c r="A65" s="100" t="s">
        <v>3502</v>
      </c>
      <c r="B65" s="311" t="s">
        <v>3496</v>
      </c>
      <c r="C65" s="261" t="s">
        <v>5</v>
      </c>
      <c r="AB65" s="213">
        <v>27</v>
      </c>
      <c r="AC65" s="213">
        <v>2145</v>
      </c>
      <c r="AD65" s="264">
        <f t="shared" si="7"/>
        <v>536.25</v>
      </c>
      <c r="AE65" s="213">
        <v>124</v>
      </c>
      <c r="AF65" s="213">
        <v>8656</v>
      </c>
      <c r="AG65" s="264">
        <f t="shared" si="8"/>
        <v>2164</v>
      </c>
      <c r="AH65" s="207">
        <v>105</v>
      </c>
      <c r="AI65" s="207">
        <v>7659</v>
      </c>
      <c r="AJ65" s="102">
        <f t="shared" si="9"/>
        <v>1914.75</v>
      </c>
    </row>
    <row r="66" spans="1:36">
      <c r="A66" s="100" t="s">
        <v>3512</v>
      </c>
      <c r="B66" s="311" t="s">
        <v>3497</v>
      </c>
      <c r="C66" s="261" t="s">
        <v>5</v>
      </c>
      <c r="AB66" s="213">
        <v>2</v>
      </c>
      <c r="AC66" s="213">
        <v>118</v>
      </c>
      <c r="AD66" s="264">
        <f t="shared" si="7"/>
        <v>29.5</v>
      </c>
      <c r="AE66" s="213">
        <v>12</v>
      </c>
      <c r="AF66" s="213">
        <v>604</v>
      </c>
      <c r="AG66" s="264">
        <f t="shared" si="8"/>
        <v>151</v>
      </c>
      <c r="AH66" s="207">
        <v>24</v>
      </c>
      <c r="AI66" s="207">
        <v>1676</v>
      </c>
      <c r="AJ66" s="102">
        <f t="shared" si="9"/>
        <v>419</v>
      </c>
    </row>
    <row r="67" spans="1:36">
      <c r="A67" s="156" t="s">
        <v>3508</v>
      </c>
      <c r="B67" s="311" t="s">
        <v>3498</v>
      </c>
      <c r="C67" s="261" t="s">
        <v>5</v>
      </c>
      <c r="AB67" s="213">
        <v>11</v>
      </c>
      <c r="AC67" s="213">
        <v>925</v>
      </c>
      <c r="AD67" s="264">
        <f t="shared" si="7"/>
        <v>231.25</v>
      </c>
      <c r="AE67" s="213">
        <v>37</v>
      </c>
      <c r="AF67" s="213">
        <v>2615</v>
      </c>
      <c r="AG67" s="264">
        <f t="shared" si="8"/>
        <v>653.75</v>
      </c>
      <c r="AH67" s="207">
        <v>78</v>
      </c>
      <c r="AI67" s="207">
        <v>5542</v>
      </c>
      <c r="AJ67" s="102">
        <f t="shared" si="9"/>
        <v>1385.5</v>
      </c>
    </row>
    <row r="68" spans="1:36">
      <c r="A68" s="100" t="s">
        <v>3511</v>
      </c>
      <c r="B68" s="311" t="s">
        <v>3499</v>
      </c>
      <c r="C68" s="261" t="s">
        <v>5</v>
      </c>
      <c r="AB68" s="213">
        <v>11</v>
      </c>
      <c r="AC68" s="213">
        <v>797</v>
      </c>
      <c r="AD68" s="264">
        <f t="shared" ref="AD68:AD70" si="11">AC68*25%</f>
        <v>199.25</v>
      </c>
      <c r="AE68" s="213">
        <v>11</v>
      </c>
      <c r="AF68" s="213">
        <v>701</v>
      </c>
      <c r="AG68" s="264">
        <f t="shared" ref="AG68:AG70" si="12">AF68*25%</f>
        <v>175.25</v>
      </c>
      <c r="AH68" s="207">
        <v>28</v>
      </c>
      <c r="AI68" s="207">
        <v>2076</v>
      </c>
      <c r="AJ68" s="102">
        <f t="shared" ref="AJ68:AJ74" si="13">AI68*25%</f>
        <v>519</v>
      </c>
    </row>
    <row r="69" spans="1:36">
      <c r="A69" s="156"/>
      <c r="B69" s="311" t="s">
        <v>3500</v>
      </c>
      <c r="C69" s="261" t="s">
        <v>5</v>
      </c>
      <c r="AB69" s="213">
        <v>19</v>
      </c>
      <c r="AC69" s="213">
        <v>1501</v>
      </c>
      <c r="AD69" s="264">
        <f t="shared" si="11"/>
        <v>375.25</v>
      </c>
      <c r="AE69" s="213">
        <v>47</v>
      </c>
      <c r="AF69" s="213">
        <v>4005</v>
      </c>
      <c r="AG69" s="264">
        <f t="shared" si="12"/>
        <v>1001.25</v>
      </c>
      <c r="AH69" s="207">
        <v>92</v>
      </c>
      <c r="AI69" s="207">
        <v>7332</v>
      </c>
      <c r="AJ69" s="102">
        <f t="shared" si="13"/>
        <v>1833</v>
      </c>
    </row>
    <row r="70" spans="1:36">
      <c r="A70" s="375" t="s">
        <v>3515</v>
      </c>
      <c r="B70" s="376" t="s">
        <v>3501</v>
      </c>
      <c r="C70" s="377" t="s">
        <v>5</v>
      </c>
      <c r="AB70" s="378">
        <v>26</v>
      </c>
      <c r="AC70" s="378">
        <v>2002</v>
      </c>
      <c r="AD70" s="379">
        <f t="shared" si="11"/>
        <v>500.5</v>
      </c>
      <c r="AE70" s="378">
        <v>107</v>
      </c>
      <c r="AF70" s="378">
        <v>9037</v>
      </c>
      <c r="AG70" s="379">
        <f t="shared" si="12"/>
        <v>2259.25</v>
      </c>
      <c r="AH70" s="381">
        <v>109</v>
      </c>
      <c r="AI70" s="381">
        <v>7551</v>
      </c>
      <c r="AJ70" s="382">
        <f t="shared" si="13"/>
        <v>1887.75</v>
      </c>
    </row>
    <row r="71" spans="1:36">
      <c r="A71" s="380"/>
      <c r="B71" s="221" t="s">
        <v>4763</v>
      </c>
      <c r="C71" s="261" t="s">
        <v>5</v>
      </c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21"/>
      <c r="X71" s="221"/>
      <c r="Y71" s="221"/>
      <c r="Z71" s="221"/>
      <c r="AA71" s="221"/>
      <c r="AB71" s="221"/>
      <c r="AC71" s="221"/>
      <c r="AD71" s="221"/>
      <c r="AE71" s="221"/>
      <c r="AF71" s="221"/>
      <c r="AG71" s="221"/>
      <c r="AH71" s="222">
        <v>44</v>
      </c>
      <c r="AI71" s="222">
        <v>2480</v>
      </c>
      <c r="AJ71" s="382">
        <f t="shared" si="13"/>
        <v>620</v>
      </c>
    </row>
    <row r="72" spans="1:36">
      <c r="A72" s="380"/>
      <c r="B72" s="221" t="s">
        <v>4764</v>
      </c>
      <c r="C72" s="261" t="s">
        <v>5</v>
      </c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  <c r="AA72" s="221"/>
      <c r="AB72" s="221"/>
      <c r="AC72" s="221"/>
      <c r="AD72" s="221"/>
      <c r="AE72" s="221"/>
      <c r="AF72" s="221"/>
      <c r="AG72" s="221"/>
      <c r="AH72" s="222">
        <v>41</v>
      </c>
      <c r="AI72" s="222">
        <v>3375</v>
      </c>
      <c r="AJ72" s="382">
        <f t="shared" si="13"/>
        <v>843.75</v>
      </c>
    </row>
    <row r="73" spans="1:36">
      <c r="A73" s="380"/>
      <c r="B73" s="221" t="s">
        <v>4765</v>
      </c>
      <c r="C73" s="261" t="s">
        <v>5</v>
      </c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  <c r="AE73" s="221"/>
      <c r="AF73" s="221"/>
      <c r="AG73" s="221"/>
      <c r="AH73" s="222">
        <v>31</v>
      </c>
      <c r="AI73" s="222">
        <v>2005</v>
      </c>
      <c r="AJ73" s="382">
        <f t="shared" si="13"/>
        <v>501.25</v>
      </c>
    </row>
    <row r="74" spans="1:36">
      <c r="A74" s="380"/>
      <c r="B74" s="221" t="s">
        <v>4766</v>
      </c>
      <c r="C74" s="261" t="s">
        <v>5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21"/>
      <c r="AD74" s="221"/>
      <c r="AE74" s="221"/>
      <c r="AF74" s="221"/>
      <c r="AG74" s="221"/>
      <c r="AH74" s="222">
        <v>2</v>
      </c>
      <c r="AI74" s="222">
        <v>94</v>
      </c>
      <c r="AJ74" s="382">
        <f t="shared" si="13"/>
        <v>23.5</v>
      </c>
    </row>
    <row r="75" spans="1:36">
      <c r="A75" s="439" t="s">
        <v>925</v>
      </c>
      <c r="B75" s="440"/>
      <c r="C75" s="441"/>
      <c r="D75" s="68">
        <f t="shared" ref="D75:I75" si="14">SUM(D3:D48)</f>
        <v>176</v>
      </c>
      <c r="E75" s="68">
        <f t="shared" si="14"/>
        <v>12040</v>
      </c>
      <c r="F75" s="68">
        <f t="shared" si="14"/>
        <v>3010</v>
      </c>
      <c r="G75" s="68">
        <f t="shared" si="14"/>
        <v>3815</v>
      </c>
      <c r="H75" s="68">
        <f t="shared" si="14"/>
        <v>274657</v>
      </c>
      <c r="I75" s="68">
        <f t="shared" si="14"/>
        <v>68664.25</v>
      </c>
      <c r="J75" s="68">
        <f t="shared" ref="J75:U75" si="15">SUM(J3:J50)</f>
        <v>5678</v>
      </c>
      <c r="K75" s="68">
        <f t="shared" si="15"/>
        <v>392786</v>
      </c>
      <c r="L75" s="68">
        <f t="shared" si="15"/>
        <v>98196.5</v>
      </c>
      <c r="M75" s="68">
        <f t="shared" si="15"/>
        <v>8228</v>
      </c>
      <c r="N75" s="68">
        <f t="shared" si="15"/>
        <v>543736</v>
      </c>
      <c r="O75" s="68">
        <f t="shared" si="15"/>
        <v>135934</v>
      </c>
      <c r="P75" s="212">
        <f t="shared" si="15"/>
        <v>8318</v>
      </c>
      <c r="Q75" s="212">
        <f t="shared" si="15"/>
        <v>532886</v>
      </c>
      <c r="R75" s="212">
        <f t="shared" si="15"/>
        <v>133221.5</v>
      </c>
      <c r="S75" s="212">
        <f t="shared" si="15"/>
        <v>11637</v>
      </c>
      <c r="T75" s="212">
        <f t="shared" si="15"/>
        <v>747547</v>
      </c>
      <c r="U75" s="212">
        <f t="shared" si="15"/>
        <v>186886.75</v>
      </c>
      <c r="V75" s="263">
        <f t="shared" ref="V75:AA75" si="16">SUM(V3:V51)</f>
        <v>13132</v>
      </c>
      <c r="W75" s="263">
        <f t="shared" si="16"/>
        <v>847288</v>
      </c>
      <c r="X75" s="263">
        <f t="shared" si="16"/>
        <v>211822</v>
      </c>
      <c r="Y75" s="263">
        <f t="shared" si="16"/>
        <v>14687</v>
      </c>
      <c r="Z75" s="263">
        <f t="shared" si="16"/>
        <v>946421</v>
      </c>
      <c r="AA75" s="263">
        <f t="shared" si="16"/>
        <v>236605.25</v>
      </c>
      <c r="AB75" s="263">
        <f t="shared" ref="AB75:AG75" si="17">SUM(AB3:AB70)</f>
        <v>16350</v>
      </c>
      <c r="AC75" s="263">
        <f t="shared" si="17"/>
        <v>1081206</v>
      </c>
      <c r="AD75" s="263">
        <f t="shared" si="17"/>
        <v>270301.5</v>
      </c>
      <c r="AE75" s="263">
        <f t="shared" si="17"/>
        <v>14655</v>
      </c>
      <c r="AF75" s="263">
        <f t="shared" si="17"/>
        <v>967913</v>
      </c>
      <c r="AG75" s="263">
        <f t="shared" si="17"/>
        <v>241978.25</v>
      </c>
      <c r="AH75" s="263">
        <f>SUM(AH3:AH74)</f>
        <v>15590</v>
      </c>
      <c r="AI75" s="263">
        <f>SUM(AI3:AI74)</f>
        <v>1046274</v>
      </c>
      <c r="AJ75" s="263">
        <f>SUM(AJ3:AJ74)</f>
        <v>261568.5</v>
      </c>
    </row>
  </sheetData>
  <autoFilter ref="A2:F75" xr:uid="{00000000-0009-0000-0000-000004000000}"/>
  <mergeCells count="15">
    <mergeCell ref="AH1:AJ1"/>
    <mergeCell ref="AE1:AG1"/>
    <mergeCell ref="AB1:AD1"/>
    <mergeCell ref="Y1:AA1"/>
    <mergeCell ref="V1:X1"/>
    <mergeCell ref="A75:C75"/>
    <mergeCell ref="A1:A2"/>
    <mergeCell ref="B1:B2"/>
    <mergeCell ref="C1:C2"/>
    <mergeCell ref="D1:F1"/>
    <mergeCell ref="S1:U1"/>
    <mergeCell ref="P1:R1"/>
    <mergeCell ref="M1:O1"/>
    <mergeCell ref="J1:L1"/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33"/>
  </sheetPr>
  <dimension ref="A1:AD566"/>
  <sheetViews>
    <sheetView showGridLines="0" zoomScale="90" zoomScaleNormal="90" zoomScaleSheetLayoutView="100" workbookViewId="0">
      <pane xSplit="3" ySplit="2" topLeftCell="AB563" activePane="bottomRight" state="frozen"/>
      <selection activeCell="G24" sqref="G24"/>
      <selection pane="topRight" activeCell="G24" sqref="G24"/>
      <selection pane="bottomLeft" activeCell="G24" sqref="G24"/>
      <selection pane="bottomRight" activeCell="AD3" sqref="AD3:AD565"/>
    </sheetView>
  </sheetViews>
  <sheetFormatPr defaultRowHeight="15"/>
  <cols>
    <col min="2" max="2" width="40.85546875" customWidth="1"/>
    <col min="3" max="3" width="9" style="25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hidden="1" customWidth="1"/>
    <col min="17" max="18" width="14.140625" hidden="1" customWidth="1"/>
    <col min="19" max="19" width="10" hidden="1" customWidth="1"/>
    <col min="20" max="21" width="14.140625" hidden="1" customWidth="1"/>
    <col min="22" max="22" width="13.28515625" hidden="1" customWidth="1"/>
    <col min="23" max="24" width="14.140625" hidden="1" customWidth="1"/>
    <col min="25" max="25" width="13.28515625" hidden="1" customWidth="1"/>
    <col min="26" max="27" width="14.140625" hidden="1" customWidth="1"/>
    <col min="28" max="28" width="13.28515625" customWidth="1"/>
    <col min="29" max="30" width="14.140625" customWidth="1"/>
  </cols>
  <sheetData>
    <row r="1" spans="1:30">
      <c r="A1" s="448" t="s">
        <v>0</v>
      </c>
      <c r="B1" s="449" t="s">
        <v>2</v>
      </c>
      <c r="C1" s="448" t="s">
        <v>1</v>
      </c>
      <c r="D1" s="444">
        <v>43132</v>
      </c>
      <c r="E1" s="444"/>
      <c r="F1" s="444"/>
      <c r="G1" s="444">
        <v>43160</v>
      </c>
      <c r="H1" s="444"/>
      <c r="I1" s="444"/>
      <c r="J1" s="444">
        <v>43191</v>
      </c>
      <c r="K1" s="444"/>
      <c r="L1" s="444"/>
      <c r="M1" s="444">
        <v>43221</v>
      </c>
      <c r="N1" s="444"/>
      <c r="O1" s="444"/>
      <c r="P1" s="444">
        <v>43252</v>
      </c>
      <c r="Q1" s="444"/>
      <c r="R1" s="444"/>
      <c r="S1" s="444">
        <v>43282</v>
      </c>
      <c r="T1" s="444"/>
      <c r="U1" s="444"/>
      <c r="V1" s="444">
        <v>43313</v>
      </c>
      <c r="W1" s="444"/>
      <c r="X1" s="444"/>
      <c r="Y1" s="444">
        <v>43344</v>
      </c>
      <c r="Z1" s="444"/>
      <c r="AA1" s="444"/>
      <c r="AB1" s="444">
        <v>43374</v>
      </c>
      <c r="AC1" s="444"/>
      <c r="AD1" s="444"/>
    </row>
    <row r="2" spans="1:30">
      <c r="A2" s="448"/>
      <c r="B2" s="449"/>
      <c r="C2" s="448"/>
      <c r="D2" s="161" t="s">
        <v>923</v>
      </c>
      <c r="E2" s="161" t="s">
        <v>922</v>
      </c>
      <c r="F2" s="162">
        <v>0.25</v>
      </c>
      <c r="G2" s="161" t="s">
        <v>923</v>
      </c>
      <c r="H2" s="161" t="s">
        <v>922</v>
      </c>
      <c r="I2" s="162">
        <v>0.25</v>
      </c>
      <c r="J2" s="161" t="s">
        <v>923</v>
      </c>
      <c r="K2" s="161" t="s">
        <v>922</v>
      </c>
      <c r="L2" s="162">
        <v>0.25</v>
      </c>
      <c r="M2" s="161" t="s">
        <v>923</v>
      </c>
      <c r="N2" s="161" t="s">
        <v>922</v>
      </c>
      <c r="O2" s="162">
        <v>0.25</v>
      </c>
      <c r="P2" s="161" t="s">
        <v>923</v>
      </c>
      <c r="Q2" s="161" t="s">
        <v>922</v>
      </c>
      <c r="R2" s="162">
        <v>0.25</v>
      </c>
      <c r="S2" s="161" t="s">
        <v>923</v>
      </c>
      <c r="T2" s="161" t="s">
        <v>922</v>
      </c>
      <c r="U2" s="162">
        <v>0.25</v>
      </c>
      <c r="V2" s="161" t="s">
        <v>923</v>
      </c>
      <c r="W2" s="161" t="s">
        <v>922</v>
      </c>
      <c r="X2" s="162">
        <v>0.25</v>
      </c>
      <c r="Y2" s="161" t="s">
        <v>923</v>
      </c>
      <c r="Z2" s="161" t="s">
        <v>922</v>
      </c>
      <c r="AA2" s="162">
        <v>0.25</v>
      </c>
      <c r="AB2" s="161" t="s">
        <v>923</v>
      </c>
      <c r="AC2" s="161" t="s">
        <v>922</v>
      </c>
      <c r="AD2" s="162">
        <v>0.25</v>
      </c>
    </row>
    <row r="3" spans="1:30">
      <c r="A3" s="195" t="s">
        <v>1656</v>
      </c>
      <c r="B3" s="179" t="s">
        <v>1646</v>
      </c>
      <c r="C3" s="269" t="str">
        <f>VLOOKUP(A3,Remark!Z:AB,3,0)</f>
        <v>Kerry</v>
      </c>
      <c r="D3" s="159">
        <v>28</v>
      </c>
      <c r="E3" s="160">
        <v>2040</v>
      </c>
      <c r="F3" s="58">
        <f>E3*25%</f>
        <v>510</v>
      </c>
      <c r="G3" s="194">
        <v>183</v>
      </c>
      <c r="H3" s="194">
        <v>12173</v>
      </c>
      <c r="I3" s="58">
        <f>H3*25%</f>
        <v>3043.25</v>
      </c>
      <c r="J3" s="210">
        <v>248</v>
      </c>
      <c r="K3" s="210">
        <v>16100</v>
      </c>
      <c r="L3" s="219">
        <f>K3*25%</f>
        <v>4025</v>
      </c>
      <c r="M3" s="210">
        <v>382</v>
      </c>
      <c r="N3" s="210">
        <v>27486</v>
      </c>
      <c r="O3" s="219">
        <f>N3*25%</f>
        <v>6871.5</v>
      </c>
      <c r="P3" s="210">
        <v>290</v>
      </c>
      <c r="Q3" s="210">
        <v>20414</v>
      </c>
      <c r="R3" s="268">
        <f>Q3*25%</f>
        <v>5103.5</v>
      </c>
      <c r="S3" s="210">
        <v>257</v>
      </c>
      <c r="T3" s="210">
        <v>18711</v>
      </c>
      <c r="U3" s="268">
        <f>T3*25%</f>
        <v>4677.75</v>
      </c>
      <c r="V3" s="312">
        <v>285</v>
      </c>
      <c r="W3" s="312">
        <v>20327</v>
      </c>
      <c r="X3" s="102">
        <f>W3*25%</f>
        <v>5081.75</v>
      </c>
      <c r="Y3" s="312">
        <v>218</v>
      </c>
      <c r="Z3" s="312">
        <v>15578</v>
      </c>
      <c r="AA3" s="102">
        <f>Z3*25%</f>
        <v>3894.5</v>
      </c>
      <c r="AB3" s="312">
        <v>260</v>
      </c>
      <c r="AC3" s="312">
        <v>17992</v>
      </c>
      <c r="AD3" s="102">
        <f>AC3*25%</f>
        <v>4498</v>
      </c>
    </row>
    <row r="4" spans="1:30">
      <c r="A4" s="195" t="s">
        <v>1659</v>
      </c>
      <c r="B4" s="179" t="s">
        <v>1647</v>
      </c>
      <c r="C4" s="269" t="str">
        <f>VLOOKUP(A4,Remark!Z:AB,3,0)</f>
        <v>Kerry</v>
      </c>
      <c r="D4" s="159">
        <v>30</v>
      </c>
      <c r="E4" s="160">
        <v>2002</v>
      </c>
      <c r="F4" s="58">
        <f t="shared" ref="F4:F12" si="0">E4*25%</f>
        <v>500.5</v>
      </c>
      <c r="G4" s="194">
        <v>119</v>
      </c>
      <c r="H4" s="194">
        <v>7985</v>
      </c>
      <c r="I4" s="58">
        <f t="shared" ref="I4:I14" si="1">H4*25%</f>
        <v>1996.25</v>
      </c>
      <c r="J4" s="210">
        <v>92</v>
      </c>
      <c r="K4" s="210">
        <v>6284</v>
      </c>
      <c r="L4" s="219">
        <f t="shared" ref="L4:L14" si="2">K4*25%</f>
        <v>1571</v>
      </c>
      <c r="M4" s="210">
        <v>112</v>
      </c>
      <c r="N4" s="210">
        <v>8460</v>
      </c>
      <c r="O4" s="219">
        <f t="shared" ref="O4:O14" si="3">N4*25%</f>
        <v>2115</v>
      </c>
      <c r="P4" s="210">
        <v>95</v>
      </c>
      <c r="Q4" s="210">
        <v>7041</v>
      </c>
      <c r="R4" s="268">
        <f t="shared" ref="R4:R67" si="4">Q4*25%</f>
        <v>1760.25</v>
      </c>
      <c r="S4" s="210">
        <v>115</v>
      </c>
      <c r="T4" s="210">
        <v>8153</v>
      </c>
      <c r="U4" s="268">
        <f t="shared" ref="U4:U67" si="5">T4*25%</f>
        <v>2038.25</v>
      </c>
      <c r="V4" s="312">
        <v>125</v>
      </c>
      <c r="W4" s="312">
        <v>8815</v>
      </c>
      <c r="X4" s="102">
        <f t="shared" ref="X4:X67" si="6">W4*25%</f>
        <v>2203.75</v>
      </c>
      <c r="Y4" s="312">
        <v>133</v>
      </c>
      <c r="Z4" s="312">
        <v>9435</v>
      </c>
      <c r="AA4" s="102">
        <f t="shared" ref="AA4:AA67" si="7">Z4*25%</f>
        <v>2358.75</v>
      </c>
      <c r="AB4" s="312">
        <v>121</v>
      </c>
      <c r="AC4" s="312">
        <v>7627</v>
      </c>
      <c r="AD4" s="102">
        <f t="shared" ref="AD4:AD67" si="8">AC4*25%</f>
        <v>1906.75</v>
      </c>
    </row>
    <row r="5" spans="1:30">
      <c r="A5" s="195" t="s">
        <v>1661</v>
      </c>
      <c r="B5" s="179" t="s">
        <v>1648</v>
      </c>
      <c r="C5" s="269" t="str">
        <f>VLOOKUP(A5,Remark!Z:AB,3,0)</f>
        <v>ONUT</v>
      </c>
      <c r="D5" s="159">
        <v>17</v>
      </c>
      <c r="E5" s="160">
        <v>807</v>
      </c>
      <c r="F5" s="58">
        <f t="shared" si="0"/>
        <v>201.75</v>
      </c>
      <c r="G5" s="194">
        <v>51</v>
      </c>
      <c r="H5" s="194">
        <v>3413</v>
      </c>
      <c r="I5" s="58">
        <f t="shared" si="1"/>
        <v>853.25</v>
      </c>
      <c r="J5" s="210">
        <v>60</v>
      </c>
      <c r="K5" s="210">
        <v>4456</v>
      </c>
      <c r="L5" s="219">
        <f t="shared" si="2"/>
        <v>1114</v>
      </c>
      <c r="M5" s="210">
        <v>65</v>
      </c>
      <c r="N5" s="210">
        <v>4843</v>
      </c>
      <c r="O5" s="219">
        <f t="shared" si="3"/>
        <v>1210.75</v>
      </c>
      <c r="P5" s="210">
        <v>48</v>
      </c>
      <c r="Q5" s="210">
        <v>3520</v>
      </c>
      <c r="R5" s="268">
        <f t="shared" si="4"/>
        <v>880</v>
      </c>
      <c r="S5" s="210">
        <v>45</v>
      </c>
      <c r="T5" s="210">
        <v>3499</v>
      </c>
      <c r="U5" s="268">
        <f t="shared" si="5"/>
        <v>874.75</v>
      </c>
      <c r="V5" s="312">
        <v>125</v>
      </c>
      <c r="W5" s="312">
        <v>7755</v>
      </c>
      <c r="X5" s="102">
        <f t="shared" si="6"/>
        <v>1938.75</v>
      </c>
      <c r="Y5" s="312">
        <v>151</v>
      </c>
      <c r="Z5" s="312">
        <v>9941</v>
      </c>
      <c r="AA5" s="102">
        <f t="shared" si="7"/>
        <v>2485.25</v>
      </c>
      <c r="AB5" s="312">
        <v>78</v>
      </c>
      <c r="AC5" s="312">
        <v>5610</v>
      </c>
      <c r="AD5" s="102">
        <f t="shared" si="8"/>
        <v>1402.5</v>
      </c>
    </row>
    <row r="6" spans="1:30">
      <c r="A6" s="195" t="s">
        <v>1662</v>
      </c>
      <c r="B6" s="179" t="s">
        <v>1649</v>
      </c>
      <c r="C6" s="269" t="str">
        <f>VLOOKUP(A6,Remark!Z:AB,3,0)</f>
        <v>Kerry</v>
      </c>
      <c r="D6" s="159">
        <v>13</v>
      </c>
      <c r="E6" s="160">
        <v>803</v>
      </c>
      <c r="F6" s="58">
        <f t="shared" si="0"/>
        <v>200.75</v>
      </c>
      <c r="G6" s="194">
        <v>36</v>
      </c>
      <c r="H6" s="194">
        <v>2228</v>
      </c>
      <c r="I6" s="58">
        <f t="shared" si="1"/>
        <v>557</v>
      </c>
      <c r="J6" s="210">
        <v>24</v>
      </c>
      <c r="K6" s="210">
        <v>1708</v>
      </c>
      <c r="L6" s="219">
        <f t="shared" si="2"/>
        <v>427</v>
      </c>
      <c r="M6" s="210">
        <v>51</v>
      </c>
      <c r="N6" s="210">
        <v>3241</v>
      </c>
      <c r="O6" s="219">
        <f t="shared" si="3"/>
        <v>810.25</v>
      </c>
      <c r="P6" s="210">
        <v>50</v>
      </c>
      <c r="Q6" s="210">
        <v>3242</v>
      </c>
      <c r="R6" s="268">
        <f t="shared" si="4"/>
        <v>810.5</v>
      </c>
      <c r="S6" s="210">
        <v>79</v>
      </c>
      <c r="T6" s="210">
        <v>5685</v>
      </c>
      <c r="U6" s="268">
        <f t="shared" si="5"/>
        <v>1421.25</v>
      </c>
      <c r="V6" s="312">
        <v>58</v>
      </c>
      <c r="W6" s="312">
        <v>3902</v>
      </c>
      <c r="X6" s="102">
        <f t="shared" si="6"/>
        <v>975.5</v>
      </c>
      <c r="Y6" s="312">
        <v>65</v>
      </c>
      <c r="Z6" s="312">
        <v>4519</v>
      </c>
      <c r="AA6" s="102">
        <f t="shared" si="7"/>
        <v>1129.75</v>
      </c>
      <c r="AB6" s="312">
        <v>61</v>
      </c>
      <c r="AC6" s="312">
        <v>4483</v>
      </c>
      <c r="AD6" s="102">
        <f t="shared" si="8"/>
        <v>1120.75</v>
      </c>
    </row>
    <row r="7" spans="1:30">
      <c r="A7" s="195" t="s">
        <v>1663</v>
      </c>
      <c r="B7" s="179" t="s">
        <v>1650</v>
      </c>
      <c r="C7" s="269" t="str">
        <f>VLOOKUP(A7,Remark!Z:AB,3,0)</f>
        <v>Kerry</v>
      </c>
      <c r="D7" s="159">
        <v>26</v>
      </c>
      <c r="E7" s="160">
        <v>1474</v>
      </c>
      <c r="F7" s="58">
        <f t="shared" si="0"/>
        <v>368.5</v>
      </c>
      <c r="G7" s="194">
        <v>162</v>
      </c>
      <c r="H7" s="194">
        <v>11230</v>
      </c>
      <c r="I7" s="58">
        <f t="shared" si="1"/>
        <v>2807.5</v>
      </c>
      <c r="J7" s="210">
        <v>173</v>
      </c>
      <c r="K7" s="210">
        <v>11047</v>
      </c>
      <c r="L7" s="219">
        <f t="shared" si="2"/>
        <v>2761.75</v>
      </c>
      <c r="M7" s="210">
        <v>176</v>
      </c>
      <c r="N7" s="210">
        <v>11240</v>
      </c>
      <c r="O7" s="219">
        <f t="shared" si="3"/>
        <v>2810</v>
      </c>
      <c r="P7" s="210">
        <v>282</v>
      </c>
      <c r="Q7" s="210">
        <v>17650</v>
      </c>
      <c r="R7" s="268">
        <f t="shared" si="4"/>
        <v>4412.5</v>
      </c>
      <c r="S7" s="210">
        <v>390</v>
      </c>
      <c r="T7" s="210">
        <v>24950</v>
      </c>
      <c r="U7" s="268">
        <f t="shared" si="5"/>
        <v>6237.5</v>
      </c>
      <c r="V7" s="312">
        <v>613</v>
      </c>
      <c r="W7" s="312">
        <v>35095</v>
      </c>
      <c r="X7" s="102">
        <f t="shared" si="6"/>
        <v>8773.75</v>
      </c>
      <c r="Y7" s="312">
        <v>320</v>
      </c>
      <c r="Z7" s="312">
        <v>21976</v>
      </c>
      <c r="AA7" s="102">
        <f t="shared" si="7"/>
        <v>5494</v>
      </c>
      <c r="AB7" s="312">
        <v>385</v>
      </c>
      <c r="AC7" s="312">
        <v>25251</v>
      </c>
      <c r="AD7" s="102">
        <f t="shared" si="8"/>
        <v>6312.75</v>
      </c>
    </row>
    <row r="8" spans="1:30">
      <c r="A8" s="195" t="s">
        <v>1657</v>
      </c>
      <c r="B8" s="179" t="s">
        <v>1651</v>
      </c>
      <c r="C8" s="269" t="str">
        <f>VLOOKUP(A8,Remark!Z:AB,3,0)</f>
        <v>Kerry</v>
      </c>
      <c r="D8" s="159">
        <v>6</v>
      </c>
      <c r="E8" s="160">
        <v>410</v>
      </c>
      <c r="F8" s="58">
        <f t="shared" si="0"/>
        <v>102.5</v>
      </c>
      <c r="G8" s="194">
        <v>39</v>
      </c>
      <c r="H8" s="194">
        <v>3209</v>
      </c>
      <c r="I8" s="58">
        <f t="shared" si="1"/>
        <v>802.25</v>
      </c>
      <c r="J8" s="210">
        <v>27</v>
      </c>
      <c r="K8" s="210">
        <v>2189</v>
      </c>
      <c r="L8" s="219">
        <f t="shared" si="2"/>
        <v>547.25</v>
      </c>
      <c r="M8" s="210">
        <v>48</v>
      </c>
      <c r="N8" s="210">
        <v>3720</v>
      </c>
      <c r="O8" s="219">
        <f t="shared" si="3"/>
        <v>930</v>
      </c>
      <c r="P8" s="210">
        <v>68</v>
      </c>
      <c r="Q8" s="210">
        <v>5296</v>
      </c>
      <c r="R8" s="268">
        <f t="shared" si="4"/>
        <v>1324</v>
      </c>
      <c r="S8" s="210">
        <v>95</v>
      </c>
      <c r="T8" s="210">
        <v>6493</v>
      </c>
      <c r="U8" s="268">
        <f t="shared" si="5"/>
        <v>1623.25</v>
      </c>
      <c r="V8" s="312">
        <v>146</v>
      </c>
      <c r="W8" s="312">
        <v>8770</v>
      </c>
      <c r="X8" s="102">
        <f t="shared" si="6"/>
        <v>2192.5</v>
      </c>
      <c r="Y8" s="312">
        <v>80</v>
      </c>
      <c r="Z8" s="312">
        <v>4528</v>
      </c>
      <c r="AA8" s="102">
        <f t="shared" si="7"/>
        <v>1132</v>
      </c>
      <c r="AB8" s="312">
        <v>72</v>
      </c>
      <c r="AC8" s="312">
        <v>4120</v>
      </c>
      <c r="AD8" s="102">
        <f t="shared" si="8"/>
        <v>1030</v>
      </c>
    </row>
    <row r="9" spans="1:30">
      <c r="A9" s="195" t="s">
        <v>1658</v>
      </c>
      <c r="B9" s="179" t="s">
        <v>1652</v>
      </c>
      <c r="C9" s="269" t="str">
        <f>VLOOKUP(A9,Remark!Z:AB,3,0)</f>
        <v>Kerry</v>
      </c>
      <c r="D9" s="159">
        <v>26</v>
      </c>
      <c r="E9" s="160">
        <v>2026</v>
      </c>
      <c r="F9" s="58">
        <f t="shared" si="0"/>
        <v>506.5</v>
      </c>
      <c r="G9" s="194">
        <v>152</v>
      </c>
      <c r="H9" s="194">
        <v>10412</v>
      </c>
      <c r="I9" s="58">
        <f t="shared" si="1"/>
        <v>2603</v>
      </c>
      <c r="J9" s="210">
        <v>93</v>
      </c>
      <c r="K9" s="210">
        <v>5807</v>
      </c>
      <c r="L9" s="219">
        <f t="shared" si="2"/>
        <v>1451.75</v>
      </c>
      <c r="M9" s="210">
        <v>131</v>
      </c>
      <c r="N9" s="210">
        <v>8217</v>
      </c>
      <c r="O9" s="219">
        <f t="shared" si="3"/>
        <v>2054.25</v>
      </c>
      <c r="P9" s="210">
        <v>126</v>
      </c>
      <c r="Q9" s="210">
        <v>7294</v>
      </c>
      <c r="R9" s="268">
        <f t="shared" si="4"/>
        <v>1823.5</v>
      </c>
      <c r="S9" s="210">
        <v>149</v>
      </c>
      <c r="T9" s="210">
        <v>9311</v>
      </c>
      <c r="U9" s="268">
        <f t="shared" si="5"/>
        <v>2327.75</v>
      </c>
      <c r="V9" s="312">
        <v>74</v>
      </c>
      <c r="W9" s="312">
        <v>5338</v>
      </c>
      <c r="X9" s="102">
        <f t="shared" si="6"/>
        <v>1334.5</v>
      </c>
      <c r="Y9" s="312">
        <v>72</v>
      </c>
      <c r="Z9" s="312">
        <v>5648</v>
      </c>
      <c r="AA9" s="102">
        <f t="shared" si="7"/>
        <v>1412</v>
      </c>
      <c r="AB9" s="312">
        <v>86</v>
      </c>
      <c r="AC9" s="312">
        <v>6558</v>
      </c>
      <c r="AD9" s="102">
        <f t="shared" si="8"/>
        <v>1639.5</v>
      </c>
    </row>
    <row r="10" spans="1:30">
      <c r="A10" s="195" t="s">
        <v>1660</v>
      </c>
      <c r="B10" s="179" t="s">
        <v>1653</v>
      </c>
      <c r="C10" s="269" t="str">
        <f>VLOOKUP(A10,Remark!Z:AB,3,0)</f>
        <v>Kerry</v>
      </c>
      <c r="D10" s="159">
        <v>10</v>
      </c>
      <c r="E10" s="160">
        <v>706</v>
      </c>
      <c r="F10" s="58">
        <f t="shared" si="0"/>
        <v>176.5</v>
      </c>
      <c r="G10" s="194">
        <v>20</v>
      </c>
      <c r="H10" s="194">
        <v>1360</v>
      </c>
      <c r="I10" s="58">
        <f t="shared" si="1"/>
        <v>340</v>
      </c>
      <c r="J10" s="210">
        <v>23</v>
      </c>
      <c r="K10" s="210">
        <v>1709</v>
      </c>
      <c r="L10" s="219">
        <f t="shared" si="2"/>
        <v>427.25</v>
      </c>
      <c r="M10" s="210">
        <v>58</v>
      </c>
      <c r="N10" s="210">
        <v>4338</v>
      </c>
      <c r="O10" s="219">
        <f t="shared" si="3"/>
        <v>1084.5</v>
      </c>
      <c r="P10" s="210">
        <v>51</v>
      </c>
      <c r="Q10" s="210">
        <v>3441</v>
      </c>
      <c r="R10" s="268">
        <f t="shared" si="4"/>
        <v>860.25</v>
      </c>
      <c r="S10" s="210">
        <v>36</v>
      </c>
      <c r="T10" s="210">
        <v>2580</v>
      </c>
      <c r="U10" s="268">
        <f t="shared" si="5"/>
        <v>645</v>
      </c>
      <c r="V10" s="312">
        <v>52</v>
      </c>
      <c r="W10" s="312">
        <v>2940</v>
      </c>
      <c r="X10" s="102">
        <f t="shared" si="6"/>
        <v>735</v>
      </c>
      <c r="Y10" s="312">
        <v>56</v>
      </c>
      <c r="Z10" s="312">
        <v>3380</v>
      </c>
      <c r="AA10" s="102">
        <f t="shared" si="7"/>
        <v>845</v>
      </c>
      <c r="AB10" s="312">
        <v>58</v>
      </c>
      <c r="AC10" s="312">
        <v>3686</v>
      </c>
      <c r="AD10" s="102">
        <f t="shared" si="8"/>
        <v>921.5</v>
      </c>
    </row>
    <row r="11" spans="1:30">
      <c r="A11" s="195" t="s">
        <v>1664</v>
      </c>
      <c r="B11" s="179" t="s">
        <v>1654</v>
      </c>
      <c r="C11" s="269" t="str">
        <f>VLOOKUP(A11,Remark!Z:AB,3,0)</f>
        <v>Kerry</v>
      </c>
      <c r="D11" s="159">
        <v>13</v>
      </c>
      <c r="E11" s="160">
        <v>891</v>
      </c>
      <c r="F11" s="58">
        <f t="shared" si="0"/>
        <v>222.75</v>
      </c>
      <c r="G11" s="194">
        <v>74</v>
      </c>
      <c r="H11" s="194">
        <v>6022</v>
      </c>
      <c r="I11" s="58">
        <f t="shared" si="1"/>
        <v>1505.5</v>
      </c>
      <c r="J11" s="210">
        <v>67</v>
      </c>
      <c r="K11" s="210">
        <v>4717</v>
      </c>
      <c r="L11" s="219">
        <f t="shared" si="2"/>
        <v>1179.25</v>
      </c>
      <c r="M11" s="210">
        <v>97</v>
      </c>
      <c r="N11" s="210">
        <v>6855</v>
      </c>
      <c r="O11" s="219">
        <f t="shared" si="3"/>
        <v>1713.75</v>
      </c>
      <c r="P11" s="210">
        <v>45</v>
      </c>
      <c r="Q11" s="210">
        <v>3519</v>
      </c>
      <c r="R11" s="268">
        <f t="shared" si="4"/>
        <v>879.75</v>
      </c>
      <c r="S11" s="210">
        <v>51</v>
      </c>
      <c r="T11" s="210">
        <v>3769</v>
      </c>
      <c r="U11" s="268">
        <f t="shared" si="5"/>
        <v>942.25</v>
      </c>
      <c r="V11" s="312">
        <v>64</v>
      </c>
      <c r="W11" s="312">
        <v>4500</v>
      </c>
      <c r="X11" s="102">
        <f t="shared" si="6"/>
        <v>1125</v>
      </c>
      <c r="Y11" s="312">
        <v>64</v>
      </c>
      <c r="Z11" s="312">
        <v>4608</v>
      </c>
      <c r="AA11" s="102">
        <f t="shared" si="7"/>
        <v>1152</v>
      </c>
      <c r="AB11" s="312">
        <v>62</v>
      </c>
      <c r="AC11" s="312">
        <v>4350</v>
      </c>
      <c r="AD11" s="102">
        <f t="shared" si="8"/>
        <v>1087.5</v>
      </c>
    </row>
    <row r="12" spans="1:30">
      <c r="A12" s="195" t="s">
        <v>1665</v>
      </c>
      <c r="B12" s="179" t="s">
        <v>1655</v>
      </c>
      <c r="C12" s="269" t="str">
        <f>VLOOKUP(A12,Remark!Z:AB,3,0)</f>
        <v>Kerry</v>
      </c>
      <c r="D12" s="159">
        <v>17</v>
      </c>
      <c r="E12" s="160">
        <v>1135</v>
      </c>
      <c r="F12" s="58">
        <f t="shared" si="0"/>
        <v>283.75</v>
      </c>
      <c r="G12" s="194">
        <v>18</v>
      </c>
      <c r="H12" s="194">
        <v>1326</v>
      </c>
      <c r="I12" s="58">
        <f t="shared" si="1"/>
        <v>331.5</v>
      </c>
      <c r="J12" s="210">
        <v>34</v>
      </c>
      <c r="K12" s="210">
        <v>2574</v>
      </c>
      <c r="L12" s="219">
        <f t="shared" si="2"/>
        <v>643.5</v>
      </c>
      <c r="M12" s="210">
        <v>50</v>
      </c>
      <c r="N12" s="210">
        <v>3662</v>
      </c>
      <c r="O12" s="219">
        <f t="shared" si="3"/>
        <v>915.5</v>
      </c>
      <c r="P12" s="210">
        <v>94</v>
      </c>
      <c r="Q12" s="210">
        <v>7002</v>
      </c>
      <c r="R12" s="268">
        <f t="shared" si="4"/>
        <v>1750.5</v>
      </c>
      <c r="S12" s="210">
        <v>31</v>
      </c>
      <c r="T12" s="210">
        <v>2189</v>
      </c>
      <c r="U12" s="268">
        <f t="shared" si="5"/>
        <v>547.25</v>
      </c>
      <c r="V12" s="312">
        <v>29</v>
      </c>
      <c r="W12" s="312">
        <v>2187</v>
      </c>
      <c r="X12" s="102">
        <f t="shared" si="6"/>
        <v>546.75</v>
      </c>
      <c r="Y12" s="312">
        <v>36</v>
      </c>
      <c r="Z12" s="312">
        <v>2696</v>
      </c>
      <c r="AA12" s="102">
        <f t="shared" si="7"/>
        <v>674</v>
      </c>
      <c r="AB12" s="312">
        <v>43</v>
      </c>
      <c r="AC12" s="312">
        <v>3405</v>
      </c>
      <c r="AD12" s="102">
        <f t="shared" si="8"/>
        <v>851.25</v>
      </c>
    </row>
    <row r="13" spans="1:30">
      <c r="A13" s="195" t="s">
        <v>1760</v>
      </c>
      <c r="B13" s="19" t="s">
        <v>1758</v>
      </c>
      <c r="C13" s="269" t="str">
        <f>VLOOKUP(A13,Remark!Z:AB,3,0)</f>
        <v>Kerry</v>
      </c>
      <c r="D13" s="91"/>
      <c r="E13" s="91"/>
      <c r="F13" s="91"/>
      <c r="G13" s="194">
        <v>47</v>
      </c>
      <c r="H13" s="194">
        <v>3081</v>
      </c>
      <c r="I13" s="58">
        <f t="shared" si="1"/>
        <v>770.25</v>
      </c>
      <c r="J13" s="210">
        <v>235</v>
      </c>
      <c r="K13" s="210">
        <v>15149</v>
      </c>
      <c r="L13" s="219">
        <f t="shared" si="2"/>
        <v>3787.25</v>
      </c>
      <c r="M13" s="210">
        <v>388</v>
      </c>
      <c r="N13" s="210">
        <v>24512</v>
      </c>
      <c r="O13" s="219">
        <f t="shared" si="3"/>
        <v>6128</v>
      </c>
      <c r="P13" s="210">
        <v>532</v>
      </c>
      <c r="Q13" s="210">
        <v>33832</v>
      </c>
      <c r="R13" s="268">
        <f t="shared" si="4"/>
        <v>8458</v>
      </c>
      <c r="S13" s="210">
        <v>482</v>
      </c>
      <c r="T13" s="210">
        <v>31490</v>
      </c>
      <c r="U13" s="268">
        <f t="shared" si="5"/>
        <v>7872.5</v>
      </c>
      <c r="V13" s="312">
        <v>647</v>
      </c>
      <c r="W13" s="312">
        <v>41141</v>
      </c>
      <c r="X13" s="102">
        <f t="shared" si="6"/>
        <v>10285.25</v>
      </c>
      <c r="Y13" s="312">
        <v>674</v>
      </c>
      <c r="Z13" s="312">
        <v>45350</v>
      </c>
      <c r="AA13" s="102">
        <f t="shared" si="7"/>
        <v>11337.5</v>
      </c>
      <c r="AB13" s="312">
        <v>664</v>
      </c>
      <c r="AC13" s="312">
        <v>44276</v>
      </c>
      <c r="AD13" s="102">
        <f t="shared" si="8"/>
        <v>11069</v>
      </c>
    </row>
    <row r="14" spans="1:30">
      <c r="A14" s="195" t="s">
        <v>1761</v>
      </c>
      <c r="B14" s="19" t="s">
        <v>1759</v>
      </c>
      <c r="C14" s="269" t="str">
        <f>VLOOKUP(A14,Remark!Z:AB,3,0)</f>
        <v>Kerry</v>
      </c>
      <c r="D14" s="91"/>
      <c r="E14" s="91"/>
      <c r="F14" s="91"/>
      <c r="G14" s="194">
        <v>25</v>
      </c>
      <c r="H14" s="194">
        <v>1503</v>
      </c>
      <c r="I14" s="58">
        <f t="shared" si="1"/>
        <v>375.75</v>
      </c>
      <c r="J14" s="210">
        <v>89</v>
      </c>
      <c r="K14" s="210">
        <v>4611</v>
      </c>
      <c r="L14" s="219">
        <f t="shared" si="2"/>
        <v>1152.75</v>
      </c>
      <c r="M14" s="210">
        <v>132</v>
      </c>
      <c r="N14" s="210">
        <v>8584</v>
      </c>
      <c r="O14" s="219">
        <f t="shared" si="3"/>
        <v>2146</v>
      </c>
      <c r="P14" s="210">
        <v>196</v>
      </c>
      <c r="Q14" s="210">
        <v>12168</v>
      </c>
      <c r="R14" s="268">
        <f t="shared" si="4"/>
        <v>3042</v>
      </c>
      <c r="S14" s="210">
        <v>210</v>
      </c>
      <c r="T14" s="210">
        <v>12654</v>
      </c>
      <c r="U14" s="268">
        <f t="shared" si="5"/>
        <v>3163.5</v>
      </c>
      <c r="V14" s="312">
        <v>223</v>
      </c>
      <c r="W14" s="312">
        <v>13837</v>
      </c>
      <c r="X14" s="102">
        <f t="shared" si="6"/>
        <v>3459.25</v>
      </c>
      <c r="Y14" s="312">
        <v>265</v>
      </c>
      <c r="Z14" s="312">
        <v>16827</v>
      </c>
      <c r="AA14" s="102">
        <f t="shared" si="7"/>
        <v>4206.75</v>
      </c>
      <c r="AB14" s="312">
        <v>215</v>
      </c>
      <c r="AC14" s="312">
        <v>14337</v>
      </c>
      <c r="AD14" s="102">
        <f t="shared" si="8"/>
        <v>3584.25</v>
      </c>
    </row>
    <row r="15" spans="1:30">
      <c r="A15" s="195" t="s">
        <v>2384</v>
      </c>
      <c r="B15" s="221" t="s">
        <v>2409</v>
      </c>
      <c r="C15" s="37" t="s">
        <v>123</v>
      </c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57">
        <v>39</v>
      </c>
      <c r="Q15" s="57">
        <v>2701</v>
      </c>
      <c r="R15" s="268">
        <f t="shared" si="4"/>
        <v>675.25</v>
      </c>
      <c r="S15" s="210">
        <v>101</v>
      </c>
      <c r="T15" s="210">
        <v>5911</v>
      </c>
      <c r="U15" s="268">
        <f t="shared" si="5"/>
        <v>1477.75</v>
      </c>
      <c r="V15" s="312">
        <v>43</v>
      </c>
      <c r="W15" s="312">
        <v>3289</v>
      </c>
      <c r="X15" s="102">
        <f t="shared" si="6"/>
        <v>822.25</v>
      </c>
      <c r="Y15" s="312">
        <v>56</v>
      </c>
      <c r="Z15" s="312">
        <v>3204</v>
      </c>
      <c r="AA15" s="102">
        <f t="shared" si="7"/>
        <v>801</v>
      </c>
      <c r="AB15" s="312">
        <v>53</v>
      </c>
      <c r="AC15" s="312">
        <v>3247</v>
      </c>
      <c r="AD15" s="102">
        <f t="shared" si="8"/>
        <v>811.75</v>
      </c>
    </row>
    <row r="16" spans="1:30">
      <c r="A16" s="195" t="s">
        <v>2385</v>
      </c>
      <c r="B16" s="221" t="s">
        <v>2410</v>
      </c>
      <c r="C16" s="37" t="s">
        <v>5</v>
      </c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57">
        <v>1</v>
      </c>
      <c r="Q16" s="57">
        <v>119</v>
      </c>
      <c r="R16" s="268">
        <f t="shared" si="4"/>
        <v>29.75</v>
      </c>
      <c r="S16" s="210">
        <v>89</v>
      </c>
      <c r="T16" s="210">
        <v>5711</v>
      </c>
      <c r="U16" s="268">
        <f t="shared" si="5"/>
        <v>1427.75</v>
      </c>
      <c r="V16" s="312">
        <v>198</v>
      </c>
      <c r="W16" s="312">
        <v>13782</v>
      </c>
      <c r="X16" s="102">
        <f t="shared" si="6"/>
        <v>3445.5</v>
      </c>
      <c r="Y16" s="312">
        <v>280</v>
      </c>
      <c r="Z16" s="312">
        <v>18316</v>
      </c>
      <c r="AA16" s="102">
        <f t="shared" si="7"/>
        <v>4579</v>
      </c>
      <c r="AB16" s="312">
        <v>319</v>
      </c>
      <c r="AC16" s="312">
        <v>19465</v>
      </c>
      <c r="AD16" s="102">
        <f t="shared" si="8"/>
        <v>4866.25</v>
      </c>
    </row>
    <row r="17" spans="1:30">
      <c r="A17" s="195" t="s">
        <v>2386</v>
      </c>
      <c r="B17" s="221" t="s">
        <v>2411</v>
      </c>
      <c r="C17" s="37" t="s">
        <v>125</v>
      </c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57">
        <v>3</v>
      </c>
      <c r="Q17" s="57">
        <v>177</v>
      </c>
      <c r="R17" s="268">
        <f t="shared" si="4"/>
        <v>44.25</v>
      </c>
      <c r="S17" s="210">
        <v>55</v>
      </c>
      <c r="T17" s="210">
        <v>3297</v>
      </c>
      <c r="U17" s="268">
        <f t="shared" si="5"/>
        <v>824.25</v>
      </c>
      <c r="V17" s="312">
        <v>82</v>
      </c>
      <c r="W17" s="312">
        <v>5386</v>
      </c>
      <c r="X17" s="102">
        <f t="shared" si="6"/>
        <v>1346.5</v>
      </c>
      <c r="Y17" s="312">
        <v>104</v>
      </c>
      <c r="Z17" s="312">
        <v>7348</v>
      </c>
      <c r="AA17" s="102">
        <f t="shared" si="7"/>
        <v>1837</v>
      </c>
      <c r="AB17" s="312">
        <v>69</v>
      </c>
      <c r="AC17" s="312">
        <v>4635</v>
      </c>
      <c r="AD17" s="102">
        <f t="shared" si="8"/>
        <v>1158.75</v>
      </c>
    </row>
    <row r="18" spans="1:30">
      <c r="A18" s="195" t="s">
        <v>2387</v>
      </c>
      <c r="B18" s="221" t="s">
        <v>2412</v>
      </c>
      <c r="C18" s="37" t="s">
        <v>5</v>
      </c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57">
        <v>17</v>
      </c>
      <c r="Q18" s="57">
        <v>1391</v>
      </c>
      <c r="R18" s="268">
        <f t="shared" si="4"/>
        <v>347.75</v>
      </c>
      <c r="S18" s="210">
        <v>122</v>
      </c>
      <c r="T18" s="210">
        <v>9010</v>
      </c>
      <c r="U18" s="268">
        <f t="shared" si="5"/>
        <v>2252.5</v>
      </c>
      <c r="V18" s="312">
        <v>181</v>
      </c>
      <c r="W18" s="312">
        <v>13007</v>
      </c>
      <c r="X18" s="102">
        <f t="shared" si="6"/>
        <v>3251.75</v>
      </c>
      <c r="Y18" s="312">
        <v>209</v>
      </c>
      <c r="Z18" s="312">
        <v>15219</v>
      </c>
      <c r="AA18" s="102">
        <f t="shared" si="7"/>
        <v>3804.75</v>
      </c>
      <c r="AB18" s="312">
        <v>208</v>
      </c>
      <c r="AC18" s="312">
        <v>14588</v>
      </c>
      <c r="AD18" s="102">
        <f t="shared" si="8"/>
        <v>3647</v>
      </c>
    </row>
    <row r="19" spans="1:30">
      <c r="A19" s="195" t="s">
        <v>2388</v>
      </c>
      <c r="B19" s="221" t="s">
        <v>2413</v>
      </c>
      <c r="C19" s="37" t="s">
        <v>5</v>
      </c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57">
        <v>7</v>
      </c>
      <c r="Q19" s="57">
        <v>589</v>
      </c>
      <c r="R19" s="268">
        <f t="shared" si="4"/>
        <v>147.25</v>
      </c>
      <c r="S19" s="210">
        <v>39</v>
      </c>
      <c r="T19" s="210">
        <v>3093</v>
      </c>
      <c r="U19" s="268">
        <f t="shared" si="5"/>
        <v>773.25</v>
      </c>
      <c r="V19" s="312">
        <v>64</v>
      </c>
      <c r="W19" s="312">
        <v>4776</v>
      </c>
      <c r="X19" s="102">
        <f t="shared" si="6"/>
        <v>1194</v>
      </c>
      <c r="Y19" s="312">
        <v>40</v>
      </c>
      <c r="Z19" s="312">
        <v>3072</v>
      </c>
      <c r="AA19" s="102">
        <f t="shared" si="7"/>
        <v>768</v>
      </c>
      <c r="AB19" s="312">
        <v>87</v>
      </c>
      <c r="AC19" s="312">
        <v>7469</v>
      </c>
      <c r="AD19" s="102">
        <f t="shared" si="8"/>
        <v>1867.25</v>
      </c>
    </row>
    <row r="20" spans="1:30">
      <c r="A20" s="195" t="s">
        <v>2389</v>
      </c>
      <c r="B20" s="221" t="s">
        <v>2414</v>
      </c>
      <c r="C20" s="37" t="s">
        <v>84</v>
      </c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57">
        <v>29</v>
      </c>
      <c r="Q20" s="57">
        <v>1855</v>
      </c>
      <c r="R20" s="268">
        <f t="shared" si="4"/>
        <v>463.75</v>
      </c>
      <c r="S20" s="210">
        <v>73</v>
      </c>
      <c r="T20" s="210">
        <v>4611</v>
      </c>
      <c r="U20" s="268">
        <f t="shared" si="5"/>
        <v>1152.75</v>
      </c>
      <c r="V20" s="312">
        <v>125</v>
      </c>
      <c r="W20" s="312">
        <v>7955</v>
      </c>
      <c r="X20" s="102">
        <f t="shared" si="6"/>
        <v>1988.75</v>
      </c>
      <c r="Y20" s="312">
        <v>134</v>
      </c>
      <c r="Z20" s="312">
        <v>9062</v>
      </c>
      <c r="AA20" s="102">
        <f t="shared" si="7"/>
        <v>2265.5</v>
      </c>
      <c r="AB20" s="312">
        <v>192</v>
      </c>
      <c r="AC20" s="312">
        <v>13252</v>
      </c>
      <c r="AD20" s="102">
        <f t="shared" si="8"/>
        <v>3313</v>
      </c>
    </row>
    <row r="21" spans="1:30">
      <c r="A21" s="195" t="s">
        <v>2390</v>
      </c>
      <c r="B21" s="221" t="s">
        <v>2415</v>
      </c>
      <c r="C21" s="37" t="s">
        <v>5</v>
      </c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57">
        <v>11</v>
      </c>
      <c r="Q21" s="57">
        <v>845</v>
      </c>
      <c r="R21" s="268">
        <f t="shared" si="4"/>
        <v>211.25</v>
      </c>
      <c r="S21" s="210">
        <v>32</v>
      </c>
      <c r="T21" s="210">
        <v>2116</v>
      </c>
      <c r="U21" s="268">
        <f t="shared" si="5"/>
        <v>529</v>
      </c>
      <c r="V21" s="312">
        <v>62</v>
      </c>
      <c r="W21" s="312">
        <v>4626</v>
      </c>
      <c r="X21" s="102">
        <f t="shared" si="6"/>
        <v>1156.5</v>
      </c>
      <c r="Y21" s="312">
        <v>66</v>
      </c>
      <c r="Z21" s="312">
        <v>5154</v>
      </c>
      <c r="AA21" s="102">
        <f t="shared" si="7"/>
        <v>1288.5</v>
      </c>
      <c r="AB21" s="312">
        <v>80</v>
      </c>
      <c r="AC21" s="312">
        <v>5384</v>
      </c>
      <c r="AD21" s="102">
        <f t="shared" si="8"/>
        <v>1346</v>
      </c>
    </row>
    <row r="22" spans="1:30">
      <c r="A22" s="195" t="s">
        <v>2391</v>
      </c>
      <c r="B22" s="221" t="s">
        <v>2416</v>
      </c>
      <c r="C22" s="37" t="s">
        <v>148</v>
      </c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57">
        <v>20</v>
      </c>
      <c r="Q22" s="57">
        <v>1380</v>
      </c>
      <c r="R22" s="268">
        <f t="shared" si="4"/>
        <v>345</v>
      </c>
      <c r="S22" s="210">
        <v>59</v>
      </c>
      <c r="T22" s="210">
        <v>4277</v>
      </c>
      <c r="U22" s="268">
        <f t="shared" si="5"/>
        <v>1069.25</v>
      </c>
      <c r="V22" s="312">
        <v>63</v>
      </c>
      <c r="W22" s="312">
        <v>4321</v>
      </c>
      <c r="X22" s="102">
        <f t="shared" si="6"/>
        <v>1080.25</v>
      </c>
      <c r="Y22" s="312">
        <v>97</v>
      </c>
      <c r="Z22" s="312">
        <v>5819</v>
      </c>
      <c r="AA22" s="102">
        <f t="shared" si="7"/>
        <v>1454.75</v>
      </c>
      <c r="AB22" s="312">
        <v>159</v>
      </c>
      <c r="AC22" s="312">
        <v>9657</v>
      </c>
      <c r="AD22" s="102">
        <f t="shared" si="8"/>
        <v>2414.25</v>
      </c>
    </row>
    <row r="23" spans="1:30">
      <c r="A23" s="195" t="s">
        <v>2392</v>
      </c>
      <c r="B23" s="221" t="s">
        <v>2417</v>
      </c>
      <c r="C23" s="37" t="s">
        <v>5</v>
      </c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57">
        <v>2</v>
      </c>
      <c r="Q23" s="57">
        <v>218</v>
      </c>
      <c r="R23" s="268">
        <f t="shared" si="4"/>
        <v>54.5</v>
      </c>
      <c r="S23" s="210">
        <v>49</v>
      </c>
      <c r="T23" s="210">
        <v>3179</v>
      </c>
      <c r="U23" s="268">
        <f t="shared" si="5"/>
        <v>794.75</v>
      </c>
      <c r="V23" s="312">
        <v>130</v>
      </c>
      <c r="W23" s="312">
        <v>8722</v>
      </c>
      <c r="X23" s="102">
        <f t="shared" si="6"/>
        <v>2180.5</v>
      </c>
      <c r="Y23" s="312">
        <v>141</v>
      </c>
      <c r="Z23" s="312">
        <v>8815</v>
      </c>
      <c r="AA23" s="102">
        <f t="shared" si="7"/>
        <v>2203.75</v>
      </c>
      <c r="AB23" s="312">
        <v>160</v>
      </c>
      <c r="AC23" s="312">
        <v>10364</v>
      </c>
      <c r="AD23" s="102">
        <f t="shared" si="8"/>
        <v>2591</v>
      </c>
    </row>
    <row r="24" spans="1:30">
      <c r="A24" s="195" t="s">
        <v>2393</v>
      </c>
      <c r="B24" s="221" t="s">
        <v>2418</v>
      </c>
      <c r="C24" s="37" t="s">
        <v>204</v>
      </c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57">
        <v>21</v>
      </c>
      <c r="Q24" s="57">
        <v>1147</v>
      </c>
      <c r="R24" s="268">
        <f t="shared" si="4"/>
        <v>286.75</v>
      </c>
      <c r="S24" s="210">
        <v>137</v>
      </c>
      <c r="T24" s="210">
        <v>7619</v>
      </c>
      <c r="U24" s="268">
        <f t="shared" si="5"/>
        <v>1904.75</v>
      </c>
      <c r="V24" s="312">
        <v>394</v>
      </c>
      <c r="W24" s="312">
        <v>23810</v>
      </c>
      <c r="X24" s="102">
        <f t="shared" si="6"/>
        <v>5952.5</v>
      </c>
      <c r="Y24" s="312">
        <v>474</v>
      </c>
      <c r="Z24" s="312">
        <v>27122</v>
      </c>
      <c r="AA24" s="102">
        <f t="shared" si="7"/>
        <v>6780.5</v>
      </c>
      <c r="AB24" s="312">
        <v>375</v>
      </c>
      <c r="AC24" s="312">
        <v>21841</v>
      </c>
      <c r="AD24" s="102">
        <f t="shared" si="8"/>
        <v>5460.25</v>
      </c>
    </row>
    <row r="25" spans="1:30">
      <c r="A25" s="195" t="s">
        <v>2394</v>
      </c>
      <c r="B25" s="221" t="s">
        <v>2419</v>
      </c>
      <c r="C25" s="37" t="s">
        <v>5</v>
      </c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57">
        <v>4</v>
      </c>
      <c r="Q25" s="57">
        <v>288</v>
      </c>
      <c r="R25" s="268">
        <f t="shared" si="4"/>
        <v>72</v>
      </c>
      <c r="S25" s="210">
        <v>153</v>
      </c>
      <c r="T25" s="210">
        <v>10023</v>
      </c>
      <c r="U25" s="268">
        <f t="shared" si="5"/>
        <v>2505.75</v>
      </c>
      <c r="V25" s="312">
        <v>299</v>
      </c>
      <c r="W25" s="312">
        <v>20441</v>
      </c>
      <c r="X25" s="102">
        <f t="shared" si="6"/>
        <v>5110.25</v>
      </c>
      <c r="Y25" s="312">
        <v>385</v>
      </c>
      <c r="Z25" s="312">
        <v>24139</v>
      </c>
      <c r="AA25" s="102">
        <f t="shared" si="7"/>
        <v>6034.75</v>
      </c>
      <c r="AB25" s="312">
        <v>551</v>
      </c>
      <c r="AC25" s="312">
        <v>35421</v>
      </c>
      <c r="AD25" s="102">
        <f t="shared" si="8"/>
        <v>8855.25</v>
      </c>
    </row>
    <row r="26" spans="1:30">
      <c r="A26" s="195" t="s">
        <v>2395</v>
      </c>
      <c r="B26" s="221" t="s">
        <v>2420</v>
      </c>
      <c r="C26" s="37" t="s">
        <v>16</v>
      </c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57">
        <v>3</v>
      </c>
      <c r="Q26" s="57">
        <v>129</v>
      </c>
      <c r="R26" s="268">
        <f t="shared" si="4"/>
        <v>32.25</v>
      </c>
      <c r="S26" s="210">
        <v>25</v>
      </c>
      <c r="T26" s="210">
        <v>1655</v>
      </c>
      <c r="U26" s="268">
        <f t="shared" si="5"/>
        <v>413.75</v>
      </c>
      <c r="V26" s="312">
        <v>38</v>
      </c>
      <c r="W26" s="312">
        <v>2250</v>
      </c>
      <c r="X26" s="102">
        <f t="shared" si="6"/>
        <v>562.5</v>
      </c>
      <c r="Y26" s="312">
        <v>38</v>
      </c>
      <c r="Z26" s="312">
        <v>2258</v>
      </c>
      <c r="AA26" s="102">
        <f t="shared" si="7"/>
        <v>564.5</v>
      </c>
      <c r="AB26" s="312">
        <v>34</v>
      </c>
      <c r="AC26" s="312">
        <v>2454</v>
      </c>
      <c r="AD26" s="102">
        <f t="shared" si="8"/>
        <v>613.5</v>
      </c>
    </row>
    <row r="27" spans="1:30">
      <c r="A27" s="195" t="s">
        <v>2396</v>
      </c>
      <c r="B27" s="221" t="s">
        <v>2421</v>
      </c>
      <c r="C27" s="37" t="s">
        <v>207</v>
      </c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57">
        <v>1</v>
      </c>
      <c r="Q27" s="57">
        <v>99</v>
      </c>
      <c r="R27" s="268">
        <f t="shared" si="4"/>
        <v>24.75</v>
      </c>
      <c r="S27" s="210">
        <v>32</v>
      </c>
      <c r="T27" s="210">
        <v>2176</v>
      </c>
      <c r="U27" s="268">
        <f t="shared" si="5"/>
        <v>544</v>
      </c>
      <c r="V27" s="312">
        <v>30</v>
      </c>
      <c r="W27" s="312">
        <v>2054</v>
      </c>
      <c r="X27" s="102">
        <f t="shared" si="6"/>
        <v>513.5</v>
      </c>
      <c r="Y27" s="312">
        <v>57</v>
      </c>
      <c r="Z27" s="312">
        <v>3915</v>
      </c>
      <c r="AA27" s="102">
        <f t="shared" si="7"/>
        <v>978.75</v>
      </c>
      <c r="AB27" s="312">
        <v>79</v>
      </c>
      <c r="AC27" s="312">
        <v>5889</v>
      </c>
      <c r="AD27" s="102">
        <f t="shared" si="8"/>
        <v>1472.25</v>
      </c>
    </row>
    <row r="28" spans="1:30">
      <c r="A28" s="195" t="s">
        <v>2397</v>
      </c>
      <c r="B28" s="221" t="s">
        <v>2422</v>
      </c>
      <c r="C28" s="37" t="s">
        <v>390</v>
      </c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57">
        <v>1</v>
      </c>
      <c r="Q28" s="57">
        <v>35</v>
      </c>
      <c r="R28" s="268">
        <f t="shared" si="4"/>
        <v>8.75</v>
      </c>
      <c r="S28" s="210">
        <v>44</v>
      </c>
      <c r="T28" s="210">
        <v>2556</v>
      </c>
      <c r="U28" s="268">
        <f t="shared" si="5"/>
        <v>639</v>
      </c>
      <c r="V28" s="312">
        <v>39</v>
      </c>
      <c r="W28" s="312">
        <v>2733</v>
      </c>
      <c r="X28" s="102">
        <f t="shared" si="6"/>
        <v>683.25</v>
      </c>
      <c r="Y28" s="312">
        <v>54</v>
      </c>
      <c r="Z28" s="312">
        <v>3398</v>
      </c>
      <c r="AA28" s="102">
        <f t="shared" si="7"/>
        <v>849.5</v>
      </c>
      <c r="AB28" s="312">
        <v>36</v>
      </c>
      <c r="AC28" s="312">
        <v>2832</v>
      </c>
      <c r="AD28" s="102">
        <f t="shared" si="8"/>
        <v>708</v>
      </c>
    </row>
    <row r="29" spans="1:30">
      <c r="A29" s="195" t="s">
        <v>2398</v>
      </c>
      <c r="B29" s="221" t="s">
        <v>2423</v>
      </c>
      <c r="C29" s="37" t="s">
        <v>222</v>
      </c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57">
        <v>14</v>
      </c>
      <c r="Q29" s="57">
        <v>1026</v>
      </c>
      <c r="R29" s="268">
        <f t="shared" si="4"/>
        <v>256.5</v>
      </c>
      <c r="S29" s="210">
        <v>58</v>
      </c>
      <c r="T29" s="210">
        <v>3938</v>
      </c>
      <c r="U29" s="268">
        <f t="shared" si="5"/>
        <v>984.5</v>
      </c>
      <c r="V29" s="312">
        <v>80</v>
      </c>
      <c r="W29" s="312">
        <v>5140</v>
      </c>
      <c r="X29" s="102">
        <f t="shared" si="6"/>
        <v>1285</v>
      </c>
      <c r="Y29" s="312">
        <v>119</v>
      </c>
      <c r="Z29" s="312">
        <v>7037</v>
      </c>
      <c r="AA29" s="102">
        <f t="shared" si="7"/>
        <v>1759.25</v>
      </c>
      <c r="AB29" s="312">
        <v>89</v>
      </c>
      <c r="AC29" s="312">
        <v>5683</v>
      </c>
      <c r="AD29" s="102">
        <f t="shared" si="8"/>
        <v>1420.75</v>
      </c>
    </row>
    <row r="30" spans="1:30">
      <c r="A30" s="195" t="s">
        <v>2399</v>
      </c>
      <c r="B30" s="221" t="s">
        <v>2424</v>
      </c>
      <c r="C30" s="37" t="s">
        <v>5</v>
      </c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57">
        <v>40</v>
      </c>
      <c r="Q30" s="57">
        <v>3320</v>
      </c>
      <c r="R30" s="268">
        <f t="shared" si="4"/>
        <v>830</v>
      </c>
      <c r="S30" s="210">
        <v>148</v>
      </c>
      <c r="T30" s="210">
        <v>10264</v>
      </c>
      <c r="U30" s="268">
        <f t="shared" si="5"/>
        <v>2566</v>
      </c>
      <c r="V30" s="312">
        <v>129</v>
      </c>
      <c r="W30" s="312">
        <v>8903</v>
      </c>
      <c r="X30" s="102">
        <f t="shared" si="6"/>
        <v>2225.75</v>
      </c>
      <c r="Y30" s="312">
        <v>183</v>
      </c>
      <c r="Z30" s="312">
        <v>12749</v>
      </c>
      <c r="AA30" s="102">
        <f t="shared" si="7"/>
        <v>3187.25</v>
      </c>
      <c r="AB30" s="312">
        <v>242</v>
      </c>
      <c r="AC30" s="312">
        <v>17538</v>
      </c>
      <c r="AD30" s="102">
        <f t="shared" si="8"/>
        <v>4384.5</v>
      </c>
    </row>
    <row r="31" spans="1:30">
      <c r="A31" s="195" t="s">
        <v>2400</v>
      </c>
      <c r="B31" s="221" t="s">
        <v>2425</v>
      </c>
      <c r="C31" s="37" t="s">
        <v>23</v>
      </c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57">
        <v>46</v>
      </c>
      <c r="Q31" s="57">
        <v>3314</v>
      </c>
      <c r="R31" s="268">
        <f t="shared" si="4"/>
        <v>828.5</v>
      </c>
      <c r="S31" s="210">
        <v>124</v>
      </c>
      <c r="T31" s="210">
        <v>7928</v>
      </c>
      <c r="U31" s="268">
        <f t="shared" si="5"/>
        <v>1982</v>
      </c>
      <c r="V31" s="312">
        <v>165</v>
      </c>
      <c r="W31" s="312">
        <v>11183</v>
      </c>
      <c r="X31" s="102">
        <f t="shared" si="6"/>
        <v>2795.75</v>
      </c>
      <c r="Y31" s="312">
        <v>186</v>
      </c>
      <c r="Z31" s="312">
        <v>12578</v>
      </c>
      <c r="AA31" s="102">
        <f t="shared" si="7"/>
        <v>3144.5</v>
      </c>
      <c r="AB31" s="312">
        <v>217</v>
      </c>
      <c r="AC31" s="312">
        <v>15983</v>
      </c>
      <c r="AD31" s="102">
        <f t="shared" si="8"/>
        <v>3995.75</v>
      </c>
    </row>
    <row r="32" spans="1:30">
      <c r="A32" s="195" t="s">
        <v>2401</v>
      </c>
      <c r="B32" s="221" t="s">
        <v>2426</v>
      </c>
      <c r="C32" s="37" t="s">
        <v>5</v>
      </c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57">
        <v>10</v>
      </c>
      <c r="Q32" s="57">
        <v>902</v>
      </c>
      <c r="R32" s="268">
        <f t="shared" si="4"/>
        <v>225.5</v>
      </c>
      <c r="S32" s="210">
        <v>43</v>
      </c>
      <c r="T32" s="210">
        <v>3297</v>
      </c>
      <c r="U32" s="268">
        <f t="shared" si="5"/>
        <v>824.25</v>
      </c>
      <c r="V32" s="312">
        <v>74</v>
      </c>
      <c r="W32" s="312">
        <v>4758</v>
      </c>
      <c r="X32" s="102">
        <f t="shared" si="6"/>
        <v>1189.5</v>
      </c>
      <c r="Y32" s="312">
        <v>97</v>
      </c>
      <c r="Z32" s="312">
        <v>6319</v>
      </c>
      <c r="AA32" s="102">
        <f t="shared" si="7"/>
        <v>1579.75</v>
      </c>
      <c r="AB32" s="312">
        <v>88</v>
      </c>
      <c r="AC32" s="312">
        <v>5552</v>
      </c>
      <c r="AD32" s="102">
        <f t="shared" si="8"/>
        <v>1388</v>
      </c>
    </row>
    <row r="33" spans="1:30">
      <c r="A33" s="195" t="s">
        <v>2402</v>
      </c>
      <c r="B33" s="221" t="s">
        <v>2427</v>
      </c>
      <c r="C33" s="37" t="s">
        <v>552</v>
      </c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57">
        <v>30</v>
      </c>
      <c r="Q33" s="57">
        <v>1678</v>
      </c>
      <c r="R33" s="268">
        <f t="shared" si="4"/>
        <v>419.5</v>
      </c>
      <c r="S33" s="210">
        <v>109</v>
      </c>
      <c r="T33" s="210">
        <v>7711</v>
      </c>
      <c r="U33" s="268">
        <f t="shared" si="5"/>
        <v>1927.75</v>
      </c>
      <c r="V33" s="312">
        <v>113</v>
      </c>
      <c r="W33" s="312">
        <v>7515</v>
      </c>
      <c r="X33" s="102">
        <f t="shared" si="6"/>
        <v>1878.75</v>
      </c>
      <c r="Y33" s="312">
        <v>122</v>
      </c>
      <c r="Z33" s="312">
        <v>8166</v>
      </c>
      <c r="AA33" s="102">
        <f t="shared" si="7"/>
        <v>2041.5</v>
      </c>
      <c r="AB33" s="312">
        <v>143</v>
      </c>
      <c r="AC33" s="312">
        <v>8441</v>
      </c>
      <c r="AD33" s="102">
        <f t="shared" si="8"/>
        <v>2110.25</v>
      </c>
    </row>
    <row r="34" spans="1:30">
      <c r="A34" s="195" t="s">
        <v>2403</v>
      </c>
      <c r="B34" s="221" t="s">
        <v>2428</v>
      </c>
      <c r="C34" s="37" t="s">
        <v>216</v>
      </c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57">
        <v>5</v>
      </c>
      <c r="Q34" s="57">
        <v>307</v>
      </c>
      <c r="R34" s="268">
        <f t="shared" si="4"/>
        <v>76.75</v>
      </c>
      <c r="S34" s="210">
        <v>33</v>
      </c>
      <c r="T34" s="210">
        <v>2647</v>
      </c>
      <c r="U34" s="268">
        <f t="shared" si="5"/>
        <v>661.75</v>
      </c>
      <c r="V34" s="312">
        <v>41</v>
      </c>
      <c r="W34" s="312">
        <v>3219</v>
      </c>
      <c r="X34" s="102">
        <f t="shared" si="6"/>
        <v>804.75</v>
      </c>
      <c r="Y34" s="312">
        <v>45</v>
      </c>
      <c r="Z34" s="312">
        <v>3855</v>
      </c>
      <c r="AA34" s="102">
        <f t="shared" si="7"/>
        <v>963.75</v>
      </c>
      <c r="AB34" s="312">
        <v>37</v>
      </c>
      <c r="AC34" s="312">
        <v>2735</v>
      </c>
      <c r="AD34" s="102">
        <f t="shared" si="8"/>
        <v>683.75</v>
      </c>
    </row>
    <row r="35" spans="1:30">
      <c r="A35" s="195" t="s">
        <v>2404</v>
      </c>
      <c r="B35" s="221" t="s">
        <v>2429</v>
      </c>
      <c r="C35" s="37" t="s">
        <v>5</v>
      </c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57">
        <v>2</v>
      </c>
      <c r="Q35" s="57">
        <v>94</v>
      </c>
      <c r="R35" s="268">
        <f t="shared" si="4"/>
        <v>23.5</v>
      </c>
      <c r="S35" s="210">
        <v>47</v>
      </c>
      <c r="T35" s="210">
        <v>2353</v>
      </c>
      <c r="U35" s="268">
        <f t="shared" si="5"/>
        <v>588.25</v>
      </c>
      <c r="V35" s="312">
        <v>62</v>
      </c>
      <c r="W35" s="312">
        <v>3226</v>
      </c>
      <c r="X35" s="102">
        <f t="shared" si="6"/>
        <v>806.5</v>
      </c>
      <c r="Y35" s="312">
        <v>53</v>
      </c>
      <c r="Z35" s="312">
        <v>3531</v>
      </c>
      <c r="AA35" s="102">
        <f t="shared" si="7"/>
        <v>882.75</v>
      </c>
      <c r="AB35" s="312">
        <v>49</v>
      </c>
      <c r="AC35" s="312">
        <v>3591</v>
      </c>
      <c r="AD35" s="102">
        <f t="shared" si="8"/>
        <v>897.75</v>
      </c>
    </row>
    <row r="36" spans="1:30">
      <c r="A36" s="195" t="s">
        <v>2405</v>
      </c>
      <c r="B36" s="221" t="s">
        <v>2430</v>
      </c>
      <c r="C36" s="37" t="s">
        <v>23</v>
      </c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57">
        <v>25</v>
      </c>
      <c r="Q36" s="57">
        <v>1527</v>
      </c>
      <c r="R36" s="268">
        <f t="shared" si="4"/>
        <v>381.75</v>
      </c>
      <c r="S36" s="210">
        <v>62</v>
      </c>
      <c r="T36" s="210">
        <v>3746</v>
      </c>
      <c r="U36" s="268">
        <f t="shared" si="5"/>
        <v>936.5</v>
      </c>
      <c r="V36" s="312">
        <v>92</v>
      </c>
      <c r="W36" s="312">
        <v>5860</v>
      </c>
      <c r="X36" s="102">
        <f t="shared" si="6"/>
        <v>1465</v>
      </c>
      <c r="Y36" s="312">
        <v>136</v>
      </c>
      <c r="Z36" s="312">
        <v>9772</v>
      </c>
      <c r="AA36" s="102">
        <f t="shared" si="7"/>
        <v>2443</v>
      </c>
      <c r="AB36" s="312">
        <v>179</v>
      </c>
      <c r="AC36" s="312">
        <v>10689</v>
      </c>
      <c r="AD36" s="102">
        <f t="shared" si="8"/>
        <v>2672.25</v>
      </c>
    </row>
    <row r="37" spans="1:30">
      <c r="A37" s="195" t="s">
        <v>2406</v>
      </c>
      <c r="B37" s="221" t="s">
        <v>2431</v>
      </c>
      <c r="C37" s="37" t="s">
        <v>191</v>
      </c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57">
        <v>47</v>
      </c>
      <c r="Q37" s="57">
        <v>3049</v>
      </c>
      <c r="R37" s="268">
        <f t="shared" si="4"/>
        <v>762.25</v>
      </c>
      <c r="S37" s="210">
        <v>0</v>
      </c>
      <c r="T37" s="210">
        <v>0</v>
      </c>
      <c r="U37" s="268">
        <f t="shared" si="5"/>
        <v>0</v>
      </c>
      <c r="V37" s="312">
        <v>0</v>
      </c>
      <c r="W37" s="312">
        <v>0</v>
      </c>
      <c r="X37" s="102">
        <f t="shared" si="6"/>
        <v>0</v>
      </c>
      <c r="Y37" s="312">
        <v>0</v>
      </c>
      <c r="Z37" s="312">
        <v>0</v>
      </c>
      <c r="AA37" s="102">
        <f t="shared" si="7"/>
        <v>0</v>
      </c>
      <c r="AB37" s="312">
        <v>0</v>
      </c>
      <c r="AC37" s="312">
        <v>0</v>
      </c>
      <c r="AD37" s="102">
        <f t="shared" si="8"/>
        <v>0</v>
      </c>
    </row>
    <row r="38" spans="1:30">
      <c r="A38" s="195" t="s">
        <v>2407</v>
      </c>
      <c r="B38" s="221" t="s">
        <v>2432</v>
      </c>
      <c r="C38" s="37" t="s">
        <v>480</v>
      </c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57">
        <v>9</v>
      </c>
      <c r="Q38" s="57">
        <v>611</v>
      </c>
      <c r="R38" s="268">
        <f t="shared" si="4"/>
        <v>152.75</v>
      </c>
      <c r="S38" s="210">
        <v>129</v>
      </c>
      <c r="T38" s="210">
        <v>8923</v>
      </c>
      <c r="U38" s="268">
        <f t="shared" si="5"/>
        <v>2230.75</v>
      </c>
      <c r="V38" s="312">
        <v>237</v>
      </c>
      <c r="W38" s="312">
        <v>16147</v>
      </c>
      <c r="X38" s="102">
        <f t="shared" si="6"/>
        <v>4036.75</v>
      </c>
      <c r="Y38" s="312">
        <v>312</v>
      </c>
      <c r="Z38" s="312">
        <v>20040</v>
      </c>
      <c r="AA38" s="102">
        <f t="shared" si="7"/>
        <v>5010</v>
      </c>
      <c r="AB38" s="312">
        <v>326</v>
      </c>
      <c r="AC38" s="312">
        <v>20990</v>
      </c>
      <c r="AD38" s="102">
        <f t="shared" si="8"/>
        <v>5247.5</v>
      </c>
    </row>
    <row r="39" spans="1:30">
      <c r="A39" s="195" t="s">
        <v>2408</v>
      </c>
      <c r="B39" s="221" t="s">
        <v>2433</v>
      </c>
      <c r="C39" s="37" t="s">
        <v>23</v>
      </c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57">
        <v>52</v>
      </c>
      <c r="Q39" s="57">
        <v>3252</v>
      </c>
      <c r="R39" s="268">
        <f t="shared" si="4"/>
        <v>813</v>
      </c>
      <c r="S39" s="210">
        <v>0</v>
      </c>
      <c r="T39" s="210">
        <v>0</v>
      </c>
      <c r="U39" s="268">
        <f t="shared" si="5"/>
        <v>0</v>
      </c>
      <c r="V39" s="312">
        <v>0</v>
      </c>
      <c r="W39" s="312">
        <v>0</v>
      </c>
      <c r="X39" s="102">
        <f t="shared" si="6"/>
        <v>0</v>
      </c>
      <c r="Y39" s="312">
        <v>0</v>
      </c>
      <c r="Z39" s="312">
        <v>0</v>
      </c>
      <c r="AA39" s="102">
        <f t="shared" si="7"/>
        <v>0</v>
      </c>
      <c r="AB39" s="312">
        <v>0</v>
      </c>
      <c r="AC39" s="312">
        <v>0</v>
      </c>
      <c r="AD39" s="102">
        <f t="shared" si="8"/>
        <v>0</v>
      </c>
    </row>
    <row r="40" spans="1:30">
      <c r="A40" s="195" t="s">
        <v>2466</v>
      </c>
      <c r="B40" s="221" t="s">
        <v>2434</v>
      </c>
      <c r="C40" s="37" t="s">
        <v>297</v>
      </c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57">
        <v>3</v>
      </c>
      <c r="Q40" s="57">
        <v>297</v>
      </c>
      <c r="R40" s="268">
        <f t="shared" si="4"/>
        <v>74.25</v>
      </c>
      <c r="S40" s="210">
        <v>39</v>
      </c>
      <c r="T40" s="210">
        <v>2417</v>
      </c>
      <c r="U40" s="268">
        <f t="shared" si="5"/>
        <v>604.25</v>
      </c>
      <c r="V40" s="312">
        <v>75</v>
      </c>
      <c r="W40" s="312">
        <v>5053</v>
      </c>
      <c r="X40" s="102">
        <f t="shared" si="6"/>
        <v>1263.25</v>
      </c>
      <c r="Y40" s="312">
        <v>94</v>
      </c>
      <c r="Z40" s="312">
        <v>6442</v>
      </c>
      <c r="AA40" s="102">
        <f t="shared" si="7"/>
        <v>1610.5</v>
      </c>
      <c r="AB40" s="312">
        <v>109</v>
      </c>
      <c r="AC40" s="312">
        <v>7303</v>
      </c>
      <c r="AD40" s="102">
        <f t="shared" si="8"/>
        <v>1825.75</v>
      </c>
    </row>
    <row r="41" spans="1:30">
      <c r="A41" s="195" t="s">
        <v>2467</v>
      </c>
      <c r="B41" s="221" t="s">
        <v>2435</v>
      </c>
      <c r="C41" s="37" t="s">
        <v>84</v>
      </c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57">
        <v>12</v>
      </c>
      <c r="Q41" s="57">
        <v>588</v>
      </c>
      <c r="R41" s="268">
        <f t="shared" si="4"/>
        <v>147</v>
      </c>
      <c r="S41" s="210">
        <v>46</v>
      </c>
      <c r="T41" s="210">
        <v>3350</v>
      </c>
      <c r="U41" s="268">
        <f t="shared" si="5"/>
        <v>837.5</v>
      </c>
      <c r="V41" s="312">
        <v>57</v>
      </c>
      <c r="W41" s="312">
        <v>3319</v>
      </c>
      <c r="X41" s="102">
        <f t="shared" si="6"/>
        <v>829.75</v>
      </c>
      <c r="Y41" s="312">
        <v>33</v>
      </c>
      <c r="Z41" s="312">
        <v>2643</v>
      </c>
      <c r="AA41" s="102">
        <f t="shared" si="7"/>
        <v>660.75</v>
      </c>
      <c r="AB41" s="312">
        <v>47</v>
      </c>
      <c r="AC41" s="312">
        <v>3597</v>
      </c>
      <c r="AD41" s="102">
        <f t="shared" si="8"/>
        <v>899.25</v>
      </c>
    </row>
    <row r="42" spans="1:30">
      <c r="A42" s="195" t="s">
        <v>2468</v>
      </c>
      <c r="B42" s="221" t="s">
        <v>2436</v>
      </c>
      <c r="C42" s="37" t="s">
        <v>25</v>
      </c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57">
        <v>8</v>
      </c>
      <c r="Q42" s="57">
        <v>436</v>
      </c>
      <c r="R42" s="268">
        <f t="shared" si="4"/>
        <v>109</v>
      </c>
      <c r="S42" s="210">
        <v>49</v>
      </c>
      <c r="T42" s="210">
        <v>3143</v>
      </c>
      <c r="U42" s="268">
        <f t="shared" si="5"/>
        <v>785.75</v>
      </c>
      <c r="V42" s="312">
        <v>102</v>
      </c>
      <c r="W42" s="312">
        <v>6970</v>
      </c>
      <c r="X42" s="102">
        <f t="shared" si="6"/>
        <v>1742.5</v>
      </c>
      <c r="Y42" s="312">
        <v>112</v>
      </c>
      <c r="Z42" s="312">
        <v>8084</v>
      </c>
      <c r="AA42" s="102">
        <f t="shared" si="7"/>
        <v>2021</v>
      </c>
      <c r="AB42" s="312">
        <v>76</v>
      </c>
      <c r="AC42" s="312">
        <v>5192</v>
      </c>
      <c r="AD42" s="102">
        <f t="shared" si="8"/>
        <v>1298</v>
      </c>
    </row>
    <row r="43" spans="1:30">
      <c r="A43" s="195" t="s">
        <v>2469</v>
      </c>
      <c r="B43" s="221" t="s">
        <v>2437</v>
      </c>
      <c r="C43" s="37" t="s">
        <v>84</v>
      </c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57">
        <v>4</v>
      </c>
      <c r="Q43" s="57">
        <v>224</v>
      </c>
      <c r="R43" s="268">
        <f t="shared" si="4"/>
        <v>56</v>
      </c>
      <c r="S43" s="210">
        <v>30</v>
      </c>
      <c r="T43" s="210">
        <v>2090</v>
      </c>
      <c r="U43" s="268">
        <f t="shared" si="5"/>
        <v>522.5</v>
      </c>
      <c r="V43" s="312">
        <v>40</v>
      </c>
      <c r="W43" s="312">
        <v>3128</v>
      </c>
      <c r="X43" s="102">
        <f t="shared" si="6"/>
        <v>782</v>
      </c>
      <c r="Y43" s="312">
        <v>49</v>
      </c>
      <c r="Z43" s="312">
        <v>3795</v>
      </c>
      <c r="AA43" s="102">
        <f t="shared" si="7"/>
        <v>948.75</v>
      </c>
      <c r="AB43" s="312">
        <v>75</v>
      </c>
      <c r="AC43" s="312">
        <v>5313</v>
      </c>
      <c r="AD43" s="102">
        <f t="shared" si="8"/>
        <v>1328.25</v>
      </c>
    </row>
    <row r="44" spans="1:30">
      <c r="A44" s="195" t="s">
        <v>2470</v>
      </c>
      <c r="B44" s="221" t="s">
        <v>2438</v>
      </c>
      <c r="C44" s="37" t="s">
        <v>341</v>
      </c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57">
        <v>2</v>
      </c>
      <c r="Q44" s="57">
        <v>70</v>
      </c>
      <c r="R44" s="268">
        <f t="shared" si="4"/>
        <v>17.5</v>
      </c>
      <c r="S44" s="210">
        <v>52</v>
      </c>
      <c r="T44" s="210">
        <v>3740</v>
      </c>
      <c r="U44" s="268">
        <f t="shared" si="5"/>
        <v>935</v>
      </c>
      <c r="V44" s="312">
        <v>88</v>
      </c>
      <c r="W44" s="312">
        <v>5652</v>
      </c>
      <c r="X44" s="102">
        <f t="shared" si="6"/>
        <v>1413</v>
      </c>
      <c r="Y44" s="312">
        <v>105</v>
      </c>
      <c r="Z44" s="312">
        <v>6463</v>
      </c>
      <c r="AA44" s="102">
        <f t="shared" si="7"/>
        <v>1615.75</v>
      </c>
      <c r="AB44" s="312">
        <v>74</v>
      </c>
      <c r="AC44" s="312">
        <v>4742</v>
      </c>
      <c r="AD44" s="102">
        <f t="shared" si="8"/>
        <v>1185.5</v>
      </c>
    </row>
    <row r="45" spans="1:30">
      <c r="A45" s="195" t="s">
        <v>2471</v>
      </c>
      <c r="B45" s="221" t="s">
        <v>2439</v>
      </c>
      <c r="C45" s="37" t="s">
        <v>259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57">
        <v>4</v>
      </c>
      <c r="Q45" s="57">
        <v>188</v>
      </c>
      <c r="R45" s="268">
        <f t="shared" si="4"/>
        <v>47</v>
      </c>
      <c r="S45" s="210">
        <v>51</v>
      </c>
      <c r="T45" s="210">
        <v>3337</v>
      </c>
      <c r="U45" s="268">
        <f t="shared" si="5"/>
        <v>834.25</v>
      </c>
      <c r="V45" s="312">
        <v>82</v>
      </c>
      <c r="W45" s="312">
        <v>5370</v>
      </c>
      <c r="X45" s="102">
        <f t="shared" si="6"/>
        <v>1342.5</v>
      </c>
      <c r="Y45" s="312">
        <v>107</v>
      </c>
      <c r="Z45" s="312">
        <v>7161</v>
      </c>
      <c r="AA45" s="102">
        <f t="shared" si="7"/>
        <v>1790.25</v>
      </c>
      <c r="AB45" s="312">
        <v>105</v>
      </c>
      <c r="AC45" s="312">
        <v>7047</v>
      </c>
      <c r="AD45" s="102">
        <f t="shared" si="8"/>
        <v>1761.75</v>
      </c>
    </row>
    <row r="46" spans="1:30">
      <c r="A46" s="195" t="s">
        <v>2472</v>
      </c>
      <c r="B46" s="221" t="s">
        <v>2440</v>
      </c>
      <c r="C46" s="37" t="s">
        <v>5</v>
      </c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57">
        <v>3</v>
      </c>
      <c r="Q46" s="57">
        <v>233</v>
      </c>
      <c r="R46" s="268">
        <f t="shared" si="4"/>
        <v>58.25</v>
      </c>
      <c r="S46" s="210">
        <v>105</v>
      </c>
      <c r="T46" s="210">
        <v>7455</v>
      </c>
      <c r="U46" s="268">
        <f t="shared" si="5"/>
        <v>1863.75</v>
      </c>
      <c r="V46" s="312">
        <v>107</v>
      </c>
      <c r="W46" s="312">
        <v>6973</v>
      </c>
      <c r="X46" s="102">
        <f t="shared" si="6"/>
        <v>1743.25</v>
      </c>
      <c r="Y46" s="312">
        <v>140</v>
      </c>
      <c r="Z46" s="312">
        <v>9484</v>
      </c>
      <c r="AA46" s="102">
        <f t="shared" si="7"/>
        <v>2371</v>
      </c>
      <c r="AB46" s="312">
        <v>151</v>
      </c>
      <c r="AC46" s="312">
        <v>10361</v>
      </c>
      <c r="AD46" s="102">
        <f t="shared" si="8"/>
        <v>2590.25</v>
      </c>
    </row>
    <row r="47" spans="1:30">
      <c r="A47" s="195" t="s">
        <v>2473</v>
      </c>
      <c r="B47" s="221" t="s">
        <v>2441</v>
      </c>
      <c r="C47" s="37" t="s">
        <v>123</v>
      </c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57">
        <v>42</v>
      </c>
      <c r="Q47" s="57">
        <v>3258</v>
      </c>
      <c r="R47" s="268">
        <f t="shared" si="4"/>
        <v>814.5</v>
      </c>
      <c r="S47" s="210">
        <v>205</v>
      </c>
      <c r="T47" s="210">
        <v>13751</v>
      </c>
      <c r="U47" s="268">
        <f t="shared" si="5"/>
        <v>3437.75</v>
      </c>
      <c r="V47" s="312">
        <v>258</v>
      </c>
      <c r="W47" s="312">
        <v>16954</v>
      </c>
      <c r="X47" s="102">
        <f t="shared" si="6"/>
        <v>4238.5</v>
      </c>
      <c r="Y47" s="312">
        <v>296</v>
      </c>
      <c r="Z47" s="312">
        <v>18076</v>
      </c>
      <c r="AA47" s="102">
        <f t="shared" si="7"/>
        <v>4519</v>
      </c>
      <c r="AB47" s="312">
        <v>202</v>
      </c>
      <c r="AC47" s="312">
        <v>14378</v>
      </c>
      <c r="AD47" s="102">
        <f t="shared" si="8"/>
        <v>3594.5</v>
      </c>
    </row>
    <row r="48" spans="1:30">
      <c r="A48" s="195" t="s">
        <v>2474</v>
      </c>
      <c r="B48" s="221" t="s">
        <v>2442</v>
      </c>
      <c r="C48" s="37" t="s">
        <v>66</v>
      </c>
      <c r="D48" s="221"/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57">
        <v>1</v>
      </c>
      <c r="Q48" s="57">
        <v>59</v>
      </c>
      <c r="R48" s="268">
        <f t="shared" si="4"/>
        <v>14.75</v>
      </c>
      <c r="S48" s="210">
        <v>20</v>
      </c>
      <c r="T48" s="210">
        <v>1272</v>
      </c>
      <c r="U48" s="268">
        <f t="shared" si="5"/>
        <v>318</v>
      </c>
      <c r="V48" s="312">
        <v>37</v>
      </c>
      <c r="W48" s="312">
        <v>2503</v>
      </c>
      <c r="X48" s="102">
        <f t="shared" si="6"/>
        <v>625.75</v>
      </c>
      <c r="Y48" s="312">
        <v>12</v>
      </c>
      <c r="Z48" s="312">
        <v>776</v>
      </c>
      <c r="AA48" s="102">
        <f t="shared" si="7"/>
        <v>194</v>
      </c>
      <c r="AB48" s="312">
        <v>38</v>
      </c>
      <c r="AC48" s="312">
        <v>2310</v>
      </c>
      <c r="AD48" s="102">
        <f t="shared" si="8"/>
        <v>577.5</v>
      </c>
    </row>
    <row r="49" spans="1:30">
      <c r="A49" s="195" t="s">
        <v>2475</v>
      </c>
      <c r="B49" s="221" t="s">
        <v>2443</v>
      </c>
      <c r="C49" s="37" t="s">
        <v>307</v>
      </c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57">
        <v>1</v>
      </c>
      <c r="Q49" s="57">
        <v>119</v>
      </c>
      <c r="R49" s="268">
        <f t="shared" si="4"/>
        <v>29.75</v>
      </c>
      <c r="S49" s="210">
        <v>40</v>
      </c>
      <c r="T49" s="210">
        <v>2524</v>
      </c>
      <c r="U49" s="268">
        <f t="shared" si="5"/>
        <v>631</v>
      </c>
      <c r="V49" s="312">
        <v>97</v>
      </c>
      <c r="W49" s="312">
        <v>5863</v>
      </c>
      <c r="X49" s="102">
        <f t="shared" si="6"/>
        <v>1465.75</v>
      </c>
      <c r="Y49" s="312">
        <v>105</v>
      </c>
      <c r="Z49" s="312">
        <v>5987</v>
      </c>
      <c r="AA49" s="102">
        <f t="shared" si="7"/>
        <v>1496.75</v>
      </c>
      <c r="AB49" s="312">
        <v>122</v>
      </c>
      <c r="AC49" s="312">
        <v>6930</v>
      </c>
      <c r="AD49" s="102">
        <f t="shared" si="8"/>
        <v>1732.5</v>
      </c>
    </row>
    <row r="50" spans="1:30">
      <c r="A50" s="195" t="s">
        <v>2476</v>
      </c>
      <c r="B50" s="221" t="s">
        <v>2444</v>
      </c>
      <c r="C50" s="37" t="s">
        <v>322</v>
      </c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57">
        <v>1</v>
      </c>
      <c r="Q50" s="57">
        <v>59</v>
      </c>
      <c r="R50" s="268">
        <f t="shared" si="4"/>
        <v>14.75</v>
      </c>
      <c r="S50" s="210">
        <v>26</v>
      </c>
      <c r="T50" s="210">
        <v>1774</v>
      </c>
      <c r="U50" s="268">
        <f t="shared" si="5"/>
        <v>443.5</v>
      </c>
      <c r="V50" s="312">
        <v>33</v>
      </c>
      <c r="W50" s="312">
        <v>2051</v>
      </c>
      <c r="X50" s="102">
        <f t="shared" si="6"/>
        <v>512.75</v>
      </c>
      <c r="Y50" s="312">
        <v>48</v>
      </c>
      <c r="Z50" s="312">
        <v>3872</v>
      </c>
      <c r="AA50" s="102">
        <f t="shared" si="7"/>
        <v>968</v>
      </c>
      <c r="AB50" s="312">
        <v>76</v>
      </c>
      <c r="AC50" s="312">
        <v>5020</v>
      </c>
      <c r="AD50" s="102">
        <f t="shared" si="8"/>
        <v>1255</v>
      </c>
    </row>
    <row r="51" spans="1:30">
      <c r="A51" s="195" t="s">
        <v>2477</v>
      </c>
      <c r="B51" s="221" t="s">
        <v>2445</v>
      </c>
      <c r="C51" s="37" t="s">
        <v>23</v>
      </c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57">
        <v>25</v>
      </c>
      <c r="Q51" s="57">
        <v>1639</v>
      </c>
      <c r="R51" s="268">
        <f t="shared" si="4"/>
        <v>409.75</v>
      </c>
      <c r="S51" s="210">
        <v>98</v>
      </c>
      <c r="T51" s="210">
        <v>7042</v>
      </c>
      <c r="U51" s="268">
        <f t="shared" si="5"/>
        <v>1760.5</v>
      </c>
      <c r="V51" s="312">
        <v>139</v>
      </c>
      <c r="W51" s="312">
        <v>8733</v>
      </c>
      <c r="X51" s="102">
        <f t="shared" si="6"/>
        <v>2183.25</v>
      </c>
      <c r="Y51" s="312">
        <v>181</v>
      </c>
      <c r="Z51" s="312">
        <v>11147</v>
      </c>
      <c r="AA51" s="102">
        <f t="shared" si="7"/>
        <v>2786.75</v>
      </c>
      <c r="AB51" s="312">
        <v>251</v>
      </c>
      <c r="AC51" s="312">
        <v>16545</v>
      </c>
      <c r="AD51" s="102">
        <f t="shared" si="8"/>
        <v>4136.25</v>
      </c>
    </row>
    <row r="52" spans="1:30">
      <c r="A52" s="195" t="s">
        <v>2478</v>
      </c>
      <c r="B52" s="221" t="s">
        <v>2446</v>
      </c>
      <c r="C52" s="37" t="s">
        <v>284</v>
      </c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57">
        <v>14</v>
      </c>
      <c r="Q52" s="57">
        <v>806</v>
      </c>
      <c r="R52" s="268">
        <f t="shared" si="4"/>
        <v>201.5</v>
      </c>
      <c r="S52" s="210">
        <v>105</v>
      </c>
      <c r="T52" s="210">
        <v>6487</v>
      </c>
      <c r="U52" s="268">
        <f t="shared" si="5"/>
        <v>1621.75</v>
      </c>
      <c r="V52" s="312">
        <v>101</v>
      </c>
      <c r="W52" s="312">
        <v>6239</v>
      </c>
      <c r="X52" s="102">
        <f t="shared" si="6"/>
        <v>1559.75</v>
      </c>
      <c r="Y52" s="312">
        <v>66</v>
      </c>
      <c r="Z52" s="312">
        <v>4182</v>
      </c>
      <c r="AA52" s="102">
        <f t="shared" si="7"/>
        <v>1045.5</v>
      </c>
      <c r="AB52" s="312">
        <v>39</v>
      </c>
      <c r="AC52" s="312">
        <v>2893</v>
      </c>
      <c r="AD52" s="102">
        <f t="shared" si="8"/>
        <v>723.25</v>
      </c>
    </row>
    <row r="53" spans="1:30">
      <c r="A53" s="195" t="s">
        <v>2479</v>
      </c>
      <c r="B53" s="221" t="s">
        <v>2447</v>
      </c>
      <c r="C53" s="37" t="s">
        <v>480</v>
      </c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57">
        <v>4</v>
      </c>
      <c r="Q53" s="57">
        <v>164</v>
      </c>
      <c r="R53" s="268">
        <f t="shared" si="4"/>
        <v>41</v>
      </c>
      <c r="S53" s="210">
        <v>59</v>
      </c>
      <c r="T53" s="210">
        <v>3509</v>
      </c>
      <c r="U53" s="268">
        <f t="shared" si="5"/>
        <v>877.25</v>
      </c>
      <c r="V53" s="312">
        <v>77</v>
      </c>
      <c r="W53" s="312">
        <v>4691</v>
      </c>
      <c r="X53" s="102">
        <f t="shared" si="6"/>
        <v>1172.75</v>
      </c>
      <c r="Y53" s="312">
        <v>100</v>
      </c>
      <c r="Z53" s="312">
        <v>7228</v>
      </c>
      <c r="AA53" s="102">
        <f t="shared" si="7"/>
        <v>1807</v>
      </c>
      <c r="AB53" s="312">
        <v>108</v>
      </c>
      <c r="AC53" s="312">
        <v>7180</v>
      </c>
      <c r="AD53" s="102">
        <f t="shared" si="8"/>
        <v>1795</v>
      </c>
    </row>
    <row r="54" spans="1:30">
      <c r="A54" s="195" t="s">
        <v>2480</v>
      </c>
      <c r="B54" s="221" t="s">
        <v>2448</v>
      </c>
      <c r="C54" s="37" t="s">
        <v>84</v>
      </c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57">
        <v>11</v>
      </c>
      <c r="Q54" s="57">
        <v>673</v>
      </c>
      <c r="R54" s="268">
        <f t="shared" si="4"/>
        <v>168.25</v>
      </c>
      <c r="S54" s="210">
        <v>61</v>
      </c>
      <c r="T54" s="210">
        <v>4075</v>
      </c>
      <c r="U54" s="268">
        <f t="shared" si="5"/>
        <v>1018.75</v>
      </c>
      <c r="V54" s="312">
        <v>87</v>
      </c>
      <c r="W54" s="312">
        <v>5665</v>
      </c>
      <c r="X54" s="102">
        <f t="shared" si="6"/>
        <v>1416.25</v>
      </c>
      <c r="Y54" s="312">
        <v>108</v>
      </c>
      <c r="Z54" s="312">
        <v>7304</v>
      </c>
      <c r="AA54" s="102">
        <f t="shared" si="7"/>
        <v>1826</v>
      </c>
      <c r="AB54" s="312">
        <v>155</v>
      </c>
      <c r="AC54" s="312">
        <v>9493</v>
      </c>
      <c r="AD54" s="102">
        <f t="shared" si="8"/>
        <v>2373.25</v>
      </c>
    </row>
    <row r="55" spans="1:30">
      <c r="A55" s="195" t="s">
        <v>2481</v>
      </c>
      <c r="B55" s="221" t="s">
        <v>2449</v>
      </c>
      <c r="C55" s="37" t="s">
        <v>25</v>
      </c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57">
        <v>26</v>
      </c>
      <c r="Q55" s="57">
        <v>1666</v>
      </c>
      <c r="R55" s="268">
        <f t="shared" si="4"/>
        <v>416.5</v>
      </c>
      <c r="S55" s="210">
        <v>141</v>
      </c>
      <c r="T55" s="210">
        <v>9331</v>
      </c>
      <c r="U55" s="268">
        <f t="shared" si="5"/>
        <v>2332.75</v>
      </c>
      <c r="V55" s="312">
        <v>213</v>
      </c>
      <c r="W55" s="312">
        <v>14799</v>
      </c>
      <c r="X55" s="102">
        <f t="shared" si="6"/>
        <v>3699.75</v>
      </c>
      <c r="Y55" s="312">
        <v>211</v>
      </c>
      <c r="Z55" s="312">
        <v>15881</v>
      </c>
      <c r="AA55" s="102">
        <f t="shared" si="7"/>
        <v>3970.25</v>
      </c>
      <c r="AB55" s="312">
        <v>248</v>
      </c>
      <c r="AC55" s="312">
        <v>17300</v>
      </c>
      <c r="AD55" s="102">
        <f t="shared" si="8"/>
        <v>4325</v>
      </c>
    </row>
    <row r="56" spans="1:30">
      <c r="A56" s="195" t="s">
        <v>2482</v>
      </c>
      <c r="B56" s="221" t="s">
        <v>2450</v>
      </c>
      <c r="C56" s="37" t="s">
        <v>16</v>
      </c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57">
        <v>9</v>
      </c>
      <c r="Q56" s="57">
        <v>623</v>
      </c>
      <c r="R56" s="268">
        <f t="shared" si="4"/>
        <v>155.75</v>
      </c>
      <c r="S56" s="210">
        <v>107</v>
      </c>
      <c r="T56" s="210">
        <v>6921</v>
      </c>
      <c r="U56" s="268">
        <f t="shared" si="5"/>
        <v>1730.25</v>
      </c>
      <c r="V56" s="312">
        <v>174</v>
      </c>
      <c r="W56" s="312">
        <v>11322</v>
      </c>
      <c r="X56" s="102">
        <f t="shared" si="6"/>
        <v>2830.5</v>
      </c>
      <c r="Y56" s="312">
        <v>187</v>
      </c>
      <c r="Z56" s="312">
        <v>11705</v>
      </c>
      <c r="AA56" s="102">
        <f t="shared" si="7"/>
        <v>2926.25</v>
      </c>
      <c r="AB56" s="312">
        <v>173</v>
      </c>
      <c r="AC56" s="312">
        <v>10883</v>
      </c>
      <c r="AD56" s="102">
        <f t="shared" si="8"/>
        <v>2720.75</v>
      </c>
    </row>
    <row r="57" spans="1:30">
      <c r="A57" s="195" t="s">
        <v>2483</v>
      </c>
      <c r="B57" s="221" t="s">
        <v>2451</v>
      </c>
      <c r="C57" s="37" t="s">
        <v>545</v>
      </c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57">
        <v>29</v>
      </c>
      <c r="Q57" s="57">
        <v>1995</v>
      </c>
      <c r="R57" s="268">
        <f t="shared" si="4"/>
        <v>498.75</v>
      </c>
      <c r="S57" s="210">
        <v>93</v>
      </c>
      <c r="T57" s="210">
        <v>6563</v>
      </c>
      <c r="U57" s="268">
        <f t="shared" si="5"/>
        <v>1640.75</v>
      </c>
      <c r="V57" s="312">
        <v>146</v>
      </c>
      <c r="W57" s="312">
        <v>11050</v>
      </c>
      <c r="X57" s="102">
        <f t="shared" si="6"/>
        <v>2762.5</v>
      </c>
      <c r="Y57" s="312">
        <v>149</v>
      </c>
      <c r="Z57" s="312">
        <v>11227</v>
      </c>
      <c r="AA57" s="102">
        <f t="shared" si="7"/>
        <v>2806.75</v>
      </c>
      <c r="AB57" s="312">
        <v>154</v>
      </c>
      <c r="AC57" s="312">
        <v>10282</v>
      </c>
      <c r="AD57" s="102">
        <f t="shared" si="8"/>
        <v>2570.5</v>
      </c>
    </row>
    <row r="58" spans="1:30">
      <c r="A58" s="195" t="s">
        <v>2484</v>
      </c>
      <c r="B58" s="221" t="s">
        <v>2452</v>
      </c>
      <c r="C58" s="37" t="s">
        <v>16</v>
      </c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57">
        <v>60</v>
      </c>
      <c r="Q58" s="57">
        <v>3768</v>
      </c>
      <c r="R58" s="268">
        <f t="shared" si="4"/>
        <v>942</v>
      </c>
      <c r="S58" s="210">
        <v>69</v>
      </c>
      <c r="T58" s="210">
        <v>4839</v>
      </c>
      <c r="U58" s="268">
        <f t="shared" si="5"/>
        <v>1209.75</v>
      </c>
      <c r="V58" s="312">
        <v>105</v>
      </c>
      <c r="W58" s="312">
        <v>6775</v>
      </c>
      <c r="X58" s="102">
        <f t="shared" si="6"/>
        <v>1693.75</v>
      </c>
      <c r="Y58" s="312">
        <v>72</v>
      </c>
      <c r="Z58" s="312">
        <v>5496</v>
      </c>
      <c r="AA58" s="102">
        <f t="shared" si="7"/>
        <v>1374</v>
      </c>
      <c r="AB58" s="312">
        <v>113</v>
      </c>
      <c r="AC58" s="312">
        <v>7695</v>
      </c>
      <c r="AD58" s="102">
        <f t="shared" si="8"/>
        <v>1923.75</v>
      </c>
    </row>
    <row r="59" spans="1:30">
      <c r="A59" s="195" t="s">
        <v>2485</v>
      </c>
      <c r="B59" s="221" t="s">
        <v>2453</v>
      </c>
      <c r="C59" s="37" t="s">
        <v>5</v>
      </c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57">
        <v>1</v>
      </c>
      <c r="Q59" s="57">
        <v>59</v>
      </c>
      <c r="R59" s="268">
        <f t="shared" si="4"/>
        <v>14.75</v>
      </c>
      <c r="S59" s="210">
        <v>52</v>
      </c>
      <c r="T59" s="210">
        <v>3604</v>
      </c>
      <c r="U59" s="268">
        <f t="shared" si="5"/>
        <v>901</v>
      </c>
      <c r="V59" s="312">
        <v>93</v>
      </c>
      <c r="W59" s="312">
        <v>5959</v>
      </c>
      <c r="X59" s="102">
        <f t="shared" si="6"/>
        <v>1489.75</v>
      </c>
      <c r="Y59" s="312">
        <v>139</v>
      </c>
      <c r="Z59" s="312">
        <v>9429</v>
      </c>
      <c r="AA59" s="102">
        <f t="shared" si="7"/>
        <v>2357.25</v>
      </c>
      <c r="AB59" s="312">
        <v>159</v>
      </c>
      <c r="AC59" s="312">
        <v>9981</v>
      </c>
      <c r="AD59" s="102">
        <f t="shared" si="8"/>
        <v>2495.25</v>
      </c>
    </row>
    <row r="60" spans="1:30">
      <c r="A60" s="195" t="s">
        <v>2486</v>
      </c>
      <c r="B60" s="221" t="s">
        <v>2454</v>
      </c>
      <c r="C60" s="37" t="s">
        <v>29</v>
      </c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57">
        <v>7</v>
      </c>
      <c r="Q60" s="57">
        <v>629</v>
      </c>
      <c r="R60" s="268">
        <f t="shared" si="4"/>
        <v>157.25</v>
      </c>
      <c r="S60" s="210">
        <v>170</v>
      </c>
      <c r="T60" s="210">
        <v>11650</v>
      </c>
      <c r="U60" s="268">
        <f t="shared" si="5"/>
        <v>2912.5</v>
      </c>
      <c r="V60" s="312">
        <v>194</v>
      </c>
      <c r="W60" s="312">
        <v>12938</v>
      </c>
      <c r="X60" s="102">
        <f t="shared" si="6"/>
        <v>3234.5</v>
      </c>
      <c r="Y60" s="312">
        <v>266</v>
      </c>
      <c r="Z60" s="312">
        <v>17698</v>
      </c>
      <c r="AA60" s="102">
        <f t="shared" si="7"/>
        <v>4424.5</v>
      </c>
      <c r="AB60" s="312">
        <v>357</v>
      </c>
      <c r="AC60" s="312">
        <v>23263</v>
      </c>
      <c r="AD60" s="102">
        <f t="shared" si="8"/>
        <v>5815.75</v>
      </c>
    </row>
    <row r="61" spans="1:30">
      <c r="A61" s="195" t="s">
        <v>2487</v>
      </c>
      <c r="B61" s="221" t="s">
        <v>2455</v>
      </c>
      <c r="C61" s="37" t="s">
        <v>5</v>
      </c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57">
        <v>5</v>
      </c>
      <c r="Q61" s="57">
        <v>291</v>
      </c>
      <c r="R61" s="268">
        <f t="shared" si="4"/>
        <v>72.75</v>
      </c>
      <c r="S61" s="210">
        <v>86</v>
      </c>
      <c r="T61" s="210">
        <v>4650</v>
      </c>
      <c r="U61" s="268">
        <f t="shared" si="5"/>
        <v>1162.5</v>
      </c>
      <c r="V61" s="312">
        <v>113</v>
      </c>
      <c r="W61" s="312">
        <v>7727</v>
      </c>
      <c r="X61" s="102">
        <f t="shared" si="6"/>
        <v>1931.75</v>
      </c>
      <c r="Y61" s="312">
        <v>117</v>
      </c>
      <c r="Z61" s="312">
        <v>8639</v>
      </c>
      <c r="AA61" s="102">
        <f t="shared" si="7"/>
        <v>2159.75</v>
      </c>
      <c r="AB61" s="312">
        <v>175</v>
      </c>
      <c r="AC61" s="312">
        <v>12661</v>
      </c>
      <c r="AD61" s="102">
        <f t="shared" si="8"/>
        <v>3165.25</v>
      </c>
    </row>
    <row r="62" spans="1:30">
      <c r="A62" s="195" t="s">
        <v>2488</v>
      </c>
      <c r="B62" s="221" t="s">
        <v>2456</v>
      </c>
      <c r="C62" s="37" t="s">
        <v>5</v>
      </c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57">
        <v>34</v>
      </c>
      <c r="Q62" s="57">
        <v>2398</v>
      </c>
      <c r="R62" s="268">
        <f t="shared" si="4"/>
        <v>599.5</v>
      </c>
      <c r="S62" s="210">
        <v>451</v>
      </c>
      <c r="T62" s="210">
        <v>27549</v>
      </c>
      <c r="U62" s="268">
        <f t="shared" si="5"/>
        <v>6887.25</v>
      </c>
      <c r="V62" s="312">
        <v>523</v>
      </c>
      <c r="W62" s="312">
        <v>37353</v>
      </c>
      <c r="X62" s="102">
        <f t="shared" si="6"/>
        <v>9338.25</v>
      </c>
      <c r="Y62" s="312">
        <v>448</v>
      </c>
      <c r="Z62" s="312">
        <v>33396</v>
      </c>
      <c r="AA62" s="102">
        <f t="shared" si="7"/>
        <v>8349</v>
      </c>
      <c r="AB62" s="312">
        <v>593</v>
      </c>
      <c r="AC62" s="312">
        <v>43155</v>
      </c>
      <c r="AD62" s="102">
        <f t="shared" si="8"/>
        <v>10788.75</v>
      </c>
    </row>
    <row r="63" spans="1:30">
      <c r="A63" s="195" t="s">
        <v>2489</v>
      </c>
      <c r="B63" s="221" t="s">
        <v>2457</v>
      </c>
      <c r="C63" s="37" t="s">
        <v>5</v>
      </c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57">
        <v>25</v>
      </c>
      <c r="Q63" s="57">
        <v>1799</v>
      </c>
      <c r="R63" s="268">
        <f t="shared" si="4"/>
        <v>449.75</v>
      </c>
      <c r="S63" s="210">
        <v>166</v>
      </c>
      <c r="T63" s="210">
        <v>11534</v>
      </c>
      <c r="U63" s="268">
        <f t="shared" si="5"/>
        <v>2883.5</v>
      </c>
      <c r="V63" s="312">
        <v>213</v>
      </c>
      <c r="W63" s="312">
        <v>14487</v>
      </c>
      <c r="X63" s="102">
        <f t="shared" si="6"/>
        <v>3621.75</v>
      </c>
      <c r="Y63" s="312">
        <v>158</v>
      </c>
      <c r="Z63" s="312">
        <v>10342</v>
      </c>
      <c r="AA63" s="102">
        <f t="shared" si="7"/>
        <v>2585.5</v>
      </c>
      <c r="AB63" s="312">
        <v>206</v>
      </c>
      <c r="AC63" s="312">
        <v>14514</v>
      </c>
      <c r="AD63" s="102">
        <f t="shared" si="8"/>
        <v>3628.5</v>
      </c>
    </row>
    <row r="64" spans="1:30">
      <c r="A64" s="195" t="s">
        <v>2490</v>
      </c>
      <c r="B64" s="221" t="s">
        <v>2458</v>
      </c>
      <c r="C64" s="37" t="s">
        <v>515</v>
      </c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57">
        <v>1</v>
      </c>
      <c r="Q64" s="57">
        <v>35</v>
      </c>
      <c r="R64" s="268">
        <f t="shared" si="4"/>
        <v>8.75</v>
      </c>
      <c r="S64" s="210">
        <v>8</v>
      </c>
      <c r="T64" s="210">
        <v>568</v>
      </c>
      <c r="U64" s="268">
        <f t="shared" si="5"/>
        <v>142</v>
      </c>
      <c r="V64" s="312">
        <v>12</v>
      </c>
      <c r="W64" s="312">
        <v>644</v>
      </c>
      <c r="X64" s="102">
        <f t="shared" si="6"/>
        <v>161</v>
      </c>
      <c r="Y64" s="312">
        <v>13</v>
      </c>
      <c r="Z64" s="312">
        <v>679</v>
      </c>
      <c r="AA64" s="102">
        <f t="shared" si="7"/>
        <v>169.75</v>
      </c>
      <c r="AB64" s="312">
        <v>15</v>
      </c>
      <c r="AC64" s="312">
        <v>901</v>
      </c>
      <c r="AD64" s="102">
        <f t="shared" si="8"/>
        <v>225.25</v>
      </c>
    </row>
    <row r="65" spans="1:30">
      <c r="A65" s="195" t="s">
        <v>2491</v>
      </c>
      <c r="B65" s="221" t="s">
        <v>2459</v>
      </c>
      <c r="C65" s="37" t="s">
        <v>5</v>
      </c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57">
        <v>9</v>
      </c>
      <c r="Q65" s="57">
        <v>623</v>
      </c>
      <c r="R65" s="268">
        <f t="shared" si="4"/>
        <v>155.75</v>
      </c>
      <c r="S65" s="210">
        <v>82</v>
      </c>
      <c r="T65" s="210">
        <v>5134</v>
      </c>
      <c r="U65" s="268">
        <f t="shared" si="5"/>
        <v>1283.5</v>
      </c>
      <c r="V65" s="312">
        <v>170</v>
      </c>
      <c r="W65" s="312">
        <v>10658</v>
      </c>
      <c r="X65" s="102">
        <f t="shared" si="6"/>
        <v>2664.5</v>
      </c>
      <c r="Y65" s="312">
        <v>223</v>
      </c>
      <c r="Z65" s="312">
        <v>13361</v>
      </c>
      <c r="AA65" s="102">
        <f t="shared" si="7"/>
        <v>3340.25</v>
      </c>
      <c r="AB65" s="312">
        <v>214</v>
      </c>
      <c r="AC65" s="312">
        <v>12466</v>
      </c>
      <c r="AD65" s="102">
        <f t="shared" si="8"/>
        <v>3116.5</v>
      </c>
    </row>
    <row r="66" spans="1:30">
      <c r="A66" s="195" t="s">
        <v>2492</v>
      </c>
      <c r="B66" s="221" t="s">
        <v>2460</v>
      </c>
      <c r="C66" s="37" t="s">
        <v>36</v>
      </c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57">
        <v>2</v>
      </c>
      <c r="Q66" s="57">
        <v>238</v>
      </c>
      <c r="R66" s="268">
        <f t="shared" si="4"/>
        <v>59.5</v>
      </c>
      <c r="S66" s="210">
        <v>25</v>
      </c>
      <c r="T66" s="210">
        <v>1643</v>
      </c>
      <c r="U66" s="268">
        <f t="shared" si="5"/>
        <v>410.75</v>
      </c>
      <c r="V66" s="312">
        <v>71</v>
      </c>
      <c r="W66" s="312">
        <v>4761</v>
      </c>
      <c r="X66" s="102">
        <f t="shared" si="6"/>
        <v>1190.25</v>
      </c>
      <c r="Y66" s="312">
        <v>67</v>
      </c>
      <c r="Z66" s="312">
        <v>4249</v>
      </c>
      <c r="AA66" s="102">
        <f t="shared" si="7"/>
        <v>1062.25</v>
      </c>
      <c r="AB66" s="312">
        <v>78</v>
      </c>
      <c r="AC66" s="312">
        <v>4798</v>
      </c>
      <c r="AD66" s="102">
        <f t="shared" si="8"/>
        <v>1199.5</v>
      </c>
    </row>
    <row r="67" spans="1:30">
      <c r="A67" s="195" t="s">
        <v>2493</v>
      </c>
      <c r="B67" s="221" t="s">
        <v>2461</v>
      </c>
      <c r="C67" s="37" t="s">
        <v>5</v>
      </c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57">
        <v>7</v>
      </c>
      <c r="Q67" s="57">
        <v>385</v>
      </c>
      <c r="R67" s="268">
        <f t="shared" si="4"/>
        <v>96.25</v>
      </c>
      <c r="S67" s="210">
        <v>56</v>
      </c>
      <c r="T67" s="210">
        <v>3868</v>
      </c>
      <c r="U67" s="268">
        <f t="shared" si="5"/>
        <v>967</v>
      </c>
      <c r="V67" s="312">
        <v>76</v>
      </c>
      <c r="W67" s="312">
        <v>5484</v>
      </c>
      <c r="X67" s="102">
        <f t="shared" si="6"/>
        <v>1371</v>
      </c>
      <c r="Y67" s="312">
        <v>90</v>
      </c>
      <c r="Z67" s="312">
        <v>6870</v>
      </c>
      <c r="AA67" s="102">
        <f t="shared" si="7"/>
        <v>1717.5</v>
      </c>
      <c r="AB67" s="312">
        <v>117</v>
      </c>
      <c r="AC67" s="312">
        <v>8599</v>
      </c>
      <c r="AD67" s="102">
        <f t="shared" si="8"/>
        <v>2149.75</v>
      </c>
    </row>
    <row r="68" spans="1:30">
      <c r="A68" s="195" t="s">
        <v>2494</v>
      </c>
      <c r="B68" s="221" t="s">
        <v>2462</v>
      </c>
      <c r="C68" s="37" t="s">
        <v>552</v>
      </c>
      <c r="D68" s="221"/>
      <c r="E68" s="221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57">
        <v>23</v>
      </c>
      <c r="Q68" s="57">
        <v>1069</v>
      </c>
      <c r="R68" s="268">
        <f t="shared" ref="R68:R71" si="9">Q68*25%</f>
        <v>267.25</v>
      </c>
      <c r="S68" s="210">
        <v>117</v>
      </c>
      <c r="T68" s="210">
        <v>7963</v>
      </c>
      <c r="U68" s="268">
        <f t="shared" ref="U68:U131" si="10">T68*25%</f>
        <v>1990.75</v>
      </c>
      <c r="V68" s="312">
        <v>267</v>
      </c>
      <c r="W68" s="312">
        <v>18581</v>
      </c>
      <c r="X68" s="102">
        <f t="shared" ref="X68:X131" si="11">W68*25%</f>
        <v>4645.25</v>
      </c>
      <c r="Y68" s="312">
        <v>266</v>
      </c>
      <c r="Z68" s="312">
        <v>16814</v>
      </c>
      <c r="AA68" s="102">
        <f t="shared" ref="AA68:AA131" si="12">Z68*25%</f>
        <v>4203.5</v>
      </c>
      <c r="AB68" s="312">
        <v>334</v>
      </c>
      <c r="AC68" s="312">
        <v>22130</v>
      </c>
      <c r="AD68" s="102">
        <f t="shared" ref="AD68:AD131" si="13">AC68*25%</f>
        <v>5532.5</v>
      </c>
    </row>
    <row r="69" spans="1:30">
      <c r="A69" s="195" t="s">
        <v>2495</v>
      </c>
      <c r="B69" s="221" t="s">
        <v>2463</v>
      </c>
      <c r="C69" s="37" t="s">
        <v>16</v>
      </c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57">
        <v>30</v>
      </c>
      <c r="Q69" s="57">
        <v>2102</v>
      </c>
      <c r="R69" s="268">
        <f t="shared" si="9"/>
        <v>525.5</v>
      </c>
      <c r="S69" s="210">
        <v>97</v>
      </c>
      <c r="T69" s="210">
        <v>6675</v>
      </c>
      <c r="U69" s="268">
        <f t="shared" si="10"/>
        <v>1668.75</v>
      </c>
      <c r="V69" s="312">
        <v>138</v>
      </c>
      <c r="W69" s="312">
        <v>9042</v>
      </c>
      <c r="X69" s="102">
        <f t="shared" si="11"/>
        <v>2260.5</v>
      </c>
      <c r="Y69" s="312">
        <v>261</v>
      </c>
      <c r="Z69" s="312">
        <v>16403</v>
      </c>
      <c r="AA69" s="102">
        <f t="shared" si="12"/>
        <v>4100.75</v>
      </c>
      <c r="AB69" s="312">
        <v>295</v>
      </c>
      <c r="AC69" s="312">
        <v>17905</v>
      </c>
      <c r="AD69" s="102">
        <f t="shared" si="13"/>
        <v>4476.25</v>
      </c>
    </row>
    <row r="70" spans="1:30">
      <c r="A70" s="195" t="s">
        <v>2496</v>
      </c>
      <c r="B70" s="221" t="s">
        <v>2464</v>
      </c>
      <c r="C70" s="37" t="s">
        <v>25</v>
      </c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57">
        <v>8</v>
      </c>
      <c r="Q70" s="57">
        <v>564</v>
      </c>
      <c r="R70" s="268">
        <f t="shared" si="9"/>
        <v>141</v>
      </c>
      <c r="S70" s="210">
        <v>72</v>
      </c>
      <c r="T70" s="210">
        <v>4832</v>
      </c>
      <c r="U70" s="268">
        <f t="shared" si="10"/>
        <v>1208</v>
      </c>
      <c r="V70" s="312">
        <v>122</v>
      </c>
      <c r="W70" s="312">
        <v>8406</v>
      </c>
      <c r="X70" s="102">
        <f t="shared" si="11"/>
        <v>2101.5</v>
      </c>
      <c r="Y70" s="312">
        <v>119</v>
      </c>
      <c r="Z70" s="312">
        <v>7733</v>
      </c>
      <c r="AA70" s="102">
        <f t="shared" si="12"/>
        <v>1933.25</v>
      </c>
      <c r="AB70" s="312">
        <v>118</v>
      </c>
      <c r="AC70" s="312">
        <v>7978</v>
      </c>
      <c r="AD70" s="102">
        <f t="shared" si="13"/>
        <v>1994.5</v>
      </c>
    </row>
    <row r="71" spans="1:30">
      <c r="A71" s="195" t="s">
        <v>2497</v>
      </c>
      <c r="B71" s="221" t="s">
        <v>2465</v>
      </c>
      <c r="C71" s="37" t="s">
        <v>5</v>
      </c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57">
        <v>6</v>
      </c>
      <c r="Q71" s="57">
        <v>358</v>
      </c>
      <c r="R71" s="268">
        <f t="shared" si="9"/>
        <v>89.5</v>
      </c>
      <c r="S71" s="210">
        <v>37</v>
      </c>
      <c r="T71" s="210">
        <v>2475</v>
      </c>
      <c r="U71" s="268">
        <f t="shared" si="10"/>
        <v>618.75</v>
      </c>
      <c r="V71" s="312">
        <v>43</v>
      </c>
      <c r="W71" s="312">
        <v>2689</v>
      </c>
      <c r="X71" s="102">
        <f t="shared" si="11"/>
        <v>672.25</v>
      </c>
      <c r="Y71" s="312">
        <v>36</v>
      </c>
      <c r="Z71" s="312">
        <v>2332</v>
      </c>
      <c r="AA71" s="102">
        <f t="shared" si="12"/>
        <v>583</v>
      </c>
      <c r="AB71" s="312">
        <v>40</v>
      </c>
      <c r="AC71" s="312">
        <v>2652</v>
      </c>
      <c r="AD71" s="102">
        <f t="shared" si="13"/>
        <v>663</v>
      </c>
    </row>
    <row r="72" spans="1:30">
      <c r="A72" s="195" t="s">
        <v>2869</v>
      </c>
      <c r="B72" s="295" t="s">
        <v>2751</v>
      </c>
      <c r="C72" s="297" t="s">
        <v>207</v>
      </c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10">
        <v>12</v>
      </c>
      <c r="T72" s="210">
        <v>980</v>
      </c>
      <c r="U72" s="268">
        <f t="shared" si="10"/>
        <v>245</v>
      </c>
      <c r="V72" s="312">
        <v>104</v>
      </c>
      <c r="W72" s="312">
        <v>6824</v>
      </c>
      <c r="X72" s="102">
        <f t="shared" si="11"/>
        <v>1706</v>
      </c>
      <c r="Y72" s="312">
        <v>127</v>
      </c>
      <c r="Z72" s="312">
        <v>8033</v>
      </c>
      <c r="AA72" s="102">
        <f t="shared" si="12"/>
        <v>2008.25</v>
      </c>
      <c r="AB72" s="312">
        <v>101</v>
      </c>
      <c r="AC72" s="312">
        <v>6063</v>
      </c>
      <c r="AD72" s="102">
        <f t="shared" si="13"/>
        <v>1515.75</v>
      </c>
    </row>
    <row r="73" spans="1:30">
      <c r="A73" s="195" t="s">
        <v>2870</v>
      </c>
      <c r="B73" s="295" t="s">
        <v>2752</v>
      </c>
      <c r="C73" s="297" t="s">
        <v>948</v>
      </c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10">
        <v>6</v>
      </c>
      <c r="T73" s="210">
        <v>534</v>
      </c>
      <c r="U73" s="268">
        <f t="shared" si="10"/>
        <v>133.5</v>
      </c>
      <c r="V73" s="312">
        <v>36</v>
      </c>
      <c r="W73" s="312">
        <v>2720</v>
      </c>
      <c r="X73" s="102">
        <f t="shared" si="11"/>
        <v>680</v>
      </c>
      <c r="Y73" s="312">
        <v>23</v>
      </c>
      <c r="Z73" s="312">
        <v>1825</v>
      </c>
      <c r="AA73" s="102">
        <f t="shared" si="12"/>
        <v>456.25</v>
      </c>
      <c r="AB73" s="312">
        <v>14</v>
      </c>
      <c r="AC73" s="312">
        <v>930</v>
      </c>
      <c r="AD73" s="102">
        <f t="shared" si="13"/>
        <v>232.5</v>
      </c>
    </row>
    <row r="74" spans="1:30">
      <c r="A74" s="195" t="s">
        <v>2871</v>
      </c>
      <c r="B74" s="295" t="s">
        <v>2753</v>
      </c>
      <c r="C74" s="297" t="s">
        <v>34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10">
        <v>4</v>
      </c>
      <c r="T74" s="210">
        <v>272</v>
      </c>
      <c r="U74" s="268">
        <f t="shared" si="10"/>
        <v>68</v>
      </c>
      <c r="V74" s="312">
        <v>44</v>
      </c>
      <c r="W74" s="312">
        <v>2984</v>
      </c>
      <c r="X74" s="102">
        <f t="shared" si="11"/>
        <v>746</v>
      </c>
      <c r="Y74" s="312">
        <v>45</v>
      </c>
      <c r="Z74" s="312">
        <v>2955</v>
      </c>
      <c r="AA74" s="102">
        <f t="shared" si="12"/>
        <v>738.75</v>
      </c>
      <c r="AB74" s="312">
        <v>62</v>
      </c>
      <c r="AC74" s="312">
        <v>3570</v>
      </c>
      <c r="AD74" s="102">
        <f t="shared" si="13"/>
        <v>892.5</v>
      </c>
    </row>
    <row r="75" spans="1:30">
      <c r="A75" s="195" t="s">
        <v>2872</v>
      </c>
      <c r="B75" s="295" t="s">
        <v>2754</v>
      </c>
      <c r="C75" s="297" t="s">
        <v>5</v>
      </c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10">
        <v>16</v>
      </c>
      <c r="T75" s="210">
        <v>1312</v>
      </c>
      <c r="U75" s="268">
        <f t="shared" si="10"/>
        <v>328</v>
      </c>
      <c r="V75" s="312">
        <v>170</v>
      </c>
      <c r="W75" s="312">
        <v>11474</v>
      </c>
      <c r="X75" s="102">
        <f t="shared" si="11"/>
        <v>2868.5</v>
      </c>
      <c r="Y75" s="312">
        <v>238</v>
      </c>
      <c r="Z75" s="312">
        <v>16574</v>
      </c>
      <c r="AA75" s="102">
        <f t="shared" si="12"/>
        <v>4143.5</v>
      </c>
      <c r="AB75" s="312">
        <v>241</v>
      </c>
      <c r="AC75" s="312">
        <v>17047</v>
      </c>
      <c r="AD75" s="102">
        <f t="shared" si="13"/>
        <v>4261.75</v>
      </c>
    </row>
    <row r="76" spans="1:30">
      <c r="A76" s="195" t="s">
        <v>2873</v>
      </c>
      <c r="B76" s="295" t="s">
        <v>2755</v>
      </c>
      <c r="C76" s="297" t="s">
        <v>501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10">
        <v>7</v>
      </c>
      <c r="T76" s="210">
        <v>365</v>
      </c>
      <c r="U76" s="268">
        <f t="shared" si="10"/>
        <v>91.25</v>
      </c>
      <c r="V76" s="312">
        <v>53</v>
      </c>
      <c r="W76" s="312">
        <v>3907</v>
      </c>
      <c r="X76" s="102">
        <f t="shared" si="11"/>
        <v>976.75</v>
      </c>
      <c r="Y76" s="312">
        <v>66</v>
      </c>
      <c r="Z76" s="312">
        <v>5306</v>
      </c>
      <c r="AA76" s="102">
        <f t="shared" si="12"/>
        <v>1326.5</v>
      </c>
      <c r="AB76" s="312">
        <v>69</v>
      </c>
      <c r="AC76" s="312">
        <v>4823</v>
      </c>
      <c r="AD76" s="102">
        <f t="shared" si="13"/>
        <v>1205.75</v>
      </c>
    </row>
    <row r="77" spans="1:30">
      <c r="A77" s="195" t="s">
        <v>2874</v>
      </c>
      <c r="B77" s="295" t="s">
        <v>2756</v>
      </c>
      <c r="C77" s="297" t="s">
        <v>637</v>
      </c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/>
      <c r="Q77" s="221"/>
      <c r="R77" s="221"/>
      <c r="S77" s="210">
        <v>5</v>
      </c>
      <c r="T77" s="210">
        <v>307</v>
      </c>
      <c r="U77" s="268">
        <f t="shared" si="10"/>
        <v>76.75</v>
      </c>
      <c r="V77" s="312">
        <v>127</v>
      </c>
      <c r="W77" s="312">
        <v>9273</v>
      </c>
      <c r="X77" s="102">
        <f t="shared" si="11"/>
        <v>2318.25</v>
      </c>
      <c r="Y77" s="312">
        <v>192</v>
      </c>
      <c r="Z77" s="312">
        <v>12960</v>
      </c>
      <c r="AA77" s="102">
        <f t="shared" si="12"/>
        <v>3240</v>
      </c>
      <c r="AB77" s="312">
        <v>219</v>
      </c>
      <c r="AC77" s="312">
        <v>14197</v>
      </c>
      <c r="AD77" s="102">
        <f t="shared" si="13"/>
        <v>3549.25</v>
      </c>
    </row>
    <row r="78" spans="1:30">
      <c r="A78" s="195" t="s">
        <v>2875</v>
      </c>
      <c r="B78" s="295" t="s">
        <v>2757</v>
      </c>
      <c r="C78" s="297" t="s">
        <v>5</v>
      </c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10">
        <v>7</v>
      </c>
      <c r="T78" s="210">
        <v>673</v>
      </c>
      <c r="U78" s="268">
        <f t="shared" si="10"/>
        <v>168.25</v>
      </c>
      <c r="V78" s="312">
        <v>77</v>
      </c>
      <c r="W78" s="312">
        <v>5523</v>
      </c>
      <c r="X78" s="102">
        <f t="shared" si="11"/>
        <v>1380.75</v>
      </c>
      <c r="Y78" s="312">
        <v>132</v>
      </c>
      <c r="Z78" s="312">
        <v>9768</v>
      </c>
      <c r="AA78" s="102">
        <f t="shared" si="12"/>
        <v>2442</v>
      </c>
      <c r="AB78" s="312">
        <v>104</v>
      </c>
      <c r="AC78" s="312">
        <v>7152</v>
      </c>
      <c r="AD78" s="102">
        <f t="shared" si="13"/>
        <v>1788</v>
      </c>
    </row>
    <row r="79" spans="1:30">
      <c r="A79" s="195" t="s">
        <v>2876</v>
      </c>
      <c r="B79" s="295" t="s">
        <v>2758</v>
      </c>
      <c r="C79" s="297" t="s">
        <v>34</v>
      </c>
      <c r="D79" s="221"/>
      <c r="E79" s="221"/>
      <c r="F79" s="221"/>
      <c r="G79" s="221"/>
      <c r="H79" s="221"/>
      <c r="I79" s="221"/>
      <c r="J79" s="221"/>
      <c r="K79" s="221"/>
      <c r="L79" s="221"/>
      <c r="M79" s="221"/>
      <c r="N79" s="221"/>
      <c r="O79" s="221"/>
      <c r="P79" s="221"/>
      <c r="Q79" s="221"/>
      <c r="R79" s="221"/>
      <c r="S79" s="210">
        <v>1</v>
      </c>
      <c r="T79" s="210">
        <v>119</v>
      </c>
      <c r="U79" s="268">
        <f t="shared" si="10"/>
        <v>29.75</v>
      </c>
      <c r="V79" s="312">
        <v>38</v>
      </c>
      <c r="W79" s="312">
        <v>2454</v>
      </c>
      <c r="X79" s="102">
        <f t="shared" si="11"/>
        <v>613.5</v>
      </c>
      <c r="Y79" s="312">
        <v>57</v>
      </c>
      <c r="Z79" s="312">
        <v>3147</v>
      </c>
      <c r="AA79" s="102">
        <f t="shared" si="12"/>
        <v>786.75</v>
      </c>
      <c r="AB79" s="312">
        <v>96</v>
      </c>
      <c r="AC79" s="312">
        <v>4960</v>
      </c>
      <c r="AD79" s="102">
        <f t="shared" si="13"/>
        <v>1240</v>
      </c>
    </row>
    <row r="80" spans="1:30">
      <c r="A80" s="195" t="s">
        <v>2877</v>
      </c>
      <c r="B80" s="295" t="s">
        <v>2759</v>
      </c>
      <c r="C80" s="297" t="s">
        <v>5</v>
      </c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221"/>
      <c r="Q80" s="221"/>
      <c r="R80" s="221"/>
      <c r="S80" s="210">
        <v>2</v>
      </c>
      <c r="T80" s="210">
        <v>198</v>
      </c>
      <c r="U80" s="268">
        <f t="shared" si="10"/>
        <v>49.5</v>
      </c>
      <c r="V80" s="312">
        <v>49</v>
      </c>
      <c r="W80" s="312">
        <v>3199</v>
      </c>
      <c r="X80" s="102">
        <f t="shared" si="11"/>
        <v>799.75</v>
      </c>
      <c r="Y80" s="312">
        <v>32</v>
      </c>
      <c r="Z80" s="312">
        <v>2224</v>
      </c>
      <c r="AA80" s="102">
        <f t="shared" si="12"/>
        <v>556</v>
      </c>
      <c r="AB80" s="312">
        <v>35</v>
      </c>
      <c r="AC80" s="312">
        <v>2521</v>
      </c>
      <c r="AD80" s="102">
        <f t="shared" si="13"/>
        <v>630.25</v>
      </c>
    </row>
    <row r="81" spans="1:30">
      <c r="A81" s="195" t="s">
        <v>2878</v>
      </c>
      <c r="B81" s="295" t="s">
        <v>2760</v>
      </c>
      <c r="C81" s="297" t="s">
        <v>935</v>
      </c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10">
        <v>4</v>
      </c>
      <c r="T81" s="210">
        <v>184</v>
      </c>
      <c r="U81" s="268">
        <f t="shared" si="10"/>
        <v>46</v>
      </c>
      <c r="V81" s="312">
        <v>28</v>
      </c>
      <c r="W81" s="312">
        <v>2048</v>
      </c>
      <c r="X81" s="102">
        <f t="shared" si="11"/>
        <v>512</v>
      </c>
      <c r="Y81" s="312">
        <v>14</v>
      </c>
      <c r="Z81" s="312">
        <v>970</v>
      </c>
      <c r="AA81" s="102">
        <f t="shared" si="12"/>
        <v>242.5</v>
      </c>
      <c r="AB81" s="312">
        <v>31</v>
      </c>
      <c r="AC81" s="312">
        <v>1769</v>
      </c>
      <c r="AD81" s="102">
        <f t="shared" si="13"/>
        <v>442.25</v>
      </c>
    </row>
    <row r="82" spans="1:30">
      <c r="A82" s="195" t="s">
        <v>2879</v>
      </c>
      <c r="B82" s="295" t="s">
        <v>2761</v>
      </c>
      <c r="C82" s="297" t="s">
        <v>261</v>
      </c>
      <c r="D82" s="221"/>
      <c r="E82" s="221"/>
      <c r="F82" s="221"/>
      <c r="G82" s="221"/>
      <c r="H82" s="221"/>
      <c r="I82" s="221"/>
      <c r="J82" s="221"/>
      <c r="K82" s="221"/>
      <c r="L82" s="221"/>
      <c r="M82" s="221"/>
      <c r="N82" s="221"/>
      <c r="O82" s="221"/>
      <c r="P82" s="221"/>
      <c r="Q82" s="221"/>
      <c r="R82" s="221"/>
      <c r="S82" s="210">
        <v>5</v>
      </c>
      <c r="T82" s="210">
        <v>287</v>
      </c>
      <c r="U82" s="268">
        <f t="shared" si="10"/>
        <v>71.75</v>
      </c>
      <c r="V82" s="312">
        <v>15</v>
      </c>
      <c r="W82" s="312">
        <v>1049</v>
      </c>
      <c r="X82" s="102">
        <f t="shared" si="11"/>
        <v>262.25</v>
      </c>
      <c r="Y82" s="312">
        <v>30</v>
      </c>
      <c r="Z82" s="312">
        <v>2134</v>
      </c>
      <c r="AA82" s="102">
        <f t="shared" si="12"/>
        <v>533.5</v>
      </c>
      <c r="AB82" s="312">
        <v>25</v>
      </c>
      <c r="AC82" s="312">
        <v>1899</v>
      </c>
      <c r="AD82" s="102">
        <f t="shared" si="13"/>
        <v>474.75</v>
      </c>
    </row>
    <row r="83" spans="1:30">
      <c r="A83" s="195" t="s">
        <v>2880</v>
      </c>
      <c r="B83" s="295" t="s">
        <v>2762</v>
      </c>
      <c r="C83" s="297" t="s">
        <v>261</v>
      </c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1"/>
      <c r="S83" s="210">
        <v>9</v>
      </c>
      <c r="T83" s="210">
        <v>559</v>
      </c>
      <c r="U83" s="268">
        <f t="shared" si="10"/>
        <v>139.75</v>
      </c>
      <c r="V83" s="312">
        <v>14</v>
      </c>
      <c r="W83" s="312">
        <v>1066</v>
      </c>
      <c r="X83" s="102">
        <f t="shared" si="11"/>
        <v>266.5</v>
      </c>
      <c r="Y83" s="312">
        <v>17</v>
      </c>
      <c r="Z83" s="312">
        <v>1387</v>
      </c>
      <c r="AA83" s="102">
        <f t="shared" si="12"/>
        <v>346.75</v>
      </c>
      <c r="AB83" s="312">
        <v>10</v>
      </c>
      <c r="AC83" s="312">
        <v>806</v>
      </c>
      <c r="AD83" s="102">
        <f t="shared" si="13"/>
        <v>201.5</v>
      </c>
    </row>
    <row r="84" spans="1:30">
      <c r="A84" s="195" t="s">
        <v>2881</v>
      </c>
      <c r="B84" s="295" t="s">
        <v>2763</v>
      </c>
      <c r="C84" s="297" t="s">
        <v>204</v>
      </c>
      <c r="D84" s="221"/>
      <c r="E84" s="221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  <c r="R84" s="221"/>
      <c r="S84" s="210">
        <v>9</v>
      </c>
      <c r="T84" s="210">
        <v>847</v>
      </c>
      <c r="U84" s="268">
        <f t="shared" si="10"/>
        <v>211.75</v>
      </c>
      <c r="V84" s="312">
        <v>87</v>
      </c>
      <c r="W84" s="312">
        <v>6369</v>
      </c>
      <c r="X84" s="102">
        <f t="shared" si="11"/>
        <v>1592.25</v>
      </c>
      <c r="Y84" s="312">
        <v>77</v>
      </c>
      <c r="Z84" s="312">
        <v>5607</v>
      </c>
      <c r="AA84" s="102">
        <f t="shared" si="12"/>
        <v>1401.75</v>
      </c>
      <c r="AB84" s="312">
        <v>183</v>
      </c>
      <c r="AC84" s="312">
        <v>12109</v>
      </c>
      <c r="AD84" s="102">
        <f t="shared" si="13"/>
        <v>3027.25</v>
      </c>
    </row>
    <row r="85" spans="1:30">
      <c r="A85" s="195" t="s">
        <v>2882</v>
      </c>
      <c r="B85" s="295" t="s">
        <v>2764</v>
      </c>
      <c r="C85" s="297" t="s">
        <v>302</v>
      </c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1"/>
      <c r="S85" s="210">
        <v>6</v>
      </c>
      <c r="T85" s="210">
        <v>350</v>
      </c>
      <c r="U85" s="268">
        <f t="shared" si="10"/>
        <v>87.5</v>
      </c>
      <c r="V85" s="312">
        <v>44</v>
      </c>
      <c r="W85" s="312">
        <v>2840</v>
      </c>
      <c r="X85" s="102">
        <f t="shared" si="11"/>
        <v>710</v>
      </c>
      <c r="Y85" s="312">
        <v>17</v>
      </c>
      <c r="Z85" s="312">
        <v>1187</v>
      </c>
      <c r="AA85" s="102">
        <f t="shared" si="12"/>
        <v>296.75</v>
      </c>
      <c r="AB85" s="312">
        <v>64</v>
      </c>
      <c r="AC85" s="312">
        <v>3300</v>
      </c>
      <c r="AD85" s="102">
        <f t="shared" si="13"/>
        <v>825</v>
      </c>
    </row>
    <row r="86" spans="1:30">
      <c r="A86" s="195" t="s">
        <v>2883</v>
      </c>
      <c r="B86" s="295" t="s">
        <v>2765</v>
      </c>
      <c r="C86" s="297" t="s">
        <v>29</v>
      </c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10">
        <v>2</v>
      </c>
      <c r="T86" s="210">
        <v>118</v>
      </c>
      <c r="U86" s="268">
        <f t="shared" si="10"/>
        <v>29.5</v>
      </c>
      <c r="V86" s="312">
        <v>26</v>
      </c>
      <c r="W86" s="312">
        <v>1778</v>
      </c>
      <c r="X86" s="102">
        <f t="shared" si="11"/>
        <v>444.5</v>
      </c>
      <c r="Y86" s="312">
        <v>28</v>
      </c>
      <c r="Z86" s="312">
        <v>1856</v>
      </c>
      <c r="AA86" s="102">
        <f t="shared" si="12"/>
        <v>464</v>
      </c>
      <c r="AB86" s="312">
        <v>29</v>
      </c>
      <c r="AC86" s="312">
        <v>2063</v>
      </c>
      <c r="AD86" s="102">
        <f t="shared" si="13"/>
        <v>515.75</v>
      </c>
    </row>
    <row r="87" spans="1:30">
      <c r="A87" s="195" t="s">
        <v>2884</v>
      </c>
      <c r="B87" s="295" t="s">
        <v>2766</v>
      </c>
      <c r="C87" s="297" t="s">
        <v>341</v>
      </c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1"/>
      <c r="Q87" s="221"/>
      <c r="R87" s="221"/>
      <c r="S87" s="210">
        <v>1</v>
      </c>
      <c r="T87" s="210">
        <v>59</v>
      </c>
      <c r="U87" s="268">
        <f t="shared" si="10"/>
        <v>14.75</v>
      </c>
      <c r="V87" s="312">
        <v>1</v>
      </c>
      <c r="W87" s="312">
        <v>59</v>
      </c>
      <c r="X87" s="102">
        <f t="shared" si="11"/>
        <v>14.75</v>
      </c>
      <c r="Y87" s="312">
        <v>1</v>
      </c>
      <c r="Z87" s="312">
        <v>59</v>
      </c>
      <c r="AA87" s="102">
        <f t="shared" si="12"/>
        <v>14.75</v>
      </c>
      <c r="AB87" s="312">
        <v>6</v>
      </c>
      <c r="AC87" s="312">
        <v>510</v>
      </c>
      <c r="AD87" s="102">
        <f t="shared" si="13"/>
        <v>127.5</v>
      </c>
    </row>
    <row r="88" spans="1:30">
      <c r="A88" s="195" t="s">
        <v>2885</v>
      </c>
      <c r="B88" s="295" t="s">
        <v>2767</v>
      </c>
      <c r="C88" s="297" t="s">
        <v>297</v>
      </c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1"/>
      <c r="S88" s="210">
        <v>1</v>
      </c>
      <c r="T88" s="210">
        <v>119</v>
      </c>
      <c r="U88" s="268">
        <f t="shared" si="10"/>
        <v>29.75</v>
      </c>
      <c r="V88" s="312">
        <v>12</v>
      </c>
      <c r="W88" s="312">
        <v>980</v>
      </c>
      <c r="X88" s="102">
        <f t="shared" si="11"/>
        <v>245</v>
      </c>
      <c r="Y88" s="312">
        <v>10</v>
      </c>
      <c r="Z88" s="312">
        <v>806</v>
      </c>
      <c r="AA88" s="102">
        <f t="shared" si="12"/>
        <v>201.5</v>
      </c>
      <c r="AB88" s="312">
        <v>30</v>
      </c>
      <c r="AC88" s="312">
        <v>2330</v>
      </c>
      <c r="AD88" s="102">
        <f t="shared" si="13"/>
        <v>582.5</v>
      </c>
    </row>
    <row r="89" spans="1:30">
      <c r="A89" s="195" t="s">
        <v>2886</v>
      </c>
      <c r="B89" s="295" t="s">
        <v>2768</v>
      </c>
      <c r="C89" s="297" t="s">
        <v>545</v>
      </c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1"/>
      <c r="S89" s="210">
        <v>5</v>
      </c>
      <c r="T89" s="210">
        <v>375</v>
      </c>
      <c r="U89" s="268">
        <f t="shared" si="10"/>
        <v>93.75</v>
      </c>
      <c r="V89" s="312">
        <v>33</v>
      </c>
      <c r="W89" s="312">
        <v>2303</v>
      </c>
      <c r="X89" s="102">
        <f t="shared" si="11"/>
        <v>575.75</v>
      </c>
      <c r="Y89" s="312">
        <v>47</v>
      </c>
      <c r="Z89" s="312">
        <v>3473</v>
      </c>
      <c r="AA89" s="102">
        <f t="shared" si="12"/>
        <v>868.25</v>
      </c>
      <c r="AB89" s="312">
        <v>34</v>
      </c>
      <c r="AC89" s="312">
        <v>2442</v>
      </c>
      <c r="AD89" s="102">
        <f t="shared" si="13"/>
        <v>610.5</v>
      </c>
    </row>
    <row r="90" spans="1:30">
      <c r="A90" s="195" t="s">
        <v>2887</v>
      </c>
      <c r="B90" s="295" t="s">
        <v>2769</v>
      </c>
      <c r="C90" s="297" t="s">
        <v>191</v>
      </c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221"/>
      <c r="P90" s="221"/>
      <c r="Q90" s="221"/>
      <c r="R90" s="221"/>
      <c r="S90" s="210">
        <v>5</v>
      </c>
      <c r="T90" s="210">
        <v>287</v>
      </c>
      <c r="U90" s="268">
        <f t="shared" si="10"/>
        <v>71.75</v>
      </c>
      <c r="V90" s="312">
        <v>21</v>
      </c>
      <c r="W90" s="312">
        <v>1095</v>
      </c>
      <c r="X90" s="102">
        <f t="shared" si="11"/>
        <v>273.75</v>
      </c>
      <c r="Y90" s="312">
        <v>100</v>
      </c>
      <c r="Z90" s="312">
        <v>5892</v>
      </c>
      <c r="AA90" s="102">
        <f t="shared" si="12"/>
        <v>1473</v>
      </c>
      <c r="AB90" s="312">
        <v>124</v>
      </c>
      <c r="AC90" s="312">
        <v>7748</v>
      </c>
      <c r="AD90" s="102">
        <f t="shared" si="13"/>
        <v>1937</v>
      </c>
    </row>
    <row r="91" spans="1:30">
      <c r="A91" s="195" t="s">
        <v>2888</v>
      </c>
      <c r="B91" s="295" t="s">
        <v>2770</v>
      </c>
      <c r="C91" s="297" t="s">
        <v>5</v>
      </c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1"/>
      <c r="S91" s="210">
        <v>12</v>
      </c>
      <c r="T91" s="210">
        <v>860</v>
      </c>
      <c r="U91" s="268">
        <f t="shared" si="10"/>
        <v>215</v>
      </c>
      <c r="V91" s="312">
        <v>57</v>
      </c>
      <c r="W91" s="312">
        <v>3823</v>
      </c>
      <c r="X91" s="102">
        <f t="shared" si="11"/>
        <v>955.75</v>
      </c>
      <c r="Y91" s="312">
        <v>58</v>
      </c>
      <c r="Z91" s="312">
        <v>4642</v>
      </c>
      <c r="AA91" s="102">
        <f t="shared" si="12"/>
        <v>1160.5</v>
      </c>
      <c r="AB91" s="312">
        <v>41</v>
      </c>
      <c r="AC91" s="312">
        <v>3243</v>
      </c>
      <c r="AD91" s="102">
        <f t="shared" si="13"/>
        <v>810.75</v>
      </c>
    </row>
    <row r="92" spans="1:30">
      <c r="A92" s="195" t="s">
        <v>2889</v>
      </c>
      <c r="B92" s="295" t="s">
        <v>2771</v>
      </c>
      <c r="C92" s="297" t="s">
        <v>313</v>
      </c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1"/>
      <c r="S92" s="210">
        <v>1</v>
      </c>
      <c r="T92" s="210">
        <v>35</v>
      </c>
      <c r="U92" s="268">
        <f t="shared" si="10"/>
        <v>8.75</v>
      </c>
      <c r="V92" s="312">
        <v>26</v>
      </c>
      <c r="W92" s="312">
        <v>1626</v>
      </c>
      <c r="X92" s="102">
        <f t="shared" si="11"/>
        <v>406.5</v>
      </c>
      <c r="Y92" s="312">
        <v>19</v>
      </c>
      <c r="Z92" s="312">
        <v>1149</v>
      </c>
      <c r="AA92" s="102">
        <f t="shared" si="12"/>
        <v>287.25</v>
      </c>
      <c r="AB92" s="312">
        <v>22</v>
      </c>
      <c r="AC92" s="312">
        <v>1478</v>
      </c>
      <c r="AD92" s="102">
        <f t="shared" si="13"/>
        <v>369.5</v>
      </c>
    </row>
    <row r="93" spans="1:30">
      <c r="A93" s="195" t="s">
        <v>2890</v>
      </c>
      <c r="B93" s="295" t="s">
        <v>2772</v>
      </c>
      <c r="C93" s="297" t="s">
        <v>207</v>
      </c>
      <c r="D93" s="221"/>
      <c r="E93" s="221"/>
      <c r="F93" s="221"/>
      <c r="G93" s="221"/>
      <c r="H93" s="221"/>
      <c r="I93" s="221"/>
      <c r="J93" s="221"/>
      <c r="K93" s="221"/>
      <c r="L93" s="221"/>
      <c r="M93" s="221"/>
      <c r="N93" s="221"/>
      <c r="O93" s="221"/>
      <c r="P93" s="221"/>
      <c r="Q93" s="221"/>
      <c r="R93" s="221"/>
      <c r="S93" s="210">
        <v>29</v>
      </c>
      <c r="T93" s="210">
        <v>1727</v>
      </c>
      <c r="U93" s="268">
        <f t="shared" si="10"/>
        <v>431.75</v>
      </c>
      <c r="V93" s="312">
        <v>24</v>
      </c>
      <c r="W93" s="312">
        <v>1752</v>
      </c>
      <c r="X93" s="102">
        <f t="shared" si="11"/>
        <v>438</v>
      </c>
      <c r="Y93" s="312">
        <v>20</v>
      </c>
      <c r="Z93" s="312">
        <v>1384</v>
      </c>
      <c r="AA93" s="102">
        <f t="shared" si="12"/>
        <v>346</v>
      </c>
      <c r="AB93" s="312">
        <v>38</v>
      </c>
      <c r="AC93" s="312">
        <v>2622</v>
      </c>
      <c r="AD93" s="102">
        <f t="shared" si="13"/>
        <v>655.5</v>
      </c>
    </row>
    <row r="94" spans="1:30">
      <c r="A94" s="195" t="s">
        <v>2891</v>
      </c>
      <c r="B94" s="295" t="s">
        <v>2773</v>
      </c>
      <c r="C94" s="297" t="s">
        <v>5</v>
      </c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10">
        <v>3</v>
      </c>
      <c r="T94" s="210">
        <v>217</v>
      </c>
      <c r="U94" s="268">
        <f t="shared" si="10"/>
        <v>54.25</v>
      </c>
      <c r="V94" s="312">
        <v>48</v>
      </c>
      <c r="W94" s="312">
        <v>3688</v>
      </c>
      <c r="X94" s="102">
        <f t="shared" si="11"/>
        <v>922</v>
      </c>
      <c r="Y94" s="312">
        <v>106</v>
      </c>
      <c r="Z94" s="312">
        <v>6906</v>
      </c>
      <c r="AA94" s="102">
        <f t="shared" si="12"/>
        <v>1726.5</v>
      </c>
      <c r="AB94" s="312">
        <v>105</v>
      </c>
      <c r="AC94" s="312">
        <v>7099</v>
      </c>
      <c r="AD94" s="102">
        <f t="shared" si="13"/>
        <v>1774.75</v>
      </c>
    </row>
    <row r="95" spans="1:30">
      <c r="A95" s="195" t="s">
        <v>2892</v>
      </c>
      <c r="B95" s="295" t="s">
        <v>2774</v>
      </c>
      <c r="C95" s="297" t="s">
        <v>5</v>
      </c>
      <c r="D95" s="221"/>
      <c r="E95" s="221"/>
      <c r="F95" s="221"/>
      <c r="G95" s="221"/>
      <c r="H95" s="221"/>
      <c r="I95" s="221"/>
      <c r="J95" s="221"/>
      <c r="K95" s="221"/>
      <c r="L95" s="221"/>
      <c r="M95" s="221"/>
      <c r="N95" s="221"/>
      <c r="O95" s="221"/>
      <c r="P95" s="221"/>
      <c r="Q95" s="221"/>
      <c r="R95" s="221"/>
      <c r="S95" s="210">
        <v>4</v>
      </c>
      <c r="T95" s="210">
        <v>140</v>
      </c>
      <c r="U95" s="268">
        <f t="shared" si="10"/>
        <v>35</v>
      </c>
      <c r="V95" s="312">
        <v>86</v>
      </c>
      <c r="W95" s="312">
        <v>5314</v>
      </c>
      <c r="X95" s="102">
        <f t="shared" si="11"/>
        <v>1328.5</v>
      </c>
      <c r="Y95" s="312">
        <v>90</v>
      </c>
      <c r="Z95" s="312">
        <v>6374</v>
      </c>
      <c r="AA95" s="102">
        <f t="shared" si="12"/>
        <v>1593.5</v>
      </c>
      <c r="AB95" s="312">
        <v>91</v>
      </c>
      <c r="AC95" s="312">
        <v>5693</v>
      </c>
      <c r="AD95" s="102">
        <f t="shared" si="13"/>
        <v>1423.25</v>
      </c>
    </row>
    <row r="96" spans="1:30">
      <c r="A96" s="195" t="s">
        <v>2893</v>
      </c>
      <c r="B96" s="295" t="s">
        <v>2775</v>
      </c>
      <c r="C96" s="297" t="s">
        <v>14</v>
      </c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1"/>
      <c r="S96" s="210">
        <v>10</v>
      </c>
      <c r="T96" s="210">
        <v>618</v>
      </c>
      <c r="U96" s="268">
        <f t="shared" si="10"/>
        <v>154.5</v>
      </c>
      <c r="V96" s="312">
        <v>48</v>
      </c>
      <c r="W96" s="312">
        <v>3348</v>
      </c>
      <c r="X96" s="102">
        <f t="shared" si="11"/>
        <v>837</v>
      </c>
      <c r="Y96" s="312">
        <v>43</v>
      </c>
      <c r="Z96" s="312">
        <v>2481</v>
      </c>
      <c r="AA96" s="102">
        <f t="shared" si="12"/>
        <v>620.25</v>
      </c>
      <c r="AB96" s="312">
        <v>41</v>
      </c>
      <c r="AC96" s="312">
        <v>2451</v>
      </c>
      <c r="AD96" s="102">
        <f t="shared" si="13"/>
        <v>612.75</v>
      </c>
    </row>
    <row r="97" spans="1:30">
      <c r="A97" s="195" t="s">
        <v>2894</v>
      </c>
      <c r="B97" s="295" t="s">
        <v>2776</v>
      </c>
      <c r="C97" s="297" t="s">
        <v>38</v>
      </c>
      <c r="D97" s="221"/>
      <c r="E97" s="221"/>
      <c r="F97" s="221"/>
      <c r="G97" s="221"/>
      <c r="H97" s="221"/>
      <c r="I97" s="221"/>
      <c r="J97" s="221"/>
      <c r="K97" s="221"/>
      <c r="L97" s="221"/>
      <c r="M97" s="221"/>
      <c r="N97" s="221"/>
      <c r="O97" s="221"/>
      <c r="P97" s="221"/>
      <c r="Q97" s="221"/>
      <c r="R97" s="221"/>
      <c r="S97" s="210">
        <v>4</v>
      </c>
      <c r="T97" s="210">
        <v>252</v>
      </c>
      <c r="U97" s="268">
        <f t="shared" si="10"/>
        <v>63</v>
      </c>
      <c r="V97" s="312">
        <v>44</v>
      </c>
      <c r="W97" s="312">
        <v>2960</v>
      </c>
      <c r="X97" s="102">
        <f t="shared" si="11"/>
        <v>740</v>
      </c>
      <c r="Y97" s="312">
        <v>45</v>
      </c>
      <c r="Z97" s="312">
        <v>2739</v>
      </c>
      <c r="AA97" s="102">
        <f t="shared" si="12"/>
        <v>684.75</v>
      </c>
      <c r="AB97" s="312">
        <v>37</v>
      </c>
      <c r="AC97" s="312">
        <v>2567</v>
      </c>
      <c r="AD97" s="102">
        <f t="shared" si="13"/>
        <v>641.75</v>
      </c>
    </row>
    <row r="98" spans="1:30">
      <c r="A98" s="195" t="s">
        <v>2895</v>
      </c>
      <c r="B98" s="295" t="s">
        <v>2777</v>
      </c>
      <c r="C98" s="297" t="s">
        <v>23</v>
      </c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10">
        <v>2</v>
      </c>
      <c r="T98" s="210">
        <v>94</v>
      </c>
      <c r="U98" s="268">
        <f t="shared" si="10"/>
        <v>23.5</v>
      </c>
      <c r="V98" s="312">
        <v>83</v>
      </c>
      <c r="W98" s="312">
        <v>4473</v>
      </c>
      <c r="X98" s="102">
        <f t="shared" si="11"/>
        <v>1118.25</v>
      </c>
      <c r="Y98" s="312">
        <v>53</v>
      </c>
      <c r="Z98" s="312">
        <v>3027</v>
      </c>
      <c r="AA98" s="102">
        <f t="shared" si="12"/>
        <v>756.75</v>
      </c>
      <c r="AB98" s="312">
        <v>89</v>
      </c>
      <c r="AC98" s="312">
        <v>5187</v>
      </c>
      <c r="AD98" s="102">
        <f t="shared" si="13"/>
        <v>1296.75</v>
      </c>
    </row>
    <row r="99" spans="1:30">
      <c r="A99" s="195" t="s">
        <v>2896</v>
      </c>
      <c r="B99" s="295" t="s">
        <v>2778</v>
      </c>
      <c r="C99" s="297" t="s">
        <v>5</v>
      </c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1"/>
      <c r="S99" s="210">
        <v>4</v>
      </c>
      <c r="T99" s="210">
        <v>336</v>
      </c>
      <c r="U99" s="268">
        <f t="shared" si="10"/>
        <v>84</v>
      </c>
      <c r="V99" s="312">
        <v>21</v>
      </c>
      <c r="W99" s="312">
        <v>1611</v>
      </c>
      <c r="X99" s="102">
        <f t="shared" si="11"/>
        <v>402.75</v>
      </c>
      <c r="Y99" s="312">
        <v>31</v>
      </c>
      <c r="Z99" s="312">
        <v>1905</v>
      </c>
      <c r="AA99" s="102">
        <f t="shared" si="12"/>
        <v>476.25</v>
      </c>
      <c r="AB99" s="312">
        <v>27</v>
      </c>
      <c r="AC99" s="312">
        <v>2097</v>
      </c>
      <c r="AD99" s="102">
        <f t="shared" si="13"/>
        <v>524.25</v>
      </c>
    </row>
    <row r="100" spans="1:30">
      <c r="A100" s="195" t="s">
        <v>2897</v>
      </c>
      <c r="B100" s="295" t="s">
        <v>2779</v>
      </c>
      <c r="C100" s="297" t="s">
        <v>480</v>
      </c>
      <c r="D100" s="221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221"/>
      <c r="P100" s="221"/>
      <c r="Q100" s="221"/>
      <c r="R100" s="221"/>
      <c r="S100" s="210">
        <v>1</v>
      </c>
      <c r="T100" s="210">
        <v>99</v>
      </c>
      <c r="U100" s="268">
        <f t="shared" si="10"/>
        <v>24.75</v>
      </c>
      <c r="V100" s="312">
        <v>22</v>
      </c>
      <c r="W100" s="312">
        <v>1282</v>
      </c>
      <c r="X100" s="102">
        <f t="shared" si="11"/>
        <v>320.5</v>
      </c>
      <c r="Y100" s="312">
        <v>30</v>
      </c>
      <c r="Z100" s="312">
        <v>1962</v>
      </c>
      <c r="AA100" s="102">
        <f t="shared" si="12"/>
        <v>490.5</v>
      </c>
      <c r="AB100" s="312">
        <v>23</v>
      </c>
      <c r="AC100" s="312">
        <v>1649</v>
      </c>
      <c r="AD100" s="102">
        <f t="shared" si="13"/>
        <v>412.25</v>
      </c>
    </row>
    <row r="101" spans="1:30">
      <c r="A101" s="195" t="s">
        <v>2898</v>
      </c>
      <c r="B101" s="295" t="s">
        <v>2780</v>
      </c>
      <c r="C101" s="297" t="s">
        <v>3</v>
      </c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1"/>
      <c r="S101" s="210">
        <v>17</v>
      </c>
      <c r="T101" s="210">
        <v>1143</v>
      </c>
      <c r="U101" s="268">
        <f t="shared" si="10"/>
        <v>285.75</v>
      </c>
      <c r="V101" s="312">
        <v>94</v>
      </c>
      <c r="W101" s="312">
        <v>6450</v>
      </c>
      <c r="X101" s="102">
        <f t="shared" si="11"/>
        <v>1612.5</v>
      </c>
      <c r="Y101" s="312">
        <v>149</v>
      </c>
      <c r="Z101" s="312">
        <v>9627</v>
      </c>
      <c r="AA101" s="102">
        <f t="shared" si="12"/>
        <v>2406.75</v>
      </c>
      <c r="AB101" s="312">
        <v>126</v>
      </c>
      <c r="AC101" s="312">
        <v>7150</v>
      </c>
      <c r="AD101" s="102">
        <f t="shared" si="13"/>
        <v>1787.5</v>
      </c>
    </row>
    <row r="102" spans="1:30">
      <c r="A102" s="195" t="s">
        <v>2899</v>
      </c>
      <c r="B102" s="295" t="s">
        <v>2781</v>
      </c>
      <c r="C102" s="297" t="s">
        <v>5</v>
      </c>
      <c r="D102" s="221"/>
      <c r="E102" s="221"/>
      <c r="F102" s="221"/>
      <c r="G102" s="221"/>
      <c r="H102" s="221"/>
      <c r="I102" s="221"/>
      <c r="J102" s="221"/>
      <c r="K102" s="221"/>
      <c r="L102" s="221"/>
      <c r="M102" s="221"/>
      <c r="N102" s="221"/>
      <c r="O102" s="221"/>
      <c r="P102" s="221"/>
      <c r="Q102" s="221"/>
      <c r="R102" s="221"/>
      <c r="S102" s="210">
        <v>3</v>
      </c>
      <c r="T102" s="210">
        <v>217</v>
      </c>
      <c r="U102" s="268">
        <f t="shared" si="10"/>
        <v>54.25</v>
      </c>
      <c r="V102" s="312">
        <v>20</v>
      </c>
      <c r="W102" s="312">
        <v>1892</v>
      </c>
      <c r="X102" s="102">
        <f t="shared" si="11"/>
        <v>473</v>
      </c>
      <c r="Y102" s="312">
        <v>25</v>
      </c>
      <c r="Z102" s="312">
        <v>2007</v>
      </c>
      <c r="AA102" s="102">
        <f t="shared" si="12"/>
        <v>501.75</v>
      </c>
      <c r="AB102" s="312">
        <v>63</v>
      </c>
      <c r="AC102" s="312">
        <v>4049</v>
      </c>
      <c r="AD102" s="102">
        <f t="shared" si="13"/>
        <v>1012.25</v>
      </c>
    </row>
    <row r="103" spans="1:30">
      <c r="A103" s="195" t="s">
        <v>2900</v>
      </c>
      <c r="B103" s="295" t="s">
        <v>2782</v>
      </c>
      <c r="C103" s="297" t="s">
        <v>515</v>
      </c>
      <c r="D103" s="221"/>
      <c r="E103" s="221"/>
      <c r="F103" s="221"/>
      <c r="G103" s="221"/>
      <c r="H103" s="221"/>
      <c r="I103" s="221"/>
      <c r="J103" s="221"/>
      <c r="K103" s="221"/>
      <c r="L103" s="221"/>
      <c r="M103" s="221"/>
      <c r="N103" s="221"/>
      <c r="O103" s="221"/>
      <c r="P103" s="221"/>
      <c r="Q103" s="221"/>
      <c r="R103" s="221"/>
      <c r="S103" s="210">
        <v>3</v>
      </c>
      <c r="T103" s="210">
        <v>193</v>
      </c>
      <c r="U103" s="268">
        <f t="shared" si="10"/>
        <v>48.25</v>
      </c>
      <c r="V103" s="312">
        <v>21</v>
      </c>
      <c r="W103" s="312">
        <v>1499</v>
      </c>
      <c r="X103" s="102">
        <f t="shared" si="11"/>
        <v>374.75</v>
      </c>
      <c r="Y103" s="312">
        <v>24</v>
      </c>
      <c r="Z103" s="312">
        <v>1336</v>
      </c>
      <c r="AA103" s="102">
        <f t="shared" si="12"/>
        <v>334</v>
      </c>
      <c r="AB103" s="312">
        <v>15</v>
      </c>
      <c r="AC103" s="312">
        <v>885</v>
      </c>
      <c r="AD103" s="102">
        <f t="shared" si="13"/>
        <v>221.25</v>
      </c>
    </row>
    <row r="104" spans="1:30">
      <c r="A104" s="195" t="s">
        <v>2901</v>
      </c>
      <c r="B104" s="295" t="s">
        <v>2783</v>
      </c>
      <c r="C104" s="297" t="s">
        <v>515</v>
      </c>
      <c r="D104" s="221"/>
      <c r="E104" s="221"/>
      <c r="F104" s="221"/>
      <c r="G104" s="221"/>
      <c r="H104" s="221"/>
      <c r="I104" s="221"/>
      <c r="J104" s="221"/>
      <c r="K104" s="221"/>
      <c r="L104" s="221"/>
      <c r="M104" s="221"/>
      <c r="N104" s="221"/>
      <c r="O104" s="221"/>
      <c r="P104" s="221"/>
      <c r="Q104" s="221"/>
      <c r="R104" s="221"/>
      <c r="S104" s="210">
        <v>10</v>
      </c>
      <c r="T104" s="210">
        <v>726</v>
      </c>
      <c r="U104" s="268">
        <f t="shared" si="10"/>
        <v>181.5</v>
      </c>
      <c r="V104" s="312">
        <v>32</v>
      </c>
      <c r="W104" s="312">
        <v>2136</v>
      </c>
      <c r="X104" s="102">
        <f t="shared" si="11"/>
        <v>534</v>
      </c>
      <c r="Y104" s="312">
        <v>38</v>
      </c>
      <c r="Z104" s="312">
        <v>2574</v>
      </c>
      <c r="AA104" s="102">
        <f t="shared" si="12"/>
        <v>643.5</v>
      </c>
      <c r="AB104" s="312">
        <v>38</v>
      </c>
      <c r="AC104" s="312">
        <v>2578</v>
      </c>
      <c r="AD104" s="102">
        <f t="shared" si="13"/>
        <v>644.5</v>
      </c>
    </row>
    <row r="105" spans="1:30">
      <c r="A105" s="195" t="s">
        <v>2902</v>
      </c>
      <c r="B105" s="295" t="s">
        <v>2784</v>
      </c>
      <c r="C105" s="297" t="s">
        <v>552</v>
      </c>
      <c r="D105" s="221"/>
      <c r="E105" s="221"/>
      <c r="F105" s="221"/>
      <c r="G105" s="221"/>
      <c r="H105" s="221"/>
      <c r="I105" s="221"/>
      <c r="J105" s="221"/>
      <c r="K105" s="221"/>
      <c r="L105" s="221"/>
      <c r="M105" s="221"/>
      <c r="N105" s="221"/>
      <c r="O105" s="221"/>
      <c r="P105" s="221"/>
      <c r="Q105" s="221"/>
      <c r="R105" s="221"/>
      <c r="S105" s="210">
        <v>9</v>
      </c>
      <c r="T105" s="210">
        <v>511</v>
      </c>
      <c r="U105" s="268">
        <f t="shared" si="10"/>
        <v>127.75</v>
      </c>
      <c r="V105" s="312">
        <v>46</v>
      </c>
      <c r="W105" s="312">
        <v>3214</v>
      </c>
      <c r="X105" s="102">
        <f t="shared" si="11"/>
        <v>803.5</v>
      </c>
      <c r="Y105" s="312">
        <v>60</v>
      </c>
      <c r="Z105" s="312">
        <v>4308</v>
      </c>
      <c r="AA105" s="102">
        <f t="shared" si="12"/>
        <v>1077</v>
      </c>
      <c r="AB105" s="312">
        <v>86</v>
      </c>
      <c r="AC105" s="312">
        <v>5882</v>
      </c>
      <c r="AD105" s="102">
        <f t="shared" si="13"/>
        <v>1470.5</v>
      </c>
    </row>
    <row r="106" spans="1:30">
      <c r="A106" s="195" t="s">
        <v>2903</v>
      </c>
      <c r="B106" s="295" t="s">
        <v>2785</v>
      </c>
      <c r="C106" s="297" t="s">
        <v>16</v>
      </c>
      <c r="D106" s="221"/>
      <c r="E106" s="221"/>
      <c r="F106" s="221"/>
      <c r="G106" s="221"/>
      <c r="H106" s="221"/>
      <c r="I106" s="221"/>
      <c r="J106" s="221"/>
      <c r="K106" s="221"/>
      <c r="L106" s="221"/>
      <c r="M106" s="221"/>
      <c r="N106" s="221"/>
      <c r="O106" s="221"/>
      <c r="P106" s="221"/>
      <c r="Q106" s="221"/>
      <c r="R106" s="221"/>
      <c r="S106" s="210">
        <v>7</v>
      </c>
      <c r="T106" s="210">
        <v>505</v>
      </c>
      <c r="U106" s="268">
        <f t="shared" si="10"/>
        <v>126.25</v>
      </c>
      <c r="V106" s="312">
        <v>50</v>
      </c>
      <c r="W106" s="312">
        <v>3566</v>
      </c>
      <c r="X106" s="102">
        <f t="shared" si="11"/>
        <v>891.5</v>
      </c>
      <c r="Y106" s="312">
        <v>41</v>
      </c>
      <c r="Z106" s="312">
        <v>2927</v>
      </c>
      <c r="AA106" s="102">
        <f t="shared" si="12"/>
        <v>731.75</v>
      </c>
      <c r="AB106" s="312">
        <v>22</v>
      </c>
      <c r="AC106" s="312">
        <v>1750</v>
      </c>
      <c r="AD106" s="102">
        <f t="shared" si="13"/>
        <v>437.5</v>
      </c>
    </row>
    <row r="107" spans="1:30">
      <c r="A107" s="195" t="s">
        <v>2904</v>
      </c>
      <c r="B107" s="295" t="s">
        <v>2786</v>
      </c>
      <c r="C107" s="297" t="s">
        <v>23</v>
      </c>
      <c r="D107" s="221"/>
      <c r="E107" s="221"/>
      <c r="F107" s="221"/>
      <c r="G107" s="221"/>
      <c r="H107" s="221"/>
      <c r="I107" s="221"/>
      <c r="J107" s="221"/>
      <c r="K107" s="221"/>
      <c r="L107" s="221"/>
      <c r="M107" s="221"/>
      <c r="N107" s="221"/>
      <c r="O107" s="221"/>
      <c r="P107" s="221"/>
      <c r="Q107" s="221"/>
      <c r="R107" s="221"/>
      <c r="S107" s="210">
        <v>4</v>
      </c>
      <c r="T107" s="210">
        <v>356</v>
      </c>
      <c r="U107" s="268">
        <f t="shared" si="10"/>
        <v>89</v>
      </c>
      <c r="V107" s="312">
        <v>117</v>
      </c>
      <c r="W107" s="312">
        <v>7743</v>
      </c>
      <c r="X107" s="102">
        <f t="shared" si="11"/>
        <v>1935.75</v>
      </c>
      <c r="Y107" s="312">
        <v>146</v>
      </c>
      <c r="Z107" s="312">
        <v>10110</v>
      </c>
      <c r="AA107" s="102">
        <f t="shared" si="12"/>
        <v>2527.5</v>
      </c>
      <c r="AB107" s="312">
        <v>175</v>
      </c>
      <c r="AC107" s="312">
        <v>12257</v>
      </c>
      <c r="AD107" s="102">
        <f t="shared" si="13"/>
        <v>3064.25</v>
      </c>
    </row>
    <row r="108" spans="1:30">
      <c r="A108" s="195" t="s">
        <v>2905</v>
      </c>
      <c r="B108" s="295" t="s">
        <v>2787</v>
      </c>
      <c r="C108" s="297" t="s">
        <v>23</v>
      </c>
      <c r="D108" s="221"/>
      <c r="E108" s="221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210">
        <v>2</v>
      </c>
      <c r="T108" s="210">
        <v>114</v>
      </c>
      <c r="U108" s="268">
        <f t="shared" si="10"/>
        <v>28.5</v>
      </c>
      <c r="V108" s="312">
        <v>56</v>
      </c>
      <c r="W108" s="312">
        <v>3904</v>
      </c>
      <c r="X108" s="102">
        <f t="shared" si="11"/>
        <v>976</v>
      </c>
      <c r="Y108" s="312">
        <v>54</v>
      </c>
      <c r="Z108" s="312">
        <v>4074</v>
      </c>
      <c r="AA108" s="102">
        <f t="shared" si="12"/>
        <v>1018.5</v>
      </c>
      <c r="AB108" s="312">
        <v>75</v>
      </c>
      <c r="AC108" s="312">
        <v>4997</v>
      </c>
      <c r="AD108" s="102">
        <f t="shared" si="13"/>
        <v>1249.25</v>
      </c>
    </row>
    <row r="109" spans="1:30">
      <c r="A109" s="195" t="s">
        <v>2906</v>
      </c>
      <c r="B109" s="295" t="s">
        <v>2788</v>
      </c>
      <c r="C109" s="297" t="s">
        <v>5</v>
      </c>
      <c r="D109" s="221"/>
      <c r="E109" s="221"/>
      <c r="F109" s="221"/>
      <c r="G109" s="221"/>
      <c r="H109" s="221"/>
      <c r="I109" s="221"/>
      <c r="J109" s="221"/>
      <c r="K109" s="221"/>
      <c r="L109" s="221"/>
      <c r="M109" s="221"/>
      <c r="N109" s="221"/>
      <c r="O109" s="221"/>
      <c r="P109" s="221"/>
      <c r="Q109" s="221"/>
      <c r="R109" s="221"/>
      <c r="S109" s="210">
        <v>19</v>
      </c>
      <c r="T109" s="210">
        <v>1185</v>
      </c>
      <c r="U109" s="268">
        <f t="shared" si="10"/>
        <v>296.25</v>
      </c>
      <c r="V109" s="312">
        <v>53</v>
      </c>
      <c r="W109" s="312">
        <v>4023</v>
      </c>
      <c r="X109" s="102">
        <f t="shared" si="11"/>
        <v>1005.75</v>
      </c>
      <c r="Y109" s="312">
        <v>31</v>
      </c>
      <c r="Z109" s="312">
        <v>2057</v>
      </c>
      <c r="AA109" s="102">
        <f t="shared" si="12"/>
        <v>514.25</v>
      </c>
      <c r="AB109" s="312">
        <v>61</v>
      </c>
      <c r="AC109" s="312">
        <v>4495</v>
      </c>
      <c r="AD109" s="102">
        <f t="shared" si="13"/>
        <v>1123.75</v>
      </c>
    </row>
    <row r="110" spans="1:30">
      <c r="A110" s="195" t="s">
        <v>2907</v>
      </c>
      <c r="B110" s="295" t="s">
        <v>2789</v>
      </c>
      <c r="C110" s="297" t="s">
        <v>84</v>
      </c>
      <c r="D110" s="221"/>
      <c r="E110" s="221"/>
      <c r="F110" s="221"/>
      <c r="G110" s="221"/>
      <c r="H110" s="221"/>
      <c r="I110" s="221"/>
      <c r="J110" s="221"/>
      <c r="K110" s="221"/>
      <c r="L110" s="221"/>
      <c r="M110" s="221"/>
      <c r="N110" s="221"/>
      <c r="O110" s="221"/>
      <c r="P110" s="221"/>
      <c r="Q110" s="221"/>
      <c r="R110" s="221"/>
      <c r="S110" s="210">
        <v>5</v>
      </c>
      <c r="T110" s="210">
        <v>435</v>
      </c>
      <c r="U110" s="268">
        <f t="shared" si="10"/>
        <v>108.75</v>
      </c>
      <c r="V110" s="312">
        <v>29</v>
      </c>
      <c r="W110" s="312">
        <v>2163</v>
      </c>
      <c r="X110" s="102">
        <f t="shared" si="11"/>
        <v>540.75</v>
      </c>
      <c r="Y110" s="312">
        <v>32</v>
      </c>
      <c r="Z110" s="312">
        <v>2300</v>
      </c>
      <c r="AA110" s="102">
        <f t="shared" si="12"/>
        <v>575</v>
      </c>
      <c r="AB110" s="312">
        <v>44</v>
      </c>
      <c r="AC110" s="312">
        <v>3340</v>
      </c>
      <c r="AD110" s="102">
        <f t="shared" si="13"/>
        <v>835</v>
      </c>
    </row>
    <row r="111" spans="1:30">
      <c r="A111" s="195" t="s">
        <v>2908</v>
      </c>
      <c r="B111" s="295" t="s">
        <v>2790</v>
      </c>
      <c r="C111" s="297" t="s">
        <v>12</v>
      </c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  <c r="N111" s="221"/>
      <c r="O111" s="221"/>
      <c r="P111" s="221"/>
      <c r="Q111" s="221"/>
      <c r="R111" s="221"/>
      <c r="S111" s="210">
        <v>1</v>
      </c>
      <c r="T111" s="210">
        <v>59</v>
      </c>
      <c r="U111" s="268">
        <f t="shared" si="10"/>
        <v>14.75</v>
      </c>
      <c r="V111" s="312">
        <v>3</v>
      </c>
      <c r="W111" s="312">
        <v>153</v>
      </c>
      <c r="X111" s="102">
        <f t="shared" si="11"/>
        <v>38.25</v>
      </c>
      <c r="Y111" s="312">
        <v>7</v>
      </c>
      <c r="Z111" s="312">
        <v>509</v>
      </c>
      <c r="AA111" s="102">
        <f t="shared" si="12"/>
        <v>127.25</v>
      </c>
      <c r="AB111" s="312">
        <v>14</v>
      </c>
      <c r="AC111" s="312">
        <v>826</v>
      </c>
      <c r="AD111" s="102">
        <f t="shared" si="13"/>
        <v>206.5</v>
      </c>
    </row>
    <row r="112" spans="1:30">
      <c r="A112" s="195" t="s">
        <v>2909</v>
      </c>
      <c r="B112" s="295" t="s">
        <v>2791</v>
      </c>
      <c r="C112" s="297" t="s">
        <v>12</v>
      </c>
      <c r="D112" s="221"/>
      <c r="E112" s="221"/>
      <c r="F112" s="221"/>
      <c r="G112" s="221"/>
      <c r="H112" s="221"/>
      <c r="I112" s="221"/>
      <c r="J112" s="221"/>
      <c r="K112" s="221"/>
      <c r="L112" s="221"/>
      <c r="M112" s="221"/>
      <c r="N112" s="221"/>
      <c r="O112" s="221"/>
      <c r="P112" s="221"/>
      <c r="Q112" s="221"/>
      <c r="R112" s="221"/>
      <c r="S112" s="210">
        <v>2</v>
      </c>
      <c r="T112" s="210">
        <v>70</v>
      </c>
      <c r="U112" s="268">
        <f t="shared" si="10"/>
        <v>17.5</v>
      </c>
      <c r="V112" s="312">
        <v>15</v>
      </c>
      <c r="W112" s="312">
        <v>881</v>
      </c>
      <c r="X112" s="102">
        <f t="shared" si="11"/>
        <v>220.25</v>
      </c>
      <c r="Y112" s="312">
        <v>11</v>
      </c>
      <c r="Z112" s="312">
        <v>737</v>
      </c>
      <c r="AA112" s="102">
        <f t="shared" si="12"/>
        <v>184.25</v>
      </c>
      <c r="AB112" s="312">
        <v>19</v>
      </c>
      <c r="AC112" s="312">
        <v>1201</v>
      </c>
      <c r="AD112" s="102">
        <f t="shared" si="13"/>
        <v>300.25</v>
      </c>
    </row>
    <row r="113" spans="1:30">
      <c r="A113" s="195" t="s">
        <v>2910</v>
      </c>
      <c r="B113" s="295" t="s">
        <v>2792</v>
      </c>
      <c r="C113" s="297" t="s">
        <v>5</v>
      </c>
      <c r="D113" s="221"/>
      <c r="E113" s="221"/>
      <c r="F113" s="221"/>
      <c r="G113" s="221"/>
      <c r="H113" s="221"/>
      <c r="I113" s="221"/>
      <c r="J113" s="221"/>
      <c r="K113" s="221"/>
      <c r="L113" s="221"/>
      <c r="M113" s="221"/>
      <c r="N113" s="221"/>
      <c r="O113" s="221"/>
      <c r="P113" s="221"/>
      <c r="Q113" s="221"/>
      <c r="R113" s="221"/>
      <c r="S113" s="210">
        <v>14</v>
      </c>
      <c r="T113" s="210">
        <v>1030</v>
      </c>
      <c r="U113" s="268">
        <f t="shared" si="10"/>
        <v>257.5</v>
      </c>
      <c r="V113" s="312">
        <v>58</v>
      </c>
      <c r="W113" s="312">
        <v>4026</v>
      </c>
      <c r="X113" s="102">
        <f t="shared" si="11"/>
        <v>1006.5</v>
      </c>
      <c r="Y113" s="312">
        <v>86</v>
      </c>
      <c r="Z113" s="312">
        <v>5318</v>
      </c>
      <c r="AA113" s="102">
        <f t="shared" si="12"/>
        <v>1329.5</v>
      </c>
      <c r="AB113" s="312">
        <v>74</v>
      </c>
      <c r="AC113" s="312">
        <v>5166</v>
      </c>
      <c r="AD113" s="102">
        <f t="shared" si="13"/>
        <v>1291.5</v>
      </c>
    </row>
    <row r="114" spans="1:30">
      <c r="A114" s="195" t="s">
        <v>2911</v>
      </c>
      <c r="B114" s="295" t="s">
        <v>2793</v>
      </c>
      <c r="C114" s="297" t="s">
        <v>390</v>
      </c>
      <c r="D114" s="221"/>
      <c r="E114" s="221"/>
      <c r="F114" s="221"/>
      <c r="G114" s="221"/>
      <c r="H114" s="221"/>
      <c r="I114" s="221"/>
      <c r="J114" s="221"/>
      <c r="K114" s="221"/>
      <c r="L114" s="221"/>
      <c r="M114" s="221"/>
      <c r="N114" s="221"/>
      <c r="O114" s="221"/>
      <c r="P114" s="221"/>
      <c r="Q114" s="221"/>
      <c r="R114" s="221"/>
      <c r="S114" s="210">
        <v>7</v>
      </c>
      <c r="T114" s="210">
        <v>421</v>
      </c>
      <c r="U114" s="268">
        <f t="shared" si="10"/>
        <v>105.25</v>
      </c>
      <c r="V114" s="312">
        <v>36</v>
      </c>
      <c r="W114" s="312">
        <v>2172</v>
      </c>
      <c r="X114" s="102">
        <f t="shared" si="11"/>
        <v>543</v>
      </c>
      <c r="Y114" s="312">
        <v>43</v>
      </c>
      <c r="Z114" s="312">
        <v>2989</v>
      </c>
      <c r="AA114" s="102">
        <f t="shared" si="12"/>
        <v>747.25</v>
      </c>
      <c r="AB114" s="312">
        <v>66</v>
      </c>
      <c r="AC114" s="312">
        <v>4562</v>
      </c>
      <c r="AD114" s="102">
        <f t="shared" si="13"/>
        <v>1140.5</v>
      </c>
    </row>
    <row r="115" spans="1:30">
      <c r="A115" s="195" t="s">
        <v>2912</v>
      </c>
      <c r="B115" s="295" t="s">
        <v>2794</v>
      </c>
      <c r="C115" s="297" t="s">
        <v>25</v>
      </c>
      <c r="D115" s="221"/>
      <c r="E115" s="221"/>
      <c r="F115" s="221"/>
      <c r="G115" s="221"/>
      <c r="H115" s="221"/>
      <c r="I115" s="221"/>
      <c r="J115" s="221"/>
      <c r="K115" s="221"/>
      <c r="L115" s="221"/>
      <c r="M115" s="221"/>
      <c r="N115" s="221"/>
      <c r="O115" s="221"/>
      <c r="P115" s="221"/>
      <c r="Q115" s="221"/>
      <c r="R115" s="221"/>
      <c r="S115" s="210">
        <v>7</v>
      </c>
      <c r="T115" s="210">
        <v>269</v>
      </c>
      <c r="U115" s="268">
        <f t="shared" si="10"/>
        <v>67.25</v>
      </c>
      <c r="V115" s="312">
        <v>43</v>
      </c>
      <c r="W115" s="312">
        <v>2901</v>
      </c>
      <c r="X115" s="102">
        <f t="shared" si="11"/>
        <v>725.25</v>
      </c>
      <c r="Y115" s="312">
        <v>60</v>
      </c>
      <c r="Z115" s="312">
        <v>3596</v>
      </c>
      <c r="AA115" s="102">
        <f t="shared" si="12"/>
        <v>899</v>
      </c>
      <c r="AB115" s="312">
        <v>72</v>
      </c>
      <c r="AC115" s="312">
        <v>4224</v>
      </c>
      <c r="AD115" s="102">
        <f t="shared" si="13"/>
        <v>1056</v>
      </c>
    </row>
    <row r="116" spans="1:30">
      <c r="A116" s="195" t="s">
        <v>2913</v>
      </c>
      <c r="B116" s="295" t="s">
        <v>2795</v>
      </c>
      <c r="C116" s="297" t="s">
        <v>501</v>
      </c>
      <c r="D116" s="221"/>
      <c r="E116" s="221"/>
      <c r="F116" s="221"/>
      <c r="G116" s="221"/>
      <c r="H116" s="221"/>
      <c r="I116" s="221"/>
      <c r="J116" s="221"/>
      <c r="K116" s="221"/>
      <c r="L116" s="221"/>
      <c r="M116" s="221"/>
      <c r="N116" s="221"/>
      <c r="O116" s="221"/>
      <c r="P116" s="221"/>
      <c r="Q116" s="221"/>
      <c r="R116" s="221"/>
      <c r="S116" s="210">
        <v>14</v>
      </c>
      <c r="T116" s="210">
        <v>966</v>
      </c>
      <c r="U116" s="268">
        <f t="shared" si="10"/>
        <v>241.5</v>
      </c>
      <c r="V116" s="312">
        <v>48</v>
      </c>
      <c r="W116" s="312">
        <v>3892</v>
      </c>
      <c r="X116" s="102">
        <f t="shared" si="11"/>
        <v>973</v>
      </c>
      <c r="Y116" s="312">
        <v>70</v>
      </c>
      <c r="Z116" s="312">
        <v>5014</v>
      </c>
      <c r="AA116" s="102">
        <f t="shared" si="12"/>
        <v>1253.5</v>
      </c>
      <c r="AB116" s="312">
        <v>63</v>
      </c>
      <c r="AC116" s="312">
        <v>4857</v>
      </c>
      <c r="AD116" s="102">
        <f t="shared" si="13"/>
        <v>1214.25</v>
      </c>
    </row>
    <row r="117" spans="1:30">
      <c r="A117" s="195" t="s">
        <v>2914</v>
      </c>
      <c r="B117" s="295" t="s">
        <v>2796</v>
      </c>
      <c r="C117" s="297" t="s">
        <v>552</v>
      </c>
      <c r="D117" s="221"/>
      <c r="E117" s="221"/>
      <c r="F117" s="221"/>
      <c r="G117" s="221"/>
      <c r="H117" s="221"/>
      <c r="I117" s="221"/>
      <c r="J117" s="221"/>
      <c r="K117" s="221"/>
      <c r="L117" s="221"/>
      <c r="M117" s="221"/>
      <c r="N117" s="221"/>
      <c r="O117" s="221"/>
      <c r="P117" s="221"/>
      <c r="Q117" s="221"/>
      <c r="R117" s="221"/>
      <c r="S117" s="210">
        <v>15</v>
      </c>
      <c r="T117" s="210">
        <v>1157</v>
      </c>
      <c r="U117" s="268">
        <f t="shared" si="10"/>
        <v>289.25</v>
      </c>
      <c r="V117" s="312">
        <v>45</v>
      </c>
      <c r="W117" s="312">
        <v>3083</v>
      </c>
      <c r="X117" s="102">
        <f t="shared" si="11"/>
        <v>770.75</v>
      </c>
      <c r="Y117" s="312">
        <v>63</v>
      </c>
      <c r="Z117" s="312">
        <v>4945</v>
      </c>
      <c r="AA117" s="102">
        <f t="shared" si="12"/>
        <v>1236.25</v>
      </c>
      <c r="AB117" s="312">
        <v>56</v>
      </c>
      <c r="AC117" s="312">
        <v>3712</v>
      </c>
      <c r="AD117" s="102">
        <f t="shared" si="13"/>
        <v>928</v>
      </c>
    </row>
    <row r="118" spans="1:30">
      <c r="A118" s="195" t="s">
        <v>2915</v>
      </c>
      <c r="B118" s="295" t="s">
        <v>2797</v>
      </c>
      <c r="C118" s="297" t="s">
        <v>25</v>
      </c>
      <c r="D118" s="221"/>
      <c r="E118" s="221"/>
      <c r="F118" s="221"/>
      <c r="G118" s="221"/>
      <c r="H118" s="221"/>
      <c r="I118" s="221"/>
      <c r="J118" s="221"/>
      <c r="K118" s="221"/>
      <c r="L118" s="221"/>
      <c r="M118" s="221"/>
      <c r="N118" s="221"/>
      <c r="O118" s="221"/>
      <c r="P118" s="221"/>
      <c r="Q118" s="221"/>
      <c r="R118" s="221"/>
      <c r="S118" s="210">
        <v>14</v>
      </c>
      <c r="T118" s="210">
        <v>862</v>
      </c>
      <c r="U118" s="268">
        <f t="shared" si="10"/>
        <v>215.5</v>
      </c>
      <c r="V118" s="312">
        <v>71</v>
      </c>
      <c r="W118" s="312">
        <v>4521</v>
      </c>
      <c r="X118" s="102">
        <f t="shared" si="11"/>
        <v>1130.25</v>
      </c>
      <c r="Y118" s="312">
        <v>109</v>
      </c>
      <c r="Z118" s="312">
        <v>7655</v>
      </c>
      <c r="AA118" s="102">
        <f t="shared" si="12"/>
        <v>1913.75</v>
      </c>
      <c r="AB118" s="312">
        <v>78</v>
      </c>
      <c r="AC118" s="312">
        <v>5202</v>
      </c>
      <c r="AD118" s="102">
        <f t="shared" si="13"/>
        <v>1300.5</v>
      </c>
    </row>
    <row r="119" spans="1:30">
      <c r="A119" s="195" t="s">
        <v>2916</v>
      </c>
      <c r="B119" s="295" t="s">
        <v>2798</v>
      </c>
      <c r="C119" s="297" t="s">
        <v>36</v>
      </c>
      <c r="D119" s="221"/>
      <c r="E119" s="221"/>
      <c r="F119" s="221"/>
      <c r="G119" s="221"/>
      <c r="H119" s="221"/>
      <c r="I119" s="221"/>
      <c r="J119" s="221"/>
      <c r="K119" s="221"/>
      <c r="L119" s="221"/>
      <c r="M119" s="221"/>
      <c r="N119" s="221"/>
      <c r="O119" s="221"/>
      <c r="P119" s="221"/>
      <c r="Q119" s="221"/>
      <c r="R119" s="221"/>
      <c r="S119" s="210">
        <v>12</v>
      </c>
      <c r="T119" s="210">
        <v>812</v>
      </c>
      <c r="U119" s="268">
        <f t="shared" si="10"/>
        <v>203</v>
      </c>
      <c r="V119" s="312">
        <v>55</v>
      </c>
      <c r="W119" s="312">
        <v>3741</v>
      </c>
      <c r="X119" s="102">
        <f t="shared" si="11"/>
        <v>935.25</v>
      </c>
      <c r="Y119" s="312">
        <v>50</v>
      </c>
      <c r="Z119" s="312">
        <v>3614</v>
      </c>
      <c r="AA119" s="102">
        <f t="shared" si="12"/>
        <v>903.5</v>
      </c>
      <c r="AB119" s="312">
        <v>116</v>
      </c>
      <c r="AC119" s="312">
        <v>7944</v>
      </c>
      <c r="AD119" s="102">
        <f t="shared" si="13"/>
        <v>1986</v>
      </c>
    </row>
    <row r="120" spans="1:30">
      <c r="A120" s="195" t="s">
        <v>2917</v>
      </c>
      <c r="B120" s="295" t="s">
        <v>2799</v>
      </c>
      <c r="C120" s="297" t="s">
        <v>204</v>
      </c>
      <c r="D120" s="221"/>
      <c r="E120" s="221"/>
      <c r="F120" s="221"/>
      <c r="G120" s="221"/>
      <c r="H120" s="221"/>
      <c r="I120" s="221"/>
      <c r="J120" s="221"/>
      <c r="K120" s="221"/>
      <c r="L120" s="221"/>
      <c r="M120" s="221"/>
      <c r="N120" s="221"/>
      <c r="O120" s="221"/>
      <c r="P120" s="221"/>
      <c r="Q120" s="221"/>
      <c r="R120" s="221"/>
      <c r="S120" s="210">
        <v>5</v>
      </c>
      <c r="T120" s="210">
        <v>367</v>
      </c>
      <c r="U120" s="268">
        <f t="shared" si="10"/>
        <v>91.75</v>
      </c>
      <c r="V120" s="312">
        <v>47</v>
      </c>
      <c r="W120" s="312">
        <v>2957</v>
      </c>
      <c r="X120" s="102">
        <f t="shared" si="11"/>
        <v>739.25</v>
      </c>
      <c r="Y120" s="312">
        <v>76</v>
      </c>
      <c r="Z120" s="312">
        <v>5040</v>
      </c>
      <c r="AA120" s="102">
        <f t="shared" si="12"/>
        <v>1260</v>
      </c>
      <c r="AB120" s="312">
        <v>95</v>
      </c>
      <c r="AC120" s="312">
        <v>6097</v>
      </c>
      <c r="AD120" s="102">
        <f t="shared" si="13"/>
        <v>1524.25</v>
      </c>
    </row>
    <row r="121" spans="1:30">
      <c r="A121" s="195" t="s">
        <v>2918</v>
      </c>
      <c r="B121" s="295" t="s">
        <v>2800</v>
      </c>
      <c r="C121" s="297" t="s">
        <v>216</v>
      </c>
      <c r="D121" s="221"/>
      <c r="E121" s="221"/>
      <c r="F121" s="221"/>
      <c r="G121" s="221"/>
      <c r="H121" s="221"/>
      <c r="I121" s="221"/>
      <c r="J121" s="221"/>
      <c r="K121" s="221"/>
      <c r="L121" s="221"/>
      <c r="M121" s="221"/>
      <c r="N121" s="221"/>
      <c r="O121" s="221"/>
      <c r="P121" s="221"/>
      <c r="Q121" s="221"/>
      <c r="R121" s="221"/>
      <c r="S121" s="210">
        <v>2</v>
      </c>
      <c r="T121" s="210">
        <v>218</v>
      </c>
      <c r="U121" s="268">
        <f t="shared" si="10"/>
        <v>54.5</v>
      </c>
      <c r="V121" s="312">
        <v>35</v>
      </c>
      <c r="W121" s="312">
        <v>2869</v>
      </c>
      <c r="X121" s="102">
        <f t="shared" si="11"/>
        <v>717.25</v>
      </c>
      <c r="Y121" s="312">
        <v>48</v>
      </c>
      <c r="Z121" s="312">
        <v>4228</v>
      </c>
      <c r="AA121" s="102">
        <f t="shared" si="12"/>
        <v>1057</v>
      </c>
      <c r="AB121" s="312">
        <v>42</v>
      </c>
      <c r="AC121" s="312">
        <v>3098</v>
      </c>
      <c r="AD121" s="102">
        <f t="shared" si="13"/>
        <v>774.5</v>
      </c>
    </row>
    <row r="122" spans="1:30">
      <c r="A122" s="195" t="s">
        <v>2919</v>
      </c>
      <c r="B122" s="295" t="s">
        <v>2801</v>
      </c>
      <c r="C122" s="297" t="s">
        <v>5</v>
      </c>
      <c r="D122" s="221"/>
      <c r="E122" s="221"/>
      <c r="F122" s="221"/>
      <c r="G122" s="221"/>
      <c r="H122" s="221"/>
      <c r="I122" s="221"/>
      <c r="J122" s="221"/>
      <c r="K122" s="221"/>
      <c r="L122" s="221"/>
      <c r="M122" s="221"/>
      <c r="N122" s="221"/>
      <c r="O122" s="221"/>
      <c r="P122" s="221"/>
      <c r="Q122" s="221"/>
      <c r="R122" s="221"/>
      <c r="S122" s="210">
        <v>1</v>
      </c>
      <c r="T122" s="210">
        <v>99</v>
      </c>
      <c r="U122" s="268">
        <f t="shared" si="10"/>
        <v>24.75</v>
      </c>
      <c r="V122" s="312">
        <v>8</v>
      </c>
      <c r="W122" s="312">
        <v>528</v>
      </c>
      <c r="X122" s="102">
        <f t="shared" si="11"/>
        <v>132</v>
      </c>
      <c r="Y122" s="312">
        <v>15</v>
      </c>
      <c r="Z122" s="312">
        <v>1141</v>
      </c>
      <c r="AA122" s="102">
        <f t="shared" si="12"/>
        <v>285.25</v>
      </c>
      <c r="AB122" s="312">
        <v>10</v>
      </c>
      <c r="AC122" s="312">
        <v>622</v>
      </c>
      <c r="AD122" s="102">
        <f t="shared" si="13"/>
        <v>155.5</v>
      </c>
    </row>
    <row r="123" spans="1:30">
      <c r="A123" s="195" t="s">
        <v>2920</v>
      </c>
      <c r="B123" s="295" t="s">
        <v>2802</v>
      </c>
      <c r="C123" s="297" t="s">
        <v>148</v>
      </c>
      <c r="D123" s="221"/>
      <c r="E123" s="221"/>
      <c r="F123" s="221"/>
      <c r="G123" s="221"/>
      <c r="H123" s="221"/>
      <c r="I123" s="221"/>
      <c r="J123" s="221"/>
      <c r="K123" s="221"/>
      <c r="L123" s="221"/>
      <c r="M123" s="221"/>
      <c r="N123" s="221"/>
      <c r="O123" s="221"/>
      <c r="P123" s="221"/>
      <c r="Q123" s="221"/>
      <c r="R123" s="221"/>
      <c r="S123" s="210">
        <v>10</v>
      </c>
      <c r="T123" s="210">
        <v>638</v>
      </c>
      <c r="U123" s="268">
        <f t="shared" si="10"/>
        <v>159.5</v>
      </c>
      <c r="V123" s="312">
        <v>45</v>
      </c>
      <c r="W123" s="312">
        <v>3283</v>
      </c>
      <c r="X123" s="102">
        <f t="shared" si="11"/>
        <v>820.75</v>
      </c>
      <c r="Y123" s="312">
        <v>39</v>
      </c>
      <c r="Z123" s="312">
        <v>2633</v>
      </c>
      <c r="AA123" s="102">
        <f t="shared" si="12"/>
        <v>658.25</v>
      </c>
      <c r="AB123" s="312">
        <v>35</v>
      </c>
      <c r="AC123" s="312">
        <v>2473</v>
      </c>
      <c r="AD123" s="102">
        <f t="shared" si="13"/>
        <v>618.25</v>
      </c>
    </row>
    <row r="124" spans="1:30">
      <c r="A124" s="195" t="s">
        <v>2921</v>
      </c>
      <c r="B124" s="295" t="s">
        <v>2803</v>
      </c>
      <c r="C124" s="297" t="s">
        <v>341</v>
      </c>
      <c r="D124" s="221"/>
      <c r="E124" s="221"/>
      <c r="F124" s="221"/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  <c r="R124" s="221"/>
      <c r="S124" s="210">
        <v>9</v>
      </c>
      <c r="T124" s="210">
        <v>507</v>
      </c>
      <c r="U124" s="268">
        <f t="shared" si="10"/>
        <v>126.75</v>
      </c>
      <c r="V124" s="312">
        <v>31</v>
      </c>
      <c r="W124" s="312">
        <v>1941</v>
      </c>
      <c r="X124" s="102">
        <f t="shared" si="11"/>
        <v>485.25</v>
      </c>
      <c r="Y124" s="312">
        <v>71</v>
      </c>
      <c r="Z124" s="312">
        <v>4365</v>
      </c>
      <c r="AA124" s="102">
        <f t="shared" si="12"/>
        <v>1091.25</v>
      </c>
      <c r="AB124" s="312">
        <v>89</v>
      </c>
      <c r="AC124" s="312">
        <v>6359</v>
      </c>
      <c r="AD124" s="102">
        <f t="shared" si="13"/>
        <v>1589.75</v>
      </c>
    </row>
    <row r="125" spans="1:30">
      <c r="A125" s="195" t="s">
        <v>2922</v>
      </c>
      <c r="B125" s="295" t="s">
        <v>2804</v>
      </c>
      <c r="C125" s="297" t="s">
        <v>207</v>
      </c>
      <c r="D125" s="221"/>
      <c r="E125" s="221"/>
      <c r="F125" s="221"/>
      <c r="G125" s="221"/>
      <c r="H125" s="221"/>
      <c r="I125" s="221"/>
      <c r="J125" s="221"/>
      <c r="K125" s="221"/>
      <c r="L125" s="221"/>
      <c r="M125" s="221"/>
      <c r="N125" s="221"/>
      <c r="O125" s="221"/>
      <c r="P125" s="221"/>
      <c r="Q125" s="221"/>
      <c r="R125" s="221"/>
      <c r="S125" s="210">
        <v>24</v>
      </c>
      <c r="T125" s="210">
        <v>1128</v>
      </c>
      <c r="U125" s="268">
        <f t="shared" si="10"/>
        <v>282</v>
      </c>
      <c r="V125" s="312">
        <v>53</v>
      </c>
      <c r="W125" s="312">
        <v>3335</v>
      </c>
      <c r="X125" s="102">
        <f t="shared" si="11"/>
        <v>833.75</v>
      </c>
      <c r="Y125" s="312">
        <v>105</v>
      </c>
      <c r="Z125" s="312">
        <v>6207</v>
      </c>
      <c r="AA125" s="102">
        <f t="shared" si="12"/>
        <v>1551.75</v>
      </c>
      <c r="AB125" s="312">
        <v>78</v>
      </c>
      <c r="AC125" s="312">
        <v>4886</v>
      </c>
      <c r="AD125" s="102">
        <f t="shared" si="13"/>
        <v>1221.5</v>
      </c>
    </row>
    <row r="126" spans="1:30">
      <c r="A126" s="195" t="s">
        <v>2923</v>
      </c>
      <c r="B126" s="295" t="s">
        <v>2805</v>
      </c>
      <c r="C126" s="297" t="s">
        <v>261</v>
      </c>
      <c r="D126" s="221"/>
      <c r="E126" s="221"/>
      <c r="F126" s="221"/>
      <c r="G126" s="221"/>
      <c r="H126" s="221"/>
      <c r="I126" s="221"/>
      <c r="J126" s="221"/>
      <c r="K126" s="221"/>
      <c r="L126" s="221"/>
      <c r="M126" s="221"/>
      <c r="N126" s="221"/>
      <c r="O126" s="221"/>
      <c r="P126" s="221"/>
      <c r="Q126" s="221"/>
      <c r="R126" s="221"/>
      <c r="S126" s="210">
        <v>2</v>
      </c>
      <c r="T126" s="210">
        <v>158</v>
      </c>
      <c r="U126" s="268">
        <f t="shared" si="10"/>
        <v>39.5</v>
      </c>
      <c r="V126" s="312">
        <v>34</v>
      </c>
      <c r="W126" s="312">
        <v>2518</v>
      </c>
      <c r="X126" s="102">
        <f t="shared" si="11"/>
        <v>629.5</v>
      </c>
      <c r="Y126" s="312">
        <v>47</v>
      </c>
      <c r="Z126" s="312">
        <v>3397</v>
      </c>
      <c r="AA126" s="102">
        <f t="shared" si="12"/>
        <v>849.25</v>
      </c>
      <c r="AB126" s="312">
        <v>57</v>
      </c>
      <c r="AC126" s="312">
        <v>4147</v>
      </c>
      <c r="AD126" s="102">
        <f t="shared" si="13"/>
        <v>1036.75</v>
      </c>
    </row>
    <row r="127" spans="1:30">
      <c r="A127" s="195" t="s">
        <v>2924</v>
      </c>
      <c r="B127" s="295" t="s">
        <v>2806</v>
      </c>
      <c r="C127" s="297" t="s">
        <v>5</v>
      </c>
      <c r="D127" s="221"/>
      <c r="E127" s="221"/>
      <c r="F127" s="221"/>
      <c r="G127" s="221"/>
      <c r="H127" s="221"/>
      <c r="I127" s="221"/>
      <c r="J127" s="221"/>
      <c r="K127" s="221"/>
      <c r="L127" s="221"/>
      <c r="M127" s="221"/>
      <c r="N127" s="221"/>
      <c r="O127" s="221"/>
      <c r="P127" s="221"/>
      <c r="Q127" s="221"/>
      <c r="R127" s="221"/>
      <c r="S127" s="210">
        <v>1</v>
      </c>
      <c r="T127" s="210">
        <v>35</v>
      </c>
      <c r="U127" s="268">
        <f t="shared" si="10"/>
        <v>8.75</v>
      </c>
      <c r="V127" s="312">
        <v>55</v>
      </c>
      <c r="W127" s="312">
        <v>3921</v>
      </c>
      <c r="X127" s="102">
        <f t="shared" si="11"/>
        <v>980.25</v>
      </c>
      <c r="Y127" s="312">
        <v>78</v>
      </c>
      <c r="Z127" s="312">
        <v>6414</v>
      </c>
      <c r="AA127" s="102">
        <f t="shared" si="12"/>
        <v>1603.5</v>
      </c>
      <c r="AB127" s="312">
        <v>89</v>
      </c>
      <c r="AC127" s="312">
        <v>6911</v>
      </c>
      <c r="AD127" s="102">
        <f t="shared" si="13"/>
        <v>1727.75</v>
      </c>
    </row>
    <row r="128" spans="1:30">
      <c r="A128" s="195" t="s">
        <v>2925</v>
      </c>
      <c r="B128" s="295" t="s">
        <v>2807</v>
      </c>
      <c r="C128" s="297" t="s">
        <v>23</v>
      </c>
      <c r="D128" s="221"/>
      <c r="E128" s="221"/>
      <c r="F128" s="221"/>
      <c r="G128" s="221"/>
      <c r="H128" s="221"/>
      <c r="I128" s="221"/>
      <c r="J128" s="221"/>
      <c r="K128" s="221"/>
      <c r="L128" s="221"/>
      <c r="M128" s="221"/>
      <c r="N128" s="221"/>
      <c r="O128" s="221"/>
      <c r="P128" s="221"/>
      <c r="Q128" s="221"/>
      <c r="R128" s="221"/>
      <c r="S128" s="210">
        <v>1</v>
      </c>
      <c r="T128" s="210">
        <v>35</v>
      </c>
      <c r="U128" s="268">
        <f t="shared" si="10"/>
        <v>8.75</v>
      </c>
      <c r="V128" s="312">
        <v>26</v>
      </c>
      <c r="W128" s="312">
        <v>1922</v>
      </c>
      <c r="X128" s="102">
        <f t="shared" si="11"/>
        <v>480.5</v>
      </c>
      <c r="Y128" s="312">
        <v>28</v>
      </c>
      <c r="Z128" s="312">
        <v>1672</v>
      </c>
      <c r="AA128" s="102">
        <f t="shared" si="12"/>
        <v>418</v>
      </c>
      <c r="AB128" s="312">
        <v>45</v>
      </c>
      <c r="AC128" s="312">
        <v>3143</v>
      </c>
      <c r="AD128" s="102">
        <f t="shared" si="13"/>
        <v>785.75</v>
      </c>
    </row>
    <row r="129" spans="1:30">
      <c r="A129" s="195" t="s">
        <v>2926</v>
      </c>
      <c r="B129" s="295" t="s">
        <v>2808</v>
      </c>
      <c r="C129" s="297" t="s">
        <v>5</v>
      </c>
      <c r="D129" s="221"/>
      <c r="E129" s="221"/>
      <c r="F129" s="221"/>
      <c r="G129" s="221"/>
      <c r="H129" s="221"/>
      <c r="I129" s="221"/>
      <c r="J129" s="221"/>
      <c r="K129" s="221"/>
      <c r="L129" s="221"/>
      <c r="M129" s="221"/>
      <c r="N129" s="221"/>
      <c r="O129" s="221"/>
      <c r="P129" s="221"/>
      <c r="Q129" s="221"/>
      <c r="R129" s="221"/>
      <c r="S129" s="210">
        <v>10</v>
      </c>
      <c r="T129" s="210">
        <v>678</v>
      </c>
      <c r="U129" s="268">
        <f t="shared" si="10"/>
        <v>169.5</v>
      </c>
      <c r="V129" s="312">
        <v>45</v>
      </c>
      <c r="W129" s="312">
        <v>3343</v>
      </c>
      <c r="X129" s="102">
        <f t="shared" si="11"/>
        <v>835.75</v>
      </c>
      <c r="Y129" s="312">
        <v>35</v>
      </c>
      <c r="Z129" s="312">
        <v>2549</v>
      </c>
      <c r="AA129" s="102">
        <f t="shared" si="12"/>
        <v>637.25</v>
      </c>
      <c r="AB129" s="312">
        <v>61</v>
      </c>
      <c r="AC129" s="312">
        <v>4435</v>
      </c>
      <c r="AD129" s="102">
        <f t="shared" si="13"/>
        <v>1108.75</v>
      </c>
    </row>
    <row r="130" spans="1:30">
      <c r="A130" s="195" t="s">
        <v>2927</v>
      </c>
      <c r="B130" s="295" t="s">
        <v>2809</v>
      </c>
      <c r="C130" s="297" t="s">
        <v>5</v>
      </c>
      <c r="D130" s="221"/>
      <c r="E130" s="221"/>
      <c r="F130" s="221"/>
      <c r="G130" s="221"/>
      <c r="H130" s="221"/>
      <c r="I130" s="221"/>
      <c r="J130" s="221"/>
      <c r="K130" s="221"/>
      <c r="L130" s="221"/>
      <c r="M130" s="221"/>
      <c r="N130" s="221"/>
      <c r="O130" s="221"/>
      <c r="P130" s="221"/>
      <c r="Q130" s="221"/>
      <c r="R130" s="221"/>
      <c r="S130" s="210">
        <v>9</v>
      </c>
      <c r="T130" s="210">
        <v>603</v>
      </c>
      <c r="U130" s="268">
        <f t="shared" si="10"/>
        <v>150.75</v>
      </c>
      <c r="V130" s="312">
        <v>109</v>
      </c>
      <c r="W130" s="312">
        <v>8199</v>
      </c>
      <c r="X130" s="102">
        <f t="shared" si="11"/>
        <v>2049.75</v>
      </c>
      <c r="Y130" s="312">
        <v>108</v>
      </c>
      <c r="Z130" s="312">
        <v>8348</v>
      </c>
      <c r="AA130" s="102">
        <f t="shared" si="12"/>
        <v>2087</v>
      </c>
      <c r="AB130" s="312">
        <v>178</v>
      </c>
      <c r="AC130" s="312">
        <v>12790</v>
      </c>
      <c r="AD130" s="102">
        <f t="shared" si="13"/>
        <v>3197.5</v>
      </c>
    </row>
    <row r="131" spans="1:30">
      <c r="A131" s="195" t="s">
        <v>2928</v>
      </c>
      <c r="B131" s="295" t="s">
        <v>2810</v>
      </c>
      <c r="C131" s="297" t="s">
        <v>29</v>
      </c>
      <c r="D131" s="221"/>
      <c r="E131" s="221"/>
      <c r="F131" s="221"/>
      <c r="G131" s="221"/>
      <c r="H131" s="221"/>
      <c r="I131" s="221"/>
      <c r="J131" s="221"/>
      <c r="K131" s="221"/>
      <c r="L131" s="221"/>
      <c r="M131" s="221"/>
      <c r="N131" s="221"/>
      <c r="O131" s="221"/>
      <c r="P131" s="221"/>
      <c r="Q131" s="221"/>
      <c r="R131" s="221"/>
      <c r="S131" s="210">
        <v>24</v>
      </c>
      <c r="T131" s="210">
        <v>1652</v>
      </c>
      <c r="U131" s="268">
        <f t="shared" si="10"/>
        <v>413</v>
      </c>
      <c r="V131" s="312">
        <v>104</v>
      </c>
      <c r="W131" s="312">
        <v>6544</v>
      </c>
      <c r="X131" s="102">
        <f t="shared" si="11"/>
        <v>1636</v>
      </c>
      <c r="Y131" s="312">
        <v>86</v>
      </c>
      <c r="Z131" s="312">
        <v>5894</v>
      </c>
      <c r="AA131" s="102">
        <f t="shared" si="12"/>
        <v>1473.5</v>
      </c>
      <c r="AB131" s="312">
        <v>114</v>
      </c>
      <c r="AC131" s="312">
        <v>7862</v>
      </c>
      <c r="AD131" s="102">
        <f t="shared" si="13"/>
        <v>1965.5</v>
      </c>
    </row>
    <row r="132" spans="1:30">
      <c r="A132" s="195" t="s">
        <v>2929</v>
      </c>
      <c r="B132" s="295" t="s">
        <v>2811</v>
      </c>
      <c r="C132" s="297" t="s">
        <v>36</v>
      </c>
      <c r="D132" s="221"/>
      <c r="E132" s="221"/>
      <c r="F132" s="221"/>
      <c r="G132" s="221"/>
      <c r="H132" s="221"/>
      <c r="I132" s="221"/>
      <c r="J132" s="221"/>
      <c r="K132" s="221"/>
      <c r="L132" s="221"/>
      <c r="M132" s="221"/>
      <c r="N132" s="221"/>
      <c r="O132" s="221"/>
      <c r="P132" s="221"/>
      <c r="Q132" s="221"/>
      <c r="R132" s="221"/>
      <c r="S132" s="210">
        <v>17</v>
      </c>
      <c r="T132" s="210">
        <v>1083</v>
      </c>
      <c r="U132" s="268">
        <f t="shared" ref="U132:U189" si="14">T132*25%</f>
        <v>270.75</v>
      </c>
      <c r="V132" s="312">
        <v>50</v>
      </c>
      <c r="W132" s="312">
        <v>3534</v>
      </c>
      <c r="X132" s="102">
        <f t="shared" ref="X132:X195" si="15">W132*25%</f>
        <v>883.5</v>
      </c>
      <c r="Y132" s="312">
        <v>103</v>
      </c>
      <c r="Z132" s="312">
        <v>6525</v>
      </c>
      <c r="AA132" s="102">
        <f t="shared" ref="AA132:AA195" si="16">Z132*25%</f>
        <v>1631.25</v>
      </c>
      <c r="AB132" s="312">
        <v>49</v>
      </c>
      <c r="AC132" s="312">
        <v>3291</v>
      </c>
      <c r="AD132" s="102">
        <f t="shared" ref="AD132:AD195" si="17">AC132*25%</f>
        <v>822.75</v>
      </c>
    </row>
    <row r="133" spans="1:30">
      <c r="A133" s="195" t="s">
        <v>2930</v>
      </c>
      <c r="B133" s="295" t="s">
        <v>2812</v>
      </c>
      <c r="C133" s="297" t="s">
        <v>372</v>
      </c>
      <c r="D133" s="221"/>
      <c r="E133" s="221"/>
      <c r="F133" s="221"/>
      <c r="G133" s="221"/>
      <c r="H133" s="221"/>
      <c r="I133" s="221"/>
      <c r="J133" s="221"/>
      <c r="K133" s="221"/>
      <c r="L133" s="221"/>
      <c r="M133" s="221"/>
      <c r="N133" s="221"/>
      <c r="O133" s="221"/>
      <c r="P133" s="221"/>
      <c r="Q133" s="221"/>
      <c r="R133" s="221"/>
      <c r="S133" s="210">
        <v>18</v>
      </c>
      <c r="T133" s="210">
        <v>974</v>
      </c>
      <c r="U133" s="268">
        <f t="shared" si="14"/>
        <v>243.5</v>
      </c>
      <c r="V133" s="312">
        <v>105</v>
      </c>
      <c r="W133" s="312">
        <v>6091</v>
      </c>
      <c r="X133" s="102">
        <f t="shared" si="15"/>
        <v>1522.75</v>
      </c>
      <c r="Y133" s="312">
        <v>101</v>
      </c>
      <c r="Z133" s="312">
        <v>6195</v>
      </c>
      <c r="AA133" s="102">
        <f t="shared" si="16"/>
        <v>1548.75</v>
      </c>
      <c r="AB133" s="312">
        <v>83</v>
      </c>
      <c r="AC133" s="312">
        <v>5109</v>
      </c>
      <c r="AD133" s="102">
        <f t="shared" si="17"/>
        <v>1277.25</v>
      </c>
    </row>
    <row r="134" spans="1:30">
      <c r="A134" s="195" t="s">
        <v>2931</v>
      </c>
      <c r="B134" s="295" t="s">
        <v>2813</v>
      </c>
      <c r="C134" s="297" t="s">
        <v>259</v>
      </c>
      <c r="D134" s="221"/>
      <c r="E134" s="221"/>
      <c r="F134" s="221"/>
      <c r="G134" s="221"/>
      <c r="H134" s="221"/>
      <c r="I134" s="221"/>
      <c r="J134" s="221"/>
      <c r="K134" s="221"/>
      <c r="L134" s="221"/>
      <c r="M134" s="221"/>
      <c r="N134" s="221"/>
      <c r="O134" s="221"/>
      <c r="P134" s="221"/>
      <c r="Q134" s="221"/>
      <c r="R134" s="221"/>
      <c r="S134" s="210">
        <v>1</v>
      </c>
      <c r="T134" s="210">
        <v>59</v>
      </c>
      <c r="U134" s="268">
        <f t="shared" si="14"/>
        <v>14.75</v>
      </c>
      <c r="V134" s="312">
        <v>31</v>
      </c>
      <c r="W134" s="312">
        <v>1817</v>
      </c>
      <c r="X134" s="102">
        <f t="shared" si="15"/>
        <v>454.25</v>
      </c>
      <c r="Y134" s="312">
        <v>33</v>
      </c>
      <c r="Z134" s="312">
        <v>1979</v>
      </c>
      <c r="AA134" s="102">
        <f t="shared" si="16"/>
        <v>494.75</v>
      </c>
      <c r="AB134" s="312">
        <v>52</v>
      </c>
      <c r="AC134" s="312">
        <v>2712</v>
      </c>
      <c r="AD134" s="102">
        <f t="shared" si="17"/>
        <v>678</v>
      </c>
    </row>
    <row r="135" spans="1:30">
      <c r="A135" s="195" t="s">
        <v>2932</v>
      </c>
      <c r="B135" s="295" t="s">
        <v>2814</v>
      </c>
      <c r="C135" s="297" t="s">
        <v>5</v>
      </c>
      <c r="D135" s="221"/>
      <c r="E135" s="221"/>
      <c r="F135" s="221"/>
      <c r="G135" s="221"/>
      <c r="H135" s="221"/>
      <c r="I135" s="221"/>
      <c r="J135" s="221"/>
      <c r="K135" s="221"/>
      <c r="L135" s="221"/>
      <c r="M135" s="221"/>
      <c r="N135" s="221"/>
      <c r="O135" s="221"/>
      <c r="P135" s="221"/>
      <c r="Q135" s="221"/>
      <c r="R135" s="221"/>
      <c r="S135" s="210">
        <v>41</v>
      </c>
      <c r="T135" s="210">
        <v>2383</v>
      </c>
      <c r="U135" s="268">
        <f t="shared" si="14"/>
        <v>595.75</v>
      </c>
      <c r="V135" s="312">
        <v>112</v>
      </c>
      <c r="W135" s="312">
        <v>7296</v>
      </c>
      <c r="X135" s="102">
        <f t="shared" si="15"/>
        <v>1824</v>
      </c>
      <c r="Y135" s="312">
        <v>137</v>
      </c>
      <c r="Z135" s="312">
        <v>8155</v>
      </c>
      <c r="AA135" s="102">
        <f t="shared" si="16"/>
        <v>2038.75</v>
      </c>
      <c r="AB135" s="312">
        <v>220</v>
      </c>
      <c r="AC135" s="312">
        <v>13864</v>
      </c>
      <c r="AD135" s="102">
        <f t="shared" si="17"/>
        <v>3466</v>
      </c>
    </row>
    <row r="136" spans="1:30">
      <c r="A136" s="195" t="s">
        <v>2933</v>
      </c>
      <c r="B136" s="295" t="s">
        <v>2815</v>
      </c>
      <c r="C136" s="297" t="s">
        <v>259</v>
      </c>
      <c r="D136" s="221"/>
      <c r="E136" s="221"/>
      <c r="F136" s="221"/>
      <c r="G136" s="221"/>
      <c r="H136" s="221"/>
      <c r="I136" s="221"/>
      <c r="J136" s="221"/>
      <c r="K136" s="221"/>
      <c r="L136" s="221"/>
      <c r="M136" s="221"/>
      <c r="N136" s="221"/>
      <c r="O136" s="221"/>
      <c r="P136" s="221"/>
      <c r="Q136" s="221"/>
      <c r="R136" s="221"/>
      <c r="S136" s="210">
        <v>41</v>
      </c>
      <c r="T136" s="210">
        <v>2571</v>
      </c>
      <c r="U136" s="268">
        <f t="shared" si="14"/>
        <v>642.75</v>
      </c>
      <c r="V136" s="312">
        <v>88</v>
      </c>
      <c r="W136" s="312">
        <v>6732</v>
      </c>
      <c r="X136" s="102">
        <f t="shared" si="15"/>
        <v>1683</v>
      </c>
      <c r="Y136" s="312">
        <v>87</v>
      </c>
      <c r="Z136" s="312">
        <v>5921</v>
      </c>
      <c r="AA136" s="102">
        <f t="shared" si="16"/>
        <v>1480.25</v>
      </c>
      <c r="AB136" s="312">
        <v>112</v>
      </c>
      <c r="AC136" s="312">
        <v>7652</v>
      </c>
      <c r="AD136" s="102">
        <f t="shared" si="17"/>
        <v>1913</v>
      </c>
    </row>
    <row r="137" spans="1:30">
      <c r="A137" s="195" t="s">
        <v>2934</v>
      </c>
      <c r="B137" s="295" t="s">
        <v>2816</v>
      </c>
      <c r="C137" s="297" t="s">
        <v>5</v>
      </c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10">
        <v>3</v>
      </c>
      <c r="T137" s="210">
        <v>153</v>
      </c>
      <c r="U137" s="268">
        <f t="shared" si="14"/>
        <v>38.25</v>
      </c>
      <c r="V137" s="312">
        <v>48</v>
      </c>
      <c r="W137" s="312">
        <v>3368</v>
      </c>
      <c r="X137" s="102">
        <f t="shared" si="15"/>
        <v>842</v>
      </c>
      <c r="Y137" s="312">
        <v>97</v>
      </c>
      <c r="Z137" s="312">
        <v>7391</v>
      </c>
      <c r="AA137" s="102">
        <f t="shared" si="16"/>
        <v>1847.75</v>
      </c>
      <c r="AB137" s="312">
        <v>71</v>
      </c>
      <c r="AC137" s="312">
        <v>5105</v>
      </c>
      <c r="AD137" s="102">
        <f t="shared" si="17"/>
        <v>1276.25</v>
      </c>
    </row>
    <row r="138" spans="1:30">
      <c r="A138" s="195" t="s">
        <v>2935</v>
      </c>
      <c r="B138" s="295" t="s">
        <v>2817</v>
      </c>
      <c r="C138" s="297" t="s">
        <v>383</v>
      </c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1"/>
      <c r="S138" s="210">
        <v>19</v>
      </c>
      <c r="T138" s="210">
        <v>1137</v>
      </c>
      <c r="U138" s="268">
        <f t="shared" si="14"/>
        <v>284.25</v>
      </c>
      <c r="V138" s="312">
        <v>30</v>
      </c>
      <c r="W138" s="312">
        <v>2330</v>
      </c>
      <c r="X138" s="102">
        <f t="shared" si="15"/>
        <v>582.5</v>
      </c>
      <c r="Y138" s="312">
        <v>35</v>
      </c>
      <c r="Z138" s="312">
        <v>2469</v>
      </c>
      <c r="AA138" s="102">
        <f t="shared" si="16"/>
        <v>617.25</v>
      </c>
      <c r="AB138" s="312">
        <v>21</v>
      </c>
      <c r="AC138" s="312">
        <v>1659</v>
      </c>
      <c r="AD138" s="102">
        <f t="shared" si="17"/>
        <v>414.75</v>
      </c>
    </row>
    <row r="139" spans="1:30">
      <c r="A139" s="195" t="s">
        <v>2936</v>
      </c>
      <c r="B139" s="295" t="s">
        <v>2818</v>
      </c>
      <c r="C139" s="297" t="s">
        <v>3</v>
      </c>
      <c r="D139" s="221"/>
      <c r="E139" s="221"/>
      <c r="F139" s="221"/>
      <c r="G139" s="221"/>
      <c r="H139" s="221"/>
      <c r="I139" s="221"/>
      <c r="J139" s="221"/>
      <c r="K139" s="221"/>
      <c r="L139" s="221"/>
      <c r="M139" s="221"/>
      <c r="N139" s="221"/>
      <c r="O139" s="221"/>
      <c r="P139" s="221"/>
      <c r="Q139" s="221"/>
      <c r="R139" s="221"/>
      <c r="S139" s="210">
        <v>6</v>
      </c>
      <c r="T139" s="210">
        <v>446</v>
      </c>
      <c r="U139" s="268">
        <f t="shared" si="14"/>
        <v>111.5</v>
      </c>
      <c r="V139" s="312">
        <v>14</v>
      </c>
      <c r="W139" s="312">
        <v>914</v>
      </c>
      <c r="X139" s="102">
        <f t="shared" si="15"/>
        <v>228.5</v>
      </c>
      <c r="Y139" s="312">
        <v>19</v>
      </c>
      <c r="Z139" s="312">
        <v>1305</v>
      </c>
      <c r="AA139" s="102">
        <f t="shared" si="16"/>
        <v>326.25</v>
      </c>
      <c r="AB139" s="312">
        <v>20</v>
      </c>
      <c r="AC139" s="312">
        <v>1228</v>
      </c>
      <c r="AD139" s="102">
        <f t="shared" si="17"/>
        <v>307</v>
      </c>
    </row>
    <row r="140" spans="1:30">
      <c r="A140" s="195" t="s">
        <v>2937</v>
      </c>
      <c r="B140" s="295" t="s">
        <v>2819</v>
      </c>
      <c r="C140" s="297" t="s">
        <v>5</v>
      </c>
      <c r="D140" s="221"/>
      <c r="E140" s="221"/>
      <c r="F140" s="221"/>
      <c r="G140" s="221"/>
      <c r="H140" s="221"/>
      <c r="I140" s="221"/>
      <c r="J140" s="221"/>
      <c r="K140" s="221"/>
      <c r="L140" s="221"/>
      <c r="M140" s="221"/>
      <c r="N140" s="221"/>
      <c r="O140" s="221"/>
      <c r="P140" s="221"/>
      <c r="Q140" s="221"/>
      <c r="R140" s="221"/>
      <c r="S140" s="210">
        <v>1</v>
      </c>
      <c r="T140" s="210">
        <v>35</v>
      </c>
      <c r="U140" s="268">
        <f t="shared" si="14"/>
        <v>8.75</v>
      </c>
      <c r="V140" s="312">
        <v>78</v>
      </c>
      <c r="W140" s="312">
        <v>5450</v>
      </c>
      <c r="X140" s="102">
        <f t="shared" si="15"/>
        <v>1362.5</v>
      </c>
      <c r="Y140" s="312">
        <v>106</v>
      </c>
      <c r="Z140" s="312">
        <v>6918</v>
      </c>
      <c r="AA140" s="102">
        <f t="shared" si="16"/>
        <v>1729.5</v>
      </c>
      <c r="AB140" s="312">
        <v>118</v>
      </c>
      <c r="AC140" s="312">
        <v>7934</v>
      </c>
      <c r="AD140" s="102">
        <f t="shared" si="17"/>
        <v>1983.5</v>
      </c>
    </row>
    <row r="141" spans="1:30">
      <c r="A141" s="195" t="s">
        <v>2938</v>
      </c>
      <c r="B141" s="295" t="s">
        <v>2820</v>
      </c>
      <c r="C141" s="297" t="s">
        <v>66</v>
      </c>
      <c r="D141" s="221"/>
      <c r="E141" s="221"/>
      <c r="F141" s="221"/>
      <c r="G141" s="221"/>
      <c r="H141" s="221"/>
      <c r="I141" s="221"/>
      <c r="J141" s="221"/>
      <c r="K141" s="221"/>
      <c r="L141" s="221"/>
      <c r="M141" s="221"/>
      <c r="N141" s="221"/>
      <c r="O141" s="221"/>
      <c r="P141" s="221"/>
      <c r="Q141" s="221"/>
      <c r="R141" s="221"/>
      <c r="S141" s="210">
        <v>3</v>
      </c>
      <c r="T141" s="210">
        <v>193</v>
      </c>
      <c r="U141" s="268">
        <f t="shared" si="14"/>
        <v>48.25</v>
      </c>
      <c r="V141" s="312">
        <v>61</v>
      </c>
      <c r="W141" s="312">
        <v>4235</v>
      </c>
      <c r="X141" s="102">
        <f t="shared" si="15"/>
        <v>1058.75</v>
      </c>
      <c r="Y141" s="312">
        <v>93</v>
      </c>
      <c r="Z141" s="312">
        <v>5719</v>
      </c>
      <c r="AA141" s="102">
        <f t="shared" si="16"/>
        <v>1429.75</v>
      </c>
      <c r="AB141" s="312">
        <v>126</v>
      </c>
      <c r="AC141" s="312">
        <v>8706</v>
      </c>
      <c r="AD141" s="102">
        <f t="shared" si="17"/>
        <v>2176.5</v>
      </c>
    </row>
    <row r="142" spans="1:30">
      <c r="A142" s="195" t="s">
        <v>2939</v>
      </c>
      <c r="B142" s="295" t="s">
        <v>2821</v>
      </c>
      <c r="C142" s="297" t="s">
        <v>216</v>
      </c>
      <c r="D142" s="221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210">
        <v>2</v>
      </c>
      <c r="T142" s="210">
        <v>178</v>
      </c>
      <c r="U142" s="268">
        <f t="shared" si="14"/>
        <v>44.5</v>
      </c>
      <c r="V142" s="312">
        <v>40</v>
      </c>
      <c r="W142" s="312">
        <v>3568</v>
      </c>
      <c r="X142" s="102">
        <f t="shared" si="15"/>
        <v>892</v>
      </c>
      <c r="Y142" s="312">
        <v>47</v>
      </c>
      <c r="Z142" s="312">
        <v>3513</v>
      </c>
      <c r="AA142" s="102">
        <f t="shared" si="16"/>
        <v>878.25</v>
      </c>
      <c r="AB142" s="312">
        <v>82</v>
      </c>
      <c r="AC142" s="312">
        <v>5834</v>
      </c>
      <c r="AD142" s="102">
        <f t="shared" si="17"/>
        <v>1458.5</v>
      </c>
    </row>
    <row r="143" spans="1:30">
      <c r="A143" s="195" t="s">
        <v>2940</v>
      </c>
      <c r="B143" s="295" t="s">
        <v>2822</v>
      </c>
      <c r="C143" s="297" t="s">
        <v>932</v>
      </c>
      <c r="D143" s="221"/>
      <c r="E143" s="221"/>
      <c r="F143" s="221"/>
      <c r="G143" s="221"/>
      <c r="H143" s="221"/>
      <c r="I143" s="221"/>
      <c r="J143" s="221"/>
      <c r="K143" s="221"/>
      <c r="L143" s="221"/>
      <c r="M143" s="221"/>
      <c r="N143" s="221"/>
      <c r="O143" s="221"/>
      <c r="P143" s="221"/>
      <c r="Q143" s="221"/>
      <c r="R143" s="221"/>
      <c r="S143" s="210">
        <v>24</v>
      </c>
      <c r="T143" s="210">
        <v>1748</v>
      </c>
      <c r="U143" s="268">
        <f t="shared" si="14"/>
        <v>437</v>
      </c>
      <c r="V143" s="312">
        <v>48</v>
      </c>
      <c r="W143" s="312">
        <v>3284</v>
      </c>
      <c r="X143" s="102">
        <f t="shared" si="15"/>
        <v>821</v>
      </c>
      <c r="Y143" s="312">
        <v>32</v>
      </c>
      <c r="Z143" s="312">
        <v>2404</v>
      </c>
      <c r="AA143" s="102">
        <f t="shared" si="16"/>
        <v>601</v>
      </c>
      <c r="AB143" s="312">
        <v>43</v>
      </c>
      <c r="AC143" s="312">
        <v>2993</v>
      </c>
      <c r="AD143" s="102">
        <f t="shared" si="17"/>
        <v>748.25</v>
      </c>
    </row>
    <row r="144" spans="1:30">
      <c r="A144" s="195" t="s">
        <v>2941</v>
      </c>
      <c r="B144" s="295" t="s">
        <v>2823</v>
      </c>
      <c r="C144" s="297" t="s">
        <v>5</v>
      </c>
      <c r="D144" s="221"/>
      <c r="E144" s="221"/>
      <c r="F144" s="221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1"/>
      <c r="S144" s="210">
        <v>2</v>
      </c>
      <c r="T144" s="210">
        <v>158</v>
      </c>
      <c r="U144" s="268">
        <f t="shared" si="14"/>
        <v>39.5</v>
      </c>
      <c r="V144" s="312">
        <v>17</v>
      </c>
      <c r="W144" s="312">
        <v>1523</v>
      </c>
      <c r="X144" s="102">
        <f t="shared" si="15"/>
        <v>380.75</v>
      </c>
      <c r="Y144" s="312">
        <v>16</v>
      </c>
      <c r="Z144" s="312">
        <v>1344</v>
      </c>
      <c r="AA144" s="102">
        <f t="shared" si="16"/>
        <v>336</v>
      </c>
      <c r="AB144" s="312">
        <v>17</v>
      </c>
      <c r="AC144" s="312">
        <v>1499</v>
      </c>
      <c r="AD144" s="102">
        <f t="shared" si="17"/>
        <v>374.75</v>
      </c>
    </row>
    <row r="145" spans="1:30">
      <c r="A145" s="195" t="s">
        <v>2942</v>
      </c>
      <c r="B145" s="295" t="s">
        <v>2824</v>
      </c>
      <c r="C145" s="297" t="s">
        <v>23</v>
      </c>
      <c r="D145" s="221"/>
      <c r="E145" s="221"/>
      <c r="F145" s="221"/>
      <c r="G145" s="221"/>
      <c r="H145" s="221"/>
      <c r="I145" s="221"/>
      <c r="J145" s="221"/>
      <c r="K145" s="221"/>
      <c r="L145" s="221"/>
      <c r="M145" s="221"/>
      <c r="N145" s="221"/>
      <c r="O145" s="221"/>
      <c r="P145" s="221"/>
      <c r="Q145" s="221"/>
      <c r="R145" s="221"/>
      <c r="S145" s="210">
        <v>6</v>
      </c>
      <c r="T145" s="210">
        <v>306</v>
      </c>
      <c r="U145" s="268">
        <f t="shared" si="14"/>
        <v>76.5</v>
      </c>
      <c r="V145" s="312">
        <v>81</v>
      </c>
      <c r="W145" s="312">
        <v>5583</v>
      </c>
      <c r="X145" s="102">
        <f t="shared" si="15"/>
        <v>1395.75</v>
      </c>
      <c r="Y145" s="312">
        <v>48</v>
      </c>
      <c r="Z145" s="312">
        <v>2968</v>
      </c>
      <c r="AA145" s="102">
        <f t="shared" si="16"/>
        <v>742</v>
      </c>
      <c r="AB145" s="312">
        <v>57</v>
      </c>
      <c r="AC145" s="312">
        <v>4171</v>
      </c>
      <c r="AD145" s="102">
        <f t="shared" si="17"/>
        <v>1042.75</v>
      </c>
    </row>
    <row r="146" spans="1:30">
      <c r="A146" s="195" t="s">
        <v>2943</v>
      </c>
      <c r="B146" s="295" t="s">
        <v>2825</v>
      </c>
      <c r="C146" s="297" t="s">
        <v>259</v>
      </c>
      <c r="D146" s="221"/>
      <c r="E146" s="221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10">
        <v>2</v>
      </c>
      <c r="T146" s="210">
        <v>218</v>
      </c>
      <c r="U146" s="268">
        <f t="shared" si="14"/>
        <v>54.5</v>
      </c>
      <c r="V146" s="312">
        <v>31</v>
      </c>
      <c r="W146" s="312">
        <v>2305</v>
      </c>
      <c r="X146" s="102">
        <f t="shared" si="15"/>
        <v>576.25</v>
      </c>
      <c r="Y146" s="312">
        <v>40</v>
      </c>
      <c r="Z146" s="312">
        <v>2608</v>
      </c>
      <c r="AA146" s="102">
        <f t="shared" si="16"/>
        <v>652</v>
      </c>
      <c r="AB146" s="312">
        <v>115</v>
      </c>
      <c r="AC146" s="312">
        <v>6685</v>
      </c>
      <c r="AD146" s="102">
        <f t="shared" si="17"/>
        <v>1671.25</v>
      </c>
    </row>
    <row r="147" spans="1:30">
      <c r="A147" s="195" t="s">
        <v>2944</v>
      </c>
      <c r="B147" s="295" t="s">
        <v>2826</v>
      </c>
      <c r="C147" s="297" t="s">
        <v>12</v>
      </c>
      <c r="D147" s="221"/>
      <c r="E147" s="221"/>
      <c r="F147" s="221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  <c r="R147" s="221"/>
      <c r="S147" s="210">
        <v>4</v>
      </c>
      <c r="T147" s="210">
        <v>248</v>
      </c>
      <c r="U147" s="268">
        <f t="shared" si="14"/>
        <v>62</v>
      </c>
      <c r="V147" s="312">
        <v>6</v>
      </c>
      <c r="W147" s="312">
        <v>594</v>
      </c>
      <c r="X147" s="102">
        <f t="shared" si="15"/>
        <v>148.5</v>
      </c>
      <c r="Y147" s="312">
        <v>14</v>
      </c>
      <c r="Z147" s="312">
        <v>1110</v>
      </c>
      <c r="AA147" s="102">
        <f t="shared" si="16"/>
        <v>277.5</v>
      </c>
      <c r="AB147" s="312">
        <v>55</v>
      </c>
      <c r="AC147" s="312">
        <v>3733</v>
      </c>
      <c r="AD147" s="102">
        <f t="shared" si="17"/>
        <v>933.25</v>
      </c>
    </row>
    <row r="148" spans="1:30">
      <c r="A148" s="195" t="s">
        <v>2945</v>
      </c>
      <c r="B148" s="295" t="s">
        <v>2827</v>
      </c>
      <c r="C148" s="297" t="s">
        <v>66</v>
      </c>
      <c r="D148" s="221"/>
      <c r="E148" s="221"/>
      <c r="F148" s="221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  <c r="R148" s="221"/>
      <c r="S148" s="210">
        <v>27</v>
      </c>
      <c r="T148" s="210">
        <v>1473</v>
      </c>
      <c r="U148" s="268">
        <f t="shared" si="14"/>
        <v>368.25</v>
      </c>
      <c r="V148" s="312">
        <v>157</v>
      </c>
      <c r="W148" s="312">
        <v>8727</v>
      </c>
      <c r="X148" s="102">
        <f t="shared" si="15"/>
        <v>2181.75</v>
      </c>
      <c r="Y148" s="312">
        <v>324</v>
      </c>
      <c r="Z148" s="312">
        <v>18732</v>
      </c>
      <c r="AA148" s="102">
        <f t="shared" si="16"/>
        <v>4683</v>
      </c>
      <c r="AB148" s="312">
        <v>344</v>
      </c>
      <c r="AC148" s="312">
        <v>22400</v>
      </c>
      <c r="AD148" s="102">
        <f t="shared" si="17"/>
        <v>5600</v>
      </c>
    </row>
    <row r="149" spans="1:30">
      <c r="A149" s="195" t="s">
        <v>2946</v>
      </c>
      <c r="B149" s="295" t="s">
        <v>2828</v>
      </c>
      <c r="C149" s="297" t="s">
        <v>5</v>
      </c>
      <c r="D149" s="221"/>
      <c r="E149" s="221"/>
      <c r="F149" s="221"/>
      <c r="G149" s="221"/>
      <c r="H149" s="221"/>
      <c r="I149" s="221"/>
      <c r="J149" s="221"/>
      <c r="K149" s="221"/>
      <c r="L149" s="221"/>
      <c r="M149" s="221"/>
      <c r="N149" s="221"/>
      <c r="O149" s="221"/>
      <c r="P149" s="221"/>
      <c r="Q149" s="221"/>
      <c r="R149" s="221"/>
      <c r="S149" s="210">
        <v>3</v>
      </c>
      <c r="T149" s="210">
        <v>169</v>
      </c>
      <c r="U149" s="268">
        <f t="shared" si="14"/>
        <v>42.25</v>
      </c>
      <c r="V149" s="312">
        <v>110</v>
      </c>
      <c r="W149" s="312">
        <v>8038</v>
      </c>
      <c r="X149" s="102">
        <f t="shared" si="15"/>
        <v>2009.5</v>
      </c>
      <c r="Y149" s="312">
        <v>206</v>
      </c>
      <c r="Z149" s="312">
        <v>15402</v>
      </c>
      <c r="AA149" s="102">
        <f t="shared" si="16"/>
        <v>3850.5</v>
      </c>
      <c r="AB149" s="312">
        <v>263</v>
      </c>
      <c r="AC149" s="312">
        <v>18149</v>
      </c>
      <c r="AD149" s="102">
        <f t="shared" si="17"/>
        <v>4537.25</v>
      </c>
    </row>
    <row r="150" spans="1:30">
      <c r="A150" s="195" t="s">
        <v>2947</v>
      </c>
      <c r="B150" s="295" t="s">
        <v>2829</v>
      </c>
      <c r="C150" s="297" t="s">
        <v>23</v>
      </c>
      <c r="D150" s="221"/>
      <c r="E150" s="221"/>
      <c r="F150" s="221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1"/>
      <c r="S150" s="210">
        <v>4</v>
      </c>
      <c r="T150" s="210">
        <v>312</v>
      </c>
      <c r="U150" s="268">
        <f t="shared" si="14"/>
        <v>78</v>
      </c>
      <c r="V150" s="312">
        <v>193</v>
      </c>
      <c r="W150" s="312">
        <v>13159</v>
      </c>
      <c r="X150" s="102">
        <f t="shared" si="15"/>
        <v>3289.75</v>
      </c>
      <c r="Y150" s="312">
        <v>254</v>
      </c>
      <c r="Z150" s="312">
        <v>18138</v>
      </c>
      <c r="AA150" s="102">
        <f t="shared" si="16"/>
        <v>4534.5</v>
      </c>
      <c r="AB150" s="312">
        <v>231</v>
      </c>
      <c r="AC150" s="312">
        <v>15929</v>
      </c>
      <c r="AD150" s="102">
        <f t="shared" si="17"/>
        <v>3982.25</v>
      </c>
    </row>
    <row r="151" spans="1:30">
      <c r="A151" s="195" t="s">
        <v>2948</v>
      </c>
      <c r="B151" s="295" t="s">
        <v>2830</v>
      </c>
      <c r="C151" s="297" t="s">
        <v>372</v>
      </c>
      <c r="D151" s="221"/>
      <c r="E151" s="221"/>
      <c r="F151" s="221"/>
      <c r="G151" s="221"/>
      <c r="H151" s="221"/>
      <c r="I151" s="221"/>
      <c r="J151" s="221"/>
      <c r="K151" s="221"/>
      <c r="L151" s="221"/>
      <c r="M151" s="221"/>
      <c r="N151" s="221"/>
      <c r="O151" s="221"/>
      <c r="P151" s="221"/>
      <c r="Q151" s="221"/>
      <c r="R151" s="221"/>
      <c r="S151" s="210">
        <v>5</v>
      </c>
      <c r="T151" s="210">
        <v>331</v>
      </c>
      <c r="U151" s="268">
        <f t="shared" si="14"/>
        <v>82.75</v>
      </c>
      <c r="V151" s="312">
        <v>103</v>
      </c>
      <c r="W151" s="312">
        <v>7185</v>
      </c>
      <c r="X151" s="102">
        <f t="shared" si="15"/>
        <v>1796.25</v>
      </c>
      <c r="Y151" s="312">
        <v>182</v>
      </c>
      <c r="Z151" s="312">
        <v>10986</v>
      </c>
      <c r="AA151" s="102">
        <f t="shared" si="16"/>
        <v>2746.5</v>
      </c>
      <c r="AB151" s="312">
        <v>197</v>
      </c>
      <c r="AC151" s="312">
        <v>12411</v>
      </c>
      <c r="AD151" s="102">
        <f t="shared" si="17"/>
        <v>3102.75</v>
      </c>
    </row>
    <row r="152" spans="1:30">
      <c r="A152" s="195" t="s">
        <v>2949</v>
      </c>
      <c r="B152" s="295" t="s">
        <v>2831</v>
      </c>
      <c r="C152" s="297" t="s">
        <v>34</v>
      </c>
      <c r="D152" s="221"/>
      <c r="E152" s="221"/>
      <c r="F152" s="221"/>
      <c r="G152" s="221"/>
      <c r="H152" s="221"/>
      <c r="I152" s="221"/>
      <c r="J152" s="221"/>
      <c r="K152" s="221"/>
      <c r="L152" s="221"/>
      <c r="M152" s="221"/>
      <c r="N152" s="221"/>
      <c r="O152" s="221"/>
      <c r="P152" s="221"/>
      <c r="Q152" s="221"/>
      <c r="R152" s="221"/>
      <c r="S152" s="210">
        <v>22</v>
      </c>
      <c r="T152" s="210">
        <v>1450</v>
      </c>
      <c r="U152" s="268">
        <f t="shared" si="14"/>
        <v>362.5</v>
      </c>
      <c r="V152" s="312">
        <v>60</v>
      </c>
      <c r="W152" s="312">
        <v>3688</v>
      </c>
      <c r="X152" s="102">
        <f t="shared" si="15"/>
        <v>922</v>
      </c>
      <c r="Y152" s="312">
        <v>87</v>
      </c>
      <c r="Z152" s="312">
        <v>5425</v>
      </c>
      <c r="AA152" s="102">
        <f t="shared" si="16"/>
        <v>1356.25</v>
      </c>
      <c r="AB152" s="312">
        <v>90</v>
      </c>
      <c r="AC152" s="312">
        <v>4954</v>
      </c>
      <c r="AD152" s="102">
        <f t="shared" si="17"/>
        <v>1238.5</v>
      </c>
    </row>
    <row r="153" spans="1:30">
      <c r="A153" s="195" t="s">
        <v>2950</v>
      </c>
      <c r="B153" s="295" t="s">
        <v>2832</v>
      </c>
      <c r="C153" s="297" t="s">
        <v>34</v>
      </c>
      <c r="D153" s="221"/>
      <c r="E153" s="221"/>
      <c r="F153" s="221"/>
      <c r="G153" s="221"/>
      <c r="H153" s="221"/>
      <c r="I153" s="221"/>
      <c r="J153" s="221"/>
      <c r="K153" s="221"/>
      <c r="L153" s="221"/>
      <c r="M153" s="221"/>
      <c r="N153" s="221"/>
      <c r="O153" s="221"/>
      <c r="P153" s="221"/>
      <c r="Q153" s="221"/>
      <c r="R153" s="221"/>
      <c r="S153" s="210">
        <v>2</v>
      </c>
      <c r="T153" s="210">
        <v>94</v>
      </c>
      <c r="U153" s="268">
        <f t="shared" si="14"/>
        <v>23.5</v>
      </c>
      <c r="V153" s="312">
        <v>10</v>
      </c>
      <c r="W153" s="312">
        <v>698</v>
      </c>
      <c r="X153" s="102">
        <f t="shared" si="15"/>
        <v>174.5</v>
      </c>
      <c r="Y153" s="312">
        <v>6</v>
      </c>
      <c r="Z153" s="312">
        <v>494</v>
      </c>
      <c r="AA153" s="102">
        <f t="shared" si="16"/>
        <v>123.5</v>
      </c>
      <c r="AB153" s="312">
        <v>23</v>
      </c>
      <c r="AC153" s="312">
        <v>1681</v>
      </c>
      <c r="AD153" s="102">
        <f t="shared" si="17"/>
        <v>420.25</v>
      </c>
    </row>
    <row r="154" spans="1:30">
      <c r="A154" s="195" t="s">
        <v>2951</v>
      </c>
      <c r="B154" s="295" t="s">
        <v>2833</v>
      </c>
      <c r="C154" s="297" t="s">
        <v>501</v>
      </c>
      <c r="D154" s="221"/>
      <c r="E154" s="221"/>
      <c r="F154" s="221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10">
        <v>19</v>
      </c>
      <c r="T154" s="210">
        <v>1409</v>
      </c>
      <c r="U154" s="268">
        <f t="shared" si="14"/>
        <v>352.25</v>
      </c>
      <c r="V154" s="312">
        <v>148</v>
      </c>
      <c r="W154" s="312">
        <v>9872</v>
      </c>
      <c r="X154" s="102">
        <f t="shared" si="15"/>
        <v>2468</v>
      </c>
      <c r="Y154" s="312">
        <v>190</v>
      </c>
      <c r="Z154" s="312">
        <v>12606</v>
      </c>
      <c r="AA154" s="102">
        <f t="shared" si="16"/>
        <v>3151.5</v>
      </c>
      <c r="AB154" s="312">
        <v>219</v>
      </c>
      <c r="AC154" s="312">
        <v>14793</v>
      </c>
      <c r="AD154" s="102">
        <f t="shared" si="17"/>
        <v>3698.25</v>
      </c>
    </row>
    <row r="155" spans="1:30">
      <c r="A155" s="195" t="s">
        <v>2952</v>
      </c>
      <c r="B155" s="295" t="s">
        <v>2834</v>
      </c>
      <c r="C155" s="297" t="s">
        <v>501</v>
      </c>
      <c r="D155" s="221"/>
      <c r="E155" s="221"/>
      <c r="F155" s="221"/>
      <c r="G155" s="221"/>
      <c r="H155" s="221"/>
      <c r="I155" s="221"/>
      <c r="J155" s="221"/>
      <c r="K155" s="221"/>
      <c r="L155" s="221"/>
      <c r="M155" s="221"/>
      <c r="N155" s="221"/>
      <c r="O155" s="221"/>
      <c r="P155" s="221"/>
      <c r="Q155" s="221"/>
      <c r="R155" s="221"/>
      <c r="S155" s="210">
        <v>9</v>
      </c>
      <c r="T155" s="210">
        <v>807</v>
      </c>
      <c r="U155" s="268">
        <f t="shared" si="14"/>
        <v>201.75</v>
      </c>
      <c r="V155" s="312">
        <v>112</v>
      </c>
      <c r="W155" s="312">
        <v>6632</v>
      </c>
      <c r="X155" s="102">
        <f t="shared" si="15"/>
        <v>1658</v>
      </c>
      <c r="Y155" s="312">
        <v>160</v>
      </c>
      <c r="Z155" s="312">
        <v>10920</v>
      </c>
      <c r="AA155" s="102">
        <f t="shared" si="16"/>
        <v>2730</v>
      </c>
      <c r="AB155" s="312">
        <v>303</v>
      </c>
      <c r="AC155" s="312">
        <v>19965</v>
      </c>
      <c r="AD155" s="102">
        <f t="shared" si="17"/>
        <v>4991.25</v>
      </c>
    </row>
    <row r="156" spans="1:30">
      <c r="A156" s="195" t="s">
        <v>2953</v>
      </c>
      <c r="B156" s="295" t="s">
        <v>2835</v>
      </c>
      <c r="C156" s="297" t="s">
        <v>14</v>
      </c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10">
        <v>75</v>
      </c>
      <c r="T156" s="210">
        <v>6445</v>
      </c>
      <c r="U156" s="268">
        <f t="shared" si="14"/>
        <v>1611.25</v>
      </c>
      <c r="V156" s="312">
        <v>46</v>
      </c>
      <c r="W156" s="312">
        <v>4134</v>
      </c>
      <c r="X156" s="102">
        <f t="shared" si="15"/>
        <v>1033.5</v>
      </c>
      <c r="Y156" s="312">
        <v>56</v>
      </c>
      <c r="Z156" s="312">
        <v>4980</v>
      </c>
      <c r="AA156" s="102">
        <f t="shared" si="16"/>
        <v>1245</v>
      </c>
      <c r="AB156" s="312">
        <v>100</v>
      </c>
      <c r="AC156" s="312">
        <v>8956</v>
      </c>
      <c r="AD156" s="102">
        <f t="shared" si="17"/>
        <v>2239</v>
      </c>
    </row>
    <row r="157" spans="1:30">
      <c r="A157" s="195" t="s">
        <v>2954</v>
      </c>
      <c r="B157" s="295" t="s">
        <v>2836</v>
      </c>
      <c r="C157" s="297" t="s">
        <v>23</v>
      </c>
      <c r="D157" s="221"/>
      <c r="E157" s="221"/>
      <c r="F157" s="221"/>
      <c r="G157" s="221"/>
      <c r="H157" s="221"/>
      <c r="I157" s="221"/>
      <c r="J157" s="221"/>
      <c r="K157" s="221"/>
      <c r="L157" s="221"/>
      <c r="M157" s="221"/>
      <c r="N157" s="221"/>
      <c r="O157" s="221"/>
      <c r="P157" s="221"/>
      <c r="Q157" s="221"/>
      <c r="R157" s="221"/>
      <c r="S157" s="210">
        <v>5</v>
      </c>
      <c r="T157" s="210">
        <v>335</v>
      </c>
      <c r="U157" s="268">
        <f t="shared" si="14"/>
        <v>83.75</v>
      </c>
      <c r="V157" s="312">
        <v>13</v>
      </c>
      <c r="W157" s="312">
        <v>751</v>
      </c>
      <c r="X157" s="102">
        <f t="shared" si="15"/>
        <v>187.75</v>
      </c>
      <c r="Y157" s="312">
        <v>199</v>
      </c>
      <c r="Z157" s="312">
        <v>12309</v>
      </c>
      <c r="AA157" s="102">
        <f t="shared" si="16"/>
        <v>3077.25</v>
      </c>
      <c r="AB157" s="312">
        <v>154</v>
      </c>
      <c r="AC157" s="312">
        <v>10870</v>
      </c>
      <c r="AD157" s="102">
        <f t="shared" si="17"/>
        <v>2717.5</v>
      </c>
    </row>
    <row r="158" spans="1:30">
      <c r="A158" s="195" t="s">
        <v>2955</v>
      </c>
      <c r="B158" s="295" t="s">
        <v>2837</v>
      </c>
      <c r="C158" s="297" t="s">
        <v>25</v>
      </c>
      <c r="D158" s="221"/>
      <c r="E158" s="221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  <c r="S158" s="210">
        <v>5</v>
      </c>
      <c r="T158" s="210">
        <v>223</v>
      </c>
      <c r="U158" s="268">
        <f t="shared" si="14"/>
        <v>55.75</v>
      </c>
      <c r="V158" s="312">
        <v>75</v>
      </c>
      <c r="W158" s="312">
        <v>4465</v>
      </c>
      <c r="X158" s="102">
        <f t="shared" si="15"/>
        <v>1116.25</v>
      </c>
      <c r="Y158" s="312">
        <v>89</v>
      </c>
      <c r="Z158" s="312">
        <v>5295</v>
      </c>
      <c r="AA158" s="102">
        <f t="shared" si="16"/>
        <v>1323.75</v>
      </c>
      <c r="AB158" s="312">
        <v>105</v>
      </c>
      <c r="AC158" s="312">
        <v>7175</v>
      </c>
      <c r="AD158" s="102">
        <f t="shared" si="17"/>
        <v>1793.75</v>
      </c>
    </row>
    <row r="159" spans="1:30">
      <c r="A159" s="195" t="s">
        <v>2956</v>
      </c>
      <c r="B159" s="295" t="s">
        <v>2838</v>
      </c>
      <c r="C159" s="297" t="s">
        <v>313</v>
      </c>
      <c r="D159" s="221"/>
      <c r="E159" s="221"/>
      <c r="F159" s="221"/>
      <c r="G159" s="221"/>
      <c r="H159" s="221"/>
      <c r="I159" s="221"/>
      <c r="J159" s="221"/>
      <c r="K159" s="221"/>
      <c r="L159" s="221"/>
      <c r="M159" s="221"/>
      <c r="N159" s="221"/>
      <c r="O159" s="221"/>
      <c r="P159" s="221"/>
      <c r="Q159" s="221"/>
      <c r="R159" s="221"/>
      <c r="S159" s="210">
        <v>16</v>
      </c>
      <c r="T159" s="210">
        <v>968</v>
      </c>
      <c r="U159" s="268">
        <f t="shared" si="14"/>
        <v>242</v>
      </c>
      <c r="V159" s="312">
        <v>58</v>
      </c>
      <c r="W159" s="312">
        <v>4138</v>
      </c>
      <c r="X159" s="102">
        <f t="shared" si="15"/>
        <v>1034.5</v>
      </c>
      <c r="Y159" s="312">
        <v>43</v>
      </c>
      <c r="Z159" s="312">
        <v>2557</v>
      </c>
      <c r="AA159" s="102">
        <f t="shared" si="16"/>
        <v>639.25</v>
      </c>
      <c r="AB159" s="312">
        <v>48</v>
      </c>
      <c r="AC159" s="312">
        <v>2988</v>
      </c>
      <c r="AD159" s="102">
        <f t="shared" si="17"/>
        <v>747</v>
      </c>
    </row>
    <row r="160" spans="1:30">
      <c r="A160" s="195" t="s">
        <v>2957</v>
      </c>
      <c r="B160" s="295" t="s">
        <v>2839</v>
      </c>
      <c r="C160" s="297" t="s">
        <v>148</v>
      </c>
      <c r="D160" s="221"/>
      <c r="E160" s="221"/>
      <c r="F160" s="221"/>
      <c r="G160" s="221"/>
      <c r="H160" s="221"/>
      <c r="I160" s="221"/>
      <c r="J160" s="221"/>
      <c r="K160" s="221"/>
      <c r="L160" s="221"/>
      <c r="M160" s="221"/>
      <c r="N160" s="221"/>
      <c r="O160" s="221"/>
      <c r="P160" s="221"/>
      <c r="Q160" s="221"/>
      <c r="R160" s="221"/>
      <c r="S160" s="210">
        <v>6</v>
      </c>
      <c r="T160" s="210">
        <v>258</v>
      </c>
      <c r="U160" s="268">
        <f t="shared" si="14"/>
        <v>64.5</v>
      </c>
      <c r="V160" s="312">
        <v>61</v>
      </c>
      <c r="W160" s="312">
        <v>4175</v>
      </c>
      <c r="X160" s="102">
        <f t="shared" si="15"/>
        <v>1043.75</v>
      </c>
      <c r="Y160" s="312">
        <v>60</v>
      </c>
      <c r="Z160" s="312">
        <v>4292</v>
      </c>
      <c r="AA160" s="102">
        <f t="shared" si="16"/>
        <v>1073</v>
      </c>
      <c r="AB160" s="312">
        <v>73</v>
      </c>
      <c r="AC160" s="312">
        <v>5903</v>
      </c>
      <c r="AD160" s="102">
        <f t="shared" si="17"/>
        <v>1475.75</v>
      </c>
    </row>
    <row r="161" spans="1:30">
      <c r="A161" s="195" t="s">
        <v>2958</v>
      </c>
      <c r="B161" s="295" t="s">
        <v>2840</v>
      </c>
      <c r="C161" s="297" t="s">
        <v>5</v>
      </c>
      <c r="D161" s="221"/>
      <c r="E161" s="221"/>
      <c r="F161" s="221"/>
      <c r="G161" s="221"/>
      <c r="H161" s="221"/>
      <c r="I161" s="221"/>
      <c r="J161" s="221"/>
      <c r="K161" s="221"/>
      <c r="L161" s="221"/>
      <c r="M161" s="221"/>
      <c r="N161" s="221"/>
      <c r="O161" s="221"/>
      <c r="P161" s="221"/>
      <c r="Q161" s="221"/>
      <c r="R161" s="221"/>
      <c r="S161" s="210">
        <v>7</v>
      </c>
      <c r="T161" s="210">
        <v>425</v>
      </c>
      <c r="U161" s="268">
        <f t="shared" si="14"/>
        <v>106.25</v>
      </c>
      <c r="V161" s="312">
        <v>199</v>
      </c>
      <c r="W161" s="312">
        <v>12669</v>
      </c>
      <c r="X161" s="102">
        <f t="shared" si="15"/>
        <v>3167.25</v>
      </c>
      <c r="Y161" s="312">
        <v>307</v>
      </c>
      <c r="Z161" s="312">
        <v>20653</v>
      </c>
      <c r="AA161" s="102">
        <f t="shared" si="16"/>
        <v>5163.25</v>
      </c>
      <c r="AB161" s="312">
        <v>281</v>
      </c>
      <c r="AC161" s="312">
        <v>19563</v>
      </c>
      <c r="AD161" s="102">
        <f t="shared" si="17"/>
        <v>4890.75</v>
      </c>
    </row>
    <row r="162" spans="1:30">
      <c r="A162" s="195" t="s">
        <v>2959</v>
      </c>
      <c r="B162" s="295" t="s">
        <v>2841</v>
      </c>
      <c r="C162" s="297" t="s">
        <v>948</v>
      </c>
      <c r="D162" s="221"/>
      <c r="E162" s="221"/>
      <c r="F162" s="221"/>
      <c r="G162" s="221"/>
      <c r="H162" s="221"/>
      <c r="I162" s="221"/>
      <c r="J162" s="221"/>
      <c r="K162" s="221"/>
      <c r="L162" s="221"/>
      <c r="M162" s="221"/>
      <c r="N162" s="221"/>
      <c r="O162" s="221"/>
      <c r="P162" s="221"/>
      <c r="Q162" s="221"/>
      <c r="R162" s="221"/>
      <c r="S162" s="210">
        <v>4</v>
      </c>
      <c r="T162" s="210">
        <v>336</v>
      </c>
      <c r="U162" s="268">
        <f t="shared" si="14"/>
        <v>84</v>
      </c>
      <c r="V162" s="312">
        <v>29</v>
      </c>
      <c r="W162" s="312">
        <v>1891</v>
      </c>
      <c r="X162" s="102">
        <f t="shared" si="15"/>
        <v>472.75</v>
      </c>
      <c r="Y162" s="312">
        <v>31</v>
      </c>
      <c r="Z162" s="312">
        <v>2349</v>
      </c>
      <c r="AA162" s="102">
        <f t="shared" si="16"/>
        <v>587.25</v>
      </c>
      <c r="AB162" s="312">
        <v>39</v>
      </c>
      <c r="AC162" s="312">
        <v>2325</v>
      </c>
      <c r="AD162" s="102">
        <f t="shared" si="17"/>
        <v>581.25</v>
      </c>
    </row>
    <row r="163" spans="1:30">
      <c r="A163" s="195" t="s">
        <v>2960</v>
      </c>
      <c r="B163" s="295" t="s">
        <v>2842</v>
      </c>
      <c r="C163" s="297" t="s">
        <v>5</v>
      </c>
      <c r="D163" s="221"/>
      <c r="E163" s="221"/>
      <c r="F163" s="221"/>
      <c r="G163" s="221"/>
      <c r="H163" s="221"/>
      <c r="I163" s="221"/>
      <c r="J163" s="221"/>
      <c r="K163" s="221"/>
      <c r="L163" s="221"/>
      <c r="M163" s="221"/>
      <c r="N163" s="221"/>
      <c r="O163" s="221"/>
      <c r="P163" s="221"/>
      <c r="Q163" s="221"/>
      <c r="R163" s="221"/>
      <c r="S163" s="210">
        <v>3</v>
      </c>
      <c r="T163" s="210">
        <v>277</v>
      </c>
      <c r="U163" s="268">
        <f t="shared" si="14"/>
        <v>69.25</v>
      </c>
      <c r="V163" s="312">
        <v>12</v>
      </c>
      <c r="W163" s="312">
        <v>1108</v>
      </c>
      <c r="X163" s="102">
        <f t="shared" si="15"/>
        <v>277</v>
      </c>
      <c r="Y163" s="312">
        <v>17</v>
      </c>
      <c r="Z163" s="312">
        <v>1071</v>
      </c>
      <c r="AA163" s="102">
        <f t="shared" si="16"/>
        <v>267.75</v>
      </c>
      <c r="AB163" s="312">
        <v>17</v>
      </c>
      <c r="AC163" s="312">
        <v>1111</v>
      </c>
      <c r="AD163" s="102">
        <f t="shared" si="17"/>
        <v>277.75</v>
      </c>
    </row>
    <row r="164" spans="1:30">
      <c r="A164" s="195" t="s">
        <v>2961</v>
      </c>
      <c r="B164" s="295" t="s">
        <v>2843</v>
      </c>
      <c r="C164" s="297" t="s">
        <v>66</v>
      </c>
      <c r="D164" s="221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1"/>
      <c r="S164" s="210">
        <v>5</v>
      </c>
      <c r="T164" s="210">
        <v>331</v>
      </c>
      <c r="U164" s="268">
        <f t="shared" si="14"/>
        <v>82.75</v>
      </c>
      <c r="V164" s="312">
        <v>46</v>
      </c>
      <c r="W164" s="312">
        <v>3494</v>
      </c>
      <c r="X164" s="102">
        <f t="shared" si="15"/>
        <v>873.5</v>
      </c>
      <c r="Y164" s="312">
        <v>75</v>
      </c>
      <c r="Z164" s="312">
        <v>4565</v>
      </c>
      <c r="AA164" s="102">
        <f t="shared" si="16"/>
        <v>1141.25</v>
      </c>
      <c r="AB164" s="312">
        <v>99</v>
      </c>
      <c r="AC164" s="312">
        <v>6745</v>
      </c>
      <c r="AD164" s="102">
        <f t="shared" si="17"/>
        <v>1686.25</v>
      </c>
    </row>
    <row r="165" spans="1:30">
      <c r="A165" s="195" t="s">
        <v>2962</v>
      </c>
      <c r="B165" s="295" t="s">
        <v>2844</v>
      </c>
      <c r="C165" s="297" t="s">
        <v>207</v>
      </c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1"/>
      <c r="S165" s="210">
        <v>3</v>
      </c>
      <c r="T165" s="210">
        <v>257</v>
      </c>
      <c r="U165" s="268">
        <f t="shared" si="14"/>
        <v>64.25</v>
      </c>
      <c r="V165" s="312">
        <v>15</v>
      </c>
      <c r="W165" s="312">
        <v>1073</v>
      </c>
      <c r="X165" s="102">
        <f t="shared" si="15"/>
        <v>268.25</v>
      </c>
      <c r="Y165" s="312">
        <v>25</v>
      </c>
      <c r="Z165" s="312">
        <v>1879</v>
      </c>
      <c r="AA165" s="102">
        <f t="shared" si="16"/>
        <v>469.75</v>
      </c>
      <c r="AB165" s="312">
        <v>26</v>
      </c>
      <c r="AC165" s="312">
        <v>1998</v>
      </c>
      <c r="AD165" s="102">
        <f t="shared" si="17"/>
        <v>499.5</v>
      </c>
    </row>
    <row r="166" spans="1:30">
      <c r="A166" s="195" t="s">
        <v>2963</v>
      </c>
      <c r="B166" s="295" t="s">
        <v>2845</v>
      </c>
      <c r="C166" s="297" t="s">
        <v>36</v>
      </c>
      <c r="D166" s="221"/>
      <c r="E166" s="221"/>
      <c r="F166" s="221"/>
      <c r="G166" s="221"/>
      <c r="H166" s="221"/>
      <c r="I166" s="221"/>
      <c r="J166" s="221"/>
      <c r="K166" s="221"/>
      <c r="L166" s="221"/>
      <c r="M166" s="221"/>
      <c r="N166" s="221"/>
      <c r="O166" s="221"/>
      <c r="P166" s="221"/>
      <c r="Q166" s="221"/>
      <c r="R166" s="221"/>
      <c r="S166" s="210">
        <v>7</v>
      </c>
      <c r="T166" s="210">
        <v>449</v>
      </c>
      <c r="U166" s="268">
        <f t="shared" si="14"/>
        <v>112.25</v>
      </c>
      <c r="V166" s="312">
        <v>49</v>
      </c>
      <c r="W166" s="312">
        <v>2751</v>
      </c>
      <c r="X166" s="102">
        <f t="shared" si="15"/>
        <v>687.75</v>
      </c>
      <c r="Y166" s="312">
        <v>37</v>
      </c>
      <c r="Z166" s="312">
        <v>1931</v>
      </c>
      <c r="AA166" s="102">
        <f t="shared" si="16"/>
        <v>482.75</v>
      </c>
      <c r="AB166" s="312">
        <v>28</v>
      </c>
      <c r="AC166" s="312">
        <v>1676</v>
      </c>
      <c r="AD166" s="102">
        <f t="shared" si="17"/>
        <v>419</v>
      </c>
    </row>
    <row r="167" spans="1:30">
      <c r="A167" s="195" t="s">
        <v>2964</v>
      </c>
      <c r="B167" s="295" t="s">
        <v>2846</v>
      </c>
      <c r="C167" s="297" t="s">
        <v>5</v>
      </c>
      <c r="D167" s="221"/>
      <c r="E167" s="221"/>
      <c r="F167" s="221"/>
      <c r="G167" s="221"/>
      <c r="H167" s="221"/>
      <c r="I167" s="221"/>
      <c r="J167" s="221"/>
      <c r="K167" s="221"/>
      <c r="L167" s="221"/>
      <c r="M167" s="221"/>
      <c r="N167" s="221"/>
      <c r="O167" s="221"/>
      <c r="P167" s="221"/>
      <c r="Q167" s="221"/>
      <c r="R167" s="221"/>
      <c r="S167" s="210">
        <v>9</v>
      </c>
      <c r="T167" s="210">
        <v>603</v>
      </c>
      <c r="U167" s="268">
        <f t="shared" si="14"/>
        <v>150.75</v>
      </c>
      <c r="V167" s="312">
        <v>192</v>
      </c>
      <c r="W167" s="312">
        <v>14732</v>
      </c>
      <c r="X167" s="102">
        <f t="shared" si="15"/>
        <v>3683</v>
      </c>
      <c r="Y167" s="312">
        <v>290</v>
      </c>
      <c r="Z167" s="312">
        <v>24154</v>
      </c>
      <c r="AA167" s="102">
        <f t="shared" si="16"/>
        <v>6038.5</v>
      </c>
      <c r="AB167" s="312">
        <v>366</v>
      </c>
      <c r="AC167" s="312">
        <v>27838</v>
      </c>
      <c r="AD167" s="102">
        <f t="shared" si="17"/>
        <v>6959.5</v>
      </c>
    </row>
    <row r="168" spans="1:30">
      <c r="A168" s="195" t="s">
        <v>2965</v>
      </c>
      <c r="B168" s="295" t="s">
        <v>2847</v>
      </c>
      <c r="C168" s="297" t="s">
        <v>372</v>
      </c>
      <c r="D168" s="221"/>
      <c r="E168" s="221"/>
      <c r="F168" s="221"/>
      <c r="G168" s="221"/>
      <c r="H168" s="221"/>
      <c r="I168" s="221"/>
      <c r="J168" s="221"/>
      <c r="K168" s="221"/>
      <c r="L168" s="221"/>
      <c r="M168" s="221"/>
      <c r="N168" s="221"/>
      <c r="O168" s="221"/>
      <c r="P168" s="221"/>
      <c r="Q168" s="221"/>
      <c r="R168" s="221"/>
      <c r="S168" s="210">
        <v>48</v>
      </c>
      <c r="T168" s="210">
        <v>2892</v>
      </c>
      <c r="U168" s="268">
        <f t="shared" si="14"/>
        <v>723</v>
      </c>
      <c r="V168" s="312">
        <v>116</v>
      </c>
      <c r="W168" s="312">
        <v>6648</v>
      </c>
      <c r="X168" s="102">
        <f t="shared" si="15"/>
        <v>1662</v>
      </c>
      <c r="Y168" s="312">
        <v>121</v>
      </c>
      <c r="Z168" s="312">
        <v>7319</v>
      </c>
      <c r="AA168" s="102">
        <f t="shared" si="16"/>
        <v>1829.75</v>
      </c>
      <c r="AB168" s="312">
        <v>118</v>
      </c>
      <c r="AC168" s="312">
        <v>8018</v>
      </c>
      <c r="AD168" s="102">
        <f t="shared" si="17"/>
        <v>2004.5</v>
      </c>
    </row>
    <row r="169" spans="1:30">
      <c r="A169" s="195" t="s">
        <v>2966</v>
      </c>
      <c r="B169" s="295" t="s">
        <v>2848</v>
      </c>
      <c r="C169" s="297" t="s">
        <v>5</v>
      </c>
      <c r="D169" s="221"/>
      <c r="E169" s="221"/>
      <c r="F169" s="221"/>
      <c r="G169" s="221"/>
      <c r="H169" s="221"/>
      <c r="I169" s="221"/>
      <c r="J169" s="221"/>
      <c r="K169" s="221"/>
      <c r="L169" s="221"/>
      <c r="M169" s="221"/>
      <c r="N169" s="221"/>
      <c r="O169" s="221"/>
      <c r="P169" s="221"/>
      <c r="Q169" s="221"/>
      <c r="R169" s="221"/>
      <c r="S169" s="210">
        <v>35</v>
      </c>
      <c r="T169" s="210">
        <v>2845</v>
      </c>
      <c r="U169" s="268">
        <f t="shared" si="14"/>
        <v>711.25</v>
      </c>
      <c r="V169" s="312">
        <v>122</v>
      </c>
      <c r="W169" s="312">
        <v>9654</v>
      </c>
      <c r="X169" s="102">
        <f t="shared" si="15"/>
        <v>2413.5</v>
      </c>
      <c r="Y169" s="312">
        <v>122</v>
      </c>
      <c r="Z169" s="312">
        <v>8054</v>
      </c>
      <c r="AA169" s="102">
        <f t="shared" si="16"/>
        <v>2013.5</v>
      </c>
      <c r="AB169" s="312">
        <v>125</v>
      </c>
      <c r="AC169" s="312">
        <v>8271</v>
      </c>
      <c r="AD169" s="102">
        <f t="shared" si="17"/>
        <v>2067.75</v>
      </c>
    </row>
    <row r="170" spans="1:30">
      <c r="A170" s="195" t="s">
        <v>2967</v>
      </c>
      <c r="B170" s="295" t="s">
        <v>2849</v>
      </c>
      <c r="C170" s="297" t="s">
        <v>5</v>
      </c>
      <c r="D170" s="221"/>
      <c r="E170" s="221"/>
      <c r="F170" s="221"/>
      <c r="G170" s="221"/>
      <c r="H170" s="221"/>
      <c r="I170" s="221"/>
      <c r="J170" s="221"/>
      <c r="K170" s="221"/>
      <c r="L170" s="221"/>
      <c r="M170" s="221"/>
      <c r="N170" s="221"/>
      <c r="O170" s="221"/>
      <c r="P170" s="221"/>
      <c r="Q170" s="221"/>
      <c r="R170" s="221"/>
      <c r="S170" s="210">
        <v>4</v>
      </c>
      <c r="T170" s="210">
        <v>184</v>
      </c>
      <c r="U170" s="268">
        <f t="shared" si="14"/>
        <v>46</v>
      </c>
      <c r="V170" s="312">
        <v>65</v>
      </c>
      <c r="W170" s="312">
        <v>4539</v>
      </c>
      <c r="X170" s="102">
        <f t="shared" si="15"/>
        <v>1134.75</v>
      </c>
      <c r="Y170" s="312">
        <v>99</v>
      </c>
      <c r="Z170" s="312">
        <v>7901</v>
      </c>
      <c r="AA170" s="102">
        <f t="shared" si="16"/>
        <v>1975.25</v>
      </c>
      <c r="AB170" s="312">
        <v>128</v>
      </c>
      <c r="AC170" s="312">
        <v>9408</v>
      </c>
      <c r="AD170" s="102">
        <f t="shared" si="17"/>
        <v>2352</v>
      </c>
    </row>
    <row r="171" spans="1:30">
      <c r="A171" s="195" t="s">
        <v>2968</v>
      </c>
      <c r="B171" s="295" t="s">
        <v>2850</v>
      </c>
      <c r="C171" s="297" t="s">
        <v>390</v>
      </c>
      <c r="D171" s="221"/>
      <c r="E171" s="221"/>
      <c r="F171" s="221"/>
      <c r="G171" s="221"/>
      <c r="H171" s="221"/>
      <c r="I171" s="221"/>
      <c r="J171" s="221"/>
      <c r="K171" s="221"/>
      <c r="L171" s="221"/>
      <c r="M171" s="221"/>
      <c r="N171" s="221"/>
      <c r="O171" s="221"/>
      <c r="P171" s="221"/>
      <c r="Q171" s="221"/>
      <c r="R171" s="221"/>
      <c r="S171" s="210">
        <v>5</v>
      </c>
      <c r="T171" s="210">
        <v>271</v>
      </c>
      <c r="U171" s="268">
        <f t="shared" si="14"/>
        <v>67.75</v>
      </c>
      <c r="V171" s="312">
        <v>93</v>
      </c>
      <c r="W171" s="312">
        <v>6031</v>
      </c>
      <c r="X171" s="102">
        <f t="shared" si="15"/>
        <v>1507.75</v>
      </c>
      <c r="Y171" s="312">
        <v>144</v>
      </c>
      <c r="Z171" s="312">
        <v>9752</v>
      </c>
      <c r="AA171" s="102">
        <f t="shared" si="16"/>
        <v>2438</v>
      </c>
      <c r="AB171" s="312">
        <v>152</v>
      </c>
      <c r="AC171" s="312">
        <v>10200</v>
      </c>
      <c r="AD171" s="102">
        <f t="shared" si="17"/>
        <v>2550</v>
      </c>
    </row>
    <row r="172" spans="1:30">
      <c r="A172" s="195" t="s">
        <v>2969</v>
      </c>
      <c r="B172" s="295" t="s">
        <v>2851</v>
      </c>
      <c r="C172" s="297" t="s">
        <v>5</v>
      </c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  <c r="R172" s="221"/>
      <c r="S172" s="210">
        <v>21</v>
      </c>
      <c r="T172" s="210">
        <v>1423</v>
      </c>
      <c r="U172" s="268">
        <f t="shared" si="14"/>
        <v>355.75</v>
      </c>
      <c r="V172" s="312">
        <v>78</v>
      </c>
      <c r="W172" s="312">
        <v>4490</v>
      </c>
      <c r="X172" s="102">
        <f t="shared" si="15"/>
        <v>1122.5</v>
      </c>
      <c r="Y172" s="312">
        <v>105</v>
      </c>
      <c r="Z172" s="312">
        <v>6311</v>
      </c>
      <c r="AA172" s="102">
        <f t="shared" si="16"/>
        <v>1577.75</v>
      </c>
      <c r="AB172" s="312">
        <v>143</v>
      </c>
      <c r="AC172" s="312">
        <v>9721</v>
      </c>
      <c r="AD172" s="102">
        <f t="shared" si="17"/>
        <v>2430.25</v>
      </c>
    </row>
    <row r="173" spans="1:30">
      <c r="A173" s="195" t="s">
        <v>2970</v>
      </c>
      <c r="B173" s="295" t="s">
        <v>2852</v>
      </c>
      <c r="C173" s="297" t="s">
        <v>23</v>
      </c>
      <c r="D173" s="221"/>
      <c r="E173" s="221"/>
      <c r="F173" s="221"/>
      <c r="G173" s="221"/>
      <c r="H173" s="221"/>
      <c r="I173" s="221"/>
      <c r="J173" s="221"/>
      <c r="K173" s="221"/>
      <c r="L173" s="221"/>
      <c r="M173" s="221"/>
      <c r="N173" s="221"/>
      <c r="O173" s="221"/>
      <c r="P173" s="221"/>
      <c r="Q173" s="221"/>
      <c r="R173" s="221"/>
      <c r="S173" s="210">
        <v>15</v>
      </c>
      <c r="T173" s="210">
        <v>1129</v>
      </c>
      <c r="U173" s="268">
        <f t="shared" si="14"/>
        <v>282.25</v>
      </c>
      <c r="V173" s="312">
        <v>75</v>
      </c>
      <c r="W173" s="312">
        <v>4905</v>
      </c>
      <c r="X173" s="102">
        <f t="shared" si="15"/>
        <v>1226.25</v>
      </c>
      <c r="Y173" s="312">
        <v>90</v>
      </c>
      <c r="Z173" s="312">
        <v>5810</v>
      </c>
      <c r="AA173" s="102">
        <f t="shared" si="16"/>
        <v>1452.5</v>
      </c>
      <c r="AB173" s="312">
        <v>108</v>
      </c>
      <c r="AC173" s="312">
        <v>7412</v>
      </c>
      <c r="AD173" s="102">
        <f t="shared" si="17"/>
        <v>1853</v>
      </c>
    </row>
    <row r="174" spans="1:30">
      <c r="A174" s="195" t="s">
        <v>2971</v>
      </c>
      <c r="B174" s="295" t="s">
        <v>2853</v>
      </c>
      <c r="C174" s="297" t="s">
        <v>23</v>
      </c>
      <c r="D174" s="221"/>
      <c r="E174" s="221"/>
      <c r="F174" s="221"/>
      <c r="G174" s="221"/>
      <c r="H174" s="221"/>
      <c r="I174" s="221"/>
      <c r="J174" s="221"/>
      <c r="K174" s="221"/>
      <c r="L174" s="221"/>
      <c r="M174" s="221"/>
      <c r="N174" s="221"/>
      <c r="O174" s="221"/>
      <c r="P174" s="221"/>
      <c r="Q174" s="221"/>
      <c r="R174" s="221"/>
      <c r="S174" s="210">
        <v>7</v>
      </c>
      <c r="T174" s="210">
        <v>693</v>
      </c>
      <c r="U174" s="268">
        <f t="shared" si="14"/>
        <v>173.25</v>
      </c>
      <c r="V174" s="312">
        <v>91</v>
      </c>
      <c r="W174" s="312">
        <v>5729</v>
      </c>
      <c r="X174" s="102">
        <f t="shared" si="15"/>
        <v>1432.25</v>
      </c>
      <c r="Y174" s="312">
        <v>117</v>
      </c>
      <c r="Z174" s="312">
        <v>7455</v>
      </c>
      <c r="AA174" s="102">
        <f t="shared" si="16"/>
        <v>1863.75</v>
      </c>
      <c r="AB174" s="312">
        <v>150</v>
      </c>
      <c r="AC174" s="312">
        <v>9694</v>
      </c>
      <c r="AD174" s="102">
        <f t="shared" si="17"/>
        <v>2423.5</v>
      </c>
    </row>
    <row r="175" spans="1:30">
      <c r="A175" s="195" t="s">
        <v>2972</v>
      </c>
      <c r="B175" s="295" t="s">
        <v>2854</v>
      </c>
      <c r="C175" s="297" t="s">
        <v>932</v>
      </c>
      <c r="D175" s="221"/>
      <c r="E175" s="221"/>
      <c r="F175" s="221"/>
      <c r="G175" s="221"/>
      <c r="H175" s="221"/>
      <c r="I175" s="221"/>
      <c r="J175" s="221"/>
      <c r="K175" s="221"/>
      <c r="L175" s="221"/>
      <c r="M175" s="221"/>
      <c r="N175" s="221"/>
      <c r="O175" s="221"/>
      <c r="P175" s="221"/>
      <c r="Q175" s="221"/>
      <c r="R175" s="221"/>
      <c r="S175" s="210">
        <v>7</v>
      </c>
      <c r="T175" s="210">
        <v>385</v>
      </c>
      <c r="U175" s="268">
        <f t="shared" si="14"/>
        <v>96.25</v>
      </c>
      <c r="V175" s="312">
        <v>29</v>
      </c>
      <c r="W175" s="312">
        <v>2427</v>
      </c>
      <c r="X175" s="102">
        <f t="shared" si="15"/>
        <v>606.75</v>
      </c>
      <c r="Y175" s="312">
        <v>71</v>
      </c>
      <c r="Z175" s="312">
        <v>4465</v>
      </c>
      <c r="AA175" s="102">
        <f t="shared" si="16"/>
        <v>1116.25</v>
      </c>
      <c r="AB175" s="312">
        <v>78</v>
      </c>
      <c r="AC175" s="312">
        <v>5518</v>
      </c>
      <c r="AD175" s="102">
        <f t="shared" si="17"/>
        <v>1379.5</v>
      </c>
    </row>
    <row r="176" spans="1:30">
      <c r="A176" s="195" t="s">
        <v>2973</v>
      </c>
      <c r="B176" s="295" t="s">
        <v>2855</v>
      </c>
      <c r="C176" s="297" t="s">
        <v>5</v>
      </c>
      <c r="D176" s="221"/>
      <c r="E176" s="221"/>
      <c r="F176" s="221"/>
      <c r="G176" s="221"/>
      <c r="H176" s="221"/>
      <c r="I176" s="221"/>
      <c r="J176" s="221"/>
      <c r="K176" s="221"/>
      <c r="L176" s="221"/>
      <c r="M176" s="221"/>
      <c r="N176" s="221"/>
      <c r="O176" s="221"/>
      <c r="P176" s="221"/>
      <c r="Q176" s="221"/>
      <c r="R176" s="221"/>
      <c r="S176" s="210">
        <v>10</v>
      </c>
      <c r="T176" s="210">
        <v>782</v>
      </c>
      <c r="U176" s="268">
        <f t="shared" si="14"/>
        <v>195.5</v>
      </c>
      <c r="V176" s="312">
        <v>71</v>
      </c>
      <c r="W176" s="312">
        <v>5429</v>
      </c>
      <c r="X176" s="102">
        <f t="shared" si="15"/>
        <v>1357.25</v>
      </c>
      <c r="Y176" s="312">
        <v>64</v>
      </c>
      <c r="Z176" s="312">
        <v>4420</v>
      </c>
      <c r="AA176" s="102">
        <f t="shared" si="16"/>
        <v>1105</v>
      </c>
      <c r="AB176" s="312">
        <v>113</v>
      </c>
      <c r="AC176" s="312">
        <v>8615</v>
      </c>
      <c r="AD176" s="102">
        <f t="shared" si="17"/>
        <v>2153.75</v>
      </c>
    </row>
    <row r="177" spans="1:30">
      <c r="A177" s="195" t="s">
        <v>2974</v>
      </c>
      <c r="B177" s="295" t="s">
        <v>2856</v>
      </c>
      <c r="C177" s="297" t="s">
        <v>5</v>
      </c>
      <c r="D177" s="221"/>
      <c r="E177" s="221"/>
      <c r="F177" s="221"/>
      <c r="G177" s="221"/>
      <c r="H177" s="221"/>
      <c r="I177" s="221"/>
      <c r="J177" s="221"/>
      <c r="K177" s="221"/>
      <c r="L177" s="221"/>
      <c r="M177" s="221"/>
      <c r="N177" s="221"/>
      <c r="O177" s="221"/>
      <c r="P177" s="221"/>
      <c r="Q177" s="221"/>
      <c r="R177" s="221"/>
      <c r="S177" s="210">
        <v>9</v>
      </c>
      <c r="T177" s="210">
        <v>571</v>
      </c>
      <c r="U177" s="268">
        <f t="shared" si="14"/>
        <v>142.75</v>
      </c>
      <c r="V177" s="312">
        <v>76</v>
      </c>
      <c r="W177" s="312">
        <v>5936</v>
      </c>
      <c r="X177" s="102">
        <f t="shared" si="15"/>
        <v>1484</v>
      </c>
      <c r="Y177" s="312">
        <v>126</v>
      </c>
      <c r="Z177" s="312">
        <v>9762</v>
      </c>
      <c r="AA177" s="102">
        <f t="shared" si="16"/>
        <v>2440.5</v>
      </c>
      <c r="AB177" s="312">
        <v>200</v>
      </c>
      <c r="AC177" s="312">
        <v>14532</v>
      </c>
      <c r="AD177" s="102">
        <f t="shared" si="17"/>
        <v>3633</v>
      </c>
    </row>
    <row r="178" spans="1:30">
      <c r="A178" s="195" t="s">
        <v>2975</v>
      </c>
      <c r="B178" s="295" t="s">
        <v>2857</v>
      </c>
      <c r="C178" s="297" t="s">
        <v>5</v>
      </c>
      <c r="D178" s="221"/>
      <c r="E178" s="221"/>
      <c r="F178" s="221"/>
      <c r="G178" s="221"/>
      <c r="H178" s="221"/>
      <c r="I178" s="221"/>
      <c r="J178" s="221"/>
      <c r="K178" s="221"/>
      <c r="L178" s="221"/>
      <c r="M178" s="221"/>
      <c r="N178" s="221"/>
      <c r="O178" s="221"/>
      <c r="P178" s="221"/>
      <c r="Q178" s="221"/>
      <c r="R178" s="221"/>
      <c r="S178" s="210">
        <v>10</v>
      </c>
      <c r="T178" s="210">
        <v>846</v>
      </c>
      <c r="U178" s="268">
        <f t="shared" si="14"/>
        <v>211.5</v>
      </c>
      <c r="V178" s="312">
        <v>55</v>
      </c>
      <c r="W178" s="312">
        <v>4209</v>
      </c>
      <c r="X178" s="102">
        <f t="shared" si="15"/>
        <v>1052.25</v>
      </c>
      <c r="Y178" s="312">
        <v>74</v>
      </c>
      <c r="Z178" s="312">
        <v>5142</v>
      </c>
      <c r="AA178" s="102">
        <f t="shared" si="16"/>
        <v>1285.5</v>
      </c>
      <c r="AB178" s="312">
        <v>168</v>
      </c>
      <c r="AC178" s="312">
        <v>10780</v>
      </c>
      <c r="AD178" s="102">
        <f t="shared" si="17"/>
        <v>2695</v>
      </c>
    </row>
    <row r="179" spans="1:30">
      <c r="A179" s="195" t="s">
        <v>2976</v>
      </c>
      <c r="B179" s="295" t="s">
        <v>2858</v>
      </c>
      <c r="C179" s="297" t="s">
        <v>501</v>
      </c>
      <c r="D179" s="221"/>
      <c r="E179" s="221"/>
      <c r="F179" s="221"/>
      <c r="G179" s="221"/>
      <c r="H179" s="221"/>
      <c r="I179" s="221"/>
      <c r="J179" s="221"/>
      <c r="K179" s="221"/>
      <c r="L179" s="221"/>
      <c r="M179" s="221"/>
      <c r="N179" s="221"/>
      <c r="O179" s="221"/>
      <c r="P179" s="221"/>
      <c r="Q179" s="221"/>
      <c r="R179" s="221"/>
      <c r="S179" s="210">
        <v>3</v>
      </c>
      <c r="T179" s="210">
        <v>237</v>
      </c>
      <c r="U179" s="268">
        <f t="shared" si="14"/>
        <v>59.25</v>
      </c>
      <c r="V179" s="312">
        <v>51</v>
      </c>
      <c r="W179" s="312">
        <v>4061</v>
      </c>
      <c r="X179" s="102">
        <f t="shared" si="15"/>
        <v>1015.25</v>
      </c>
      <c r="Y179" s="312">
        <v>131</v>
      </c>
      <c r="Z179" s="312">
        <v>8961</v>
      </c>
      <c r="AA179" s="102">
        <f t="shared" si="16"/>
        <v>2240.25</v>
      </c>
      <c r="AB179" s="312">
        <v>158</v>
      </c>
      <c r="AC179" s="312">
        <v>10762</v>
      </c>
      <c r="AD179" s="102">
        <f t="shared" si="17"/>
        <v>2690.5</v>
      </c>
    </row>
    <row r="180" spans="1:30">
      <c r="A180" s="195" t="s">
        <v>2977</v>
      </c>
      <c r="B180" s="295" t="s">
        <v>2859</v>
      </c>
      <c r="C180" s="297" t="s">
        <v>207</v>
      </c>
      <c r="D180" s="221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1"/>
      <c r="S180" s="210">
        <v>10</v>
      </c>
      <c r="T180" s="210">
        <v>650</v>
      </c>
      <c r="U180" s="268">
        <f t="shared" si="14"/>
        <v>162.5</v>
      </c>
      <c r="V180" s="312">
        <v>116</v>
      </c>
      <c r="W180" s="312">
        <v>8604</v>
      </c>
      <c r="X180" s="102">
        <f t="shared" si="15"/>
        <v>2151</v>
      </c>
      <c r="Y180" s="312">
        <v>155</v>
      </c>
      <c r="Z180" s="312">
        <v>10469</v>
      </c>
      <c r="AA180" s="102">
        <f t="shared" si="16"/>
        <v>2617.25</v>
      </c>
      <c r="AB180" s="312">
        <v>214</v>
      </c>
      <c r="AC180" s="312">
        <v>14158</v>
      </c>
      <c r="AD180" s="102">
        <f t="shared" si="17"/>
        <v>3539.5</v>
      </c>
    </row>
    <row r="181" spans="1:30">
      <c r="A181" s="195" t="s">
        <v>2978</v>
      </c>
      <c r="B181" s="295" t="s">
        <v>2860</v>
      </c>
      <c r="C181" s="297" t="s">
        <v>5</v>
      </c>
      <c r="D181" s="221"/>
      <c r="E181" s="221"/>
      <c r="F181" s="221"/>
      <c r="G181" s="221"/>
      <c r="H181" s="221"/>
      <c r="I181" s="221"/>
      <c r="J181" s="221"/>
      <c r="K181" s="221"/>
      <c r="L181" s="221"/>
      <c r="M181" s="221"/>
      <c r="N181" s="221"/>
      <c r="O181" s="221"/>
      <c r="P181" s="221"/>
      <c r="Q181" s="221"/>
      <c r="R181" s="221"/>
      <c r="S181" s="210">
        <v>18</v>
      </c>
      <c r="T181" s="210">
        <v>1558</v>
      </c>
      <c r="U181" s="268">
        <f t="shared" si="14"/>
        <v>389.5</v>
      </c>
      <c r="V181" s="312">
        <v>58</v>
      </c>
      <c r="W181" s="312">
        <v>3938</v>
      </c>
      <c r="X181" s="102">
        <f t="shared" si="15"/>
        <v>984.5</v>
      </c>
      <c r="Y181" s="312">
        <v>77</v>
      </c>
      <c r="Z181" s="312">
        <v>5299</v>
      </c>
      <c r="AA181" s="102">
        <f t="shared" si="16"/>
        <v>1324.75</v>
      </c>
      <c r="AB181" s="312">
        <v>92</v>
      </c>
      <c r="AC181" s="312">
        <v>6540</v>
      </c>
      <c r="AD181" s="102">
        <f t="shared" si="17"/>
        <v>1635</v>
      </c>
    </row>
    <row r="182" spans="1:30">
      <c r="A182" s="195" t="s">
        <v>2979</v>
      </c>
      <c r="B182" s="295" t="s">
        <v>2861</v>
      </c>
      <c r="C182" s="297" t="s">
        <v>3</v>
      </c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10">
        <v>15</v>
      </c>
      <c r="T182" s="210">
        <v>805</v>
      </c>
      <c r="U182" s="268">
        <f t="shared" si="14"/>
        <v>201.25</v>
      </c>
      <c r="V182" s="312">
        <v>61</v>
      </c>
      <c r="W182" s="312">
        <v>4603</v>
      </c>
      <c r="X182" s="102">
        <f t="shared" si="15"/>
        <v>1150.75</v>
      </c>
      <c r="Y182" s="312">
        <v>107</v>
      </c>
      <c r="Z182" s="312">
        <v>7757</v>
      </c>
      <c r="AA182" s="102">
        <f t="shared" si="16"/>
        <v>1939.25</v>
      </c>
      <c r="AB182" s="312">
        <v>170</v>
      </c>
      <c r="AC182" s="312">
        <v>11602</v>
      </c>
      <c r="AD182" s="102">
        <f t="shared" si="17"/>
        <v>2900.5</v>
      </c>
    </row>
    <row r="183" spans="1:30">
      <c r="A183" s="195" t="s">
        <v>2980</v>
      </c>
      <c r="B183" s="295" t="s">
        <v>2862</v>
      </c>
      <c r="C183" s="297" t="s">
        <v>310</v>
      </c>
      <c r="D183" s="221"/>
      <c r="E183" s="221"/>
      <c r="F183" s="221"/>
      <c r="G183" s="221"/>
      <c r="H183" s="221"/>
      <c r="I183" s="221"/>
      <c r="J183" s="221"/>
      <c r="K183" s="221"/>
      <c r="L183" s="221"/>
      <c r="M183" s="221"/>
      <c r="N183" s="221"/>
      <c r="O183" s="221"/>
      <c r="P183" s="221"/>
      <c r="Q183" s="221"/>
      <c r="R183" s="221"/>
      <c r="S183" s="210">
        <v>34</v>
      </c>
      <c r="T183" s="210">
        <v>1774</v>
      </c>
      <c r="U183" s="268">
        <f t="shared" si="14"/>
        <v>443.5</v>
      </c>
      <c r="V183" s="312">
        <v>90</v>
      </c>
      <c r="W183" s="312">
        <v>5278</v>
      </c>
      <c r="X183" s="102">
        <f t="shared" si="15"/>
        <v>1319.5</v>
      </c>
      <c r="Y183" s="312">
        <v>59</v>
      </c>
      <c r="Z183" s="312">
        <v>4125</v>
      </c>
      <c r="AA183" s="102">
        <f t="shared" si="16"/>
        <v>1031.25</v>
      </c>
      <c r="AB183" s="312">
        <v>90</v>
      </c>
      <c r="AC183" s="312">
        <v>6030</v>
      </c>
      <c r="AD183" s="102">
        <f t="shared" si="17"/>
        <v>1507.5</v>
      </c>
    </row>
    <row r="184" spans="1:30">
      <c r="A184" s="195" t="s">
        <v>2981</v>
      </c>
      <c r="B184" s="295" t="s">
        <v>2863</v>
      </c>
      <c r="C184" s="297" t="s">
        <v>515</v>
      </c>
      <c r="D184" s="221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1"/>
      <c r="S184" s="210">
        <v>3</v>
      </c>
      <c r="T184" s="210">
        <v>129</v>
      </c>
      <c r="U184" s="268">
        <f t="shared" si="14"/>
        <v>32.25</v>
      </c>
      <c r="V184" s="312">
        <v>107</v>
      </c>
      <c r="W184" s="312">
        <v>5785</v>
      </c>
      <c r="X184" s="102">
        <f t="shared" si="15"/>
        <v>1446.25</v>
      </c>
      <c r="Y184" s="312">
        <v>87</v>
      </c>
      <c r="Z184" s="312">
        <v>5465</v>
      </c>
      <c r="AA184" s="102">
        <f t="shared" si="16"/>
        <v>1366.25</v>
      </c>
      <c r="AB184" s="312">
        <v>132</v>
      </c>
      <c r="AC184" s="312">
        <v>7348</v>
      </c>
      <c r="AD184" s="102">
        <f t="shared" si="17"/>
        <v>1837</v>
      </c>
    </row>
    <row r="185" spans="1:30">
      <c r="A185" s="195" t="s">
        <v>2982</v>
      </c>
      <c r="B185" s="295" t="s">
        <v>2864</v>
      </c>
      <c r="C185" s="297" t="s">
        <v>284</v>
      </c>
      <c r="D185" s="221"/>
      <c r="E185" s="221"/>
      <c r="F185" s="221"/>
      <c r="G185" s="221"/>
      <c r="H185" s="221"/>
      <c r="I185" s="221"/>
      <c r="J185" s="221"/>
      <c r="K185" s="221"/>
      <c r="L185" s="221"/>
      <c r="M185" s="221"/>
      <c r="N185" s="221"/>
      <c r="O185" s="221"/>
      <c r="P185" s="221"/>
      <c r="Q185" s="221"/>
      <c r="R185" s="221"/>
      <c r="S185" s="210">
        <v>3</v>
      </c>
      <c r="T185" s="210">
        <v>193</v>
      </c>
      <c r="U185" s="268">
        <f t="shared" si="14"/>
        <v>48.25</v>
      </c>
      <c r="V185" s="312">
        <v>73</v>
      </c>
      <c r="W185" s="312">
        <v>5475</v>
      </c>
      <c r="X185" s="102">
        <f t="shared" si="15"/>
        <v>1368.75</v>
      </c>
      <c r="Y185" s="312">
        <v>118</v>
      </c>
      <c r="Z185" s="312">
        <v>8810</v>
      </c>
      <c r="AA185" s="102">
        <f t="shared" si="16"/>
        <v>2202.5</v>
      </c>
      <c r="AB185" s="312">
        <v>141</v>
      </c>
      <c r="AC185" s="312">
        <v>10331</v>
      </c>
      <c r="AD185" s="102">
        <f t="shared" si="17"/>
        <v>2582.75</v>
      </c>
    </row>
    <row r="186" spans="1:30">
      <c r="A186" s="195" t="s">
        <v>2983</v>
      </c>
      <c r="B186" s="295" t="s">
        <v>2865</v>
      </c>
      <c r="C186" s="297" t="s">
        <v>29</v>
      </c>
      <c r="D186" s="221"/>
      <c r="E186" s="221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10">
        <v>8</v>
      </c>
      <c r="T186" s="210">
        <v>444</v>
      </c>
      <c r="U186" s="268">
        <f t="shared" si="14"/>
        <v>111</v>
      </c>
      <c r="V186" s="312">
        <v>10</v>
      </c>
      <c r="W186" s="312">
        <v>666</v>
      </c>
      <c r="X186" s="102">
        <f t="shared" si="15"/>
        <v>166.5</v>
      </c>
      <c r="Y186" s="312">
        <v>8</v>
      </c>
      <c r="Z186" s="312">
        <v>752</v>
      </c>
      <c r="AA186" s="102">
        <f t="shared" si="16"/>
        <v>188</v>
      </c>
      <c r="AB186" s="312">
        <v>14</v>
      </c>
      <c r="AC186" s="312">
        <v>1030</v>
      </c>
      <c r="AD186" s="102">
        <f t="shared" si="17"/>
        <v>257.5</v>
      </c>
    </row>
    <row r="187" spans="1:30">
      <c r="A187" s="195" t="s">
        <v>2984</v>
      </c>
      <c r="B187" s="295" t="s">
        <v>2866</v>
      </c>
      <c r="C187" s="297" t="s">
        <v>512</v>
      </c>
      <c r="D187" s="221"/>
      <c r="E187" s="221"/>
      <c r="F187" s="221"/>
      <c r="G187" s="221"/>
      <c r="H187" s="221"/>
      <c r="I187" s="221"/>
      <c r="J187" s="221"/>
      <c r="K187" s="221"/>
      <c r="L187" s="221"/>
      <c r="M187" s="221"/>
      <c r="N187" s="221"/>
      <c r="O187" s="221"/>
      <c r="P187" s="221"/>
      <c r="Q187" s="221"/>
      <c r="R187" s="221"/>
      <c r="S187" s="210">
        <v>8</v>
      </c>
      <c r="T187" s="210">
        <v>504</v>
      </c>
      <c r="U187" s="268">
        <f t="shared" si="14"/>
        <v>126</v>
      </c>
      <c r="V187" s="312">
        <v>33</v>
      </c>
      <c r="W187" s="312">
        <v>2179</v>
      </c>
      <c r="X187" s="102">
        <f t="shared" si="15"/>
        <v>544.75</v>
      </c>
      <c r="Y187" s="312">
        <v>20</v>
      </c>
      <c r="Z187" s="312">
        <v>1332</v>
      </c>
      <c r="AA187" s="102">
        <f t="shared" si="16"/>
        <v>333</v>
      </c>
      <c r="AB187" s="312">
        <v>44</v>
      </c>
      <c r="AC187" s="312">
        <v>2688</v>
      </c>
      <c r="AD187" s="102">
        <f t="shared" si="17"/>
        <v>672</v>
      </c>
    </row>
    <row r="188" spans="1:30">
      <c r="A188" s="195" t="s">
        <v>2985</v>
      </c>
      <c r="B188" s="295" t="s">
        <v>2867</v>
      </c>
      <c r="C188" s="297" t="s">
        <v>5</v>
      </c>
      <c r="D188" s="221"/>
      <c r="E188" s="221"/>
      <c r="F188" s="221"/>
      <c r="G188" s="221"/>
      <c r="H188" s="221"/>
      <c r="I188" s="221"/>
      <c r="J188" s="221"/>
      <c r="K188" s="221"/>
      <c r="L188" s="221"/>
      <c r="M188" s="221"/>
      <c r="N188" s="221"/>
      <c r="O188" s="221"/>
      <c r="P188" s="221"/>
      <c r="Q188" s="221"/>
      <c r="R188" s="221"/>
      <c r="S188" s="210">
        <v>8</v>
      </c>
      <c r="T188" s="210">
        <v>352</v>
      </c>
      <c r="U188" s="268">
        <f t="shared" si="14"/>
        <v>88</v>
      </c>
      <c r="V188" s="312">
        <v>69</v>
      </c>
      <c r="W188" s="312">
        <v>4315</v>
      </c>
      <c r="X188" s="102">
        <f t="shared" si="15"/>
        <v>1078.75</v>
      </c>
      <c r="Y188" s="312">
        <v>43</v>
      </c>
      <c r="Z188" s="312">
        <v>2517</v>
      </c>
      <c r="AA188" s="102">
        <f t="shared" si="16"/>
        <v>629.25</v>
      </c>
      <c r="AB188" s="312">
        <v>71</v>
      </c>
      <c r="AC188" s="312">
        <v>4749</v>
      </c>
      <c r="AD188" s="102">
        <f t="shared" si="17"/>
        <v>1187.25</v>
      </c>
    </row>
    <row r="189" spans="1:30">
      <c r="A189" s="195" t="s">
        <v>2986</v>
      </c>
      <c r="B189" s="295" t="s">
        <v>2868</v>
      </c>
      <c r="C189" s="297" t="s">
        <v>207</v>
      </c>
      <c r="D189" s="221"/>
      <c r="E189" s="221"/>
      <c r="F189" s="221"/>
      <c r="G189" s="221"/>
      <c r="H189" s="221"/>
      <c r="I189" s="221"/>
      <c r="J189" s="221"/>
      <c r="K189" s="221"/>
      <c r="L189" s="221"/>
      <c r="M189" s="221"/>
      <c r="N189" s="221"/>
      <c r="O189" s="221"/>
      <c r="P189" s="221"/>
      <c r="Q189" s="221"/>
      <c r="R189" s="221"/>
      <c r="S189" s="210">
        <v>20</v>
      </c>
      <c r="T189" s="210">
        <v>1340</v>
      </c>
      <c r="U189" s="268">
        <f t="shared" si="14"/>
        <v>335</v>
      </c>
      <c r="V189" s="312">
        <v>28</v>
      </c>
      <c r="W189" s="312">
        <v>2136</v>
      </c>
      <c r="X189" s="102">
        <f t="shared" si="15"/>
        <v>534</v>
      </c>
      <c r="Y189" s="312">
        <v>63</v>
      </c>
      <c r="Z189" s="312">
        <v>4609</v>
      </c>
      <c r="AA189" s="102">
        <f t="shared" si="16"/>
        <v>1152.25</v>
      </c>
      <c r="AB189" s="312">
        <v>56</v>
      </c>
      <c r="AC189" s="312">
        <v>4132</v>
      </c>
      <c r="AD189" s="102">
        <f t="shared" si="17"/>
        <v>1033</v>
      </c>
    </row>
    <row r="190" spans="1:30">
      <c r="A190" s="195" t="s">
        <v>4190</v>
      </c>
      <c r="B190" s="221" t="s">
        <v>3519</v>
      </c>
      <c r="C190" s="261" t="s">
        <v>5</v>
      </c>
      <c r="D190" s="221"/>
      <c r="E190" s="221"/>
      <c r="F190" s="221"/>
      <c r="G190" s="221"/>
      <c r="H190" s="221"/>
      <c r="I190" s="221"/>
      <c r="J190" s="221"/>
      <c r="K190" s="221"/>
      <c r="L190" s="221"/>
      <c r="M190" s="221"/>
      <c r="N190" s="221"/>
      <c r="O190" s="221"/>
      <c r="P190" s="221"/>
      <c r="Q190" s="221"/>
      <c r="R190" s="221"/>
      <c r="S190" s="221"/>
      <c r="T190" s="221"/>
      <c r="U190" s="221"/>
      <c r="V190" s="222">
        <v>3</v>
      </c>
      <c r="W190" s="222">
        <v>237</v>
      </c>
      <c r="X190" s="102">
        <f t="shared" si="15"/>
        <v>59.25</v>
      </c>
      <c r="Y190" s="222">
        <v>23</v>
      </c>
      <c r="Z190" s="222">
        <v>1785</v>
      </c>
      <c r="AA190" s="102">
        <f t="shared" si="16"/>
        <v>446.25</v>
      </c>
      <c r="AB190" s="222">
        <v>42</v>
      </c>
      <c r="AC190" s="222">
        <v>3422</v>
      </c>
      <c r="AD190" s="102">
        <f t="shared" si="17"/>
        <v>855.5</v>
      </c>
    </row>
    <row r="191" spans="1:30">
      <c r="A191" s="195" t="s">
        <v>4191</v>
      </c>
      <c r="B191" s="221" t="s">
        <v>3520</v>
      </c>
      <c r="C191" s="261" t="s">
        <v>5</v>
      </c>
      <c r="D191" s="221"/>
      <c r="E191" s="221"/>
      <c r="F191" s="221"/>
      <c r="G191" s="221"/>
      <c r="H191" s="221"/>
      <c r="I191" s="221"/>
      <c r="J191" s="221"/>
      <c r="K191" s="221"/>
      <c r="L191" s="221"/>
      <c r="M191" s="221"/>
      <c r="N191" s="221"/>
      <c r="O191" s="221"/>
      <c r="P191" s="221"/>
      <c r="Q191" s="221"/>
      <c r="R191" s="221"/>
      <c r="S191" s="221"/>
      <c r="T191" s="221"/>
      <c r="U191" s="221"/>
      <c r="V191" s="222">
        <v>117</v>
      </c>
      <c r="W191" s="222">
        <v>7427</v>
      </c>
      <c r="X191" s="102">
        <f t="shared" si="15"/>
        <v>1856.75</v>
      </c>
      <c r="Y191" s="222">
        <v>171</v>
      </c>
      <c r="Z191" s="222">
        <v>12153</v>
      </c>
      <c r="AA191" s="102">
        <f t="shared" si="16"/>
        <v>3038.25</v>
      </c>
      <c r="AB191" s="222">
        <v>185</v>
      </c>
      <c r="AC191" s="222">
        <v>11895</v>
      </c>
      <c r="AD191" s="102">
        <f t="shared" si="17"/>
        <v>2973.75</v>
      </c>
    </row>
    <row r="192" spans="1:30">
      <c r="A192" s="195" t="s">
        <v>4192</v>
      </c>
      <c r="B192" s="221" t="s">
        <v>3521</v>
      </c>
      <c r="C192" s="261" t="s">
        <v>12</v>
      </c>
      <c r="D192" s="221"/>
      <c r="E192" s="221"/>
      <c r="F192" s="221"/>
      <c r="G192" s="221"/>
      <c r="H192" s="221"/>
      <c r="I192" s="221"/>
      <c r="J192" s="221"/>
      <c r="K192" s="221"/>
      <c r="L192" s="221"/>
      <c r="M192" s="221"/>
      <c r="N192" s="221"/>
      <c r="O192" s="221"/>
      <c r="P192" s="221"/>
      <c r="Q192" s="221"/>
      <c r="R192" s="221"/>
      <c r="S192" s="221"/>
      <c r="T192" s="221"/>
      <c r="U192" s="221"/>
      <c r="V192" s="222">
        <v>12</v>
      </c>
      <c r="W192" s="222">
        <v>720</v>
      </c>
      <c r="X192" s="102">
        <f t="shared" si="15"/>
        <v>180</v>
      </c>
      <c r="Y192" s="222">
        <v>80</v>
      </c>
      <c r="Z192" s="222">
        <v>5312</v>
      </c>
      <c r="AA192" s="102">
        <f t="shared" si="16"/>
        <v>1328</v>
      </c>
      <c r="AB192" s="222">
        <v>75</v>
      </c>
      <c r="AC192" s="222">
        <v>4937</v>
      </c>
      <c r="AD192" s="102">
        <f t="shared" si="17"/>
        <v>1234.25</v>
      </c>
    </row>
    <row r="193" spans="1:30">
      <c r="A193" s="195" t="s">
        <v>4193</v>
      </c>
      <c r="B193" s="221" t="s">
        <v>3522</v>
      </c>
      <c r="C193" s="261" t="s">
        <v>961</v>
      </c>
      <c r="D193" s="221"/>
      <c r="E193" s="221"/>
      <c r="F193" s="221"/>
      <c r="G193" s="221"/>
      <c r="H193" s="221"/>
      <c r="I193" s="221"/>
      <c r="J193" s="221"/>
      <c r="K193" s="221"/>
      <c r="L193" s="221"/>
      <c r="M193" s="221"/>
      <c r="N193" s="221"/>
      <c r="O193" s="221"/>
      <c r="P193" s="221"/>
      <c r="Q193" s="221"/>
      <c r="R193" s="221"/>
      <c r="S193" s="221"/>
      <c r="T193" s="221"/>
      <c r="U193" s="221"/>
      <c r="V193" s="222">
        <v>19</v>
      </c>
      <c r="W193" s="222">
        <v>1533</v>
      </c>
      <c r="X193" s="102">
        <f t="shared" si="15"/>
        <v>383.25</v>
      </c>
      <c r="Y193" s="222">
        <v>34</v>
      </c>
      <c r="Z193" s="222">
        <v>2594</v>
      </c>
      <c r="AA193" s="102">
        <f t="shared" si="16"/>
        <v>648.5</v>
      </c>
      <c r="AB193" s="222">
        <v>39</v>
      </c>
      <c r="AC193" s="222">
        <v>2993</v>
      </c>
      <c r="AD193" s="102">
        <f t="shared" si="17"/>
        <v>748.25</v>
      </c>
    </row>
    <row r="194" spans="1:30">
      <c r="A194" s="195" t="s">
        <v>4194</v>
      </c>
      <c r="B194" s="221" t="s">
        <v>3523</v>
      </c>
      <c r="C194" s="261" t="s">
        <v>5</v>
      </c>
      <c r="D194" s="221"/>
      <c r="E194" s="221"/>
      <c r="F194" s="221"/>
      <c r="G194" s="221"/>
      <c r="H194" s="221"/>
      <c r="I194" s="221"/>
      <c r="J194" s="221"/>
      <c r="K194" s="221"/>
      <c r="L194" s="221"/>
      <c r="M194" s="221"/>
      <c r="N194" s="221"/>
      <c r="O194" s="221"/>
      <c r="P194" s="221"/>
      <c r="Q194" s="221"/>
      <c r="R194" s="221"/>
      <c r="S194" s="221"/>
      <c r="T194" s="221"/>
      <c r="U194" s="221"/>
      <c r="V194" s="222">
        <v>4</v>
      </c>
      <c r="W194" s="222">
        <v>352</v>
      </c>
      <c r="X194" s="102">
        <f t="shared" si="15"/>
        <v>88</v>
      </c>
      <c r="Y194" s="222">
        <v>8</v>
      </c>
      <c r="Z194" s="222">
        <v>532</v>
      </c>
      <c r="AA194" s="102">
        <f t="shared" si="16"/>
        <v>133</v>
      </c>
      <c r="AB194" s="222">
        <v>8</v>
      </c>
      <c r="AC194" s="222">
        <v>592</v>
      </c>
      <c r="AD194" s="102">
        <f t="shared" si="17"/>
        <v>148</v>
      </c>
    </row>
    <row r="195" spans="1:30">
      <c r="A195" s="195" t="s">
        <v>4195</v>
      </c>
      <c r="B195" s="221" t="s">
        <v>3524</v>
      </c>
      <c r="C195" s="261" t="s">
        <v>5</v>
      </c>
      <c r="D195" s="221"/>
      <c r="E195" s="221"/>
      <c r="F195" s="221"/>
      <c r="G195" s="221"/>
      <c r="H195" s="221"/>
      <c r="I195" s="221"/>
      <c r="J195" s="221"/>
      <c r="K195" s="221"/>
      <c r="L195" s="221"/>
      <c r="M195" s="221"/>
      <c r="N195" s="221"/>
      <c r="O195" s="221"/>
      <c r="P195" s="221"/>
      <c r="Q195" s="221"/>
      <c r="R195" s="221"/>
      <c r="S195" s="221"/>
      <c r="T195" s="221"/>
      <c r="U195" s="221"/>
      <c r="V195" s="222">
        <v>10</v>
      </c>
      <c r="W195" s="222">
        <v>666</v>
      </c>
      <c r="X195" s="102">
        <f t="shared" si="15"/>
        <v>166.5</v>
      </c>
      <c r="Y195" s="222">
        <v>39</v>
      </c>
      <c r="Z195" s="222">
        <v>2965</v>
      </c>
      <c r="AA195" s="102">
        <f t="shared" si="16"/>
        <v>741.25</v>
      </c>
      <c r="AB195" s="222">
        <v>34</v>
      </c>
      <c r="AC195" s="222">
        <v>2674</v>
      </c>
      <c r="AD195" s="102">
        <f t="shared" si="17"/>
        <v>668.5</v>
      </c>
    </row>
    <row r="196" spans="1:30">
      <c r="A196" s="195" t="s">
        <v>4196</v>
      </c>
      <c r="B196" s="221" t="s">
        <v>3525</v>
      </c>
      <c r="C196" s="261" t="s">
        <v>5</v>
      </c>
      <c r="D196" s="221"/>
      <c r="E196" s="221"/>
      <c r="F196" s="221"/>
      <c r="G196" s="221"/>
      <c r="H196" s="221"/>
      <c r="I196" s="221"/>
      <c r="J196" s="221"/>
      <c r="K196" s="221"/>
      <c r="L196" s="221"/>
      <c r="M196" s="221"/>
      <c r="N196" s="221"/>
      <c r="O196" s="221"/>
      <c r="P196" s="221"/>
      <c r="Q196" s="221"/>
      <c r="R196" s="221"/>
      <c r="S196" s="221"/>
      <c r="T196" s="221"/>
      <c r="U196" s="221"/>
      <c r="V196" s="222">
        <v>1</v>
      </c>
      <c r="W196" s="222">
        <v>79</v>
      </c>
      <c r="X196" s="102">
        <f t="shared" ref="X196:X259" si="18">W196*25%</f>
        <v>19.75</v>
      </c>
      <c r="Y196" s="222">
        <v>1</v>
      </c>
      <c r="Z196" s="222">
        <v>35</v>
      </c>
      <c r="AA196" s="102">
        <f t="shared" ref="AA196:AA259" si="19">Z196*25%</f>
        <v>8.75</v>
      </c>
      <c r="AB196" s="222">
        <v>5</v>
      </c>
      <c r="AC196" s="222">
        <v>391</v>
      </c>
      <c r="AD196" s="102">
        <f t="shared" ref="AD196:AD259" si="20">AC196*25%</f>
        <v>97.75</v>
      </c>
    </row>
    <row r="197" spans="1:30">
      <c r="A197" s="195" t="s">
        <v>4197</v>
      </c>
      <c r="B197" s="221" t="s">
        <v>3526</v>
      </c>
      <c r="C197" s="261" t="s">
        <v>940</v>
      </c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  <c r="S197" s="221"/>
      <c r="T197" s="221"/>
      <c r="U197" s="221"/>
      <c r="V197" s="222">
        <v>7</v>
      </c>
      <c r="W197" s="222">
        <v>593</v>
      </c>
      <c r="X197" s="102">
        <f t="shared" si="18"/>
        <v>148.25</v>
      </c>
      <c r="Y197" s="222">
        <v>70</v>
      </c>
      <c r="Z197" s="222">
        <v>5034</v>
      </c>
      <c r="AA197" s="102">
        <f t="shared" si="19"/>
        <v>1258.5</v>
      </c>
      <c r="AB197" s="222">
        <v>185</v>
      </c>
      <c r="AC197" s="222">
        <v>12403</v>
      </c>
      <c r="AD197" s="102">
        <f t="shared" si="20"/>
        <v>3100.75</v>
      </c>
    </row>
    <row r="198" spans="1:30">
      <c r="A198" s="195" t="s">
        <v>4198</v>
      </c>
      <c r="B198" s="221" t="s">
        <v>3527</v>
      </c>
      <c r="C198" s="261" t="s">
        <v>390</v>
      </c>
      <c r="D198" s="221"/>
      <c r="E198" s="221"/>
      <c r="F198" s="221"/>
      <c r="G198" s="221"/>
      <c r="H198" s="221"/>
      <c r="I198" s="221"/>
      <c r="J198" s="221"/>
      <c r="K198" s="221"/>
      <c r="L198" s="221"/>
      <c r="M198" s="221"/>
      <c r="N198" s="221"/>
      <c r="O198" s="221"/>
      <c r="P198" s="221"/>
      <c r="Q198" s="221"/>
      <c r="R198" s="221"/>
      <c r="S198" s="221"/>
      <c r="T198" s="221"/>
      <c r="U198" s="221"/>
      <c r="V198" s="222">
        <v>26</v>
      </c>
      <c r="W198" s="222">
        <v>2390</v>
      </c>
      <c r="X198" s="102">
        <f t="shared" si="18"/>
        <v>597.5</v>
      </c>
      <c r="Y198" s="222">
        <v>85</v>
      </c>
      <c r="Z198" s="222">
        <v>6019</v>
      </c>
      <c r="AA198" s="102">
        <f t="shared" si="19"/>
        <v>1504.75</v>
      </c>
      <c r="AB198" s="222">
        <v>95</v>
      </c>
      <c r="AC198" s="222">
        <v>6301</v>
      </c>
      <c r="AD198" s="102">
        <f t="shared" si="20"/>
        <v>1575.25</v>
      </c>
    </row>
    <row r="199" spans="1:30">
      <c r="A199" s="195" t="s">
        <v>4199</v>
      </c>
      <c r="B199" s="221" t="s">
        <v>3528</v>
      </c>
      <c r="C199" s="261" t="s">
        <v>5</v>
      </c>
      <c r="D199" s="221"/>
      <c r="E199" s="221"/>
      <c r="F199" s="221"/>
      <c r="G199" s="221"/>
      <c r="H199" s="221"/>
      <c r="I199" s="221"/>
      <c r="J199" s="221"/>
      <c r="K199" s="221"/>
      <c r="L199" s="221"/>
      <c r="M199" s="221"/>
      <c r="N199" s="221"/>
      <c r="O199" s="221"/>
      <c r="P199" s="221"/>
      <c r="Q199" s="221"/>
      <c r="R199" s="221"/>
      <c r="S199" s="221"/>
      <c r="T199" s="221"/>
      <c r="U199" s="221"/>
      <c r="V199" s="222">
        <v>3</v>
      </c>
      <c r="W199" s="222">
        <v>253</v>
      </c>
      <c r="X199" s="102">
        <f t="shared" si="18"/>
        <v>63.25</v>
      </c>
      <c r="Y199" s="222">
        <v>16</v>
      </c>
      <c r="Z199" s="222">
        <v>1080</v>
      </c>
      <c r="AA199" s="102">
        <f t="shared" si="19"/>
        <v>270</v>
      </c>
      <c r="AB199" s="222">
        <v>32</v>
      </c>
      <c r="AC199" s="222">
        <v>2544</v>
      </c>
      <c r="AD199" s="102">
        <f t="shared" si="20"/>
        <v>636</v>
      </c>
    </row>
    <row r="200" spans="1:30">
      <c r="A200" s="195" t="s">
        <v>4200</v>
      </c>
      <c r="B200" s="221" t="s">
        <v>3529</v>
      </c>
      <c r="C200" s="261" t="s">
        <v>5</v>
      </c>
      <c r="D200" s="221"/>
      <c r="E200" s="221"/>
      <c r="F200" s="221"/>
      <c r="G200" s="221"/>
      <c r="H200" s="221"/>
      <c r="I200" s="221"/>
      <c r="J200" s="221"/>
      <c r="K200" s="221"/>
      <c r="L200" s="221"/>
      <c r="M200" s="221"/>
      <c r="N200" s="221"/>
      <c r="O200" s="221"/>
      <c r="P200" s="221"/>
      <c r="Q200" s="221"/>
      <c r="R200" s="221"/>
      <c r="S200" s="221"/>
      <c r="T200" s="221"/>
      <c r="U200" s="221"/>
      <c r="V200" s="222">
        <v>32</v>
      </c>
      <c r="W200" s="222">
        <v>2120</v>
      </c>
      <c r="X200" s="102">
        <f t="shared" si="18"/>
        <v>530</v>
      </c>
      <c r="Y200" s="222">
        <v>44</v>
      </c>
      <c r="Z200" s="222">
        <v>2656</v>
      </c>
      <c r="AA200" s="102">
        <f t="shared" si="19"/>
        <v>664</v>
      </c>
      <c r="AB200" s="222">
        <v>42</v>
      </c>
      <c r="AC200" s="222">
        <v>2982</v>
      </c>
      <c r="AD200" s="102">
        <f t="shared" si="20"/>
        <v>745.5</v>
      </c>
    </row>
    <row r="201" spans="1:30">
      <c r="A201" s="195" t="s">
        <v>4201</v>
      </c>
      <c r="B201" s="221" t="s">
        <v>3530</v>
      </c>
      <c r="C201" s="261" t="s">
        <v>951</v>
      </c>
      <c r="D201" s="221"/>
      <c r="E201" s="221"/>
      <c r="F201" s="221"/>
      <c r="G201" s="221"/>
      <c r="H201" s="221"/>
      <c r="I201" s="221"/>
      <c r="J201" s="221"/>
      <c r="K201" s="221"/>
      <c r="L201" s="221"/>
      <c r="M201" s="221"/>
      <c r="N201" s="221"/>
      <c r="O201" s="221"/>
      <c r="P201" s="221"/>
      <c r="Q201" s="221"/>
      <c r="R201" s="221"/>
      <c r="S201" s="221"/>
      <c r="T201" s="221"/>
      <c r="U201" s="221"/>
      <c r="V201" s="222">
        <v>1</v>
      </c>
      <c r="W201" s="222">
        <v>35</v>
      </c>
      <c r="X201" s="102">
        <f t="shared" si="18"/>
        <v>8.75</v>
      </c>
      <c r="Y201" s="222">
        <v>6</v>
      </c>
      <c r="Z201" s="222">
        <v>454</v>
      </c>
      <c r="AA201" s="102">
        <f t="shared" si="19"/>
        <v>113.5</v>
      </c>
      <c r="AB201" s="222">
        <v>5</v>
      </c>
      <c r="AC201" s="222">
        <v>375</v>
      </c>
      <c r="AD201" s="102">
        <f t="shared" si="20"/>
        <v>93.75</v>
      </c>
    </row>
    <row r="202" spans="1:30">
      <c r="A202" s="195" t="s">
        <v>4202</v>
      </c>
      <c r="B202" s="221" t="s">
        <v>3531</v>
      </c>
      <c r="C202" s="261" t="s">
        <v>5</v>
      </c>
      <c r="D202" s="221"/>
      <c r="E202" s="221"/>
      <c r="F202" s="221"/>
      <c r="G202" s="221"/>
      <c r="H202" s="221"/>
      <c r="I202" s="221"/>
      <c r="J202" s="221"/>
      <c r="K202" s="221"/>
      <c r="L202" s="221"/>
      <c r="M202" s="221"/>
      <c r="N202" s="221"/>
      <c r="O202" s="221"/>
      <c r="P202" s="221"/>
      <c r="Q202" s="221"/>
      <c r="R202" s="221"/>
      <c r="S202" s="221"/>
      <c r="T202" s="221"/>
      <c r="U202" s="221"/>
      <c r="V202" s="222">
        <v>10</v>
      </c>
      <c r="W202" s="222">
        <v>810</v>
      </c>
      <c r="X202" s="102">
        <f t="shared" si="18"/>
        <v>202.5</v>
      </c>
      <c r="Y202" s="222">
        <v>25</v>
      </c>
      <c r="Z202" s="222">
        <v>1819</v>
      </c>
      <c r="AA202" s="102">
        <f t="shared" si="19"/>
        <v>454.75</v>
      </c>
      <c r="AB202" s="222">
        <v>42</v>
      </c>
      <c r="AC202" s="222">
        <v>3486</v>
      </c>
      <c r="AD202" s="102">
        <f t="shared" si="20"/>
        <v>871.5</v>
      </c>
    </row>
    <row r="203" spans="1:30">
      <c r="A203" s="195" t="s">
        <v>4203</v>
      </c>
      <c r="B203" s="221" t="s">
        <v>3532</v>
      </c>
      <c r="C203" s="261" t="s">
        <v>5</v>
      </c>
      <c r="D203" s="221"/>
      <c r="E203" s="221"/>
      <c r="F203" s="221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  <c r="R203" s="221"/>
      <c r="S203" s="221"/>
      <c r="T203" s="221"/>
      <c r="U203" s="221"/>
      <c r="V203" s="222">
        <v>7</v>
      </c>
      <c r="W203" s="222">
        <v>381</v>
      </c>
      <c r="X203" s="102">
        <f t="shared" si="18"/>
        <v>95.25</v>
      </c>
      <c r="Y203" s="222">
        <v>19</v>
      </c>
      <c r="Z203" s="222">
        <v>1329</v>
      </c>
      <c r="AA203" s="102">
        <f t="shared" si="19"/>
        <v>332.25</v>
      </c>
      <c r="AB203" s="222">
        <v>57</v>
      </c>
      <c r="AC203" s="222">
        <v>4171</v>
      </c>
      <c r="AD203" s="102">
        <f t="shared" si="20"/>
        <v>1042.75</v>
      </c>
    </row>
    <row r="204" spans="1:30">
      <c r="A204" s="195" t="s">
        <v>4204</v>
      </c>
      <c r="B204" s="221" t="s">
        <v>3533</v>
      </c>
      <c r="C204" s="261" t="s">
        <v>957</v>
      </c>
      <c r="D204" s="221"/>
      <c r="E204" s="221"/>
      <c r="F204" s="221"/>
      <c r="G204" s="221"/>
      <c r="H204" s="221"/>
      <c r="I204" s="221"/>
      <c r="J204" s="221"/>
      <c r="K204" s="221"/>
      <c r="L204" s="221"/>
      <c r="M204" s="221"/>
      <c r="N204" s="221"/>
      <c r="O204" s="221"/>
      <c r="P204" s="221"/>
      <c r="Q204" s="221"/>
      <c r="R204" s="221"/>
      <c r="S204" s="221"/>
      <c r="T204" s="221"/>
      <c r="U204" s="221"/>
      <c r="V204" s="222">
        <v>3</v>
      </c>
      <c r="W204" s="222">
        <v>213</v>
      </c>
      <c r="X204" s="102">
        <f t="shared" si="18"/>
        <v>53.25</v>
      </c>
      <c r="Y204" s="222">
        <v>21</v>
      </c>
      <c r="Z204" s="222">
        <v>1467</v>
      </c>
      <c r="AA204" s="102">
        <f t="shared" si="19"/>
        <v>366.75</v>
      </c>
      <c r="AB204" s="222">
        <v>28</v>
      </c>
      <c r="AC204" s="222">
        <v>1948</v>
      </c>
      <c r="AD204" s="102">
        <f t="shared" si="20"/>
        <v>487</v>
      </c>
    </row>
    <row r="205" spans="1:30">
      <c r="A205" s="195" t="s">
        <v>4205</v>
      </c>
      <c r="B205" s="221" t="s">
        <v>3534</v>
      </c>
      <c r="C205" s="261" t="s">
        <v>5</v>
      </c>
      <c r="D205" s="221"/>
      <c r="E205" s="221"/>
      <c r="F205" s="221"/>
      <c r="G205" s="221"/>
      <c r="H205" s="221"/>
      <c r="I205" s="221"/>
      <c r="J205" s="221"/>
      <c r="K205" s="221"/>
      <c r="L205" s="221"/>
      <c r="M205" s="221"/>
      <c r="N205" s="221"/>
      <c r="O205" s="221"/>
      <c r="P205" s="221"/>
      <c r="Q205" s="221"/>
      <c r="R205" s="221"/>
      <c r="S205" s="221"/>
      <c r="T205" s="221"/>
      <c r="U205" s="221"/>
      <c r="V205" s="222">
        <v>7</v>
      </c>
      <c r="W205" s="222">
        <v>449</v>
      </c>
      <c r="X205" s="102">
        <f t="shared" si="18"/>
        <v>112.25</v>
      </c>
      <c r="Y205" s="222">
        <v>38</v>
      </c>
      <c r="Z205" s="222">
        <v>2178</v>
      </c>
      <c r="AA205" s="102">
        <f t="shared" si="19"/>
        <v>544.5</v>
      </c>
      <c r="AB205" s="222">
        <v>69</v>
      </c>
      <c r="AC205" s="222">
        <v>4367</v>
      </c>
      <c r="AD205" s="102">
        <f t="shared" si="20"/>
        <v>1091.75</v>
      </c>
    </row>
    <row r="206" spans="1:30">
      <c r="A206" s="195" t="s">
        <v>4206</v>
      </c>
      <c r="B206" s="221" t="s">
        <v>3535</v>
      </c>
      <c r="C206" s="261" t="s">
        <v>952</v>
      </c>
      <c r="D206" s="221"/>
      <c r="E206" s="221"/>
      <c r="F206" s="221"/>
      <c r="G206" s="221"/>
      <c r="H206" s="221"/>
      <c r="I206" s="221"/>
      <c r="J206" s="221"/>
      <c r="K206" s="221"/>
      <c r="L206" s="221"/>
      <c r="M206" s="221"/>
      <c r="N206" s="221"/>
      <c r="O206" s="221"/>
      <c r="P206" s="221"/>
      <c r="Q206" s="221"/>
      <c r="R206" s="221"/>
      <c r="S206" s="221"/>
      <c r="T206" s="221"/>
      <c r="U206" s="221"/>
      <c r="V206" s="222">
        <v>3</v>
      </c>
      <c r="W206" s="222">
        <v>153</v>
      </c>
      <c r="X206" s="102">
        <f t="shared" si="18"/>
        <v>38.25</v>
      </c>
      <c r="Y206" s="222">
        <v>13</v>
      </c>
      <c r="Z206" s="222">
        <v>1059</v>
      </c>
      <c r="AA206" s="102">
        <f t="shared" si="19"/>
        <v>264.75</v>
      </c>
      <c r="AB206" s="222">
        <v>16</v>
      </c>
      <c r="AC206" s="222">
        <v>1008</v>
      </c>
      <c r="AD206" s="102">
        <f t="shared" si="20"/>
        <v>252</v>
      </c>
    </row>
    <row r="207" spans="1:30">
      <c r="A207" s="195" t="s">
        <v>4207</v>
      </c>
      <c r="B207" s="221" t="s">
        <v>3536</v>
      </c>
      <c r="C207" s="261" t="s">
        <v>961</v>
      </c>
      <c r="D207" s="221"/>
      <c r="E207" s="221"/>
      <c r="F207" s="221"/>
      <c r="G207" s="221"/>
      <c r="H207" s="221"/>
      <c r="I207" s="221"/>
      <c r="J207" s="221"/>
      <c r="K207" s="221"/>
      <c r="L207" s="221"/>
      <c r="M207" s="221"/>
      <c r="N207" s="221"/>
      <c r="O207" s="221"/>
      <c r="P207" s="221"/>
      <c r="Q207" s="221"/>
      <c r="R207" s="221"/>
      <c r="S207" s="221"/>
      <c r="T207" s="221"/>
      <c r="U207" s="221"/>
      <c r="V207" s="222">
        <v>3</v>
      </c>
      <c r="W207" s="222">
        <v>217</v>
      </c>
      <c r="X207" s="102">
        <f t="shared" si="18"/>
        <v>54.25</v>
      </c>
      <c r="Y207" s="222">
        <v>15</v>
      </c>
      <c r="Z207" s="222">
        <v>921</v>
      </c>
      <c r="AA207" s="102">
        <f t="shared" si="19"/>
        <v>230.25</v>
      </c>
      <c r="AB207" s="222">
        <v>17</v>
      </c>
      <c r="AC207" s="222">
        <v>1067</v>
      </c>
      <c r="AD207" s="102">
        <f t="shared" si="20"/>
        <v>266.75</v>
      </c>
    </row>
    <row r="208" spans="1:30">
      <c r="A208" s="195" t="s">
        <v>4208</v>
      </c>
      <c r="B208" s="221" t="s">
        <v>3537</v>
      </c>
      <c r="C208" s="261" t="s">
        <v>43</v>
      </c>
      <c r="D208" s="221"/>
      <c r="E208" s="221"/>
      <c r="F208" s="221"/>
      <c r="G208" s="221"/>
      <c r="H208" s="221"/>
      <c r="I208" s="221"/>
      <c r="J208" s="221"/>
      <c r="K208" s="221"/>
      <c r="L208" s="221"/>
      <c r="M208" s="221"/>
      <c r="N208" s="221"/>
      <c r="O208" s="221"/>
      <c r="P208" s="221"/>
      <c r="Q208" s="221"/>
      <c r="R208" s="221"/>
      <c r="S208" s="221"/>
      <c r="T208" s="221"/>
      <c r="U208" s="221"/>
      <c r="V208" s="222">
        <v>13</v>
      </c>
      <c r="W208" s="222">
        <v>1159</v>
      </c>
      <c r="X208" s="102">
        <f t="shared" si="18"/>
        <v>289.75</v>
      </c>
      <c r="Y208" s="222">
        <v>23</v>
      </c>
      <c r="Z208" s="222">
        <v>1405</v>
      </c>
      <c r="AA208" s="102">
        <f t="shared" si="19"/>
        <v>351.25</v>
      </c>
      <c r="AB208" s="222">
        <v>27</v>
      </c>
      <c r="AC208" s="222">
        <v>1965</v>
      </c>
      <c r="AD208" s="102">
        <f t="shared" si="20"/>
        <v>491.25</v>
      </c>
    </row>
    <row r="209" spans="1:30">
      <c r="A209" s="195" t="s">
        <v>4209</v>
      </c>
      <c r="B209" s="221" t="s">
        <v>3538</v>
      </c>
      <c r="C209" s="261" t="s">
        <v>43</v>
      </c>
      <c r="D209" s="221"/>
      <c r="E209" s="221"/>
      <c r="F209" s="221"/>
      <c r="G209" s="221"/>
      <c r="H209" s="221"/>
      <c r="I209" s="221"/>
      <c r="J209" s="221"/>
      <c r="K209" s="221"/>
      <c r="L209" s="221"/>
      <c r="M209" s="221"/>
      <c r="N209" s="221"/>
      <c r="O209" s="221"/>
      <c r="P209" s="221"/>
      <c r="Q209" s="221"/>
      <c r="R209" s="221"/>
      <c r="S209" s="221"/>
      <c r="T209" s="221"/>
      <c r="U209" s="221"/>
      <c r="V209" s="222">
        <v>11</v>
      </c>
      <c r="W209" s="222">
        <v>861</v>
      </c>
      <c r="X209" s="102">
        <f t="shared" si="18"/>
        <v>215.25</v>
      </c>
      <c r="Y209" s="222">
        <v>29</v>
      </c>
      <c r="Z209" s="222">
        <v>1883</v>
      </c>
      <c r="AA209" s="102">
        <f t="shared" si="19"/>
        <v>470.75</v>
      </c>
      <c r="AB209" s="222">
        <v>43</v>
      </c>
      <c r="AC209" s="222">
        <v>2837</v>
      </c>
      <c r="AD209" s="102">
        <f t="shared" si="20"/>
        <v>709.25</v>
      </c>
    </row>
    <row r="210" spans="1:30">
      <c r="A210" s="195" t="s">
        <v>4210</v>
      </c>
      <c r="B210" s="221" t="s">
        <v>3539</v>
      </c>
      <c r="C210" s="261" t="s">
        <v>5</v>
      </c>
      <c r="D210" s="221"/>
      <c r="E210" s="221"/>
      <c r="F210" s="221"/>
      <c r="G210" s="221"/>
      <c r="H210" s="221"/>
      <c r="I210" s="221"/>
      <c r="J210" s="221"/>
      <c r="K210" s="221"/>
      <c r="L210" s="221"/>
      <c r="M210" s="221"/>
      <c r="N210" s="221"/>
      <c r="O210" s="221"/>
      <c r="P210" s="221"/>
      <c r="Q210" s="221"/>
      <c r="R210" s="221"/>
      <c r="S210" s="221"/>
      <c r="T210" s="221"/>
      <c r="U210" s="221"/>
      <c r="V210" s="222">
        <v>5</v>
      </c>
      <c r="W210" s="222">
        <v>351</v>
      </c>
      <c r="X210" s="102">
        <f t="shared" si="18"/>
        <v>87.75</v>
      </c>
      <c r="Y210" s="222">
        <v>47</v>
      </c>
      <c r="Z210" s="222">
        <v>3321</v>
      </c>
      <c r="AA210" s="102">
        <f t="shared" si="19"/>
        <v>830.25</v>
      </c>
      <c r="AB210" s="222">
        <v>62</v>
      </c>
      <c r="AC210" s="222">
        <v>4494</v>
      </c>
      <c r="AD210" s="102">
        <f t="shared" si="20"/>
        <v>1123.5</v>
      </c>
    </row>
    <row r="211" spans="1:30">
      <c r="A211" s="195" t="s">
        <v>4211</v>
      </c>
      <c r="B211" s="221" t="s">
        <v>3540</v>
      </c>
      <c r="C211" s="261" t="s">
        <v>5</v>
      </c>
      <c r="D211" s="221"/>
      <c r="E211" s="221"/>
      <c r="F211" s="221"/>
      <c r="G211" s="221"/>
      <c r="H211" s="221"/>
      <c r="I211" s="221"/>
      <c r="J211" s="221"/>
      <c r="K211" s="221"/>
      <c r="L211" s="221"/>
      <c r="M211" s="221"/>
      <c r="N211" s="221"/>
      <c r="O211" s="221"/>
      <c r="P211" s="221"/>
      <c r="Q211" s="221"/>
      <c r="R211" s="221"/>
      <c r="S211" s="221"/>
      <c r="T211" s="221"/>
      <c r="U211" s="221"/>
      <c r="V211" s="222">
        <v>4</v>
      </c>
      <c r="W211" s="222">
        <v>336</v>
      </c>
      <c r="X211" s="102">
        <f t="shared" si="18"/>
        <v>84</v>
      </c>
      <c r="Y211" s="222">
        <v>59</v>
      </c>
      <c r="Z211" s="222">
        <v>3961</v>
      </c>
      <c r="AA211" s="102">
        <f t="shared" si="19"/>
        <v>990.25</v>
      </c>
      <c r="AB211" s="222">
        <v>71</v>
      </c>
      <c r="AC211" s="222">
        <v>4861</v>
      </c>
      <c r="AD211" s="102">
        <f t="shared" si="20"/>
        <v>1215.25</v>
      </c>
    </row>
    <row r="212" spans="1:30">
      <c r="A212" s="195" t="s">
        <v>4212</v>
      </c>
      <c r="B212" s="221" t="s">
        <v>3541</v>
      </c>
      <c r="C212" s="261" t="s">
        <v>29</v>
      </c>
      <c r="D212" s="221"/>
      <c r="E212" s="221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2">
        <v>57</v>
      </c>
      <c r="W212" s="222">
        <v>4235</v>
      </c>
      <c r="X212" s="102">
        <f t="shared" si="18"/>
        <v>1058.75</v>
      </c>
      <c r="Y212" s="222">
        <v>88</v>
      </c>
      <c r="Z212" s="222">
        <v>6400</v>
      </c>
      <c r="AA212" s="102">
        <f t="shared" si="19"/>
        <v>1600</v>
      </c>
      <c r="AB212" s="222">
        <v>145</v>
      </c>
      <c r="AC212" s="222">
        <v>8339</v>
      </c>
      <c r="AD212" s="102">
        <f t="shared" si="20"/>
        <v>2084.75</v>
      </c>
    </row>
    <row r="213" spans="1:30">
      <c r="A213" s="195" t="s">
        <v>4213</v>
      </c>
      <c r="B213" s="221" t="s">
        <v>3542</v>
      </c>
      <c r="C213" s="261" t="s">
        <v>5</v>
      </c>
      <c r="D213" s="221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1"/>
      <c r="S213" s="221"/>
      <c r="T213" s="221"/>
      <c r="U213" s="221"/>
      <c r="V213" s="222">
        <v>2</v>
      </c>
      <c r="W213" s="222">
        <v>118</v>
      </c>
      <c r="X213" s="102">
        <f t="shared" si="18"/>
        <v>29.5</v>
      </c>
      <c r="Y213" s="222">
        <v>11</v>
      </c>
      <c r="Z213" s="222">
        <v>961</v>
      </c>
      <c r="AA213" s="102">
        <f t="shared" si="19"/>
        <v>240.25</v>
      </c>
      <c r="AB213" s="222">
        <v>12</v>
      </c>
      <c r="AC213" s="222">
        <v>904</v>
      </c>
      <c r="AD213" s="102">
        <f t="shared" si="20"/>
        <v>226</v>
      </c>
    </row>
    <row r="214" spans="1:30">
      <c r="A214" s="195" t="s">
        <v>4214</v>
      </c>
      <c r="B214" s="221" t="s">
        <v>3543</v>
      </c>
      <c r="C214" s="261" t="s">
        <v>3</v>
      </c>
      <c r="D214" s="221"/>
      <c r="E214" s="221"/>
      <c r="F214" s="221"/>
      <c r="G214" s="221"/>
      <c r="H214" s="221"/>
      <c r="I214" s="221"/>
      <c r="J214" s="221"/>
      <c r="K214" s="221"/>
      <c r="L214" s="221"/>
      <c r="M214" s="221"/>
      <c r="N214" s="221"/>
      <c r="O214" s="221"/>
      <c r="P214" s="221"/>
      <c r="Q214" s="221"/>
      <c r="R214" s="221"/>
      <c r="S214" s="221"/>
      <c r="T214" s="221"/>
      <c r="U214" s="221"/>
      <c r="V214" s="222">
        <v>2</v>
      </c>
      <c r="W214" s="222">
        <v>94</v>
      </c>
      <c r="X214" s="102">
        <f t="shared" si="18"/>
        <v>23.5</v>
      </c>
      <c r="Y214" s="222">
        <v>3</v>
      </c>
      <c r="Z214" s="222">
        <v>129</v>
      </c>
      <c r="AA214" s="102">
        <f t="shared" si="19"/>
        <v>32.25</v>
      </c>
      <c r="AB214" s="222">
        <v>12</v>
      </c>
      <c r="AC214" s="222">
        <v>808</v>
      </c>
      <c r="AD214" s="102">
        <f t="shared" si="20"/>
        <v>202</v>
      </c>
    </row>
    <row r="215" spans="1:30">
      <c r="A215" s="195" t="s">
        <v>4215</v>
      </c>
      <c r="B215" s="221" t="s">
        <v>3544</v>
      </c>
      <c r="C215" s="261" t="s">
        <v>5</v>
      </c>
      <c r="D215" s="221"/>
      <c r="E215" s="221"/>
      <c r="F215" s="221"/>
      <c r="G215" s="221"/>
      <c r="H215" s="221"/>
      <c r="I215" s="221"/>
      <c r="J215" s="221"/>
      <c r="K215" s="221"/>
      <c r="L215" s="221"/>
      <c r="M215" s="221"/>
      <c r="N215" s="221"/>
      <c r="O215" s="221"/>
      <c r="P215" s="221"/>
      <c r="Q215" s="221"/>
      <c r="R215" s="221"/>
      <c r="S215" s="221"/>
      <c r="T215" s="221"/>
      <c r="U215" s="221"/>
      <c r="V215" s="222">
        <v>3</v>
      </c>
      <c r="W215" s="222">
        <v>177</v>
      </c>
      <c r="X215" s="102">
        <f t="shared" si="18"/>
        <v>44.25</v>
      </c>
      <c r="Y215" s="222">
        <v>4</v>
      </c>
      <c r="Z215" s="222">
        <v>164</v>
      </c>
      <c r="AA215" s="102">
        <f t="shared" si="19"/>
        <v>41</v>
      </c>
      <c r="AB215" s="222">
        <v>3</v>
      </c>
      <c r="AC215" s="222">
        <v>237</v>
      </c>
      <c r="AD215" s="102">
        <f t="shared" si="20"/>
        <v>59.25</v>
      </c>
    </row>
    <row r="216" spans="1:30">
      <c r="A216" s="195" t="s">
        <v>4216</v>
      </c>
      <c r="B216" s="221" t="s">
        <v>3545</v>
      </c>
      <c r="C216" s="261" t="s">
        <v>5</v>
      </c>
      <c r="D216" s="221"/>
      <c r="E216" s="221"/>
      <c r="F216" s="221"/>
      <c r="G216" s="221"/>
      <c r="H216" s="221"/>
      <c r="I216" s="221"/>
      <c r="J216" s="221"/>
      <c r="K216" s="221"/>
      <c r="L216" s="221"/>
      <c r="M216" s="221"/>
      <c r="N216" s="221"/>
      <c r="O216" s="221"/>
      <c r="P216" s="221"/>
      <c r="Q216" s="221"/>
      <c r="R216" s="221"/>
      <c r="S216" s="221"/>
      <c r="T216" s="221"/>
      <c r="U216" s="221"/>
      <c r="V216" s="222">
        <v>4</v>
      </c>
      <c r="W216" s="222">
        <v>396</v>
      </c>
      <c r="X216" s="102">
        <f t="shared" si="18"/>
        <v>99</v>
      </c>
      <c r="Y216" s="222">
        <v>25</v>
      </c>
      <c r="Z216" s="222">
        <v>1487</v>
      </c>
      <c r="AA216" s="102">
        <f t="shared" si="19"/>
        <v>371.75</v>
      </c>
      <c r="AB216" s="222">
        <v>40</v>
      </c>
      <c r="AC216" s="222">
        <v>2536</v>
      </c>
      <c r="AD216" s="102">
        <f t="shared" si="20"/>
        <v>634</v>
      </c>
    </row>
    <row r="217" spans="1:30">
      <c r="A217" s="195" t="s">
        <v>4217</v>
      </c>
      <c r="B217" s="221" t="s">
        <v>3546</v>
      </c>
      <c r="C217" s="261" t="s">
        <v>5</v>
      </c>
      <c r="D217" s="221"/>
      <c r="E217" s="221"/>
      <c r="F217" s="221"/>
      <c r="G217" s="221"/>
      <c r="H217" s="221"/>
      <c r="I217" s="221"/>
      <c r="J217" s="221"/>
      <c r="K217" s="221"/>
      <c r="L217" s="221"/>
      <c r="M217" s="221"/>
      <c r="N217" s="221"/>
      <c r="O217" s="221"/>
      <c r="P217" s="221"/>
      <c r="Q217" s="221"/>
      <c r="R217" s="221"/>
      <c r="S217" s="221"/>
      <c r="T217" s="221"/>
      <c r="U217" s="221"/>
      <c r="V217" s="222">
        <v>2</v>
      </c>
      <c r="W217" s="222">
        <v>94</v>
      </c>
      <c r="X217" s="102">
        <f t="shared" si="18"/>
        <v>23.5</v>
      </c>
      <c r="Y217" s="222">
        <v>8</v>
      </c>
      <c r="Z217" s="222">
        <v>652</v>
      </c>
      <c r="AA217" s="102">
        <f t="shared" si="19"/>
        <v>163</v>
      </c>
      <c r="AB217" s="222">
        <v>26</v>
      </c>
      <c r="AC217" s="222">
        <v>1746</v>
      </c>
      <c r="AD217" s="102">
        <f t="shared" si="20"/>
        <v>436.5</v>
      </c>
    </row>
    <row r="218" spans="1:30">
      <c r="A218" s="195" t="s">
        <v>4218</v>
      </c>
      <c r="B218" s="221" t="s">
        <v>3547</v>
      </c>
      <c r="C218" s="261" t="s">
        <v>5</v>
      </c>
      <c r="D218" s="221"/>
      <c r="E218" s="221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2">
        <v>1</v>
      </c>
      <c r="W218" s="222">
        <v>99</v>
      </c>
      <c r="X218" s="102">
        <f t="shared" si="18"/>
        <v>24.75</v>
      </c>
      <c r="Y218" s="222">
        <v>3</v>
      </c>
      <c r="Z218" s="222">
        <v>233</v>
      </c>
      <c r="AA218" s="102">
        <f t="shared" si="19"/>
        <v>58.25</v>
      </c>
      <c r="AB218" s="222">
        <v>3</v>
      </c>
      <c r="AC218" s="222">
        <v>153</v>
      </c>
      <c r="AD218" s="102">
        <f t="shared" si="20"/>
        <v>38.25</v>
      </c>
    </row>
    <row r="219" spans="1:30">
      <c r="A219" s="195" t="s">
        <v>4219</v>
      </c>
      <c r="B219" s="221" t="s">
        <v>3548</v>
      </c>
      <c r="C219" s="261" t="s">
        <v>5</v>
      </c>
      <c r="D219" s="221"/>
      <c r="E219" s="221"/>
      <c r="F219" s="221"/>
      <c r="G219" s="221"/>
      <c r="H219" s="221"/>
      <c r="I219" s="221"/>
      <c r="J219" s="221"/>
      <c r="K219" s="221"/>
      <c r="L219" s="221"/>
      <c r="M219" s="221"/>
      <c r="N219" s="221"/>
      <c r="O219" s="221"/>
      <c r="P219" s="221"/>
      <c r="Q219" s="221"/>
      <c r="R219" s="221"/>
      <c r="S219" s="221"/>
      <c r="T219" s="221"/>
      <c r="U219" s="221"/>
      <c r="V219" s="222">
        <v>1</v>
      </c>
      <c r="W219" s="222">
        <v>119</v>
      </c>
      <c r="X219" s="102">
        <f t="shared" si="18"/>
        <v>29.75</v>
      </c>
      <c r="Y219" s="222">
        <v>8</v>
      </c>
      <c r="Z219" s="222">
        <v>500</v>
      </c>
      <c r="AA219" s="102">
        <f t="shared" si="19"/>
        <v>125</v>
      </c>
      <c r="AB219" s="222">
        <v>10</v>
      </c>
      <c r="AC219" s="222">
        <v>922</v>
      </c>
      <c r="AD219" s="102">
        <f t="shared" si="20"/>
        <v>230.5</v>
      </c>
    </row>
    <row r="220" spans="1:30">
      <c r="A220" s="195" t="s">
        <v>4220</v>
      </c>
      <c r="B220" s="221" t="s">
        <v>3549</v>
      </c>
      <c r="C220" s="261" t="s">
        <v>5</v>
      </c>
      <c r="D220" s="221"/>
      <c r="E220" s="221"/>
      <c r="F220" s="221"/>
      <c r="G220" s="221"/>
      <c r="H220" s="221"/>
      <c r="I220" s="221"/>
      <c r="J220" s="221"/>
      <c r="K220" s="221"/>
      <c r="L220" s="221"/>
      <c r="M220" s="221"/>
      <c r="N220" s="221"/>
      <c r="O220" s="221"/>
      <c r="P220" s="221"/>
      <c r="Q220" s="221"/>
      <c r="R220" s="221"/>
      <c r="S220" s="221"/>
      <c r="T220" s="221"/>
      <c r="U220" s="221"/>
      <c r="V220" s="222">
        <v>51</v>
      </c>
      <c r="W220" s="222">
        <v>3489</v>
      </c>
      <c r="X220" s="102">
        <f t="shared" si="18"/>
        <v>872.25</v>
      </c>
      <c r="Y220" s="222">
        <v>93</v>
      </c>
      <c r="Z220" s="222">
        <v>6747</v>
      </c>
      <c r="AA220" s="102">
        <f t="shared" si="19"/>
        <v>1686.75</v>
      </c>
      <c r="AB220" s="222">
        <v>81</v>
      </c>
      <c r="AC220" s="222">
        <v>5943</v>
      </c>
      <c r="AD220" s="102">
        <f t="shared" si="20"/>
        <v>1485.75</v>
      </c>
    </row>
    <row r="221" spans="1:30">
      <c r="A221" s="195" t="s">
        <v>4221</v>
      </c>
      <c r="B221" s="221" t="s">
        <v>3550</v>
      </c>
      <c r="C221" s="261" t="s">
        <v>5</v>
      </c>
      <c r="D221" s="221"/>
      <c r="E221" s="221"/>
      <c r="F221" s="221"/>
      <c r="G221" s="221"/>
      <c r="H221" s="221"/>
      <c r="I221" s="221"/>
      <c r="J221" s="221"/>
      <c r="K221" s="221"/>
      <c r="L221" s="221"/>
      <c r="M221" s="221"/>
      <c r="N221" s="221"/>
      <c r="O221" s="221"/>
      <c r="P221" s="221"/>
      <c r="Q221" s="221"/>
      <c r="R221" s="221"/>
      <c r="S221" s="221"/>
      <c r="T221" s="221"/>
      <c r="U221" s="221"/>
      <c r="V221" s="222">
        <v>4</v>
      </c>
      <c r="W221" s="222">
        <v>268</v>
      </c>
      <c r="X221" s="102">
        <f t="shared" si="18"/>
        <v>67</v>
      </c>
      <c r="Y221" s="222">
        <v>22</v>
      </c>
      <c r="Z221" s="222">
        <v>2070</v>
      </c>
      <c r="AA221" s="102">
        <f t="shared" si="19"/>
        <v>517.5</v>
      </c>
      <c r="AB221" s="222">
        <v>21</v>
      </c>
      <c r="AC221" s="222">
        <v>1711</v>
      </c>
      <c r="AD221" s="102">
        <f t="shared" si="20"/>
        <v>427.75</v>
      </c>
    </row>
    <row r="222" spans="1:30">
      <c r="A222" s="195" t="s">
        <v>4222</v>
      </c>
      <c r="B222" s="221" t="s">
        <v>3551</v>
      </c>
      <c r="C222" s="261" t="s">
        <v>84</v>
      </c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2">
        <v>13</v>
      </c>
      <c r="W222" s="222">
        <v>1059</v>
      </c>
      <c r="X222" s="102">
        <f t="shared" si="18"/>
        <v>264.75</v>
      </c>
      <c r="Y222" s="222">
        <v>82</v>
      </c>
      <c r="Z222" s="222">
        <v>6034</v>
      </c>
      <c r="AA222" s="102">
        <f t="shared" si="19"/>
        <v>1508.5</v>
      </c>
      <c r="AB222" s="222">
        <v>74</v>
      </c>
      <c r="AC222" s="222">
        <v>5986</v>
      </c>
      <c r="AD222" s="102">
        <f t="shared" si="20"/>
        <v>1496.5</v>
      </c>
    </row>
    <row r="223" spans="1:30">
      <c r="A223" s="195" t="s">
        <v>4223</v>
      </c>
      <c r="B223" s="221" t="s">
        <v>3552</v>
      </c>
      <c r="C223" s="261" t="s">
        <v>955</v>
      </c>
      <c r="D223" s="221"/>
      <c r="E223" s="221"/>
      <c r="F223" s="221"/>
      <c r="G223" s="221"/>
      <c r="H223" s="221"/>
      <c r="I223" s="221"/>
      <c r="J223" s="221"/>
      <c r="K223" s="221"/>
      <c r="L223" s="221"/>
      <c r="M223" s="221"/>
      <c r="N223" s="221"/>
      <c r="O223" s="221"/>
      <c r="P223" s="221"/>
      <c r="Q223" s="221"/>
      <c r="R223" s="221"/>
      <c r="S223" s="221"/>
      <c r="T223" s="221"/>
      <c r="U223" s="221"/>
      <c r="V223" s="222">
        <v>11</v>
      </c>
      <c r="W223" s="222">
        <v>681</v>
      </c>
      <c r="X223" s="102">
        <f t="shared" si="18"/>
        <v>170.25</v>
      </c>
      <c r="Y223" s="222">
        <v>51</v>
      </c>
      <c r="Z223" s="222">
        <v>3381</v>
      </c>
      <c r="AA223" s="102">
        <f t="shared" si="19"/>
        <v>845.25</v>
      </c>
      <c r="AB223" s="222">
        <v>48</v>
      </c>
      <c r="AC223" s="222">
        <v>3632</v>
      </c>
      <c r="AD223" s="102">
        <f t="shared" si="20"/>
        <v>908</v>
      </c>
    </row>
    <row r="224" spans="1:30">
      <c r="A224" s="195" t="s">
        <v>4224</v>
      </c>
      <c r="B224" s="221" t="s">
        <v>3553</v>
      </c>
      <c r="C224" s="261" t="s">
        <v>955</v>
      </c>
      <c r="D224" s="221"/>
      <c r="E224" s="221"/>
      <c r="F224" s="221"/>
      <c r="G224" s="221"/>
      <c r="H224" s="221"/>
      <c r="I224" s="221"/>
      <c r="J224" s="221"/>
      <c r="K224" s="221"/>
      <c r="L224" s="221"/>
      <c r="M224" s="221"/>
      <c r="N224" s="221"/>
      <c r="O224" s="221"/>
      <c r="P224" s="221"/>
      <c r="Q224" s="221"/>
      <c r="R224" s="221"/>
      <c r="S224" s="221"/>
      <c r="T224" s="221"/>
      <c r="U224" s="221"/>
      <c r="V224" s="222">
        <v>13</v>
      </c>
      <c r="W224" s="222">
        <v>843</v>
      </c>
      <c r="X224" s="102">
        <f t="shared" si="18"/>
        <v>210.75</v>
      </c>
      <c r="Y224" s="222">
        <v>29</v>
      </c>
      <c r="Z224" s="222">
        <v>1863</v>
      </c>
      <c r="AA224" s="102">
        <f t="shared" si="19"/>
        <v>465.75</v>
      </c>
      <c r="AB224" s="222">
        <v>29</v>
      </c>
      <c r="AC224" s="222">
        <v>2147</v>
      </c>
      <c r="AD224" s="102">
        <f t="shared" si="20"/>
        <v>536.75</v>
      </c>
    </row>
    <row r="225" spans="1:30">
      <c r="A225" s="195" t="s">
        <v>4225</v>
      </c>
      <c r="B225" s="221" t="s">
        <v>3554</v>
      </c>
      <c r="C225" s="261" t="s">
        <v>954</v>
      </c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  <c r="S225" s="221"/>
      <c r="T225" s="221"/>
      <c r="U225" s="221"/>
      <c r="V225" s="222">
        <v>3</v>
      </c>
      <c r="W225" s="222">
        <v>217</v>
      </c>
      <c r="X225" s="102">
        <f t="shared" si="18"/>
        <v>54.25</v>
      </c>
      <c r="Y225" s="222">
        <v>14</v>
      </c>
      <c r="Z225" s="222">
        <v>1262</v>
      </c>
      <c r="AA225" s="102">
        <f t="shared" si="19"/>
        <v>315.5</v>
      </c>
      <c r="AB225" s="222">
        <v>15</v>
      </c>
      <c r="AC225" s="222">
        <v>1197</v>
      </c>
      <c r="AD225" s="102">
        <f t="shared" si="20"/>
        <v>299.25</v>
      </c>
    </row>
    <row r="226" spans="1:30">
      <c r="A226" s="195" t="s">
        <v>4226</v>
      </c>
      <c r="B226" s="221" t="s">
        <v>3555</v>
      </c>
      <c r="C226" s="261" t="s">
        <v>5</v>
      </c>
      <c r="D226" s="221"/>
      <c r="E226" s="221"/>
      <c r="F226" s="221"/>
      <c r="G226" s="221"/>
      <c r="H226" s="221"/>
      <c r="I226" s="221"/>
      <c r="J226" s="221"/>
      <c r="K226" s="221"/>
      <c r="L226" s="221"/>
      <c r="M226" s="221"/>
      <c r="N226" s="221"/>
      <c r="O226" s="221"/>
      <c r="P226" s="221"/>
      <c r="Q226" s="221"/>
      <c r="R226" s="221"/>
      <c r="S226" s="221"/>
      <c r="T226" s="221"/>
      <c r="U226" s="221"/>
      <c r="V226" s="222">
        <v>8</v>
      </c>
      <c r="W226" s="222">
        <v>444</v>
      </c>
      <c r="X226" s="102">
        <f t="shared" si="18"/>
        <v>111</v>
      </c>
      <c r="Y226" s="222">
        <v>9</v>
      </c>
      <c r="Z226" s="222">
        <v>459</v>
      </c>
      <c r="AA226" s="102">
        <f t="shared" si="19"/>
        <v>114.75</v>
      </c>
      <c r="AB226" s="222">
        <v>7</v>
      </c>
      <c r="AC226" s="222">
        <v>593</v>
      </c>
      <c r="AD226" s="102">
        <f t="shared" si="20"/>
        <v>148.25</v>
      </c>
    </row>
    <row r="227" spans="1:30">
      <c r="A227" s="195" t="s">
        <v>4227</v>
      </c>
      <c r="B227" s="221" t="s">
        <v>3556</v>
      </c>
      <c r="C227" s="261" t="s">
        <v>5</v>
      </c>
      <c r="D227" s="221"/>
      <c r="E227" s="221"/>
      <c r="F227" s="221"/>
      <c r="G227" s="221"/>
      <c r="H227" s="221"/>
      <c r="I227" s="221"/>
      <c r="J227" s="221"/>
      <c r="K227" s="221"/>
      <c r="L227" s="221"/>
      <c r="M227" s="221"/>
      <c r="N227" s="221"/>
      <c r="O227" s="221"/>
      <c r="P227" s="221"/>
      <c r="Q227" s="221"/>
      <c r="R227" s="221"/>
      <c r="S227" s="221"/>
      <c r="T227" s="221"/>
      <c r="U227" s="221"/>
      <c r="V227" s="222">
        <v>3</v>
      </c>
      <c r="W227" s="222">
        <v>153</v>
      </c>
      <c r="X227" s="102">
        <f t="shared" si="18"/>
        <v>38.25</v>
      </c>
      <c r="Y227" s="222">
        <v>20</v>
      </c>
      <c r="Z227" s="222">
        <v>1276</v>
      </c>
      <c r="AA227" s="102">
        <f t="shared" si="19"/>
        <v>319</v>
      </c>
      <c r="AB227" s="222">
        <v>19</v>
      </c>
      <c r="AC227" s="222">
        <v>1517</v>
      </c>
      <c r="AD227" s="102">
        <f t="shared" si="20"/>
        <v>379.25</v>
      </c>
    </row>
    <row r="228" spans="1:30">
      <c r="A228" s="195" t="s">
        <v>4228</v>
      </c>
      <c r="B228" s="221" t="s">
        <v>3557</v>
      </c>
      <c r="C228" s="261" t="s">
        <v>5</v>
      </c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2">
        <v>1</v>
      </c>
      <c r="W228" s="222">
        <v>59</v>
      </c>
      <c r="X228" s="102">
        <f t="shared" si="18"/>
        <v>14.75</v>
      </c>
      <c r="Y228" s="222">
        <v>15</v>
      </c>
      <c r="Z228" s="222">
        <v>993</v>
      </c>
      <c r="AA228" s="102">
        <f t="shared" si="19"/>
        <v>248.25</v>
      </c>
      <c r="AB228" s="222">
        <v>15</v>
      </c>
      <c r="AC228" s="222">
        <v>1057</v>
      </c>
      <c r="AD228" s="102">
        <f t="shared" si="20"/>
        <v>264.25</v>
      </c>
    </row>
    <row r="229" spans="1:30">
      <c r="A229" s="195" t="s">
        <v>4229</v>
      </c>
      <c r="B229" s="221" t="s">
        <v>3558</v>
      </c>
      <c r="C229" s="261" t="s">
        <v>5</v>
      </c>
      <c r="D229" s="221"/>
      <c r="E229" s="221"/>
      <c r="F229" s="221"/>
      <c r="G229" s="221"/>
      <c r="H229" s="221"/>
      <c r="I229" s="221"/>
      <c r="J229" s="221"/>
      <c r="K229" s="221"/>
      <c r="L229" s="221"/>
      <c r="M229" s="221"/>
      <c r="N229" s="221"/>
      <c r="O229" s="221"/>
      <c r="P229" s="221"/>
      <c r="Q229" s="221"/>
      <c r="R229" s="221"/>
      <c r="S229" s="221"/>
      <c r="T229" s="221"/>
      <c r="U229" s="221"/>
      <c r="V229" s="222">
        <v>17</v>
      </c>
      <c r="W229" s="222">
        <v>1147</v>
      </c>
      <c r="X229" s="102">
        <f t="shared" si="18"/>
        <v>286.75</v>
      </c>
      <c r="Y229" s="222">
        <v>54</v>
      </c>
      <c r="Z229" s="222">
        <v>3722</v>
      </c>
      <c r="AA229" s="102">
        <f t="shared" si="19"/>
        <v>930.5</v>
      </c>
      <c r="AB229" s="222">
        <v>49</v>
      </c>
      <c r="AC229" s="222">
        <v>3135</v>
      </c>
      <c r="AD229" s="102">
        <f t="shared" si="20"/>
        <v>783.75</v>
      </c>
    </row>
    <row r="230" spans="1:30">
      <c r="A230" s="195" t="s">
        <v>4230</v>
      </c>
      <c r="B230" s="221" t="s">
        <v>3559</v>
      </c>
      <c r="C230" s="261" t="s">
        <v>5</v>
      </c>
      <c r="D230" s="221"/>
      <c r="E230" s="221"/>
      <c r="F230" s="221"/>
      <c r="G230" s="221"/>
      <c r="H230" s="221"/>
      <c r="I230" s="221"/>
      <c r="J230" s="221"/>
      <c r="K230" s="221"/>
      <c r="L230" s="221"/>
      <c r="M230" s="221"/>
      <c r="N230" s="221"/>
      <c r="O230" s="221"/>
      <c r="P230" s="221"/>
      <c r="Q230" s="221"/>
      <c r="R230" s="221"/>
      <c r="S230" s="221"/>
      <c r="T230" s="221"/>
      <c r="U230" s="221"/>
      <c r="V230" s="222">
        <v>23</v>
      </c>
      <c r="W230" s="222">
        <v>1805</v>
      </c>
      <c r="X230" s="102">
        <f t="shared" si="18"/>
        <v>451.25</v>
      </c>
      <c r="Y230" s="222">
        <v>86</v>
      </c>
      <c r="Z230" s="222">
        <v>6394</v>
      </c>
      <c r="AA230" s="102">
        <f t="shared" si="19"/>
        <v>1598.5</v>
      </c>
      <c r="AB230" s="222">
        <v>100</v>
      </c>
      <c r="AC230" s="222">
        <v>7604</v>
      </c>
      <c r="AD230" s="102">
        <f t="shared" si="20"/>
        <v>1901</v>
      </c>
    </row>
    <row r="231" spans="1:30">
      <c r="A231" s="195" t="s">
        <v>4231</v>
      </c>
      <c r="B231" s="221" t="s">
        <v>3560</v>
      </c>
      <c r="C231" s="261" t="s">
        <v>5</v>
      </c>
      <c r="D231" s="221"/>
      <c r="E231" s="221"/>
      <c r="F231" s="221"/>
      <c r="G231" s="221"/>
      <c r="H231" s="221"/>
      <c r="I231" s="221"/>
      <c r="J231" s="221"/>
      <c r="K231" s="221"/>
      <c r="L231" s="221"/>
      <c r="M231" s="221"/>
      <c r="N231" s="221"/>
      <c r="O231" s="221"/>
      <c r="P231" s="221"/>
      <c r="Q231" s="221"/>
      <c r="R231" s="221"/>
      <c r="S231" s="221"/>
      <c r="T231" s="221"/>
      <c r="U231" s="221"/>
      <c r="V231" s="222">
        <v>7</v>
      </c>
      <c r="W231" s="222">
        <v>609</v>
      </c>
      <c r="X231" s="102">
        <f t="shared" si="18"/>
        <v>152.25</v>
      </c>
      <c r="Y231" s="222">
        <v>98</v>
      </c>
      <c r="Z231" s="222">
        <v>7962</v>
      </c>
      <c r="AA231" s="102">
        <f t="shared" si="19"/>
        <v>1990.5</v>
      </c>
      <c r="AB231" s="222">
        <v>134</v>
      </c>
      <c r="AC231" s="222">
        <v>9422</v>
      </c>
      <c r="AD231" s="102">
        <f t="shared" si="20"/>
        <v>2355.5</v>
      </c>
    </row>
    <row r="232" spans="1:30">
      <c r="A232" s="195" t="s">
        <v>4232</v>
      </c>
      <c r="B232" s="221" t="s">
        <v>3561</v>
      </c>
      <c r="C232" s="261" t="s">
        <v>23</v>
      </c>
      <c r="D232" s="221"/>
      <c r="E232" s="221"/>
      <c r="F232" s="221"/>
      <c r="G232" s="221"/>
      <c r="H232" s="221"/>
      <c r="I232" s="221"/>
      <c r="J232" s="221"/>
      <c r="K232" s="221"/>
      <c r="L232" s="221"/>
      <c r="M232" s="221"/>
      <c r="N232" s="221"/>
      <c r="O232" s="221"/>
      <c r="P232" s="221"/>
      <c r="Q232" s="221"/>
      <c r="R232" s="221"/>
      <c r="S232" s="221"/>
      <c r="T232" s="221"/>
      <c r="U232" s="221"/>
      <c r="V232" s="222">
        <v>25</v>
      </c>
      <c r="W232" s="222">
        <v>1839</v>
      </c>
      <c r="X232" s="102">
        <f t="shared" si="18"/>
        <v>459.75</v>
      </c>
      <c r="Y232" s="222">
        <v>57</v>
      </c>
      <c r="Z232" s="222">
        <v>4075</v>
      </c>
      <c r="AA232" s="102">
        <f t="shared" si="19"/>
        <v>1018.75</v>
      </c>
      <c r="AB232" s="222">
        <v>69</v>
      </c>
      <c r="AC232" s="222">
        <v>4819</v>
      </c>
      <c r="AD232" s="102">
        <f t="shared" si="20"/>
        <v>1204.75</v>
      </c>
    </row>
    <row r="233" spans="1:30">
      <c r="A233" s="195" t="s">
        <v>4233</v>
      </c>
      <c r="B233" s="221" t="s">
        <v>3562</v>
      </c>
      <c r="C233" s="261" t="s">
        <v>16</v>
      </c>
      <c r="D233" s="221"/>
      <c r="E233" s="221"/>
      <c r="F233" s="221"/>
      <c r="G233" s="221"/>
      <c r="H233" s="221"/>
      <c r="I233" s="221"/>
      <c r="J233" s="221"/>
      <c r="K233" s="221"/>
      <c r="L233" s="221"/>
      <c r="M233" s="221"/>
      <c r="N233" s="221"/>
      <c r="O233" s="221"/>
      <c r="P233" s="221"/>
      <c r="Q233" s="221"/>
      <c r="R233" s="221"/>
      <c r="S233" s="221"/>
      <c r="T233" s="221"/>
      <c r="U233" s="221"/>
      <c r="V233" s="222">
        <v>16</v>
      </c>
      <c r="W233" s="222">
        <v>800</v>
      </c>
      <c r="X233" s="102">
        <f t="shared" si="18"/>
        <v>200</v>
      </c>
      <c r="Y233" s="222">
        <v>82</v>
      </c>
      <c r="Z233" s="222">
        <v>5106</v>
      </c>
      <c r="AA233" s="102">
        <f t="shared" si="19"/>
        <v>1276.5</v>
      </c>
      <c r="AB233" s="222">
        <v>91</v>
      </c>
      <c r="AC233" s="222">
        <v>5885</v>
      </c>
      <c r="AD233" s="102">
        <f t="shared" si="20"/>
        <v>1471.25</v>
      </c>
    </row>
    <row r="234" spans="1:30">
      <c r="A234" s="195" t="s">
        <v>4234</v>
      </c>
      <c r="B234" s="221" t="s">
        <v>3563</v>
      </c>
      <c r="C234" s="261" t="s">
        <v>932</v>
      </c>
      <c r="D234" s="221"/>
      <c r="E234" s="221"/>
      <c r="F234" s="221"/>
      <c r="G234" s="221"/>
      <c r="H234" s="221"/>
      <c r="I234" s="221"/>
      <c r="J234" s="221"/>
      <c r="K234" s="221"/>
      <c r="L234" s="221"/>
      <c r="M234" s="221"/>
      <c r="N234" s="221"/>
      <c r="O234" s="221"/>
      <c r="P234" s="221"/>
      <c r="Q234" s="221"/>
      <c r="R234" s="221"/>
      <c r="S234" s="221"/>
      <c r="T234" s="221"/>
      <c r="U234" s="221"/>
      <c r="V234" s="222">
        <v>8</v>
      </c>
      <c r="W234" s="222">
        <v>668</v>
      </c>
      <c r="X234" s="102">
        <f t="shared" si="18"/>
        <v>167</v>
      </c>
      <c r="Y234" s="222">
        <v>43</v>
      </c>
      <c r="Z234" s="222">
        <v>3169</v>
      </c>
      <c r="AA234" s="102">
        <f t="shared" si="19"/>
        <v>792.25</v>
      </c>
      <c r="AB234" s="222">
        <v>72</v>
      </c>
      <c r="AC234" s="222">
        <v>4664</v>
      </c>
      <c r="AD234" s="102">
        <f t="shared" si="20"/>
        <v>1166</v>
      </c>
    </row>
    <row r="235" spans="1:30">
      <c r="A235" s="195" t="s">
        <v>4235</v>
      </c>
      <c r="B235" s="221" t="s">
        <v>3564</v>
      </c>
      <c r="C235" s="261" t="s">
        <v>5</v>
      </c>
      <c r="D235" s="221"/>
      <c r="E235" s="221"/>
      <c r="F235" s="221"/>
      <c r="G235" s="221"/>
      <c r="H235" s="221"/>
      <c r="I235" s="221"/>
      <c r="J235" s="221"/>
      <c r="K235" s="221"/>
      <c r="L235" s="221"/>
      <c r="M235" s="221"/>
      <c r="N235" s="221"/>
      <c r="O235" s="221"/>
      <c r="P235" s="221"/>
      <c r="Q235" s="221"/>
      <c r="R235" s="221"/>
      <c r="S235" s="221"/>
      <c r="T235" s="221"/>
      <c r="U235" s="221"/>
      <c r="V235" s="222">
        <v>33</v>
      </c>
      <c r="W235" s="222">
        <v>2223</v>
      </c>
      <c r="X235" s="102">
        <f t="shared" si="18"/>
        <v>555.75</v>
      </c>
      <c r="Y235" s="222">
        <v>39</v>
      </c>
      <c r="Z235" s="222">
        <v>2769</v>
      </c>
      <c r="AA235" s="102">
        <f t="shared" si="19"/>
        <v>692.25</v>
      </c>
      <c r="AB235" s="222">
        <v>40</v>
      </c>
      <c r="AC235" s="222">
        <v>2744</v>
      </c>
      <c r="AD235" s="102">
        <f t="shared" si="20"/>
        <v>686</v>
      </c>
    </row>
    <row r="236" spans="1:30">
      <c r="A236" s="195" t="s">
        <v>4236</v>
      </c>
      <c r="B236" s="221" t="s">
        <v>3565</v>
      </c>
      <c r="C236" s="261" t="s">
        <v>5</v>
      </c>
      <c r="D236" s="221"/>
      <c r="E236" s="221"/>
      <c r="F236" s="221"/>
      <c r="G236" s="221"/>
      <c r="H236" s="221"/>
      <c r="I236" s="221"/>
      <c r="J236" s="221"/>
      <c r="K236" s="221"/>
      <c r="L236" s="221"/>
      <c r="M236" s="221"/>
      <c r="N236" s="221"/>
      <c r="O236" s="221"/>
      <c r="P236" s="221"/>
      <c r="Q236" s="221"/>
      <c r="R236" s="221"/>
      <c r="S236" s="221"/>
      <c r="T236" s="221"/>
      <c r="U236" s="221"/>
      <c r="V236" s="222">
        <v>9</v>
      </c>
      <c r="W236" s="222">
        <v>707</v>
      </c>
      <c r="X236" s="102">
        <f t="shared" si="18"/>
        <v>176.75</v>
      </c>
      <c r="Y236" s="222">
        <v>90</v>
      </c>
      <c r="Z236" s="222">
        <v>6778</v>
      </c>
      <c r="AA236" s="102">
        <f t="shared" si="19"/>
        <v>1694.5</v>
      </c>
      <c r="AB236" s="222">
        <v>175</v>
      </c>
      <c r="AC236" s="222">
        <v>13789</v>
      </c>
      <c r="AD236" s="102">
        <f t="shared" si="20"/>
        <v>3447.25</v>
      </c>
    </row>
    <row r="237" spans="1:30">
      <c r="A237" s="195" t="s">
        <v>4237</v>
      </c>
      <c r="B237" s="221" t="s">
        <v>3566</v>
      </c>
      <c r="C237" s="261" t="s">
        <v>5</v>
      </c>
      <c r="D237" s="221"/>
      <c r="E237" s="221"/>
      <c r="F237" s="221"/>
      <c r="G237" s="221"/>
      <c r="H237" s="221"/>
      <c r="I237" s="221"/>
      <c r="J237" s="221"/>
      <c r="K237" s="221"/>
      <c r="L237" s="221"/>
      <c r="M237" s="221"/>
      <c r="N237" s="221"/>
      <c r="O237" s="221"/>
      <c r="P237" s="221"/>
      <c r="Q237" s="221"/>
      <c r="R237" s="221"/>
      <c r="S237" s="221"/>
      <c r="T237" s="221"/>
      <c r="U237" s="221"/>
      <c r="V237" s="222">
        <v>7</v>
      </c>
      <c r="W237" s="222">
        <v>401</v>
      </c>
      <c r="X237" s="102">
        <f t="shared" si="18"/>
        <v>100.25</v>
      </c>
      <c r="Y237" s="222">
        <v>19</v>
      </c>
      <c r="Z237" s="222">
        <v>1329</v>
      </c>
      <c r="AA237" s="102">
        <f t="shared" si="19"/>
        <v>332.25</v>
      </c>
      <c r="AB237" s="222">
        <v>26</v>
      </c>
      <c r="AC237" s="222">
        <v>1786</v>
      </c>
      <c r="AD237" s="102">
        <f t="shared" si="20"/>
        <v>446.5</v>
      </c>
    </row>
    <row r="238" spans="1:30">
      <c r="A238" s="195" t="s">
        <v>4238</v>
      </c>
      <c r="B238" s="221" t="s">
        <v>3567</v>
      </c>
      <c r="C238" s="261" t="s">
        <v>5</v>
      </c>
      <c r="D238" s="221"/>
      <c r="E238" s="221"/>
      <c r="F238" s="221"/>
      <c r="G238" s="221"/>
      <c r="H238" s="221"/>
      <c r="I238" s="221"/>
      <c r="J238" s="221"/>
      <c r="K238" s="221"/>
      <c r="L238" s="221"/>
      <c r="M238" s="221"/>
      <c r="N238" s="221"/>
      <c r="O238" s="221"/>
      <c r="P238" s="221"/>
      <c r="Q238" s="221"/>
      <c r="R238" s="221"/>
      <c r="S238" s="221"/>
      <c r="T238" s="221"/>
      <c r="U238" s="221"/>
      <c r="V238" s="222">
        <v>4</v>
      </c>
      <c r="W238" s="222">
        <v>236</v>
      </c>
      <c r="X238" s="102">
        <f t="shared" si="18"/>
        <v>59</v>
      </c>
      <c r="Y238" s="222">
        <v>16</v>
      </c>
      <c r="Z238" s="222">
        <v>964</v>
      </c>
      <c r="AA238" s="102">
        <f t="shared" si="19"/>
        <v>241</v>
      </c>
      <c r="AB238" s="222">
        <v>19</v>
      </c>
      <c r="AC238" s="222">
        <v>1381</v>
      </c>
      <c r="AD238" s="102">
        <f t="shared" si="20"/>
        <v>345.25</v>
      </c>
    </row>
    <row r="239" spans="1:30">
      <c r="A239" s="195" t="s">
        <v>4239</v>
      </c>
      <c r="B239" s="221" t="s">
        <v>3568</v>
      </c>
      <c r="C239" s="261" t="s">
        <v>5</v>
      </c>
      <c r="D239" s="221"/>
      <c r="E239" s="221"/>
      <c r="F239" s="221"/>
      <c r="G239" s="221"/>
      <c r="H239" s="221"/>
      <c r="I239" s="221"/>
      <c r="J239" s="221"/>
      <c r="K239" s="221"/>
      <c r="L239" s="221"/>
      <c r="M239" s="221"/>
      <c r="N239" s="221"/>
      <c r="O239" s="221"/>
      <c r="P239" s="221"/>
      <c r="Q239" s="221"/>
      <c r="R239" s="221"/>
      <c r="S239" s="221"/>
      <c r="T239" s="221"/>
      <c r="U239" s="221"/>
      <c r="V239" s="222">
        <v>1</v>
      </c>
      <c r="W239" s="222">
        <v>119</v>
      </c>
      <c r="X239" s="102">
        <f t="shared" si="18"/>
        <v>29.75</v>
      </c>
      <c r="Y239" s="222">
        <v>0</v>
      </c>
      <c r="Z239" s="222">
        <v>0</v>
      </c>
      <c r="AA239" s="102">
        <f t="shared" si="19"/>
        <v>0</v>
      </c>
      <c r="AB239" s="222">
        <v>18</v>
      </c>
      <c r="AC239" s="222">
        <v>846</v>
      </c>
      <c r="AD239" s="102">
        <f t="shared" si="20"/>
        <v>211.5</v>
      </c>
    </row>
    <row r="240" spans="1:30">
      <c r="A240" s="195" t="s">
        <v>4240</v>
      </c>
      <c r="B240" s="221" t="s">
        <v>3569</v>
      </c>
      <c r="C240" s="261" t="s">
        <v>43</v>
      </c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2">
        <v>33</v>
      </c>
      <c r="W240" s="222">
        <v>2307</v>
      </c>
      <c r="X240" s="102">
        <f t="shared" si="18"/>
        <v>576.75</v>
      </c>
      <c r="Y240" s="222">
        <v>48</v>
      </c>
      <c r="Z240" s="222">
        <v>2944</v>
      </c>
      <c r="AA240" s="102">
        <f t="shared" si="19"/>
        <v>736</v>
      </c>
      <c r="AB240" s="222">
        <v>27</v>
      </c>
      <c r="AC240" s="222">
        <v>1449</v>
      </c>
      <c r="AD240" s="102">
        <f t="shared" si="20"/>
        <v>362.25</v>
      </c>
    </row>
    <row r="241" spans="1:30">
      <c r="A241" s="195" t="s">
        <v>4241</v>
      </c>
      <c r="B241" s="221" t="s">
        <v>3570</v>
      </c>
      <c r="C241" s="261" t="s">
        <v>123</v>
      </c>
      <c r="D241" s="221"/>
      <c r="E241" s="221"/>
      <c r="F241" s="221"/>
      <c r="G241" s="221"/>
      <c r="H241" s="221"/>
      <c r="I241" s="221"/>
      <c r="J241" s="221"/>
      <c r="K241" s="221"/>
      <c r="L241" s="221"/>
      <c r="M241" s="221"/>
      <c r="N241" s="221"/>
      <c r="O241" s="221"/>
      <c r="P241" s="221"/>
      <c r="Q241" s="221"/>
      <c r="R241" s="221"/>
      <c r="S241" s="221"/>
      <c r="T241" s="221"/>
      <c r="U241" s="221"/>
      <c r="V241" s="222">
        <v>14</v>
      </c>
      <c r="W241" s="222">
        <v>906</v>
      </c>
      <c r="X241" s="102">
        <f t="shared" si="18"/>
        <v>226.5</v>
      </c>
      <c r="Y241" s="222">
        <v>58</v>
      </c>
      <c r="Z241" s="222">
        <v>3550</v>
      </c>
      <c r="AA241" s="102">
        <f t="shared" si="19"/>
        <v>887.5</v>
      </c>
      <c r="AB241" s="222">
        <v>96</v>
      </c>
      <c r="AC241" s="222">
        <v>6048</v>
      </c>
      <c r="AD241" s="102">
        <f t="shared" si="20"/>
        <v>1512</v>
      </c>
    </row>
    <row r="242" spans="1:30">
      <c r="A242" s="195" t="s">
        <v>4242</v>
      </c>
      <c r="B242" s="221" t="s">
        <v>3571</v>
      </c>
      <c r="C242" s="261" t="s">
        <v>5</v>
      </c>
      <c r="D242" s="221"/>
      <c r="E242" s="221"/>
      <c r="F242" s="221"/>
      <c r="G242" s="221"/>
      <c r="H242" s="221"/>
      <c r="I242" s="221"/>
      <c r="J242" s="221"/>
      <c r="K242" s="221"/>
      <c r="L242" s="221"/>
      <c r="M242" s="221"/>
      <c r="N242" s="221"/>
      <c r="O242" s="221"/>
      <c r="P242" s="221"/>
      <c r="Q242" s="221"/>
      <c r="R242" s="221"/>
      <c r="S242" s="221"/>
      <c r="T242" s="221"/>
      <c r="U242" s="221"/>
      <c r="V242" s="222">
        <v>158</v>
      </c>
      <c r="W242" s="222">
        <v>15218</v>
      </c>
      <c r="X242" s="102">
        <f t="shared" si="18"/>
        <v>3804.5</v>
      </c>
      <c r="Y242" s="222">
        <v>790</v>
      </c>
      <c r="Z242" s="222">
        <v>75286</v>
      </c>
      <c r="AA242" s="102">
        <f t="shared" si="19"/>
        <v>18821.5</v>
      </c>
      <c r="AB242" s="222">
        <v>929</v>
      </c>
      <c r="AC242" s="222">
        <v>88383</v>
      </c>
      <c r="AD242" s="102">
        <f t="shared" si="20"/>
        <v>22095.75</v>
      </c>
    </row>
    <row r="243" spans="1:30">
      <c r="A243" s="195" t="s">
        <v>4243</v>
      </c>
      <c r="B243" s="221" t="s">
        <v>3572</v>
      </c>
      <c r="C243" s="261" t="s">
        <v>955</v>
      </c>
      <c r="D243" s="221"/>
      <c r="E243" s="221"/>
      <c r="F243" s="221"/>
      <c r="G243" s="221"/>
      <c r="H243" s="221"/>
      <c r="I243" s="221"/>
      <c r="J243" s="221"/>
      <c r="K243" s="221"/>
      <c r="L243" s="221"/>
      <c r="M243" s="221"/>
      <c r="N243" s="221"/>
      <c r="O243" s="221"/>
      <c r="P243" s="221"/>
      <c r="Q243" s="221"/>
      <c r="R243" s="221"/>
      <c r="S243" s="221"/>
      <c r="T243" s="221"/>
      <c r="U243" s="221"/>
      <c r="V243" s="222">
        <v>1</v>
      </c>
      <c r="W243" s="222">
        <v>35</v>
      </c>
      <c r="X243" s="102">
        <f t="shared" si="18"/>
        <v>8.75</v>
      </c>
      <c r="Y243" s="222">
        <v>20</v>
      </c>
      <c r="Z243" s="222">
        <v>1372</v>
      </c>
      <c r="AA243" s="102">
        <f t="shared" si="19"/>
        <v>343</v>
      </c>
      <c r="AB243" s="222">
        <v>20</v>
      </c>
      <c r="AC243" s="222">
        <v>1408</v>
      </c>
      <c r="AD243" s="102">
        <f t="shared" si="20"/>
        <v>352</v>
      </c>
    </row>
    <row r="244" spans="1:30">
      <c r="A244" s="195" t="s">
        <v>4244</v>
      </c>
      <c r="B244" s="221" t="s">
        <v>3573</v>
      </c>
      <c r="C244" s="261" t="s">
        <v>5</v>
      </c>
      <c r="D244" s="221"/>
      <c r="E244" s="221"/>
      <c r="F244" s="221"/>
      <c r="G244" s="221"/>
      <c r="H244" s="221"/>
      <c r="I244" s="221"/>
      <c r="J244" s="221"/>
      <c r="K244" s="221"/>
      <c r="L244" s="221"/>
      <c r="M244" s="221"/>
      <c r="N244" s="221"/>
      <c r="O244" s="221"/>
      <c r="P244" s="221"/>
      <c r="Q244" s="221"/>
      <c r="R244" s="221"/>
      <c r="S244" s="221"/>
      <c r="T244" s="221"/>
      <c r="U244" s="221"/>
      <c r="V244" s="222">
        <v>1</v>
      </c>
      <c r="W244" s="222">
        <v>99</v>
      </c>
      <c r="X244" s="102">
        <f t="shared" si="18"/>
        <v>24.75</v>
      </c>
      <c r="Y244" s="222">
        <v>22</v>
      </c>
      <c r="Z244" s="222">
        <v>1506</v>
      </c>
      <c r="AA244" s="102">
        <f t="shared" si="19"/>
        <v>376.5</v>
      </c>
      <c r="AB244" s="222">
        <v>47</v>
      </c>
      <c r="AC244" s="222">
        <v>3525</v>
      </c>
      <c r="AD244" s="102">
        <f t="shared" si="20"/>
        <v>881.25</v>
      </c>
    </row>
    <row r="245" spans="1:30">
      <c r="A245" s="195" t="s">
        <v>4245</v>
      </c>
      <c r="B245" s="221" t="s">
        <v>3574</v>
      </c>
      <c r="C245" s="261" t="s">
        <v>5</v>
      </c>
      <c r="D245" s="221"/>
      <c r="E245" s="221"/>
      <c r="F245" s="221"/>
      <c r="G245" s="221"/>
      <c r="H245" s="221"/>
      <c r="I245" s="221"/>
      <c r="J245" s="221"/>
      <c r="K245" s="221"/>
      <c r="L245" s="221"/>
      <c r="M245" s="221"/>
      <c r="N245" s="221"/>
      <c r="O245" s="221"/>
      <c r="P245" s="221"/>
      <c r="Q245" s="221"/>
      <c r="R245" s="221"/>
      <c r="S245" s="221"/>
      <c r="T245" s="221"/>
      <c r="U245" s="221"/>
      <c r="V245" s="222">
        <v>2</v>
      </c>
      <c r="W245" s="222">
        <v>118</v>
      </c>
      <c r="X245" s="102">
        <f t="shared" si="18"/>
        <v>29.5</v>
      </c>
      <c r="Y245" s="222">
        <v>11</v>
      </c>
      <c r="Z245" s="222">
        <v>805</v>
      </c>
      <c r="AA245" s="102">
        <f t="shared" si="19"/>
        <v>201.25</v>
      </c>
      <c r="AB245" s="222">
        <v>24</v>
      </c>
      <c r="AC245" s="222">
        <v>1808</v>
      </c>
      <c r="AD245" s="102">
        <f t="shared" si="20"/>
        <v>452</v>
      </c>
    </row>
    <row r="246" spans="1:30">
      <c r="A246" s="195" t="s">
        <v>4246</v>
      </c>
      <c r="B246" s="221" t="s">
        <v>3575</v>
      </c>
      <c r="C246" s="261" t="s">
        <v>5</v>
      </c>
      <c r="D246" s="221"/>
      <c r="E246" s="221"/>
      <c r="F246" s="221"/>
      <c r="G246" s="221"/>
      <c r="H246" s="221"/>
      <c r="I246" s="221"/>
      <c r="J246" s="221"/>
      <c r="K246" s="221"/>
      <c r="L246" s="221"/>
      <c r="M246" s="221"/>
      <c r="N246" s="221"/>
      <c r="O246" s="221"/>
      <c r="P246" s="221"/>
      <c r="Q246" s="221"/>
      <c r="R246" s="221"/>
      <c r="S246" s="221"/>
      <c r="T246" s="221"/>
      <c r="U246" s="221"/>
      <c r="V246" s="222">
        <v>8</v>
      </c>
      <c r="W246" s="222">
        <v>512</v>
      </c>
      <c r="X246" s="102">
        <f t="shared" si="18"/>
        <v>128</v>
      </c>
      <c r="Y246" s="222">
        <v>38</v>
      </c>
      <c r="Z246" s="222">
        <v>2518</v>
      </c>
      <c r="AA246" s="102">
        <f t="shared" si="19"/>
        <v>629.5</v>
      </c>
      <c r="AB246" s="222">
        <v>39</v>
      </c>
      <c r="AC246" s="222">
        <v>2461</v>
      </c>
      <c r="AD246" s="102">
        <f t="shared" si="20"/>
        <v>615.25</v>
      </c>
    </row>
    <row r="247" spans="1:30">
      <c r="A247" s="195" t="s">
        <v>4247</v>
      </c>
      <c r="B247" s="221" t="s">
        <v>3576</v>
      </c>
      <c r="C247" s="261" t="s">
        <v>952</v>
      </c>
      <c r="D247" s="221"/>
      <c r="E247" s="221"/>
      <c r="F247" s="221"/>
      <c r="G247" s="221"/>
      <c r="H247" s="221"/>
      <c r="I247" s="221"/>
      <c r="J247" s="221"/>
      <c r="K247" s="221"/>
      <c r="L247" s="221"/>
      <c r="M247" s="221"/>
      <c r="N247" s="221"/>
      <c r="O247" s="221"/>
      <c r="P247" s="221"/>
      <c r="Q247" s="221"/>
      <c r="R247" s="221"/>
      <c r="S247" s="221"/>
      <c r="T247" s="221"/>
      <c r="U247" s="221"/>
      <c r="V247" s="222">
        <v>20</v>
      </c>
      <c r="W247" s="222">
        <v>1636</v>
      </c>
      <c r="X247" s="102">
        <f t="shared" si="18"/>
        <v>409</v>
      </c>
      <c r="Y247" s="222">
        <v>111</v>
      </c>
      <c r="Z247" s="222">
        <v>8989</v>
      </c>
      <c r="AA247" s="102">
        <f t="shared" si="19"/>
        <v>2247.25</v>
      </c>
      <c r="AB247" s="222">
        <v>158</v>
      </c>
      <c r="AC247" s="222">
        <v>12926</v>
      </c>
      <c r="AD247" s="102">
        <f t="shared" si="20"/>
        <v>3231.5</v>
      </c>
    </row>
    <row r="248" spans="1:30">
      <c r="A248" s="195" t="s">
        <v>4248</v>
      </c>
      <c r="B248" s="221" t="s">
        <v>3577</v>
      </c>
      <c r="C248" s="261" t="s">
        <v>952</v>
      </c>
      <c r="D248" s="221"/>
      <c r="E248" s="221"/>
      <c r="F248" s="221"/>
      <c r="G248" s="221"/>
      <c r="H248" s="221"/>
      <c r="I248" s="221"/>
      <c r="J248" s="221"/>
      <c r="K248" s="221"/>
      <c r="L248" s="221"/>
      <c r="M248" s="221"/>
      <c r="N248" s="221"/>
      <c r="O248" s="221"/>
      <c r="P248" s="221"/>
      <c r="Q248" s="221"/>
      <c r="R248" s="221"/>
      <c r="S248" s="221"/>
      <c r="T248" s="221"/>
      <c r="U248" s="221"/>
      <c r="V248" s="222">
        <v>15</v>
      </c>
      <c r="W248" s="222">
        <v>1361</v>
      </c>
      <c r="X248" s="102">
        <f t="shared" si="18"/>
        <v>340.25</v>
      </c>
      <c r="Y248" s="222">
        <v>51</v>
      </c>
      <c r="Z248" s="222">
        <v>3601</v>
      </c>
      <c r="AA248" s="102">
        <f t="shared" si="19"/>
        <v>900.25</v>
      </c>
      <c r="AB248" s="222">
        <v>69</v>
      </c>
      <c r="AC248" s="222">
        <v>5227</v>
      </c>
      <c r="AD248" s="102">
        <f t="shared" si="20"/>
        <v>1306.75</v>
      </c>
    </row>
    <row r="249" spans="1:30">
      <c r="A249" s="195" t="s">
        <v>4249</v>
      </c>
      <c r="B249" s="221" t="s">
        <v>3578</v>
      </c>
      <c r="C249" s="261" t="s">
        <v>5</v>
      </c>
      <c r="D249" s="221"/>
      <c r="E249" s="221"/>
      <c r="F249" s="221"/>
      <c r="G249" s="221"/>
      <c r="H249" s="221"/>
      <c r="I249" s="221"/>
      <c r="J249" s="221"/>
      <c r="K249" s="221"/>
      <c r="L249" s="221"/>
      <c r="M249" s="221"/>
      <c r="N249" s="221"/>
      <c r="O249" s="221"/>
      <c r="P249" s="221"/>
      <c r="Q249" s="221"/>
      <c r="R249" s="221"/>
      <c r="S249" s="221"/>
      <c r="T249" s="221"/>
      <c r="U249" s="221"/>
      <c r="V249" s="222">
        <v>2</v>
      </c>
      <c r="W249" s="222">
        <v>134</v>
      </c>
      <c r="X249" s="102">
        <f t="shared" si="18"/>
        <v>33.5</v>
      </c>
      <c r="Y249" s="222">
        <v>11</v>
      </c>
      <c r="Z249" s="222">
        <v>1109</v>
      </c>
      <c r="AA249" s="102">
        <f t="shared" si="19"/>
        <v>277.25</v>
      </c>
      <c r="AB249" s="222">
        <v>36</v>
      </c>
      <c r="AC249" s="222">
        <v>2948</v>
      </c>
      <c r="AD249" s="102">
        <f t="shared" si="20"/>
        <v>737</v>
      </c>
    </row>
    <row r="250" spans="1:30">
      <c r="A250" s="195" t="s">
        <v>4250</v>
      </c>
      <c r="B250" s="221" t="s">
        <v>3579</v>
      </c>
      <c r="C250" s="261" t="s">
        <v>5</v>
      </c>
      <c r="D250" s="221"/>
      <c r="E250" s="221"/>
      <c r="F250" s="221"/>
      <c r="G250" s="221"/>
      <c r="H250" s="221"/>
      <c r="I250" s="221"/>
      <c r="J250" s="221"/>
      <c r="K250" s="221"/>
      <c r="L250" s="221"/>
      <c r="M250" s="221"/>
      <c r="N250" s="221"/>
      <c r="O250" s="221"/>
      <c r="P250" s="221"/>
      <c r="Q250" s="221"/>
      <c r="R250" s="221"/>
      <c r="S250" s="221"/>
      <c r="T250" s="221"/>
      <c r="U250" s="221"/>
      <c r="V250" s="222">
        <v>9</v>
      </c>
      <c r="W250" s="222">
        <v>711</v>
      </c>
      <c r="X250" s="102">
        <f t="shared" si="18"/>
        <v>177.75</v>
      </c>
      <c r="Y250" s="222">
        <v>163</v>
      </c>
      <c r="Z250" s="222">
        <v>13385</v>
      </c>
      <c r="AA250" s="102">
        <f t="shared" si="19"/>
        <v>3346.25</v>
      </c>
      <c r="AB250" s="222">
        <v>289</v>
      </c>
      <c r="AC250" s="222">
        <v>22503</v>
      </c>
      <c r="AD250" s="102">
        <f t="shared" si="20"/>
        <v>5625.75</v>
      </c>
    </row>
    <row r="251" spans="1:30">
      <c r="A251" s="195" t="s">
        <v>4251</v>
      </c>
      <c r="B251" s="221" t="s">
        <v>3580</v>
      </c>
      <c r="C251" s="261" t="s">
        <v>545</v>
      </c>
      <c r="D251" s="221"/>
      <c r="E251" s="221"/>
      <c r="F251" s="221"/>
      <c r="G251" s="221"/>
      <c r="H251" s="221"/>
      <c r="I251" s="221"/>
      <c r="J251" s="221"/>
      <c r="K251" s="221"/>
      <c r="L251" s="221"/>
      <c r="M251" s="221"/>
      <c r="N251" s="221"/>
      <c r="O251" s="221"/>
      <c r="P251" s="221"/>
      <c r="Q251" s="221"/>
      <c r="R251" s="221"/>
      <c r="S251" s="221"/>
      <c r="T251" s="221"/>
      <c r="U251" s="221"/>
      <c r="V251" s="222">
        <v>97</v>
      </c>
      <c r="W251" s="222">
        <v>6479</v>
      </c>
      <c r="X251" s="102">
        <f t="shared" si="18"/>
        <v>1619.75</v>
      </c>
      <c r="Y251" s="222">
        <v>250</v>
      </c>
      <c r="Z251" s="222">
        <v>15930</v>
      </c>
      <c r="AA251" s="102">
        <f t="shared" si="19"/>
        <v>3982.5</v>
      </c>
      <c r="AB251" s="222">
        <v>282</v>
      </c>
      <c r="AC251" s="222">
        <v>18126</v>
      </c>
      <c r="AD251" s="102">
        <f t="shared" si="20"/>
        <v>4531.5</v>
      </c>
    </row>
    <row r="252" spans="1:30">
      <c r="A252" s="195" t="s">
        <v>4252</v>
      </c>
      <c r="B252" s="221" t="s">
        <v>3581</v>
      </c>
      <c r="C252" s="261" t="s">
        <v>5</v>
      </c>
      <c r="D252" s="221"/>
      <c r="E252" s="221"/>
      <c r="F252" s="221"/>
      <c r="G252" s="221"/>
      <c r="H252" s="221"/>
      <c r="I252" s="221"/>
      <c r="J252" s="221"/>
      <c r="K252" s="221"/>
      <c r="L252" s="221"/>
      <c r="M252" s="221"/>
      <c r="N252" s="221"/>
      <c r="O252" s="221"/>
      <c r="P252" s="221"/>
      <c r="Q252" s="221"/>
      <c r="R252" s="221"/>
      <c r="S252" s="221"/>
      <c r="T252" s="221"/>
      <c r="U252" s="221"/>
      <c r="V252" s="222">
        <v>13</v>
      </c>
      <c r="W252" s="222">
        <v>923</v>
      </c>
      <c r="X252" s="102">
        <f t="shared" si="18"/>
        <v>230.75</v>
      </c>
      <c r="Y252" s="222">
        <v>86</v>
      </c>
      <c r="Z252" s="222">
        <v>5338</v>
      </c>
      <c r="AA252" s="102">
        <f t="shared" si="19"/>
        <v>1334.5</v>
      </c>
      <c r="AB252" s="222">
        <v>101</v>
      </c>
      <c r="AC252" s="222">
        <v>6839</v>
      </c>
      <c r="AD252" s="102">
        <f t="shared" si="20"/>
        <v>1709.75</v>
      </c>
    </row>
    <row r="253" spans="1:30">
      <c r="A253" s="195" t="s">
        <v>4253</v>
      </c>
      <c r="B253" s="221" t="s">
        <v>3582</v>
      </c>
      <c r="C253" s="261" t="s">
        <v>5</v>
      </c>
      <c r="D253" s="221"/>
      <c r="E253" s="221"/>
      <c r="F253" s="221"/>
      <c r="G253" s="221"/>
      <c r="H253" s="221"/>
      <c r="I253" s="221"/>
      <c r="J253" s="221"/>
      <c r="K253" s="221"/>
      <c r="L253" s="221"/>
      <c r="M253" s="221"/>
      <c r="N253" s="221"/>
      <c r="O253" s="221"/>
      <c r="P253" s="221"/>
      <c r="Q253" s="221"/>
      <c r="R253" s="221"/>
      <c r="S253" s="221"/>
      <c r="T253" s="221"/>
      <c r="U253" s="221"/>
      <c r="V253" s="222">
        <v>32</v>
      </c>
      <c r="W253" s="222">
        <v>2292</v>
      </c>
      <c r="X253" s="102">
        <f t="shared" si="18"/>
        <v>573</v>
      </c>
      <c r="Y253" s="222">
        <v>137</v>
      </c>
      <c r="Z253" s="222">
        <v>10771</v>
      </c>
      <c r="AA253" s="102">
        <f t="shared" si="19"/>
        <v>2692.75</v>
      </c>
      <c r="AB253" s="222">
        <v>108</v>
      </c>
      <c r="AC253" s="222">
        <v>8396</v>
      </c>
      <c r="AD253" s="102">
        <f t="shared" si="20"/>
        <v>2099</v>
      </c>
    </row>
    <row r="254" spans="1:30">
      <c r="A254" s="195" t="s">
        <v>4254</v>
      </c>
      <c r="B254" s="221" t="s">
        <v>3583</v>
      </c>
      <c r="C254" s="261" t="s">
        <v>5</v>
      </c>
      <c r="D254" s="221"/>
      <c r="E254" s="221"/>
      <c r="F254" s="221"/>
      <c r="G254" s="221"/>
      <c r="H254" s="221"/>
      <c r="I254" s="221"/>
      <c r="J254" s="221"/>
      <c r="K254" s="221"/>
      <c r="L254" s="221"/>
      <c r="M254" s="221"/>
      <c r="N254" s="221"/>
      <c r="O254" s="221"/>
      <c r="P254" s="221"/>
      <c r="Q254" s="221"/>
      <c r="R254" s="221"/>
      <c r="S254" s="221"/>
      <c r="T254" s="221"/>
      <c r="U254" s="221"/>
      <c r="V254" s="222">
        <v>10</v>
      </c>
      <c r="W254" s="222">
        <v>678</v>
      </c>
      <c r="X254" s="102">
        <f t="shared" si="18"/>
        <v>169.5</v>
      </c>
      <c r="Y254" s="222">
        <v>32</v>
      </c>
      <c r="Z254" s="222">
        <v>2784</v>
      </c>
      <c r="AA254" s="102">
        <f t="shared" si="19"/>
        <v>696</v>
      </c>
      <c r="AB254" s="222">
        <v>56</v>
      </c>
      <c r="AC254" s="222">
        <v>3896</v>
      </c>
      <c r="AD254" s="102">
        <f t="shared" si="20"/>
        <v>974</v>
      </c>
    </row>
    <row r="255" spans="1:30">
      <c r="A255" s="195" t="s">
        <v>4255</v>
      </c>
      <c r="B255" s="221" t="s">
        <v>3584</v>
      </c>
      <c r="C255" s="261" t="s">
        <v>5</v>
      </c>
      <c r="D255" s="221"/>
      <c r="E255" s="221"/>
      <c r="F255" s="221"/>
      <c r="G255" s="221"/>
      <c r="H255" s="221"/>
      <c r="I255" s="221"/>
      <c r="J255" s="221"/>
      <c r="K255" s="221"/>
      <c r="L255" s="221"/>
      <c r="M255" s="221"/>
      <c r="N255" s="221"/>
      <c r="O255" s="221"/>
      <c r="P255" s="221"/>
      <c r="Q255" s="221"/>
      <c r="R255" s="221"/>
      <c r="S255" s="221"/>
      <c r="T255" s="221"/>
      <c r="U255" s="221"/>
      <c r="V255" s="222">
        <v>9</v>
      </c>
      <c r="W255" s="222">
        <v>767</v>
      </c>
      <c r="X255" s="102">
        <f t="shared" si="18"/>
        <v>191.75</v>
      </c>
      <c r="Y255" s="222">
        <v>74</v>
      </c>
      <c r="Z255" s="222">
        <v>5334</v>
      </c>
      <c r="AA255" s="102">
        <f t="shared" si="19"/>
        <v>1333.5</v>
      </c>
      <c r="AB255" s="222">
        <v>44</v>
      </c>
      <c r="AC255" s="222">
        <v>3096</v>
      </c>
      <c r="AD255" s="102">
        <f t="shared" si="20"/>
        <v>774</v>
      </c>
    </row>
    <row r="256" spans="1:30">
      <c r="A256" s="195" t="s">
        <v>4256</v>
      </c>
      <c r="B256" s="221" t="s">
        <v>3585</v>
      </c>
      <c r="C256" s="261" t="s">
        <v>5</v>
      </c>
      <c r="D256" s="221"/>
      <c r="E256" s="221"/>
      <c r="F256" s="221"/>
      <c r="G256" s="221"/>
      <c r="H256" s="221"/>
      <c r="I256" s="221"/>
      <c r="J256" s="221"/>
      <c r="K256" s="221"/>
      <c r="L256" s="221"/>
      <c r="M256" s="221"/>
      <c r="N256" s="221"/>
      <c r="O256" s="221"/>
      <c r="P256" s="221"/>
      <c r="Q256" s="221"/>
      <c r="R256" s="221"/>
      <c r="S256" s="221"/>
      <c r="T256" s="221"/>
      <c r="U256" s="221"/>
      <c r="V256" s="222">
        <v>14</v>
      </c>
      <c r="W256" s="222">
        <v>1042</v>
      </c>
      <c r="X256" s="102">
        <f t="shared" si="18"/>
        <v>260.5</v>
      </c>
      <c r="Y256" s="222">
        <v>44</v>
      </c>
      <c r="Z256" s="222">
        <v>3100</v>
      </c>
      <c r="AA256" s="102">
        <f t="shared" si="19"/>
        <v>775</v>
      </c>
      <c r="AB256" s="222">
        <v>91</v>
      </c>
      <c r="AC256" s="222">
        <v>6297</v>
      </c>
      <c r="AD256" s="102">
        <f t="shared" si="20"/>
        <v>1574.25</v>
      </c>
    </row>
    <row r="257" spans="1:30">
      <c r="A257" s="195" t="s">
        <v>4257</v>
      </c>
      <c r="B257" s="221" t="s">
        <v>3586</v>
      </c>
      <c r="C257" s="261" t="s">
        <v>5</v>
      </c>
      <c r="D257" s="221"/>
      <c r="E257" s="221"/>
      <c r="F257" s="221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1"/>
      <c r="T257" s="221"/>
      <c r="U257" s="221"/>
      <c r="V257" s="222">
        <v>53</v>
      </c>
      <c r="W257" s="222">
        <v>4059</v>
      </c>
      <c r="X257" s="102">
        <f t="shared" si="18"/>
        <v>1014.75</v>
      </c>
      <c r="Y257" s="222">
        <v>107</v>
      </c>
      <c r="Z257" s="222">
        <v>8781</v>
      </c>
      <c r="AA257" s="102">
        <f t="shared" si="19"/>
        <v>2195.25</v>
      </c>
      <c r="AB257" s="222">
        <v>169</v>
      </c>
      <c r="AC257" s="222">
        <v>12411</v>
      </c>
      <c r="AD257" s="102">
        <f t="shared" si="20"/>
        <v>3102.75</v>
      </c>
    </row>
    <row r="258" spans="1:30">
      <c r="A258" s="195" t="s">
        <v>4258</v>
      </c>
      <c r="B258" s="221" t="s">
        <v>3587</v>
      </c>
      <c r="C258" s="261" t="s">
        <v>5</v>
      </c>
      <c r="D258" s="221"/>
      <c r="E258" s="221"/>
      <c r="F258" s="221"/>
      <c r="G258" s="221"/>
      <c r="H258" s="221"/>
      <c r="I258" s="221"/>
      <c r="J258" s="221"/>
      <c r="K258" s="221"/>
      <c r="L258" s="221"/>
      <c r="M258" s="221"/>
      <c r="N258" s="221"/>
      <c r="O258" s="221"/>
      <c r="P258" s="221"/>
      <c r="Q258" s="221"/>
      <c r="R258" s="221"/>
      <c r="S258" s="221"/>
      <c r="T258" s="221"/>
      <c r="U258" s="221"/>
      <c r="V258" s="222">
        <v>6</v>
      </c>
      <c r="W258" s="222">
        <v>394</v>
      </c>
      <c r="X258" s="102">
        <f t="shared" si="18"/>
        <v>98.5</v>
      </c>
      <c r="Y258" s="222">
        <v>20</v>
      </c>
      <c r="Z258" s="222">
        <v>1340</v>
      </c>
      <c r="AA258" s="102">
        <f t="shared" si="19"/>
        <v>335</v>
      </c>
      <c r="AB258" s="222">
        <v>17</v>
      </c>
      <c r="AC258" s="222">
        <v>1275</v>
      </c>
      <c r="AD258" s="102">
        <f t="shared" si="20"/>
        <v>318.75</v>
      </c>
    </row>
    <row r="259" spans="1:30">
      <c r="A259" s="195" t="s">
        <v>4259</v>
      </c>
      <c r="B259" s="221" t="s">
        <v>3588</v>
      </c>
      <c r="C259" s="261" t="s">
        <v>5</v>
      </c>
      <c r="D259" s="221"/>
      <c r="E259" s="221"/>
      <c r="F259" s="221"/>
      <c r="G259" s="221"/>
      <c r="H259" s="221"/>
      <c r="I259" s="221"/>
      <c r="J259" s="221"/>
      <c r="K259" s="221"/>
      <c r="L259" s="221"/>
      <c r="M259" s="221"/>
      <c r="N259" s="221"/>
      <c r="O259" s="221"/>
      <c r="P259" s="221"/>
      <c r="Q259" s="221"/>
      <c r="R259" s="221"/>
      <c r="S259" s="221"/>
      <c r="T259" s="221"/>
      <c r="U259" s="221"/>
      <c r="V259" s="222">
        <v>3</v>
      </c>
      <c r="W259" s="222">
        <v>237</v>
      </c>
      <c r="X259" s="102">
        <f t="shared" si="18"/>
        <v>59.25</v>
      </c>
      <c r="Y259" s="222">
        <v>22</v>
      </c>
      <c r="Z259" s="222">
        <v>1794</v>
      </c>
      <c r="AA259" s="102">
        <f t="shared" si="19"/>
        <v>448.5</v>
      </c>
      <c r="AB259" s="222">
        <v>34</v>
      </c>
      <c r="AC259" s="222">
        <v>2810</v>
      </c>
      <c r="AD259" s="102">
        <f t="shared" si="20"/>
        <v>702.5</v>
      </c>
    </row>
    <row r="260" spans="1:30">
      <c r="A260" s="195" t="s">
        <v>4260</v>
      </c>
      <c r="B260" s="221" t="s">
        <v>3589</v>
      </c>
      <c r="C260" s="261" t="s">
        <v>5</v>
      </c>
      <c r="D260" s="221"/>
      <c r="E260" s="221"/>
      <c r="F260" s="221"/>
      <c r="G260" s="221"/>
      <c r="H260" s="221"/>
      <c r="I260" s="221"/>
      <c r="J260" s="221"/>
      <c r="K260" s="221"/>
      <c r="L260" s="221"/>
      <c r="M260" s="221"/>
      <c r="N260" s="221"/>
      <c r="O260" s="221"/>
      <c r="P260" s="221"/>
      <c r="Q260" s="221"/>
      <c r="R260" s="221"/>
      <c r="S260" s="221"/>
      <c r="T260" s="221"/>
      <c r="U260" s="221"/>
      <c r="V260" s="222">
        <v>18</v>
      </c>
      <c r="W260" s="222">
        <v>1378</v>
      </c>
      <c r="X260" s="102">
        <f t="shared" ref="X260:X323" si="21">W260*25%</f>
        <v>344.5</v>
      </c>
      <c r="Y260" s="222">
        <v>78</v>
      </c>
      <c r="Z260" s="222">
        <v>5122</v>
      </c>
      <c r="AA260" s="102">
        <f t="shared" ref="AA260:AA323" si="22">Z260*25%</f>
        <v>1280.5</v>
      </c>
      <c r="AB260" s="222">
        <v>98</v>
      </c>
      <c r="AC260" s="222">
        <v>6150</v>
      </c>
      <c r="AD260" s="102">
        <f t="shared" ref="AD260:AD323" si="23">AC260*25%</f>
        <v>1537.5</v>
      </c>
    </row>
    <row r="261" spans="1:30">
      <c r="A261" s="195" t="s">
        <v>4261</v>
      </c>
      <c r="B261" s="221" t="s">
        <v>3590</v>
      </c>
      <c r="C261" s="261" t="s">
        <v>5</v>
      </c>
      <c r="D261" s="221"/>
      <c r="E261" s="221"/>
      <c r="F261" s="221"/>
      <c r="G261" s="221"/>
      <c r="H261" s="221"/>
      <c r="I261" s="221"/>
      <c r="J261" s="221"/>
      <c r="K261" s="221"/>
      <c r="L261" s="221"/>
      <c r="M261" s="221"/>
      <c r="N261" s="221"/>
      <c r="O261" s="221"/>
      <c r="P261" s="221"/>
      <c r="Q261" s="221"/>
      <c r="R261" s="221"/>
      <c r="S261" s="221"/>
      <c r="T261" s="221"/>
      <c r="U261" s="221"/>
      <c r="V261" s="222">
        <v>13</v>
      </c>
      <c r="W261" s="222">
        <v>979</v>
      </c>
      <c r="X261" s="102">
        <f t="shared" si="21"/>
        <v>244.75</v>
      </c>
      <c r="Y261" s="222">
        <v>31</v>
      </c>
      <c r="Z261" s="222">
        <v>2117</v>
      </c>
      <c r="AA261" s="102">
        <f t="shared" si="22"/>
        <v>529.25</v>
      </c>
      <c r="AB261" s="222">
        <v>23</v>
      </c>
      <c r="AC261" s="222">
        <v>1889</v>
      </c>
      <c r="AD261" s="102">
        <f t="shared" si="23"/>
        <v>472.25</v>
      </c>
    </row>
    <row r="262" spans="1:30">
      <c r="A262" s="195" t="s">
        <v>4262</v>
      </c>
      <c r="B262" s="221" t="s">
        <v>3591</v>
      </c>
      <c r="C262" s="261" t="s">
        <v>5</v>
      </c>
      <c r="D262" s="221"/>
      <c r="E262" s="221"/>
      <c r="F262" s="221"/>
      <c r="G262" s="221"/>
      <c r="H262" s="221"/>
      <c r="I262" s="221"/>
      <c r="J262" s="221"/>
      <c r="K262" s="221"/>
      <c r="L262" s="221"/>
      <c r="M262" s="221"/>
      <c r="N262" s="221"/>
      <c r="O262" s="221"/>
      <c r="P262" s="221"/>
      <c r="Q262" s="221"/>
      <c r="R262" s="221"/>
      <c r="S262" s="221"/>
      <c r="T262" s="221"/>
      <c r="U262" s="221"/>
      <c r="V262" s="222">
        <v>13</v>
      </c>
      <c r="W262" s="222">
        <v>1019</v>
      </c>
      <c r="X262" s="102">
        <f t="shared" si="21"/>
        <v>254.75</v>
      </c>
      <c r="Y262" s="222">
        <v>13</v>
      </c>
      <c r="Z262" s="222">
        <v>1079</v>
      </c>
      <c r="AA262" s="102">
        <f t="shared" si="22"/>
        <v>269.75</v>
      </c>
      <c r="AB262" s="222">
        <v>20</v>
      </c>
      <c r="AC262" s="222">
        <v>1716</v>
      </c>
      <c r="AD262" s="102">
        <f t="shared" si="23"/>
        <v>429</v>
      </c>
    </row>
    <row r="263" spans="1:30">
      <c r="A263" s="195" t="s">
        <v>4263</v>
      </c>
      <c r="B263" s="221" t="s">
        <v>3592</v>
      </c>
      <c r="C263" s="261" t="s">
        <v>5</v>
      </c>
      <c r="D263" s="221"/>
      <c r="E263" s="221"/>
      <c r="F263" s="221"/>
      <c r="G263" s="221"/>
      <c r="H263" s="221"/>
      <c r="I263" s="221"/>
      <c r="J263" s="221"/>
      <c r="K263" s="221"/>
      <c r="L263" s="221"/>
      <c r="M263" s="221"/>
      <c r="N263" s="221"/>
      <c r="O263" s="221"/>
      <c r="P263" s="221"/>
      <c r="Q263" s="221"/>
      <c r="R263" s="221"/>
      <c r="S263" s="221"/>
      <c r="T263" s="221"/>
      <c r="U263" s="221"/>
      <c r="V263" s="222">
        <v>14</v>
      </c>
      <c r="W263" s="222">
        <v>1098</v>
      </c>
      <c r="X263" s="102">
        <f t="shared" si="21"/>
        <v>274.5</v>
      </c>
      <c r="Y263" s="222">
        <v>39</v>
      </c>
      <c r="Z263" s="222">
        <v>2813</v>
      </c>
      <c r="AA263" s="102">
        <f t="shared" si="22"/>
        <v>703.25</v>
      </c>
      <c r="AB263" s="222">
        <v>66</v>
      </c>
      <c r="AC263" s="222">
        <v>5174</v>
      </c>
      <c r="AD263" s="102">
        <f t="shared" si="23"/>
        <v>1293.5</v>
      </c>
    </row>
    <row r="264" spans="1:30">
      <c r="A264" s="195" t="s">
        <v>4264</v>
      </c>
      <c r="B264" s="221" t="s">
        <v>3593</v>
      </c>
      <c r="C264" s="261" t="s">
        <v>5</v>
      </c>
      <c r="D264" s="221"/>
      <c r="E264" s="221"/>
      <c r="F264" s="221"/>
      <c r="G264" s="221"/>
      <c r="H264" s="221"/>
      <c r="I264" s="221"/>
      <c r="J264" s="221"/>
      <c r="K264" s="221"/>
      <c r="L264" s="221"/>
      <c r="M264" s="221"/>
      <c r="N264" s="221"/>
      <c r="O264" s="221"/>
      <c r="P264" s="221"/>
      <c r="Q264" s="221"/>
      <c r="R264" s="221"/>
      <c r="S264" s="221"/>
      <c r="T264" s="221"/>
      <c r="U264" s="221"/>
      <c r="V264" s="222">
        <v>6</v>
      </c>
      <c r="W264" s="222">
        <v>454</v>
      </c>
      <c r="X264" s="102">
        <f t="shared" si="21"/>
        <v>113.5</v>
      </c>
      <c r="Y264" s="222">
        <v>29</v>
      </c>
      <c r="Z264" s="222">
        <v>1967</v>
      </c>
      <c r="AA264" s="102">
        <f t="shared" si="22"/>
        <v>491.75</v>
      </c>
      <c r="AB264" s="222">
        <v>60</v>
      </c>
      <c r="AC264" s="222">
        <v>4668</v>
      </c>
      <c r="AD264" s="102">
        <f t="shared" si="23"/>
        <v>1167</v>
      </c>
    </row>
    <row r="265" spans="1:30">
      <c r="A265" s="195" t="s">
        <v>4265</v>
      </c>
      <c r="B265" s="221" t="s">
        <v>3594</v>
      </c>
      <c r="C265" s="261" t="s">
        <v>5</v>
      </c>
      <c r="D265" s="221"/>
      <c r="E265" s="221"/>
      <c r="F265" s="221"/>
      <c r="G265" s="221"/>
      <c r="H265" s="221"/>
      <c r="I265" s="221"/>
      <c r="J265" s="221"/>
      <c r="K265" s="221"/>
      <c r="L265" s="221"/>
      <c r="M265" s="221"/>
      <c r="N265" s="221"/>
      <c r="O265" s="221"/>
      <c r="P265" s="221"/>
      <c r="Q265" s="221"/>
      <c r="R265" s="221"/>
      <c r="S265" s="221"/>
      <c r="T265" s="221"/>
      <c r="U265" s="221"/>
      <c r="V265" s="222">
        <v>3</v>
      </c>
      <c r="W265" s="222">
        <v>193</v>
      </c>
      <c r="X265" s="102">
        <f t="shared" si="21"/>
        <v>48.25</v>
      </c>
      <c r="Y265" s="222">
        <v>35</v>
      </c>
      <c r="Z265" s="222">
        <v>2905</v>
      </c>
      <c r="AA265" s="102">
        <f t="shared" si="22"/>
        <v>726.25</v>
      </c>
      <c r="AB265" s="222">
        <v>52</v>
      </c>
      <c r="AC265" s="222">
        <v>4168</v>
      </c>
      <c r="AD265" s="102">
        <f t="shared" si="23"/>
        <v>1042</v>
      </c>
    </row>
    <row r="266" spans="1:30">
      <c r="A266" s="195" t="s">
        <v>4266</v>
      </c>
      <c r="B266" s="221" t="s">
        <v>3595</v>
      </c>
      <c r="C266" s="261" t="s">
        <v>5</v>
      </c>
      <c r="D266" s="221"/>
      <c r="E266" s="221"/>
      <c r="F266" s="221"/>
      <c r="G266" s="221"/>
      <c r="H266" s="221"/>
      <c r="I266" s="221"/>
      <c r="J266" s="221"/>
      <c r="K266" s="221"/>
      <c r="L266" s="221"/>
      <c r="M266" s="221"/>
      <c r="N266" s="221"/>
      <c r="O266" s="221"/>
      <c r="P266" s="221"/>
      <c r="Q266" s="221"/>
      <c r="R266" s="221"/>
      <c r="S266" s="221"/>
      <c r="T266" s="221"/>
      <c r="U266" s="221"/>
      <c r="V266" s="222">
        <v>40</v>
      </c>
      <c r="W266" s="222">
        <v>2764</v>
      </c>
      <c r="X266" s="102">
        <f t="shared" si="21"/>
        <v>691</v>
      </c>
      <c r="Y266" s="222">
        <v>160</v>
      </c>
      <c r="Z266" s="222">
        <v>11536</v>
      </c>
      <c r="AA266" s="102">
        <f t="shared" si="22"/>
        <v>2884</v>
      </c>
      <c r="AB266" s="222">
        <v>205</v>
      </c>
      <c r="AC266" s="222">
        <v>14735</v>
      </c>
      <c r="AD266" s="102">
        <f t="shared" si="23"/>
        <v>3683.75</v>
      </c>
    </row>
    <row r="267" spans="1:30">
      <c r="A267" s="195" t="s">
        <v>4267</v>
      </c>
      <c r="B267" s="221" t="s">
        <v>3596</v>
      </c>
      <c r="C267" s="261" t="s">
        <v>5</v>
      </c>
      <c r="D267" s="221"/>
      <c r="E267" s="221"/>
      <c r="F267" s="221"/>
      <c r="G267" s="221"/>
      <c r="H267" s="221"/>
      <c r="I267" s="221"/>
      <c r="J267" s="221"/>
      <c r="K267" s="221"/>
      <c r="L267" s="221"/>
      <c r="M267" s="221"/>
      <c r="N267" s="221"/>
      <c r="O267" s="221"/>
      <c r="P267" s="221"/>
      <c r="Q267" s="221"/>
      <c r="R267" s="221"/>
      <c r="S267" s="221"/>
      <c r="T267" s="221"/>
      <c r="U267" s="221"/>
      <c r="V267" s="222">
        <v>1</v>
      </c>
      <c r="W267" s="222">
        <v>35</v>
      </c>
      <c r="X267" s="102">
        <f t="shared" si="21"/>
        <v>8.75</v>
      </c>
      <c r="Y267" s="222">
        <v>1</v>
      </c>
      <c r="Z267" s="222">
        <v>59</v>
      </c>
      <c r="AA267" s="102">
        <f t="shared" si="22"/>
        <v>14.75</v>
      </c>
      <c r="AB267" s="222">
        <v>1</v>
      </c>
      <c r="AC267" s="222">
        <v>119</v>
      </c>
      <c r="AD267" s="102">
        <f t="shared" si="23"/>
        <v>29.75</v>
      </c>
    </row>
    <row r="268" spans="1:30">
      <c r="A268" s="195" t="s">
        <v>4268</v>
      </c>
      <c r="B268" s="221" t="s">
        <v>3597</v>
      </c>
      <c r="C268" s="261" t="s">
        <v>38</v>
      </c>
      <c r="D268" s="221"/>
      <c r="E268" s="221"/>
      <c r="F268" s="221"/>
      <c r="G268" s="221"/>
      <c r="H268" s="221"/>
      <c r="I268" s="221"/>
      <c r="J268" s="221"/>
      <c r="K268" s="221"/>
      <c r="L268" s="221"/>
      <c r="M268" s="221"/>
      <c r="N268" s="221"/>
      <c r="O268" s="221"/>
      <c r="P268" s="221"/>
      <c r="Q268" s="221"/>
      <c r="R268" s="221"/>
      <c r="S268" s="221"/>
      <c r="T268" s="221"/>
      <c r="U268" s="221"/>
      <c r="V268" s="222">
        <v>81</v>
      </c>
      <c r="W268" s="222">
        <v>5847</v>
      </c>
      <c r="X268" s="102">
        <f t="shared" si="21"/>
        <v>1461.75</v>
      </c>
      <c r="Y268" s="222">
        <v>72</v>
      </c>
      <c r="Z268" s="222">
        <v>4696</v>
      </c>
      <c r="AA268" s="102">
        <f t="shared" si="22"/>
        <v>1174</v>
      </c>
      <c r="AB268" s="222">
        <v>121</v>
      </c>
      <c r="AC268" s="222">
        <v>7179</v>
      </c>
      <c r="AD268" s="102">
        <f t="shared" si="23"/>
        <v>1794.75</v>
      </c>
    </row>
    <row r="269" spans="1:30">
      <c r="A269" s="195" t="s">
        <v>4269</v>
      </c>
      <c r="B269" s="221" t="s">
        <v>3598</v>
      </c>
      <c r="C269" s="261" t="s">
        <v>5</v>
      </c>
      <c r="D269" s="221"/>
      <c r="E269" s="221"/>
      <c r="F269" s="221"/>
      <c r="G269" s="221"/>
      <c r="H269" s="221"/>
      <c r="I269" s="221"/>
      <c r="J269" s="221"/>
      <c r="K269" s="221"/>
      <c r="L269" s="221"/>
      <c r="M269" s="221"/>
      <c r="N269" s="221"/>
      <c r="O269" s="221"/>
      <c r="P269" s="221"/>
      <c r="Q269" s="221"/>
      <c r="R269" s="221"/>
      <c r="S269" s="221"/>
      <c r="T269" s="221"/>
      <c r="U269" s="221"/>
      <c r="V269" s="222">
        <v>31</v>
      </c>
      <c r="W269" s="222">
        <v>2173</v>
      </c>
      <c r="X269" s="102">
        <f t="shared" si="21"/>
        <v>543.25</v>
      </c>
      <c r="Y269" s="222">
        <v>102</v>
      </c>
      <c r="Z269" s="222">
        <v>7186</v>
      </c>
      <c r="AA269" s="102">
        <f t="shared" si="22"/>
        <v>1796.5</v>
      </c>
      <c r="AB269" s="222">
        <v>131</v>
      </c>
      <c r="AC269" s="222">
        <v>10117</v>
      </c>
      <c r="AD269" s="102">
        <f t="shared" si="23"/>
        <v>2529.25</v>
      </c>
    </row>
    <row r="270" spans="1:30">
      <c r="A270" s="195" t="s">
        <v>4270</v>
      </c>
      <c r="B270" s="221" t="s">
        <v>3599</v>
      </c>
      <c r="C270" s="261" t="s">
        <v>5</v>
      </c>
      <c r="D270" s="221"/>
      <c r="E270" s="221"/>
      <c r="F270" s="221"/>
      <c r="G270" s="221"/>
      <c r="H270" s="221"/>
      <c r="I270" s="221"/>
      <c r="J270" s="221"/>
      <c r="K270" s="221"/>
      <c r="L270" s="221"/>
      <c r="M270" s="221"/>
      <c r="N270" s="221"/>
      <c r="O270" s="221"/>
      <c r="P270" s="221"/>
      <c r="Q270" s="221"/>
      <c r="R270" s="221"/>
      <c r="S270" s="221"/>
      <c r="T270" s="221"/>
      <c r="U270" s="221"/>
      <c r="V270" s="222">
        <v>13</v>
      </c>
      <c r="W270" s="222">
        <v>803</v>
      </c>
      <c r="X270" s="102">
        <f t="shared" si="21"/>
        <v>200.75</v>
      </c>
      <c r="Y270" s="222">
        <v>239</v>
      </c>
      <c r="Z270" s="222">
        <v>15593</v>
      </c>
      <c r="AA270" s="102">
        <f t="shared" si="22"/>
        <v>3898.25</v>
      </c>
      <c r="AB270" s="222">
        <v>177</v>
      </c>
      <c r="AC270" s="222">
        <v>10875</v>
      </c>
      <c r="AD270" s="102">
        <f t="shared" si="23"/>
        <v>2718.75</v>
      </c>
    </row>
    <row r="271" spans="1:30">
      <c r="A271" s="195" t="s">
        <v>4271</v>
      </c>
      <c r="B271" s="221" t="s">
        <v>3600</v>
      </c>
      <c r="C271" s="261" t="s">
        <v>5</v>
      </c>
      <c r="D271" s="221"/>
      <c r="E271" s="221"/>
      <c r="F271" s="221"/>
      <c r="G271" s="221"/>
      <c r="H271" s="221"/>
      <c r="I271" s="221"/>
      <c r="J271" s="221"/>
      <c r="K271" s="221"/>
      <c r="L271" s="221"/>
      <c r="M271" s="221"/>
      <c r="N271" s="221"/>
      <c r="O271" s="221"/>
      <c r="P271" s="221"/>
      <c r="Q271" s="221"/>
      <c r="R271" s="221"/>
      <c r="S271" s="221"/>
      <c r="T271" s="221"/>
      <c r="U271" s="221"/>
      <c r="V271" s="222">
        <v>1</v>
      </c>
      <c r="W271" s="222">
        <v>59</v>
      </c>
      <c r="X271" s="102">
        <f t="shared" si="21"/>
        <v>14.75</v>
      </c>
      <c r="Y271" s="222">
        <v>7</v>
      </c>
      <c r="Z271" s="222">
        <v>469</v>
      </c>
      <c r="AA271" s="102">
        <f t="shared" si="22"/>
        <v>117.25</v>
      </c>
      <c r="AB271" s="222">
        <v>9</v>
      </c>
      <c r="AC271" s="222">
        <v>435</v>
      </c>
      <c r="AD271" s="102">
        <f t="shared" si="23"/>
        <v>108.75</v>
      </c>
    </row>
    <row r="272" spans="1:30">
      <c r="A272" s="195" t="s">
        <v>4272</v>
      </c>
      <c r="B272" s="221" t="s">
        <v>3601</v>
      </c>
      <c r="C272" s="261" t="s">
        <v>5</v>
      </c>
      <c r="D272" s="221"/>
      <c r="E272" s="221"/>
      <c r="F272" s="221"/>
      <c r="G272" s="221"/>
      <c r="H272" s="221"/>
      <c r="I272" s="221"/>
      <c r="J272" s="221"/>
      <c r="K272" s="221"/>
      <c r="L272" s="221"/>
      <c r="M272" s="221"/>
      <c r="N272" s="221"/>
      <c r="O272" s="221"/>
      <c r="P272" s="221"/>
      <c r="Q272" s="221"/>
      <c r="R272" s="221"/>
      <c r="S272" s="221"/>
      <c r="T272" s="221"/>
      <c r="U272" s="221"/>
      <c r="V272" s="222">
        <v>54</v>
      </c>
      <c r="W272" s="222">
        <v>3590</v>
      </c>
      <c r="X272" s="102">
        <f t="shared" si="21"/>
        <v>897.5</v>
      </c>
      <c r="Y272" s="222">
        <v>137</v>
      </c>
      <c r="Z272" s="222">
        <v>9663</v>
      </c>
      <c r="AA272" s="102">
        <f t="shared" si="22"/>
        <v>2415.75</v>
      </c>
      <c r="AB272" s="222">
        <v>116</v>
      </c>
      <c r="AC272" s="222">
        <v>9044</v>
      </c>
      <c r="AD272" s="102">
        <f t="shared" si="23"/>
        <v>2261</v>
      </c>
    </row>
    <row r="273" spans="1:30">
      <c r="A273" s="195" t="s">
        <v>4273</v>
      </c>
      <c r="B273" s="221" t="s">
        <v>3602</v>
      </c>
      <c r="C273" s="261" t="s">
        <v>5</v>
      </c>
      <c r="D273" s="221"/>
      <c r="E273" s="221"/>
      <c r="F273" s="221"/>
      <c r="G273" s="221"/>
      <c r="H273" s="221"/>
      <c r="I273" s="221"/>
      <c r="J273" s="221"/>
      <c r="K273" s="221"/>
      <c r="L273" s="221"/>
      <c r="M273" s="221"/>
      <c r="N273" s="221"/>
      <c r="O273" s="221"/>
      <c r="P273" s="221"/>
      <c r="Q273" s="221"/>
      <c r="R273" s="221"/>
      <c r="S273" s="221"/>
      <c r="T273" s="221"/>
      <c r="U273" s="221"/>
      <c r="V273" s="222">
        <v>7</v>
      </c>
      <c r="W273" s="222">
        <v>533</v>
      </c>
      <c r="X273" s="102">
        <f t="shared" si="21"/>
        <v>133.25</v>
      </c>
      <c r="Y273" s="222">
        <v>41</v>
      </c>
      <c r="Z273" s="222">
        <v>2743</v>
      </c>
      <c r="AA273" s="102">
        <f t="shared" si="22"/>
        <v>685.75</v>
      </c>
      <c r="AB273" s="222">
        <v>25</v>
      </c>
      <c r="AC273" s="222">
        <v>2211</v>
      </c>
      <c r="AD273" s="102">
        <f t="shared" si="23"/>
        <v>552.75</v>
      </c>
    </row>
    <row r="274" spans="1:30">
      <c r="A274" s="195" t="s">
        <v>4274</v>
      </c>
      <c r="B274" s="221" t="s">
        <v>3603</v>
      </c>
      <c r="C274" s="261" t="s">
        <v>5</v>
      </c>
      <c r="D274" s="221"/>
      <c r="E274" s="221"/>
      <c r="F274" s="221"/>
      <c r="G274" s="221"/>
      <c r="H274" s="221"/>
      <c r="I274" s="221"/>
      <c r="J274" s="221"/>
      <c r="K274" s="221"/>
      <c r="L274" s="221"/>
      <c r="M274" s="221"/>
      <c r="N274" s="221"/>
      <c r="O274" s="221"/>
      <c r="P274" s="221"/>
      <c r="Q274" s="221"/>
      <c r="R274" s="221"/>
      <c r="S274" s="221"/>
      <c r="T274" s="221"/>
      <c r="U274" s="221"/>
      <c r="V274" s="222">
        <v>15</v>
      </c>
      <c r="W274" s="222">
        <v>1385</v>
      </c>
      <c r="X274" s="102">
        <f t="shared" si="21"/>
        <v>346.25</v>
      </c>
      <c r="Y274" s="222">
        <v>53</v>
      </c>
      <c r="Z274" s="222">
        <v>3907</v>
      </c>
      <c r="AA274" s="102">
        <f t="shared" si="22"/>
        <v>976.75</v>
      </c>
      <c r="AB274" s="222">
        <v>47</v>
      </c>
      <c r="AC274" s="222">
        <v>3421</v>
      </c>
      <c r="AD274" s="102">
        <f t="shared" si="23"/>
        <v>855.25</v>
      </c>
    </row>
    <row r="275" spans="1:30">
      <c r="A275" s="195" t="s">
        <v>4275</v>
      </c>
      <c r="B275" s="221" t="s">
        <v>3604</v>
      </c>
      <c r="C275" s="261" t="s">
        <v>5</v>
      </c>
      <c r="D275" s="221"/>
      <c r="E275" s="221"/>
      <c r="F275" s="221"/>
      <c r="G275" s="221"/>
      <c r="H275" s="221"/>
      <c r="I275" s="221"/>
      <c r="J275" s="221"/>
      <c r="K275" s="221"/>
      <c r="L275" s="221"/>
      <c r="M275" s="221"/>
      <c r="N275" s="221"/>
      <c r="O275" s="221"/>
      <c r="P275" s="221"/>
      <c r="Q275" s="221"/>
      <c r="R275" s="221"/>
      <c r="S275" s="221"/>
      <c r="T275" s="221"/>
      <c r="U275" s="221"/>
      <c r="V275" s="222">
        <v>13</v>
      </c>
      <c r="W275" s="222">
        <v>695</v>
      </c>
      <c r="X275" s="102">
        <f t="shared" si="21"/>
        <v>173.75</v>
      </c>
      <c r="Y275" s="222">
        <v>30</v>
      </c>
      <c r="Z275" s="222">
        <v>2254</v>
      </c>
      <c r="AA275" s="102">
        <f t="shared" si="22"/>
        <v>563.5</v>
      </c>
      <c r="AB275" s="222">
        <v>109</v>
      </c>
      <c r="AC275" s="222">
        <v>7227</v>
      </c>
      <c r="AD275" s="102">
        <f t="shared" si="23"/>
        <v>1806.75</v>
      </c>
    </row>
    <row r="276" spans="1:30">
      <c r="A276" s="195" t="s">
        <v>4276</v>
      </c>
      <c r="B276" s="221" t="s">
        <v>3605</v>
      </c>
      <c r="C276" s="261" t="s">
        <v>5</v>
      </c>
      <c r="D276" s="221"/>
      <c r="E276" s="221"/>
      <c r="F276" s="221"/>
      <c r="G276" s="221"/>
      <c r="H276" s="221"/>
      <c r="I276" s="221"/>
      <c r="J276" s="221"/>
      <c r="K276" s="221"/>
      <c r="L276" s="221"/>
      <c r="M276" s="221"/>
      <c r="N276" s="221"/>
      <c r="O276" s="221"/>
      <c r="P276" s="221"/>
      <c r="Q276" s="221"/>
      <c r="R276" s="221"/>
      <c r="S276" s="221"/>
      <c r="T276" s="221"/>
      <c r="U276" s="221"/>
      <c r="V276" s="222">
        <v>19</v>
      </c>
      <c r="W276" s="222">
        <v>1361</v>
      </c>
      <c r="X276" s="102">
        <f t="shared" si="21"/>
        <v>340.25</v>
      </c>
      <c r="Y276" s="222">
        <v>33</v>
      </c>
      <c r="Z276" s="222">
        <v>2419</v>
      </c>
      <c r="AA276" s="102">
        <f t="shared" si="22"/>
        <v>604.75</v>
      </c>
      <c r="AB276" s="222">
        <v>51</v>
      </c>
      <c r="AC276" s="222">
        <v>3665</v>
      </c>
      <c r="AD276" s="102">
        <f t="shared" si="23"/>
        <v>916.25</v>
      </c>
    </row>
    <row r="277" spans="1:30">
      <c r="A277" s="195" t="s">
        <v>4277</v>
      </c>
      <c r="B277" s="221" t="s">
        <v>3606</v>
      </c>
      <c r="C277" s="261" t="s">
        <v>955</v>
      </c>
      <c r="D277" s="221"/>
      <c r="E277" s="221"/>
      <c r="F277" s="221"/>
      <c r="G277" s="221"/>
      <c r="H277" s="221"/>
      <c r="I277" s="221"/>
      <c r="J277" s="221"/>
      <c r="K277" s="221"/>
      <c r="L277" s="221"/>
      <c r="M277" s="221"/>
      <c r="N277" s="221"/>
      <c r="O277" s="221"/>
      <c r="P277" s="221"/>
      <c r="Q277" s="221"/>
      <c r="R277" s="221"/>
      <c r="S277" s="221"/>
      <c r="T277" s="221"/>
      <c r="U277" s="221"/>
      <c r="V277" s="222">
        <v>6</v>
      </c>
      <c r="W277" s="222">
        <v>454</v>
      </c>
      <c r="X277" s="102">
        <f t="shared" si="21"/>
        <v>113.5</v>
      </c>
      <c r="Y277" s="222">
        <v>17</v>
      </c>
      <c r="Z277" s="222">
        <v>1259</v>
      </c>
      <c r="AA277" s="102">
        <f t="shared" si="22"/>
        <v>314.75</v>
      </c>
      <c r="AB277" s="222">
        <v>30</v>
      </c>
      <c r="AC277" s="222">
        <v>2030</v>
      </c>
      <c r="AD277" s="102">
        <f t="shared" si="23"/>
        <v>507.5</v>
      </c>
    </row>
    <row r="278" spans="1:30">
      <c r="A278" s="195" t="s">
        <v>4278</v>
      </c>
      <c r="B278" s="221" t="s">
        <v>3607</v>
      </c>
      <c r="C278" s="261" t="s">
        <v>5</v>
      </c>
      <c r="D278" s="221"/>
      <c r="E278" s="221"/>
      <c r="F278" s="221"/>
      <c r="G278" s="221"/>
      <c r="H278" s="221"/>
      <c r="I278" s="221"/>
      <c r="J278" s="221"/>
      <c r="K278" s="221"/>
      <c r="L278" s="221"/>
      <c r="M278" s="221"/>
      <c r="N278" s="221"/>
      <c r="O278" s="221"/>
      <c r="P278" s="221"/>
      <c r="Q278" s="221"/>
      <c r="R278" s="221"/>
      <c r="S278" s="221"/>
      <c r="T278" s="221"/>
      <c r="U278" s="221"/>
      <c r="V278" s="222">
        <v>11</v>
      </c>
      <c r="W278" s="222">
        <v>1089</v>
      </c>
      <c r="X278" s="102">
        <f t="shared" si="21"/>
        <v>272.25</v>
      </c>
      <c r="Y278" s="222">
        <v>79</v>
      </c>
      <c r="Z278" s="222">
        <v>5617</v>
      </c>
      <c r="AA278" s="102">
        <f t="shared" si="22"/>
        <v>1404.25</v>
      </c>
      <c r="AB278" s="222">
        <v>86</v>
      </c>
      <c r="AC278" s="222">
        <v>5762</v>
      </c>
      <c r="AD278" s="102">
        <f t="shared" si="23"/>
        <v>1440.5</v>
      </c>
    </row>
    <row r="279" spans="1:30">
      <c r="A279" s="195" t="s">
        <v>4279</v>
      </c>
      <c r="B279" s="221" t="s">
        <v>3608</v>
      </c>
      <c r="C279" s="261" t="s">
        <v>5</v>
      </c>
      <c r="D279" s="221"/>
      <c r="E279" s="221"/>
      <c r="F279" s="221"/>
      <c r="G279" s="221"/>
      <c r="H279" s="221"/>
      <c r="I279" s="221"/>
      <c r="J279" s="221"/>
      <c r="K279" s="221"/>
      <c r="L279" s="221"/>
      <c r="M279" s="221"/>
      <c r="N279" s="221"/>
      <c r="O279" s="221"/>
      <c r="P279" s="221"/>
      <c r="Q279" s="221"/>
      <c r="R279" s="221"/>
      <c r="S279" s="221"/>
      <c r="T279" s="221"/>
      <c r="U279" s="221"/>
      <c r="V279" s="222">
        <v>5</v>
      </c>
      <c r="W279" s="222">
        <v>451</v>
      </c>
      <c r="X279" s="102">
        <f t="shared" si="21"/>
        <v>112.75</v>
      </c>
      <c r="Y279" s="222">
        <v>45</v>
      </c>
      <c r="Z279" s="222">
        <v>3383</v>
      </c>
      <c r="AA279" s="102">
        <f t="shared" si="22"/>
        <v>845.75</v>
      </c>
      <c r="AB279" s="222">
        <v>66</v>
      </c>
      <c r="AC279" s="222">
        <v>4466</v>
      </c>
      <c r="AD279" s="102">
        <f t="shared" si="23"/>
        <v>1116.5</v>
      </c>
    </row>
    <row r="280" spans="1:30">
      <c r="A280" s="195" t="s">
        <v>4280</v>
      </c>
      <c r="B280" s="221" t="s">
        <v>3609</v>
      </c>
      <c r="C280" s="261" t="s">
        <v>5</v>
      </c>
      <c r="D280" s="221"/>
      <c r="E280" s="221"/>
      <c r="F280" s="221"/>
      <c r="G280" s="221"/>
      <c r="H280" s="221"/>
      <c r="I280" s="221"/>
      <c r="J280" s="221"/>
      <c r="K280" s="221"/>
      <c r="L280" s="221"/>
      <c r="M280" s="221"/>
      <c r="N280" s="221"/>
      <c r="O280" s="221"/>
      <c r="P280" s="221"/>
      <c r="Q280" s="221"/>
      <c r="R280" s="221"/>
      <c r="S280" s="221"/>
      <c r="T280" s="221"/>
      <c r="U280" s="221"/>
      <c r="V280" s="222">
        <v>10</v>
      </c>
      <c r="W280" s="222">
        <v>698</v>
      </c>
      <c r="X280" s="102">
        <f t="shared" si="21"/>
        <v>174.5</v>
      </c>
      <c r="Y280" s="222">
        <v>19</v>
      </c>
      <c r="Z280" s="222">
        <v>1257</v>
      </c>
      <c r="AA280" s="102">
        <f t="shared" si="22"/>
        <v>314.25</v>
      </c>
      <c r="AB280" s="222">
        <v>26</v>
      </c>
      <c r="AC280" s="222">
        <v>1922</v>
      </c>
      <c r="AD280" s="102">
        <f t="shared" si="23"/>
        <v>480.5</v>
      </c>
    </row>
    <row r="281" spans="1:30">
      <c r="A281" s="195" t="s">
        <v>4281</v>
      </c>
      <c r="B281" s="221" t="s">
        <v>3610</v>
      </c>
      <c r="C281" s="261" t="s">
        <v>5</v>
      </c>
      <c r="D281" s="221"/>
      <c r="E281" s="221"/>
      <c r="F281" s="221"/>
      <c r="G281" s="221"/>
      <c r="H281" s="221"/>
      <c r="I281" s="221"/>
      <c r="J281" s="221"/>
      <c r="K281" s="221"/>
      <c r="L281" s="221"/>
      <c r="M281" s="221"/>
      <c r="N281" s="221"/>
      <c r="O281" s="221"/>
      <c r="P281" s="221"/>
      <c r="Q281" s="221"/>
      <c r="R281" s="221"/>
      <c r="S281" s="221"/>
      <c r="T281" s="221"/>
      <c r="U281" s="221"/>
      <c r="V281" s="222">
        <v>8</v>
      </c>
      <c r="W281" s="222">
        <v>508</v>
      </c>
      <c r="X281" s="102">
        <f t="shared" si="21"/>
        <v>127</v>
      </c>
      <c r="Y281" s="222">
        <v>33</v>
      </c>
      <c r="Z281" s="222">
        <v>2615</v>
      </c>
      <c r="AA281" s="102">
        <f t="shared" si="22"/>
        <v>653.75</v>
      </c>
      <c r="AB281" s="222">
        <v>47</v>
      </c>
      <c r="AC281" s="222">
        <v>3285</v>
      </c>
      <c r="AD281" s="102">
        <f t="shared" si="23"/>
        <v>821.25</v>
      </c>
    </row>
    <row r="282" spans="1:30">
      <c r="A282" s="195" t="s">
        <v>4282</v>
      </c>
      <c r="B282" s="221" t="s">
        <v>3611</v>
      </c>
      <c r="C282" s="261" t="s">
        <v>5</v>
      </c>
      <c r="D282" s="221"/>
      <c r="E282" s="221"/>
      <c r="F282" s="221"/>
      <c r="G282" s="221"/>
      <c r="H282" s="221"/>
      <c r="I282" s="221"/>
      <c r="J282" s="221"/>
      <c r="K282" s="221"/>
      <c r="L282" s="221"/>
      <c r="M282" s="221"/>
      <c r="N282" s="221"/>
      <c r="O282" s="221"/>
      <c r="P282" s="221"/>
      <c r="Q282" s="221"/>
      <c r="R282" s="221"/>
      <c r="S282" s="221"/>
      <c r="T282" s="221"/>
      <c r="U282" s="221"/>
      <c r="V282" s="222">
        <v>5</v>
      </c>
      <c r="W282" s="222">
        <v>307</v>
      </c>
      <c r="X282" s="102">
        <f t="shared" si="21"/>
        <v>76.75</v>
      </c>
      <c r="Y282" s="222">
        <v>35</v>
      </c>
      <c r="Z282" s="222">
        <v>2037</v>
      </c>
      <c r="AA282" s="102">
        <f t="shared" si="22"/>
        <v>509.25</v>
      </c>
      <c r="AB282" s="222">
        <v>14</v>
      </c>
      <c r="AC282" s="222">
        <v>894</v>
      </c>
      <c r="AD282" s="102">
        <f t="shared" si="23"/>
        <v>223.5</v>
      </c>
    </row>
    <row r="283" spans="1:30">
      <c r="A283" s="195" t="s">
        <v>4283</v>
      </c>
      <c r="B283" s="221" t="s">
        <v>3612</v>
      </c>
      <c r="C283" s="261" t="s">
        <v>5</v>
      </c>
      <c r="D283" s="221"/>
      <c r="E283" s="221"/>
      <c r="F283" s="221"/>
      <c r="G283" s="221"/>
      <c r="H283" s="221"/>
      <c r="I283" s="221"/>
      <c r="J283" s="221"/>
      <c r="K283" s="221"/>
      <c r="L283" s="221"/>
      <c r="M283" s="221"/>
      <c r="N283" s="221"/>
      <c r="O283" s="221"/>
      <c r="P283" s="221"/>
      <c r="Q283" s="221"/>
      <c r="R283" s="221"/>
      <c r="S283" s="221"/>
      <c r="T283" s="221"/>
      <c r="U283" s="221"/>
      <c r="V283" s="222">
        <v>10</v>
      </c>
      <c r="W283" s="222">
        <v>826</v>
      </c>
      <c r="X283" s="102">
        <f t="shared" si="21"/>
        <v>206.5</v>
      </c>
      <c r="Y283" s="222">
        <v>24</v>
      </c>
      <c r="Z283" s="222">
        <v>1952</v>
      </c>
      <c r="AA283" s="102">
        <f t="shared" si="22"/>
        <v>488</v>
      </c>
      <c r="AB283" s="222">
        <v>45</v>
      </c>
      <c r="AC283" s="222">
        <v>3159</v>
      </c>
      <c r="AD283" s="102">
        <f t="shared" si="23"/>
        <v>789.75</v>
      </c>
    </row>
    <row r="284" spans="1:30">
      <c r="A284" s="195" t="s">
        <v>4284</v>
      </c>
      <c r="B284" s="221" t="s">
        <v>3613</v>
      </c>
      <c r="C284" s="261" t="s">
        <v>5</v>
      </c>
      <c r="D284" s="221"/>
      <c r="E284" s="221"/>
      <c r="F284" s="221"/>
      <c r="G284" s="221"/>
      <c r="H284" s="221"/>
      <c r="I284" s="221"/>
      <c r="J284" s="221"/>
      <c r="K284" s="221"/>
      <c r="L284" s="221"/>
      <c r="M284" s="221"/>
      <c r="N284" s="221"/>
      <c r="O284" s="221"/>
      <c r="P284" s="221"/>
      <c r="Q284" s="221"/>
      <c r="R284" s="221"/>
      <c r="S284" s="221"/>
      <c r="T284" s="221"/>
      <c r="U284" s="221"/>
      <c r="V284" s="222">
        <v>37</v>
      </c>
      <c r="W284" s="222">
        <v>2775</v>
      </c>
      <c r="X284" s="102">
        <f t="shared" si="21"/>
        <v>693.75</v>
      </c>
      <c r="Y284" s="222">
        <v>62</v>
      </c>
      <c r="Z284" s="222">
        <v>4406</v>
      </c>
      <c r="AA284" s="102">
        <f t="shared" si="22"/>
        <v>1101.5</v>
      </c>
      <c r="AB284" s="222">
        <v>52</v>
      </c>
      <c r="AC284" s="222">
        <v>3948</v>
      </c>
      <c r="AD284" s="102">
        <f t="shared" si="23"/>
        <v>987</v>
      </c>
    </row>
    <row r="285" spans="1:30">
      <c r="A285" s="195" t="s">
        <v>4285</v>
      </c>
      <c r="B285" s="221" t="s">
        <v>3614</v>
      </c>
      <c r="C285" s="261" t="s">
        <v>5</v>
      </c>
      <c r="D285" s="221"/>
      <c r="E285" s="221"/>
      <c r="F285" s="221"/>
      <c r="G285" s="221"/>
      <c r="H285" s="221"/>
      <c r="I285" s="221"/>
      <c r="J285" s="221"/>
      <c r="K285" s="221"/>
      <c r="L285" s="221"/>
      <c r="M285" s="221"/>
      <c r="N285" s="221"/>
      <c r="O285" s="221"/>
      <c r="P285" s="221"/>
      <c r="Q285" s="221"/>
      <c r="R285" s="221"/>
      <c r="S285" s="221"/>
      <c r="T285" s="221"/>
      <c r="U285" s="221"/>
      <c r="V285" s="222">
        <v>26</v>
      </c>
      <c r="W285" s="222">
        <v>2610</v>
      </c>
      <c r="X285" s="102">
        <f t="shared" si="21"/>
        <v>652.5</v>
      </c>
      <c r="Y285" s="222">
        <v>25</v>
      </c>
      <c r="Z285" s="222">
        <v>2391</v>
      </c>
      <c r="AA285" s="102">
        <f t="shared" si="22"/>
        <v>597.75</v>
      </c>
      <c r="AB285" s="222">
        <v>13</v>
      </c>
      <c r="AC285" s="222">
        <v>1011</v>
      </c>
      <c r="AD285" s="102">
        <f t="shared" si="23"/>
        <v>252.75</v>
      </c>
    </row>
    <row r="286" spans="1:30">
      <c r="A286" s="195" t="s">
        <v>4286</v>
      </c>
      <c r="B286" s="221" t="s">
        <v>3615</v>
      </c>
      <c r="C286" s="261" t="s">
        <v>5</v>
      </c>
      <c r="D286" s="221"/>
      <c r="E286" s="221"/>
      <c r="F286" s="221"/>
      <c r="G286" s="221"/>
      <c r="H286" s="221"/>
      <c r="I286" s="221"/>
      <c r="J286" s="221"/>
      <c r="K286" s="221"/>
      <c r="L286" s="221"/>
      <c r="M286" s="221"/>
      <c r="N286" s="221"/>
      <c r="O286" s="221"/>
      <c r="P286" s="221"/>
      <c r="Q286" s="221"/>
      <c r="R286" s="221"/>
      <c r="S286" s="221"/>
      <c r="T286" s="221"/>
      <c r="U286" s="221"/>
      <c r="V286" s="222">
        <v>2</v>
      </c>
      <c r="W286" s="222">
        <v>158</v>
      </c>
      <c r="X286" s="102">
        <f t="shared" si="21"/>
        <v>39.5</v>
      </c>
      <c r="Y286" s="222">
        <v>22</v>
      </c>
      <c r="Z286" s="222">
        <v>1458</v>
      </c>
      <c r="AA286" s="102">
        <f t="shared" si="22"/>
        <v>364.5</v>
      </c>
      <c r="AB286" s="222">
        <v>38</v>
      </c>
      <c r="AC286" s="222">
        <v>2810</v>
      </c>
      <c r="AD286" s="102">
        <f t="shared" si="23"/>
        <v>702.5</v>
      </c>
    </row>
    <row r="287" spans="1:30">
      <c r="A287" s="195" t="s">
        <v>4287</v>
      </c>
      <c r="B287" s="221" t="s">
        <v>3616</v>
      </c>
      <c r="C287" s="261" t="s">
        <v>5</v>
      </c>
      <c r="D287" s="221"/>
      <c r="E287" s="221"/>
      <c r="F287" s="221"/>
      <c r="G287" s="221"/>
      <c r="H287" s="221"/>
      <c r="I287" s="221"/>
      <c r="J287" s="221"/>
      <c r="K287" s="221"/>
      <c r="L287" s="221"/>
      <c r="M287" s="221"/>
      <c r="N287" s="221"/>
      <c r="O287" s="221"/>
      <c r="P287" s="221"/>
      <c r="Q287" s="221"/>
      <c r="R287" s="221"/>
      <c r="S287" s="221"/>
      <c r="T287" s="221"/>
      <c r="U287" s="221"/>
      <c r="V287" s="222">
        <v>3</v>
      </c>
      <c r="W287" s="222">
        <v>213</v>
      </c>
      <c r="X287" s="102">
        <f t="shared" si="21"/>
        <v>53.25</v>
      </c>
      <c r="Y287" s="222">
        <v>38</v>
      </c>
      <c r="Z287" s="222">
        <v>3330</v>
      </c>
      <c r="AA287" s="102">
        <f t="shared" si="22"/>
        <v>832.5</v>
      </c>
      <c r="AB287" s="222">
        <v>55</v>
      </c>
      <c r="AC287" s="222">
        <v>4845</v>
      </c>
      <c r="AD287" s="102">
        <f t="shared" si="23"/>
        <v>1211.25</v>
      </c>
    </row>
    <row r="288" spans="1:30">
      <c r="A288" s="195" t="s">
        <v>4288</v>
      </c>
      <c r="B288" s="221" t="s">
        <v>3617</v>
      </c>
      <c r="C288" s="261" t="s">
        <v>5</v>
      </c>
      <c r="D288" s="221"/>
      <c r="E288" s="221"/>
      <c r="F288" s="221"/>
      <c r="G288" s="221"/>
      <c r="H288" s="221"/>
      <c r="I288" s="221"/>
      <c r="J288" s="221"/>
      <c r="K288" s="221"/>
      <c r="L288" s="221"/>
      <c r="M288" s="221"/>
      <c r="N288" s="221"/>
      <c r="O288" s="221"/>
      <c r="P288" s="221"/>
      <c r="Q288" s="221"/>
      <c r="R288" s="221"/>
      <c r="S288" s="221"/>
      <c r="T288" s="221"/>
      <c r="U288" s="221"/>
      <c r="V288" s="222">
        <v>1</v>
      </c>
      <c r="W288" s="222">
        <v>59</v>
      </c>
      <c r="X288" s="102">
        <f t="shared" si="21"/>
        <v>14.75</v>
      </c>
      <c r="Y288" s="222">
        <v>2</v>
      </c>
      <c r="Z288" s="222">
        <v>118</v>
      </c>
      <c r="AA288" s="102">
        <f t="shared" si="22"/>
        <v>29.5</v>
      </c>
      <c r="AB288" s="222">
        <v>19</v>
      </c>
      <c r="AC288" s="222">
        <v>1273</v>
      </c>
      <c r="AD288" s="102">
        <f t="shared" si="23"/>
        <v>318.25</v>
      </c>
    </row>
    <row r="289" spans="1:30">
      <c r="A289" s="195" t="s">
        <v>4289</v>
      </c>
      <c r="B289" s="221" t="s">
        <v>3618</v>
      </c>
      <c r="C289" s="261" t="s">
        <v>5</v>
      </c>
      <c r="D289" s="221"/>
      <c r="E289" s="221"/>
      <c r="F289" s="221"/>
      <c r="G289" s="221"/>
      <c r="H289" s="221"/>
      <c r="I289" s="221"/>
      <c r="J289" s="221"/>
      <c r="K289" s="221"/>
      <c r="L289" s="221"/>
      <c r="M289" s="221"/>
      <c r="N289" s="221"/>
      <c r="O289" s="221"/>
      <c r="P289" s="221"/>
      <c r="Q289" s="221"/>
      <c r="R289" s="221"/>
      <c r="S289" s="221"/>
      <c r="T289" s="221"/>
      <c r="U289" s="221"/>
      <c r="V289" s="222">
        <v>6</v>
      </c>
      <c r="W289" s="222">
        <v>474</v>
      </c>
      <c r="X289" s="102">
        <f t="shared" si="21"/>
        <v>118.5</v>
      </c>
      <c r="Y289" s="222">
        <v>48</v>
      </c>
      <c r="Z289" s="222">
        <v>3672</v>
      </c>
      <c r="AA289" s="102">
        <f t="shared" si="22"/>
        <v>918</v>
      </c>
      <c r="AB289" s="222">
        <v>77</v>
      </c>
      <c r="AC289" s="222">
        <v>5479</v>
      </c>
      <c r="AD289" s="102">
        <f t="shared" si="23"/>
        <v>1369.75</v>
      </c>
    </row>
    <row r="290" spans="1:30">
      <c r="A290" s="195" t="s">
        <v>4290</v>
      </c>
      <c r="B290" s="221" t="s">
        <v>3619</v>
      </c>
      <c r="C290" s="261" t="s">
        <v>5</v>
      </c>
      <c r="D290" s="221"/>
      <c r="E290" s="221"/>
      <c r="F290" s="221"/>
      <c r="G290" s="221"/>
      <c r="H290" s="221"/>
      <c r="I290" s="221"/>
      <c r="J290" s="221"/>
      <c r="K290" s="221"/>
      <c r="L290" s="221"/>
      <c r="M290" s="221"/>
      <c r="N290" s="221"/>
      <c r="O290" s="221"/>
      <c r="P290" s="221"/>
      <c r="Q290" s="221"/>
      <c r="R290" s="221"/>
      <c r="S290" s="221"/>
      <c r="T290" s="221"/>
      <c r="U290" s="221"/>
      <c r="V290" s="222">
        <v>6</v>
      </c>
      <c r="W290" s="222">
        <v>450</v>
      </c>
      <c r="X290" s="102">
        <f t="shared" si="21"/>
        <v>112.5</v>
      </c>
      <c r="Y290" s="222">
        <v>29</v>
      </c>
      <c r="Z290" s="222">
        <v>2227</v>
      </c>
      <c r="AA290" s="102">
        <f t="shared" si="22"/>
        <v>556.75</v>
      </c>
      <c r="AB290" s="222">
        <v>31</v>
      </c>
      <c r="AC290" s="222">
        <v>2285</v>
      </c>
      <c r="AD290" s="102">
        <f t="shared" si="23"/>
        <v>571.25</v>
      </c>
    </row>
    <row r="291" spans="1:30">
      <c r="A291" s="195" t="s">
        <v>4291</v>
      </c>
      <c r="B291" s="221" t="s">
        <v>3620</v>
      </c>
      <c r="C291" s="261" t="s">
        <v>5</v>
      </c>
      <c r="D291" s="221"/>
      <c r="E291" s="221"/>
      <c r="F291" s="221"/>
      <c r="G291" s="221"/>
      <c r="H291" s="221"/>
      <c r="I291" s="221"/>
      <c r="J291" s="221"/>
      <c r="K291" s="221"/>
      <c r="L291" s="221"/>
      <c r="M291" s="221"/>
      <c r="N291" s="221"/>
      <c r="O291" s="221"/>
      <c r="P291" s="221"/>
      <c r="Q291" s="221"/>
      <c r="R291" s="221"/>
      <c r="S291" s="221"/>
      <c r="T291" s="221"/>
      <c r="U291" s="221"/>
      <c r="V291" s="222">
        <v>5</v>
      </c>
      <c r="W291" s="222">
        <v>415</v>
      </c>
      <c r="X291" s="102">
        <f t="shared" si="21"/>
        <v>103.75</v>
      </c>
      <c r="Y291" s="222">
        <v>28</v>
      </c>
      <c r="Z291" s="222">
        <v>2508</v>
      </c>
      <c r="AA291" s="102">
        <f t="shared" si="22"/>
        <v>627</v>
      </c>
      <c r="AB291" s="222">
        <v>38</v>
      </c>
      <c r="AC291" s="222">
        <v>2602</v>
      </c>
      <c r="AD291" s="102">
        <f t="shared" si="23"/>
        <v>650.5</v>
      </c>
    </row>
    <row r="292" spans="1:30">
      <c r="A292" s="195" t="s">
        <v>4292</v>
      </c>
      <c r="B292" s="221" t="s">
        <v>3621</v>
      </c>
      <c r="C292" s="261" t="s">
        <v>5</v>
      </c>
      <c r="D292" s="221"/>
      <c r="E292" s="221"/>
      <c r="F292" s="221"/>
      <c r="G292" s="221"/>
      <c r="H292" s="221"/>
      <c r="I292" s="221"/>
      <c r="J292" s="221"/>
      <c r="K292" s="221"/>
      <c r="L292" s="221"/>
      <c r="M292" s="221"/>
      <c r="N292" s="221"/>
      <c r="O292" s="221"/>
      <c r="P292" s="221"/>
      <c r="Q292" s="221"/>
      <c r="R292" s="221"/>
      <c r="S292" s="221"/>
      <c r="T292" s="221"/>
      <c r="U292" s="221"/>
      <c r="V292" s="222">
        <v>34</v>
      </c>
      <c r="W292" s="222">
        <v>2214</v>
      </c>
      <c r="X292" s="102">
        <f t="shared" si="21"/>
        <v>553.5</v>
      </c>
      <c r="Y292" s="222">
        <v>60</v>
      </c>
      <c r="Z292" s="222">
        <v>3684</v>
      </c>
      <c r="AA292" s="102">
        <f t="shared" si="22"/>
        <v>921</v>
      </c>
      <c r="AB292" s="222">
        <v>79</v>
      </c>
      <c r="AC292" s="222">
        <v>4337</v>
      </c>
      <c r="AD292" s="102">
        <f t="shared" si="23"/>
        <v>1084.25</v>
      </c>
    </row>
    <row r="293" spans="1:30">
      <c r="A293" s="195" t="s">
        <v>4293</v>
      </c>
      <c r="B293" s="221" t="s">
        <v>3622</v>
      </c>
      <c r="C293" s="261" t="s">
        <v>5</v>
      </c>
      <c r="D293" s="221"/>
      <c r="E293" s="221"/>
      <c r="F293" s="221"/>
      <c r="G293" s="221"/>
      <c r="H293" s="221"/>
      <c r="I293" s="221"/>
      <c r="J293" s="221"/>
      <c r="K293" s="221"/>
      <c r="L293" s="221"/>
      <c r="M293" s="221"/>
      <c r="N293" s="221"/>
      <c r="O293" s="221"/>
      <c r="P293" s="221"/>
      <c r="Q293" s="221"/>
      <c r="R293" s="221"/>
      <c r="S293" s="221"/>
      <c r="T293" s="221"/>
      <c r="U293" s="221"/>
      <c r="V293" s="222">
        <v>7</v>
      </c>
      <c r="W293" s="222">
        <v>573</v>
      </c>
      <c r="X293" s="102">
        <f t="shared" si="21"/>
        <v>143.25</v>
      </c>
      <c r="Y293" s="222">
        <v>11</v>
      </c>
      <c r="Z293" s="222">
        <v>889</v>
      </c>
      <c r="AA293" s="102">
        <f t="shared" si="22"/>
        <v>222.25</v>
      </c>
      <c r="AB293" s="222">
        <v>4</v>
      </c>
      <c r="AC293" s="222">
        <v>276</v>
      </c>
      <c r="AD293" s="102">
        <f t="shared" si="23"/>
        <v>69</v>
      </c>
    </row>
    <row r="294" spans="1:30">
      <c r="A294" s="195" t="s">
        <v>4294</v>
      </c>
      <c r="B294" s="221" t="s">
        <v>3623</v>
      </c>
      <c r="C294" s="261" t="s">
        <v>5</v>
      </c>
      <c r="D294" s="221"/>
      <c r="E294" s="221"/>
      <c r="F294" s="221"/>
      <c r="G294" s="221"/>
      <c r="H294" s="221"/>
      <c r="I294" s="221"/>
      <c r="J294" s="221"/>
      <c r="K294" s="221"/>
      <c r="L294" s="221"/>
      <c r="M294" s="221"/>
      <c r="N294" s="221"/>
      <c r="O294" s="221"/>
      <c r="P294" s="221"/>
      <c r="Q294" s="221"/>
      <c r="R294" s="221"/>
      <c r="S294" s="221"/>
      <c r="T294" s="221"/>
      <c r="U294" s="221"/>
      <c r="V294" s="222">
        <v>5</v>
      </c>
      <c r="W294" s="222">
        <v>263</v>
      </c>
      <c r="X294" s="102">
        <f t="shared" si="21"/>
        <v>65.75</v>
      </c>
      <c r="Y294" s="222">
        <v>9</v>
      </c>
      <c r="Z294" s="222">
        <v>535</v>
      </c>
      <c r="AA294" s="102">
        <f t="shared" si="22"/>
        <v>133.75</v>
      </c>
      <c r="AB294" s="222">
        <v>27</v>
      </c>
      <c r="AC294" s="222">
        <v>1881</v>
      </c>
      <c r="AD294" s="102">
        <f t="shared" si="23"/>
        <v>470.25</v>
      </c>
    </row>
    <row r="295" spans="1:30">
      <c r="A295" s="195" t="s">
        <v>4295</v>
      </c>
      <c r="B295" s="221" t="s">
        <v>3624</v>
      </c>
      <c r="C295" s="261" t="s">
        <v>5</v>
      </c>
      <c r="D295" s="221"/>
      <c r="E295" s="221"/>
      <c r="F295" s="221"/>
      <c r="G295" s="221"/>
      <c r="H295" s="221"/>
      <c r="I295" s="221"/>
      <c r="J295" s="221"/>
      <c r="K295" s="221"/>
      <c r="L295" s="221"/>
      <c r="M295" s="221"/>
      <c r="N295" s="221"/>
      <c r="O295" s="221"/>
      <c r="P295" s="221"/>
      <c r="Q295" s="221"/>
      <c r="R295" s="221"/>
      <c r="S295" s="221"/>
      <c r="T295" s="221"/>
      <c r="U295" s="221"/>
      <c r="V295" s="222">
        <v>13</v>
      </c>
      <c r="W295" s="222">
        <v>923</v>
      </c>
      <c r="X295" s="102">
        <f t="shared" si="21"/>
        <v>230.75</v>
      </c>
      <c r="Y295" s="222">
        <v>22</v>
      </c>
      <c r="Z295" s="222">
        <v>1682</v>
      </c>
      <c r="AA295" s="102">
        <f t="shared" si="22"/>
        <v>420.5</v>
      </c>
      <c r="AB295" s="222">
        <v>27</v>
      </c>
      <c r="AC295" s="222">
        <v>2149</v>
      </c>
      <c r="AD295" s="102">
        <f t="shared" si="23"/>
        <v>537.25</v>
      </c>
    </row>
    <row r="296" spans="1:30">
      <c r="A296" s="195" t="s">
        <v>4296</v>
      </c>
      <c r="B296" s="221" t="s">
        <v>3625</v>
      </c>
      <c r="C296" s="261" t="s">
        <v>5</v>
      </c>
      <c r="D296" s="221"/>
      <c r="E296" s="221"/>
      <c r="F296" s="221"/>
      <c r="G296" s="221"/>
      <c r="H296" s="221"/>
      <c r="I296" s="221"/>
      <c r="J296" s="221"/>
      <c r="K296" s="221"/>
      <c r="L296" s="221"/>
      <c r="M296" s="221"/>
      <c r="N296" s="221"/>
      <c r="O296" s="221"/>
      <c r="P296" s="221"/>
      <c r="Q296" s="221"/>
      <c r="R296" s="221"/>
      <c r="S296" s="221"/>
      <c r="T296" s="221"/>
      <c r="U296" s="221"/>
      <c r="V296" s="222">
        <v>19</v>
      </c>
      <c r="W296" s="222">
        <v>1341</v>
      </c>
      <c r="X296" s="102">
        <f t="shared" si="21"/>
        <v>335.25</v>
      </c>
      <c r="Y296" s="222">
        <v>48</v>
      </c>
      <c r="Z296" s="222">
        <v>3552</v>
      </c>
      <c r="AA296" s="102">
        <f t="shared" si="22"/>
        <v>888</v>
      </c>
      <c r="AB296" s="222">
        <v>107</v>
      </c>
      <c r="AC296" s="222">
        <v>6609</v>
      </c>
      <c r="AD296" s="102">
        <f t="shared" si="23"/>
        <v>1652.25</v>
      </c>
    </row>
    <row r="297" spans="1:30">
      <c r="A297" s="195" t="s">
        <v>4297</v>
      </c>
      <c r="B297" s="221" t="s">
        <v>3626</v>
      </c>
      <c r="C297" s="261" t="s">
        <v>5</v>
      </c>
      <c r="D297" s="221"/>
      <c r="E297" s="221"/>
      <c r="F297" s="221"/>
      <c r="G297" s="221"/>
      <c r="H297" s="221"/>
      <c r="I297" s="221"/>
      <c r="J297" s="221"/>
      <c r="K297" s="221"/>
      <c r="L297" s="221"/>
      <c r="M297" s="221"/>
      <c r="N297" s="221"/>
      <c r="O297" s="221"/>
      <c r="P297" s="221"/>
      <c r="Q297" s="221"/>
      <c r="R297" s="221"/>
      <c r="S297" s="221"/>
      <c r="T297" s="221"/>
      <c r="U297" s="221"/>
      <c r="V297" s="222">
        <v>10</v>
      </c>
      <c r="W297" s="222">
        <v>678</v>
      </c>
      <c r="X297" s="102">
        <f t="shared" si="21"/>
        <v>169.5</v>
      </c>
      <c r="Y297" s="222">
        <v>35</v>
      </c>
      <c r="Z297" s="222">
        <v>2581</v>
      </c>
      <c r="AA297" s="102">
        <f t="shared" si="22"/>
        <v>645.25</v>
      </c>
      <c r="AB297" s="222">
        <v>47</v>
      </c>
      <c r="AC297" s="222">
        <v>3757</v>
      </c>
      <c r="AD297" s="102">
        <f t="shared" si="23"/>
        <v>939.25</v>
      </c>
    </row>
    <row r="298" spans="1:30">
      <c r="A298" s="195" t="s">
        <v>4298</v>
      </c>
      <c r="B298" s="221" t="s">
        <v>3627</v>
      </c>
      <c r="C298" s="261" t="s">
        <v>5</v>
      </c>
      <c r="D298" s="221"/>
      <c r="E298" s="221"/>
      <c r="F298" s="221"/>
      <c r="G298" s="221"/>
      <c r="H298" s="221"/>
      <c r="I298" s="221"/>
      <c r="J298" s="221"/>
      <c r="K298" s="221"/>
      <c r="L298" s="221"/>
      <c r="M298" s="221"/>
      <c r="N298" s="221"/>
      <c r="O298" s="221"/>
      <c r="P298" s="221"/>
      <c r="Q298" s="221"/>
      <c r="R298" s="221"/>
      <c r="S298" s="221"/>
      <c r="T298" s="221"/>
      <c r="U298" s="221"/>
      <c r="V298" s="222">
        <v>8</v>
      </c>
      <c r="W298" s="222">
        <v>424</v>
      </c>
      <c r="X298" s="102">
        <f t="shared" si="21"/>
        <v>106</v>
      </c>
      <c r="Y298" s="222">
        <v>34</v>
      </c>
      <c r="Z298" s="222">
        <v>2718</v>
      </c>
      <c r="AA298" s="102">
        <f t="shared" si="22"/>
        <v>679.5</v>
      </c>
      <c r="AB298" s="222">
        <v>61</v>
      </c>
      <c r="AC298" s="222">
        <v>4755</v>
      </c>
      <c r="AD298" s="102">
        <f t="shared" si="23"/>
        <v>1188.75</v>
      </c>
    </row>
    <row r="299" spans="1:30">
      <c r="A299" s="195" t="s">
        <v>4299</v>
      </c>
      <c r="B299" s="221" t="s">
        <v>3628</v>
      </c>
      <c r="C299" s="261" t="s">
        <v>5</v>
      </c>
      <c r="D299" s="221"/>
      <c r="E299" s="221"/>
      <c r="F299" s="221"/>
      <c r="G299" s="221"/>
      <c r="H299" s="221"/>
      <c r="I299" s="221"/>
      <c r="J299" s="221"/>
      <c r="K299" s="221"/>
      <c r="L299" s="221"/>
      <c r="M299" s="221"/>
      <c r="N299" s="221"/>
      <c r="O299" s="221"/>
      <c r="P299" s="221"/>
      <c r="Q299" s="221"/>
      <c r="R299" s="221"/>
      <c r="S299" s="221"/>
      <c r="T299" s="221"/>
      <c r="U299" s="221"/>
      <c r="V299" s="222">
        <v>65</v>
      </c>
      <c r="W299" s="222">
        <v>4303</v>
      </c>
      <c r="X299" s="102">
        <f t="shared" si="21"/>
        <v>1075.75</v>
      </c>
      <c r="Y299" s="222">
        <v>90</v>
      </c>
      <c r="Z299" s="222">
        <v>6690</v>
      </c>
      <c r="AA299" s="102">
        <f t="shared" si="22"/>
        <v>1672.5</v>
      </c>
      <c r="AB299" s="222">
        <v>81</v>
      </c>
      <c r="AC299" s="222">
        <v>5903</v>
      </c>
      <c r="AD299" s="102">
        <f t="shared" si="23"/>
        <v>1475.75</v>
      </c>
    </row>
    <row r="300" spans="1:30">
      <c r="A300" s="195" t="s">
        <v>4300</v>
      </c>
      <c r="B300" s="221" t="s">
        <v>3629</v>
      </c>
      <c r="C300" s="261" t="s">
        <v>5</v>
      </c>
      <c r="D300" s="221"/>
      <c r="E300" s="221"/>
      <c r="F300" s="221"/>
      <c r="G300" s="221"/>
      <c r="H300" s="221"/>
      <c r="I300" s="221"/>
      <c r="J300" s="221"/>
      <c r="K300" s="221"/>
      <c r="L300" s="221"/>
      <c r="M300" s="221"/>
      <c r="N300" s="221"/>
      <c r="O300" s="221"/>
      <c r="P300" s="221"/>
      <c r="Q300" s="221"/>
      <c r="R300" s="221"/>
      <c r="S300" s="221"/>
      <c r="T300" s="221"/>
      <c r="U300" s="221"/>
      <c r="V300" s="222">
        <v>1</v>
      </c>
      <c r="W300" s="222">
        <v>119</v>
      </c>
      <c r="X300" s="102">
        <f t="shared" si="21"/>
        <v>29.75</v>
      </c>
      <c r="Y300" s="222">
        <v>7</v>
      </c>
      <c r="Z300" s="222">
        <v>669</v>
      </c>
      <c r="AA300" s="102">
        <f t="shared" si="22"/>
        <v>167.25</v>
      </c>
      <c r="AB300" s="222">
        <v>7</v>
      </c>
      <c r="AC300" s="222">
        <v>449</v>
      </c>
      <c r="AD300" s="102">
        <f t="shared" si="23"/>
        <v>112.25</v>
      </c>
    </row>
    <row r="301" spans="1:30">
      <c r="A301" s="195" t="s">
        <v>4301</v>
      </c>
      <c r="B301" s="221" t="s">
        <v>3630</v>
      </c>
      <c r="C301" s="261" t="s">
        <v>5</v>
      </c>
      <c r="D301" s="221"/>
      <c r="E301" s="221"/>
      <c r="F301" s="221"/>
      <c r="G301" s="221"/>
      <c r="H301" s="221"/>
      <c r="I301" s="221"/>
      <c r="J301" s="221"/>
      <c r="K301" s="221"/>
      <c r="L301" s="221"/>
      <c r="M301" s="221"/>
      <c r="N301" s="221"/>
      <c r="O301" s="221"/>
      <c r="P301" s="221"/>
      <c r="Q301" s="221"/>
      <c r="R301" s="221"/>
      <c r="S301" s="221"/>
      <c r="T301" s="221"/>
      <c r="U301" s="221"/>
      <c r="V301" s="222">
        <v>7</v>
      </c>
      <c r="W301" s="222">
        <v>653</v>
      </c>
      <c r="X301" s="102">
        <f t="shared" si="21"/>
        <v>163.25</v>
      </c>
      <c r="Y301" s="222">
        <v>66</v>
      </c>
      <c r="Z301" s="222">
        <v>5582</v>
      </c>
      <c r="AA301" s="102">
        <f t="shared" si="22"/>
        <v>1395.5</v>
      </c>
      <c r="AB301" s="222">
        <v>55</v>
      </c>
      <c r="AC301" s="222">
        <v>4389</v>
      </c>
      <c r="AD301" s="102">
        <f t="shared" si="23"/>
        <v>1097.25</v>
      </c>
    </row>
    <row r="302" spans="1:30">
      <c r="A302" s="195" t="s">
        <v>4302</v>
      </c>
      <c r="B302" s="221" t="s">
        <v>3631</v>
      </c>
      <c r="C302" s="261" t="s">
        <v>5</v>
      </c>
      <c r="D302" s="221"/>
      <c r="E302" s="221"/>
      <c r="F302" s="221"/>
      <c r="G302" s="221"/>
      <c r="H302" s="221"/>
      <c r="I302" s="221"/>
      <c r="J302" s="221"/>
      <c r="K302" s="221"/>
      <c r="L302" s="221"/>
      <c r="M302" s="221"/>
      <c r="N302" s="221"/>
      <c r="O302" s="221"/>
      <c r="P302" s="221"/>
      <c r="Q302" s="221"/>
      <c r="R302" s="221"/>
      <c r="S302" s="221"/>
      <c r="T302" s="221"/>
      <c r="U302" s="221"/>
      <c r="V302" s="222">
        <v>15</v>
      </c>
      <c r="W302" s="222">
        <v>1113</v>
      </c>
      <c r="X302" s="102">
        <f t="shared" si="21"/>
        <v>278.25</v>
      </c>
      <c r="Y302" s="222">
        <v>48</v>
      </c>
      <c r="Z302" s="222">
        <v>3872</v>
      </c>
      <c r="AA302" s="102">
        <f t="shared" si="22"/>
        <v>968</v>
      </c>
      <c r="AB302" s="222">
        <v>61</v>
      </c>
      <c r="AC302" s="222">
        <v>4619</v>
      </c>
      <c r="AD302" s="102">
        <f t="shared" si="23"/>
        <v>1154.75</v>
      </c>
    </row>
    <row r="303" spans="1:30">
      <c r="A303" s="195" t="s">
        <v>4303</v>
      </c>
      <c r="B303" s="221" t="s">
        <v>3632</v>
      </c>
      <c r="C303" s="261" t="s">
        <v>5</v>
      </c>
      <c r="D303" s="221"/>
      <c r="E303" s="221"/>
      <c r="F303" s="221"/>
      <c r="G303" s="221"/>
      <c r="H303" s="221"/>
      <c r="I303" s="221"/>
      <c r="J303" s="221"/>
      <c r="K303" s="221"/>
      <c r="L303" s="221"/>
      <c r="M303" s="221"/>
      <c r="N303" s="221"/>
      <c r="O303" s="221"/>
      <c r="P303" s="221"/>
      <c r="Q303" s="221"/>
      <c r="R303" s="221"/>
      <c r="S303" s="221"/>
      <c r="T303" s="221"/>
      <c r="U303" s="221"/>
      <c r="V303" s="222">
        <v>7</v>
      </c>
      <c r="W303" s="222">
        <v>429</v>
      </c>
      <c r="X303" s="102">
        <f t="shared" si="21"/>
        <v>107.25</v>
      </c>
      <c r="Y303" s="222">
        <v>72</v>
      </c>
      <c r="Z303" s="222">
        <v>4804</v>
      </c>
      <c r="AA303" s="102">
        <f t="shared" si="22"/>
        <v>1201</v>
      </c>
      <c r="AB303" s="222">
        <v>91</v>
      </c>
      <c r="AC303" s="222">
        <v>5773</v>
      </c>
      <c r="AD303" s="102">
        <f t="shared" si="23"/>
        <v>1443.25</v>
      </c>
    </row>
    <row r="304" spans="1:30">
      <c r="A304" s="195" t="s">
        <v>4304</v>
      </c>
      <c r="B304" s="221" t="s">
        <v>3633</v>
      </c>
      <c r="C304" s="261" t="s">
        <v>5</v>
      </c>
      <c r="D304" s="221"/>
      <c r="E304" s="221"/>
      <c r="F304" s="221"/>
      <c r="G304" s="221"/>
      <c r="H304" s="221"/>
      <c r="I304" s="221"/>
      <c r="J304" s="221"/>
      <c r="K304" s="221"/>
      <c r="L304" s="221"/>
      <c r="M304" s="221"/>
      <c r="N304" s="221"/>
      <c r="O304" s="221"/>
      <c r="P304" s="221"/>
      <c r="Q304" s="221"/>
      <c r="R304" s="221"/>
      <c r="S304" s="221"/>
      <c r="T304" s="221"/>
      <c r="U304" s="221"/>
      <c r="V304" s="222">
        <v>2</v>
      </c>
      <c r="W304" s="222">
        <v>178</v>
      </c>
      <c r="X304" s="102">
        <f t="shared" si="21"/>
        <v>44.5</v>
      </c>
      <c r="Y304" s="222">
        <v>2</v>
      </c>
      <c r="Z304" s="222">
        <v>218</v>
      </c>
      <c r="AA304" s="102">
        <f t="shared" si="22"/>
        <v>54.5</v>
      </c>
      <c r="AB304" s="222">
        <v>8</v>
      </c>
      <c r="AC304" s="222">
        <v>592</v>
      </c>
      <c r="AD304" s="102">
        <f t="shared" si="23"/>
        <v>148</v>
      </c>
    </row>
    <row r="305" spans="1:30">
      <c r="A305" s="195" t="s">
        <v>4305</v>
      </c>
      <c r="B305" s="221" t="s">
        <v>3634</v>
      </c>
      <c r="C305" s="261" t="s">
        <v>5</v>
      </c>
      <c r="D305" s="221"/>
      <c r="E305" s="221"/>
      <c r="F305" s="221"/>
      <c r="G305" s="221"/>
      <c r="H305" s="221"/>
      <c r="I305" s="221"/>
      <c r="J305" s="221"/>
      <c r="K305" s="221"/>
      <c r="L305" s="221"/>
      <c r="M305" s="221"/>
      <c r="N305" s="221"/>
      <c r="O305" s="221"/>
      <c r="P305" s="221"/>
      <c r="Q305" s="221"/>
      <c r="R305" s="221"/>
      <c r="S305" s="221"/>
      <c r="T305" s="221"/>
      <c r="U305" s="221"/>
      <c r="V305" s="222">
        <v>6</v>
      </c>
      <c r="W305" s="222">
        <v>534</v>
      </c>
      <c r="X305" s="102">
        <f t="shared" si="21"/>
        <v>133.5</v>
      </c>
      <c r="Y305" s="222">
        <v>28</v>
      </c>
      <c r="Z305" s="222">
        <v>2040</v>
      </c>
      <c r="AA305" s="102">
        <f t="shared" si="22"/>
        <v>510</v>
      </c>
      <c r="AB305" s="222">
        <v>25</v>
      </c>
      <c r="AC305" s="222">
        <v>2007</v>
      </c>
      <c r="AD305" s="102">
        <f t="shared" si="23"/>
        <v>501.75</v>
      </c>
    </row>
    <row r="306" spans="1:30">
      <c r="A306" s="195" t="s">
        <v>4306</v>
      </c>
      <c r="B306" s="221" t="s">
        <v>3635</v>
      </c>
      <c r="C306" s="261" t="s">
        <v>5</v>
      </c>
      <c r="D306" s="221"/>
      <c r="E306" s="221"/>
      <c r="F306" s="221"/>
      <c r="G306" s="221"/>
      <c r="H306" s="221"/>
      <c r="I306" s="221"/>
      <c r="J306" s="221"/>
      <c r="K306" s="221"/>
      <c r="L306" s="221"/>
      <c r="M306" s="221"/>
      <c r="N306" s="221"/>
      <c r="O306" s="221"/>
      <c r="P306" s="221"/>
      <c r="Q306" s="221"/>
      <c r="R306" s="221"/>
      <c r="S306" s="221"/>
      <c r="T306" s="221"/>
      <c r="U306" s="221"/>
      <c r="V306" s="222">
        <v>14</v>
      </c>
      <c r="W306" s="222">
        <v>1322</v>
      </c>
      <c r="X306" s="102">
        <f t="shared" si="21"/>
        <v>330.5</v>
      </c>
      <c r="Y306" s="222">
        <v>23</v>
      </c>
      <c r="Z306" s="222">
        <v>1501</v>
      </c>
      <c r="AA306" s="102">
        <f t="shared" si="22"/>
        <v>375.25</v>
      </c>
      <c r="AB306" s="222">
        <v>31</v>
      </c>
      <c r="AC306" s="222">
        <v>1945</v>
      </c>
      <c r="AD306" s="102">
        <f t="shared" si="23"/>
        <v>486.25</v>
      </c>
    </row>
    <row r="307" spans="1:30">
      <c r="A307" s="195" t="s">
        <v>4307</v>
      </c>
      <c r="B307" s="221" t="s">
        <v>3636</v>
      </c>
      <c r="C307" s="261" t="s">
        <v>5</v>
      </c>
      <c r="D307" s="221"/>
      <c r="E307" s="221"/>
      <c r="F307" s="221"/>
      <c r="G307" s="221"/>
      <c r="H307" s="221"/>
      <c r="I307" s="221"/>
      <c r="J307" s="221"/>
      <c r="K307" s="221"/>
      <c r="L307" s="221"/>
      <c r="M307" s="221"/>
      <c r="N307" s="221"/>
      <c r="O307" s="221"/>
      <c r="P307" s="221"/>
      <c r="Q307" s="221"/>
      <c r="R307" s="221"/>
      <c r="S307" s="221"/>
      <c r="T307" s="221"/>
      <c r="U307" s="221"/>
      <c r="V307" s="222">
        <v>3</v>
      </c>
      <c r="W307" s="222">
        <v>277</v>
      </c>
      <c r="X307" s="102">
        <f t="shared" si="21"/>
        <v>69.25</v>
      </c>
      <c r="Y307" s="222">
        <v>13</v>
      </c>
      <c r="Z307" s="222">
        <v>943</v>
      </c>
      <c r="AA307" s="102">
        <f t="shared" si="22"/>
        <v>235.75</v>
      </c>
      <c r="AB307" s="222">
        <v>42</v>
      </c>
      <c r="AC307" s="222">
        <v>3326</v>
      </c>
      <c r="AD307" s="102">
        <f t="shared" si="23"/>
        <v>831.5</v>
      </c>
    </row>
    <row r="308" spans="1:30">
      <c r="A308" s="195" t="s">
        <v>4308</v>
      </c>
      <c r="B308" s="221" t="s">
        <v>3637</v>
      </c>
      <c r="C308" s="261" t="s">
        <v>5</v>
      </c>
      <c r="D308" s="221"/>
      <c r="E308" s="221"/>
      <c r="F308" s="221"/>
      <c r="G308" s="221"/>
      <c r="H308" s="221"/>
      <c r="I308" s="221"/>
      <c r="J308" s="221"/>
      <c r="K308" s="221"/>
      <c r="L308" s="221"/>
      <c r="M308" s="221"/>
      <c r="N308" s="221"/>
      <c r="O308" s="221"/>
      <c r="P308" s="221"/>
      <c r="Q308" s="221"/>
      <c r="R308" s="221"/>
      <c r="S308" s="221"/>
      <c r="T308" s="221"/>
      <c r="U308" s="221"/>
      <c r="V308" s="222">
        <v>19</v>
      </c>
      <c r="W308" s="222">
        <v>1637</v>
      </c>
      <c r="X308" s="102">
        <f t="shared" si="21"/>
        <v>409.25</v>
      </c>
      <c r="Y308" s="222">
        <v>43</v>
      </c>
      <c r="Z308" s="222">
        <v>3549</v>
      </c>
      <c r="AA308" s="102">
        <f t="shared" si="22"/>
        <v>887.25</v>
      </c>
      <c r="AB308" s="222">
        <v>108</v>
      </c>
      <c r="AC308" s="222">
        <v>7972</v>
      </c>
      <c r="AD308" s="102">
        <f t="shared" si="23"/>
        <v>1993</v>
      </c>
    </row>
    <row r="309" spans="1:30">
      <c r="A309" s="195" t="s">
        <v>4309</v>
      </c>
      <c r="B309" s="221" t="s">
        <v>3638</v>
      </c>
      <c r="C309" s="261" t="s">
        <v>5</v>
      </c>
      <c r="D309" s="221"/>
      <c r="E309" s="221"/>
      <c r="F309" s="221"/>
      <c r="G309" s="221"/>
      <c r="H309" s="221"/>
      <c r="I309" s="221"/>
      <c r="J309" s="221"/>
      <c r="K309" s="221"/>
      <c r="L309" s="221"/>
      <c r="M309" s="221"/>
      <c r="N309" s="221"/>
      <c r="O309" s="221"/>
      <c r="P309" s="221"/>
      <c r="Q309" s="221"/>
      <c r="R309" s="221"/>
      <c r="S309" s="221"/>
      <c r="T309" s="221"/>
      <c r="U309" s="221"/>
      <c r="V309" s="222">
        <v>5</v>
      </c>
      <c r="W309" s="222">
        <v>391</v>
      </c>
      <c r="X309" s="102">
        <f t="shared" si="21"/>
        <v>97.75</v>
      </c>
      <c r="Y309" s="222">
        <v>17</v>
      </c>
      <c r="Z309" s="222">
        <v>1299</v>
      </c>
      <c r="AA309" s="102">
        <f t="shared" si="22"/>
        <v>324.75</v>
      </c>
      <c r="AB309" s="222">
        <v>4</v>
      </c>
      <c r="AC309" s="222">
        <v>188</v>
      </c>
      <c r="AD309" s="102">
        <f t="shared" si="23"/>
        <v>47</v>
      </c>
    </row>
    <row r="310" spans="1:30">
      <c r="A310" s="195" t="s">
        <v>4310</v>
      </c>
      <c r="B310" s="221" t="s">
        <v>3639</v>
      </c>
      <c r="C310" s="261" t="s">
        <v>5</v>
      </c>
      <c r="D310" s="221"/>
      <c r="E310" s="221"/>
      <c r="F310" s="221"/>
      <c r="G310" s="221"/>
      <c r="H310" s="221"/>
      <c r="I310" s="221"/>
      <c r="J310" s="221"/>
      <c r="K310" s="221"/>
      <c r="L310" s="221"/>
      <c r="M310" s="221"/>
      <c r="N310" s="221"/>
      <c r="O310" s="221"/>
      <c r="P310" s="221"/>
      <c r="Q310" s="221"/>
      <c r="R310" s="221"/>
      <c r="S310" s="221"/>
      <c r="T310" s="221"/>
      <c r="U310" s="221"/>
      <c r="V310" s="222">
        <v>15</v>
      </c>
      <c r="W310" s="222">
        <v>1281</v>
      </c>
      <c r="X310" s="102">
        <f t="shared" si="21"/>
        <v>320.25</v>
      </c>
      <c r="Y310" s="222">
        <v>55</v>
      </c>
      <c r="Z310" s="222">
        <v>3857</v>
      </c>
      <c r="AA310" s="102">
        <f t="shared" si="22"/>
        <v>964.25</v>
      </c>
      <c r="AB310" s="222">
        <v>75</v>
      </c>
      <c r="AC310" s="222">
        <v>4549</v>
      </c>
      <c r="AD310" s="102">
        <f t="shared" si="23"/>
        <v>1137.25</v>
      </c>
    </row>
    <row r="311" spans="1:30">
      <c r="A311" s="195" t="s">
        <v>4311</v>
      </c>
      <c r="B311" s="221" t="s">
        <v>3640</v>
      </c>
      <c r="C311" s="261" t="s">
        <v>5</v>
      </c>
      <c r="D311" s="221"/>
      <c r="E311" s="221"/>
      <c r="F311" s="221"/>
      <c r="G311" s="221"/>
      <c r="H311" s="221"/>
      <c r="I311" s="221"/>
      <c r="J311" s="221"/>
      <c r="K311" s="221"/>
      <c r="L311" s="221"/>
      <c r="M311" s="221"/>
      <c r="N311" s="221"/>
      <c r="O311" s="221"/>
      <c r="P311" s="221"/>
      <c r="Q311" s="221"/>
      <c r="R311" s="221"/>
      <c r="S311" s="221"/>
      <c r="T311" s="221"/>
      <c r="U311" s="221"/>
      <c r="V311" s="222">
        <v>2</v>
      </c>
      <c r="W311" s="222">
        <v>118</v>
      </c>
      <c r="X311" s="102">
        <f t="shared" si="21"/>
        <v>29.5</v>
      </c>
      <c r="Y311" s="222">
        <v>8</v>
      </c>
      <c r="Z311" s="222">
        <v>528</v>
      </c>
      <c r="AA311" s="102">
        <f t="shared" si="22"/>
        <v>132</v>
      </c>
      <c r="AB311" s="222">
        <v>5</v>
      </c>
      <c r="AC311" s="222">
        <v>375</v>
      </c>
      <c r="AD311" s="102">
        <f t="shared" si="23"/>
        <v>93.75</v>
      </c>
    </row>
    <row r="312" spans="1:30">
      <c r="A312" s="195" t="s">
        <v>4312</v>
      </c>
      <c r="B312" s="221" t="s">
        <v>3641</v>
      </c>
      <c r="C312" s="261" t="s">
        <v>5</v>
      </c>
      <c r="D312" s="221"/>
      <c r="E312" s="221"/>
      <c r="F312" s="221"/>
      <c r="G312" s="221"/>
      <c r="H312" s="221"/>
      <c r="I312" s="221"/>
      <c r="J312" s="221"/>
      <c r="K312" s="221"/>
      <c r="L312" s="221"/>
      <c r="M312" s="221"/>
      <c r="N312" s="221"/>
      <c r="O312" s="221"/>
      <c r="P312" s="221"/>
      <c r="Q312" s="221"/>
      <c r="R312" s="221"/>
      <c r="S312" s="221"/>
      <c r="T312" s="221"/>
      <c r="U312" s="221"/>
      <c r="V312" s="222">
        <v>4</v>
      </c>
      <c r="W312" s="222">
        <v>276</v>
      </c>
      <c r="X312" s="102">
        <f t="shared" si="21"/>
        <v>69</v>
      </c>
      <c r="Y312" s="222">
        <v>24</v>
      </c>
      <c r="Z312" s="222">
        <v>1748</v>
      </c>
      <c r="AA312" s="102">
        <f t="shared" si="22"/>
        <v>437</v>
      </c>
      <c r="AB312" s="222">
        <v>23</v>
      </c>
      <c r="AC312" s="222">
        <v>1889</v>
      </c>
      <c r="AD312" s="102">
        <f t="shared" si="23"/>
        <v>472.25</v>
      </c>
    </row>
    <row r="313" spans="1:30">
      <c r="A313" s="195" t="s">
        <v>4313</v>
      </c>
      <c r="B313" s="221" t="s">
        <v>3642</v>
      </c>
      <c r="C313" s="261" t="s">
        <v>5</v>
      </c>
      <c r="D313" s="221"/>
      <c r="E313" s="221"/>
      <c r="F313" s="221"/>
      <c r="G313" s="221"/>
      <c r="H313" s="221"/>
      <c r="I313" s="221"/>
      <c r="J313" s="221"/>
      <c r="K313" s="221"/>
      <c r="L313" s="221"/>
      <c r="M313" s="221"/>
      <c r="N313" s="221"/>
      <c r="O313" s="221"/>
      <c r="P313" s="221"/>
      <c r="Q313" s="221"/>
      <c r="R313" s="221"/>
      <c r="S313" s="221"/>
      <c r="T313" s="221"/>
      <c r="U313" s="221"/>
      <c r="V313" s="222">
        <v>1</v>
      </c>
      <c r="W313" s="222">
        <v>59</v>
      </c>
      <c r="X313" s="102">
        <f t="shared" si="21"/>
        <v>14.75</v>
      </c>
      <c r="Y313" s="222">
        <v>12</v>
      </c>
      <c r="Z313" s="222">
        <v>800</v>
      </c>
      <c r="AA313" s="102">
        <f t="shared" si="22"/>
        <v>200</v>
      </c>
      <c r="AB313" s="222">
        <v>13</v>
      </c>
      <c r="AC313" s="222">
        <v>947</v>
      </c>
      <c r="AD313" s="102">
        <f t="shared" si="23"/>
        <v>236.75</v>
      </c>
    </row>
    <row r="314" spans="1:30">
      <c r="A314" s="195" t="s">
        <v>4314</v>
      </c>
      <c r="B314" s="221" t="s">
        <v>3643</v>
      </c>
      <c r="C314" s="261" t="s">
        <v>5</v>
      </c>
      <c r="D314" s="221"/>
      <c r="E314" s="221"/>
      <c r="F314" s="221"/>
      <c r="G314" s="221"/>
      <c r="H314" s="221"/>
      <c r="I314" s="221"/>
      <c r="J314" s="221"/>
      <c r="K314" s="221"/>
      <c r="L314" s="221"/>
      <c r="M314" s="221"/>
      <c r="N314" s="221"/>
      <c r="O314" s="221"/>
      <c r="P314" s="221"/>
      <c r="Q314" s="221"/>
      <c r="R314" s="221"/>
      <c r="S314" s="221"/>
      <c r="T314" s="221"/>
      <c r="U314" s="221"/>
      <c r="V314" s="222">
        <v>10</v>
      </c>
      <c r="W314" s="222">
        <v>870</v>
      </c>
      <c r="X314" s="102">
        <f t="shared" si="21"/>
        <v>217.5</v>
      </c>
      <c r="Y314" s="222">
        <v>102</v>
      </c>
      <c r="Z314" s="222">
        <v>7406</v>
      </c>
      <c r="AA314" s="102">
        <f t="shared" si="22"/>
        <v>1851.5</v>
      </c>
      <c r="AB314" s="222">
        <v>196</v>
      </c>
      <c r="AC314" s="222">
        <v>15216</v>
      </c>
      <c r="AD314" s="102">
        <f t="shared" si="23"/>
        <v>3804</v>
      </c>
    </row>
    <row r="315" spans="1:30">
      <c r="A315" s="195" t="s">
        <v>4315</v>
      </c>
      <c r="B315" s="221" t="s">
        <v>3644</v>
      </c>
      <c r="C315" s="261" t="s">
        <v>5</v>
      </c>
      <c r="D315" s="221"/>
      <c r="E315" s="221"/>
      <c r="F315" s="221"/>
      <c r="G315" s="221"/>
      <c r="H315" s="221"/>
      <c r="I315" s="221"/>
      <c r="J315" s="221"/>
      <c r="K315" s="221"/>
      <c r="L315" s="221"/>
      <c r="M315" s="221"/>
      <c r="N315" s="221"/>
      <c r="O315" s="221"/>
      <c r="P315" s="221"/>
      <c r="Q315" s="221"/>
      <c r="R315" s="221"/>
      <c r="S315" s="221"/>
      <c r="T315" s="221"/>
      <c r="U315" s="221"/>
      <c r="V315" s="222">
        <v>19</v>
      </c>
      <c r="W315" s="222">
        <v>1393</v>
      </c>
      <c r="X315" s="102">
        <f t="shared" si="21"/>
        <v>348.25</v>
      </c>
      <c r="Y315" s="222">
        <v>49</v>
      </c>
      <c r="Z315" s="222">
        <v>3591</v>
      </c>
      <c r="AA315" s="102">
        <f t="shared" si="22"/>
        <v>897.75</v>
      </c>
      <c r="AB315" s="222">
        <v>46</v>
      </c>
      <c r="AC315" s="222">
        <v>3774</v>
      </c>
      <c r="AD315" s="102">
        <f t="shared" si="23"/>
        <v>943.5</v>
      </c>
    </row>
    <row r="316" spans="1:30">
      <c r="A316" s="195" t="s">
        <v>4316</v>
      </c>
      <c r="B316" s="221" t="s">
        <v>3645</v>
      </c>
      <c r="C316" s="261" t="s">
        <v>5</v>
      </c>
      <c r="D316" s="221"/>
      <c r="E316" s="221"/>
      <c r="F316" s="221"/>
      <c r="G316" s="221"/>
      <c r="H316" s="221"/>
      <c r="I316" s="221"/>
      <c r="J316" s="221"/>
      <c r="K316" s="221"/>
      <c r="L316" s="221"/>
      <c r="M316" s="221"/>
      <c r="N316" s="221"/>
      <c r="O316" s="221"/>
      <c r="P316" s="221"/>
      <c r="Q316" s="221"/>
      <c r="R316" s="221"/>
      <c r="S316" s="221"/>
      <c r="T316" s="221"/>
      <c r="U316" s="221"/>
      <c r="V316" s="222">
        <v>3</v>
      </c>
      <c r="W316" s="222">
        <v>277</v>
      </c>
      <c r="X316" s="102">
        <f t="shared" si="21"/>
        <v>69.25</v>
      </c>
      <c r="Y316" s="222">
        <v>27</v>
      </c>
      <c r="Z316" s="222">
        <v>2469</v>
      </c>
      <c r="AA316" s="102">
        <f t="shared" si="22"/>
        <v>617.25</v>
      </c>
      <c r="AB316" s="222">
        <v>70</v>
      </c>
      <c r="AC316" s="222">
        <v>5982</v>
      </c>
      <c r="AD316" s="102">
        <f t="shared" si="23"/>
        <v>1495.5</v>
      </c>
    </row>
    <row r="317" spans="1:30">
      <c r="A317" s="195" t="s">
        <v>4317</v>
      </c>
      <c r="B317" s="221" t="s">
        <v>3646</v>
      </c>
      <c r="C317" s="261" t="s">
        <v>5</v>
      </c>
      <c r="D317" s="221"/>
      <c r="E317" s="221"/>
      <c r="F317" s="221"/>
      <c r="G317" s="221"/>
      <c r="H317" s="221"/>
      <c r="I317" s="221"/>
      <c r="J317" s="221"/>
      <c r="K317" s="221"/>
      <c r="L317" s="221"/>
      <c r="M317" s="221"/>
      <c r="N317" s="221"/>
      <c r="O317" s="221"/>
      <c r="P317" s="221"/>
      <c r="Q317" s="221"/>
      <c r="R317" s="221"/>
      <c r="S317" s="221"/>
      <c r="T317" s="221"/>
      <c r="U317" s="221"/>
      <c r="V317" s="222">
        <v>4</v>
      </c>
      <c r="W317" s="222">
        <v>292</v>
      </c>
      <c r="X317" s="102">
        <f t="shared" si="21"/>
        <v>73</v>
      </c>
      <c r="Y317" s="222">
        <v>14</v>
      </c>
      <c r="Z317" s="222">
        <v>1202</v>
      </c>
      <c r="AA317" s="102">
        <f t="shared" si="22"/>
        <v>300.5</v>
      </c>
      <c r="AB317" s="222">
        <v>19</v>
      </c>
      <c r="AC317" s="222">
        <v>1637</v>
      </c>
      <c r="AD317" s="102">
        <f t="shared" si="23"/>
        <v>409.25</v>
      </c>
    </row>
    <row r="318" spans="1:30">
      <c r="A318" s="195" t="s">
        <v>4318</v>
      </c>
      <c r="B318" s="221" t="s">
        <v>3647</v>
      </c>
      <c r="C318" s="261" t="s">
        <v>5</v>
      </c>
      <c r="D318" s="221"/>
      <c r="E318" s="221"/>
      <c r="F318" s="221"/>
      <c r="G318" s="221"/>
      <c r="H318" s="221"/>
      <c r="I318" s="221"/>
      <c r="J318" s="221"/>
      <c r="K318" s="221"/>
      <c r="L318" s="221"/>
      <c r="M318" s="221"/>
      <c r="N318" s="221"/>
      <c r="O318" s="221"/>
      <c r="P318" s="221"/>
      <c r="Q318" s="221"/>
      <c r="R318" s="221"/>
      <c r="S318" s="221"/>
      <c r="T318" s="221"/>
      <c r="U318" s="221"/>
      <c r="V318" s="222">
        <v>7</v>
      </c>
      <c r="W318" s="222">
        <v>389</v>
      </c>
      <c r="X318" s="102">
        <f t="shared" si="21"/>
        <v>97.25</v>
      </c>
      <c r="Y318" s="222">
        <v>65</v>
      </c>
      <c r="Z318" s="222">
        <v>5359</v>
      </c>
      <c r="AA318" s="102">
        <f t="shared" si="22"/>
        <v>1339.75</v>
      </c>
      <c r="AB318" s="222">
        <v>68</v>
      </c>
      <c r="AC318" s="222">
        <v>4292</v>
      </c>
      <c r="AD318" s="102">
        <f t="shared" si="23"/>
        <v>1073</v>
      </c>
    </row>
    <row r="319" spans="1:30">
      <c r="A319" s="195" t="s">
        <v>4319</v>
      </c>
      <c r="B319" s="221" t="s">
        <v>3648</v>
      </c>
      <c r="C319" s="261" t="s">
        <v>5</v>
      </c>
      <c r="D319" s="221"/>
      <c r="E319" s="221"/>
      <c r="F319" s="221"/>
      <c r="G319" s="221"/>
      <c r="H319" s="221"/>
      <c r="I319" s="221"/>
      <c r="J319" s="221"/>
      <c r="K319" s="221"/>
      <c r="L319" s="221"/>
      <c r="M319" s="221"/>
      <c r="N319" s="221"/>
      <c r="O319" s="221"/>
      <c r="P319" s="221"/>
      <c r="Q319" s="221"/>
      <c r="R319" s="221"/>
      <c r="S319" s="221"/>
      <c r="T319" s="221"/>
      <c r="U319" s="221"/>
      <c r="V319" s="222">
        <v>1</v>
      </c>
      <c r="W319" s="222">
        <v>59</v>
      </c>
      <c r="X319" s="102">
        <f t="shared" si="21"/>
        <v>14.75</v>
      </c>
      <c r="Y319" s="222">
        <v>13</v>
      </c>
      <c r="Z319" s="222">
        <v>863</v>
      </c>
      <c r="AA319" s="102">
        <f t="shared" si="22"/>
        <v>215.75</v>
      </c>
      <c r="AB319" s="222">
        <v>25</v>
      </c>
      <c r="AC319" s="222">
        <v>2047</v>
      </c>
      <c r="AD319" s="102">
        <f t="shared" si="23"/>
        <v>511.75</v>
      </c>
    </row>
    <row r="320" spans="1:30">
      <c r="A320" s="195" t="s">
        <v>4320</v>
      </c>
      <c r="B320" s="221" t="s">
        <v>3649</v>
      </c>
      <c r="C320" s="261" t="s">
        <v>5</v>
      </c>
      <c r="D320" s="221"/>
      <c r="E320" s="221"/>
      <c r="F320" s="221"/>
      <c r="G320" s="221"/>
      <c r="H320" s="221"/>
      <c r="I320" s="221"/>
      <c r="J320" s="221"/>
      <c r="K320" s="221"/>
      <c r="L320" s="221"/>
      <c r="M320" s="221"/>
      <c r="N320" s="221"/>
      <c r="O320" s="221"/>
      <c r="P320" s="221"/>
      <c r="Q320" s="221"/>
      <c r="R320" s="221"/>
      <c r="S320" s="221"/>
      <c r="T320" s="221"/>
      <c r="U320" s="221"/>
      <c r="V320" s="222">
        <v>19</v>
      </c>
      <c r="W320" s="222">
        <v>881</v>
      </c>
      <c r="X320" s="102">
        <f t="shared" si="21"/>
        <v>220.25</v>
      </c>
      <c r="Y320" s="222">
        <v>27</v>
      </c>
      <c r="Z320" s="222">
        <v>1645</v>
      </c>
      <c r="AA320" s="102">
        <f t="shared" si="22"/>
        <v>411.25</v>
      </c>
      <c r="AB320" s="222">
        <v>43</v>
      </c>
      <c r="AC320" s="222">
        <v>2661</v>
      </c>
      <c r="AD320" s="102">
        <f t="shared" si="23"/>
        <v>665.25</v>
      </c>
    </row>
    <row r="321" spans="1:30">
      <c r="A321" s="195" t="s">
        <v>4321</v>
      </c>
      <c r="B321" s="221" t="s">
        <v>3650</v>
      </c>
      <c r="C321" s="261" t="s">
        <v>5</v>
      </c>
      <c r="D321" s="221"/>
      <c r="E321" s="221"/>
      <c r="F321" s="221"/>
      <c r="G321" s="221"/>
      <c r="H321" s="221"/>
      <c r="I321" s="221"/>
      <c r="J321" s="221"/>
      <c r="K321" s="221"/>
      <c r="L321" s="221"/>
      <c r="M321" s="221"/>
      <c r="N321" s="221"/>
      <c r="O321" s="221"/>
      <c r="P321" s="221"/>
      <c r="Q321" s="221"/>
      <c r="R321" s="221"/>
      <c r="S321" s="221"/>
      <c r="T321" s="221"/>
      <c r="U321" s="221"/>
      <c r="V321" s="222">
        <v>16</v>
      </c>
      <c r="W321" s="222">
        <v>1148</v>
      </c>
      <c r="X321" s="102">
        <f t="shared" si="21"/>
        <v>287</v>
      </c>
      <c r="Y321" s="222">
        <v>23</v>
      </c>
      <c r="Z321" s="222">
        <v>1537</v>
      </c>
      <c r="AA321" s="102">
        <f t="shared" si="22"/>
        <v>384.25</v>
      </c>
      <c r="AB321" s="222">
        <v>39</v>
      </c>
      <c r="AC321" s="222">
        <v>2861</v>
      </c>
      <c r="AD321" s="102">
        <f t="shared" si="23"/>
        <v>715.25</v>
      </c>
    </row>
    <row r="322" spans="1:30">
      <c r="A322" s="195" t="s">
        <v>4322</v>
      </c>
      <c r="B322" s="221" t="s">
        <v>3651</v>
      </c>
      <c r="C322" s="261" t="s">
        <v>5</v>
      </c>
      <c r="D322" s="221"/>
      <c r="E322" s="221"/>
      <c r="F322" s="221"/>
      <c r="G322" s="221"/>
      <c r="H322" s="221"/>
      <c r="I322" s="221"/>
      <c r="J322" s="221"/>
      <c r="K322" s="221"/>
      <c r="L322" s="221"/>
      <c r="M322" s="221"/>
      <c r="N322" s="221"/>
      <c r="O322" s="221"/>
      <c r="P322" s="221"/>
      <c r="Q322" s="221"/>
      <c r="R322" s="221"/>
      <c r="S322" s="221"/>
      <c r="T322" s="221"/>
      <c r="U322" s="221"/>
      <c r="V322" s="222">
        <v>20</v>
      </c>
      <c r="W322" s="222">
        <v>1796</v>
      </c>
      <c r="X322" s="102">
        <f t="shared" si="21"/>
        <v>449</v>
      </c>
      <c r="Y322" s="222">
        <v>67</v>
      </c>
      <c r="Z322" s="222">
        <v>4789</v>
      </c>
      <c r="AA322" s="102">
        <f t="shared" si="22"/>
        <v>1197.25</v>
      </c>
      <c r="AB322" s="222">
        <v>89</v>
      </c>
      <c r="AC322" s="222">
        <v>6295</v>
      </c>
      <c r="AD322" s="102">
        <f t="shared" si="23"/>
        <v>1573.75</v>
      </c>
    </row>
    <row r="323" spans="1:30">
      <c r="A323" s="195" t="s">
        <v>4323</v>
      </c>
      <c r="B323" s="221" t="s">
        <v>3652</v>
      </c>
      <c r="C323" s="261" t="s">
        <v>5</v>
      </c>
      <c r="D323" s="221"/>
      <c r="E323" s="221"/>
      <c r="F323" s="221"/>
      <c r="G323" s="221"/>
      <c r="H323" s="221"/>
      <c r="I323" s="221"/>
      <c r="J323" s="221"/>
      <c r="K323" s="221"/>
      <c r="L323" s="221"/>
      <c r="M323" s="221"/>
      <c r="N323" s="221"/>
      <c r="O323" s="221"/>
      <c r="P323" s="221"/>
      <c r="Q323" s="221"/>
      <c r="R323" s="221"/>
      <c r="S323" s="221"/>
      <c r="T323" s="221"/>
      <c r="U323" s="221"/>
      <c r="V323" s="222">
        <v>36</v>
      </c>
      <c r="W323" s="222">
        <v>2144</v>
      </c>
      <c r="X323" s="102">
        <f t="shared" si="21"/>
        <v>536</v>
      </c>
      <c r="Y323" s="222">
        <v>27</v>
      </c>
      <c r="Z323" s="222">
        <v>2345</v>
      </c>
      <c r="AA323" s="102">
        <f t="shared" si="22"/>
        <v>586.25</v>
      </c>
      <c r="AB323" s="222">
        <v>40</v>
      </c>
      <c r="AC323" s="222">
        <v>3176</v>
      </c>
      <c r="AD323" s="102">
        <f t="shared" si="23"/>
        <v>794</v>
      </c>
    </row>
    <row r="324" spans="1:30">
      <c r="A324" s="195" t="s">
        <v>4324</v>
      </c>
      <c r="B324" s="221" t="s">
        <v>3653</v>
      </c>
      <c r="C324" s="261" t="s">
        <v>5</v>
      </c>
      <c r="D324" s="221"/>
      <c r="E324" s="221"/>
      <c r="F324" s="221"/>
      <c r="G324" s="221"/>
      <c r="H324" s="221"/>
      <c r="I324" s="221"/>
      <c r="J324" s="221"/>
      <c r="K324" s="221"/>
      <c r="L324" s="221"/>
      <c r="M324" s="221"/>
      <c r="N324" s="221"/>
      <c r="O324" s="221"/>
      <c r="P324" s="221"/>
      <c r="Q324" s="221"/>
      <c r="R324" s="221"/>
      <c r="S324" s="221"/>
      <c r="T324" s="221"/>
      <c r="U324" s="221"/>
      <c r="V324" s="222">
        <v>6</v>
      </c>
      <c r="W324" s="222">
        <v>342</v>
      </c>
      <c r="X324" s="102">
        <f t="shared" ref="X324:X333" si="24">W324*25%</f>
        <v>85.5</v>
      </c>
      <c r="Y324" s="222">
        <v>58</v>
      </c>
      <c r="Z324" s="222">
        <v>3718</v>
      </c>
      <c r="AA324" s="102">
        <f t="shared" ref="AA324:AA387" si="25">Z324*25%</f>
        <v>929.5</v>
      </c>
      <c r="AB324" s="222">
        <v>68</v>
      </c>
      <c r="AC324" s="222">
        <v>5632</v>
      </c>
      <c r="AD324" s="102">
        <f t="shared" ref="AD324:AD387" si="26">AC324*25%</f>
        <v>1408</v>
      </c>
    </row>
    <row r="325" spans="1:30">
      <c r="A325" s="195" t="s">
        <v>4325</v>
      </c>
      <c r="B325" s="221" t="s">
        <v>3654</v>
      </c>
      <c r="C325" s="261" t="s">
        <v>5</v>
      </c>
      <c r="D325" s="221"/>
      <c r="E325" s="221"/>
      <c r="F325" s="221"/>
      <c r="G325" s="221"/>
      <c r="H325" s="221"/>
      <c r="I325" s="221"/>
      <c r="J325" s="221"/>
      <c r="K325" s="221"/>
      <c r="L325" s="221"/>
      <c r="M325" s="221"/>
      <c r="N325" s="221"/>
      <c r="O325" s="221"/>
      <c r="P325" s="221"/>
      <c r="Q325" s="221"/>
      <c r="R325" s="221"/>
      <c r="S325" s="221"/>
      <c r="T325" s="221"/>
      <c r="U325" s="221"/>
      <c r="V325" s="222">
        <v>11</v>
      </c>
      <c r="W325" s="222">
        <v>909</v>
      </c>
      <c r="X325" s="102">
        <f t="shared" si="24"/>
        <v>227.25</v>
      </c>
      <c r="Y325" s="222">
        <v>32</v>
      </c>
      <c r="Z325" s="222">
        <v>2496</v>
      </c>
      <c r="AA325" s="102">
        <f t="shared" si="25"/>
        <v>624</v>
      </c>
      <c r="AB325" s="222">
        <v>79</v>
      </c>
      <c r="AC325" s="222">
        <v>5705</v>
      </c>
      <c r="AD325" s="102">
        <f t="shared" si="26"/>
        <v>1426.25</v>
      </c>
    </row>
    <row r="326" spans="1:30">
      <c r="A326" s="195" t="s">
        <v>4326</v>
      </c>
      <c r="B326" s="221" t="s">
        <v>3655</v>
      </c>
      <c r="C326" s="261" t="s">
        <v>5</v>
      </c>
      <c r="D326" s="221"/>
      <c r="E326" s="221"/>
      <c r="F326" s="221"/>
      <c r="G326" s="221"/>
      <c r="H326" s="221"/>
      <c r="I326" s="221"/>
      <c r="J326" s="221"/>
      <c r="K326" s="221"/>
      <c r="L326" s="221"/>
      <c r="M326" s="221"/>
      <c r="N326" s="221"/>
      <c r="O326" s="221"/>
      <c r="P326" s="221"/>
      <c r="Q326" s="221"/>
      <c r="R326" s="221"/>
      <c r="S326" s="221"/>
      <c r="T326" s="221"/>
      <c r="U326" s="221"/>
      <c r="V326" s="222">
        <v>21</v>
      </c>
      <c r="W326" s="222">
        <v>1571</v>
      </c>
      <c r="X326" s="102">
        <f t="shared" si="24"/>
        <v>392.75</v>
      </c>
      <c r="Y326" s="222">
        <v>28</v>
      </c>
      <c r="Z326" s="222">
        <v>1956</v>
      </c>
      <c r="AA326" s="102">
        <f t="shared" si="25"/>
        <v>489</v>
      </c>
      <c r="AB326" s="222">
        <v>18</v>
      </c>
      <c r="AC326" s="222">
        <v>1282</v>
      </c>
      <c r="AD326" s="102">
        <f t="shared" si="26"/>
        <v>320.5</v>
      </c>
    </row>
    <row r="327" spans="1:30">
      <c r="A327" s="195" t="s">
        <v>4327</v>
      </c>
      <c r="B327" s="221" t="s">
        <v>3656</v>
      </c>
      <c r="C327" s="261" t="s">
        <v>5</v>
      </c>
      <c r="D327" s="221"/>
      <c r="E327" s="221"/>
      <c r="F327" s="221"/>
      <c r="G327" s="221"/>
      <c r="H327" s="221"/>
      <c r="I327" s="221"/>
      <c r="J327" s="221"/>
      <c r="K327" s="221"/>
      <c r="L327" s="221"/>
      <c r="M327" s="221"/>
      <c r="N327" s="221"/>
      <c r="O327" s="221"/>
      <c r="P327" s="221"/>
      <c r="Q327" s="221"/>
      <c r="R327" s="221"/>
      <c r="S327" s="221"/>
      <c r="T327" s="221"/>
      <c r="U327" s="221"/>
      <c r="V327" s="222">
        <v>3</v>
      </c>
      <c r="W327" s="222">
        <v>297</v>
      </c>
      <c r="X327" s="102">
        <f t="shared" si="24"/>
        <v>74.25</v>
      </c>
      <c r="Y327" s="222">
        <v>42</v>
      </c>
      <c r="Z327" s="222">
        <v>3286</v>
      </c>
      <c r="AA327" s="102">
        <f t="shared" si="25"/>
        <v>821.5</v>
      </c>
      <c r="AB327" s="222">
        <v>28</v>
      </c>
      <c r="AC327" s="222">
        <v>2096</v>
      </c>
      <c r="AD327" s="102">
        <f t="shared" si="26"/>
        <v>524</v>
      </c>
    </row>
    <row r="328" spans="1:30">
      <c r="A328" s="195" t="s">
        <v>4328</v>
      </c>
      <c r="B328" s="221" t="s">
        <v>3657</v>
      </c>
      <c r="C328" s="261" t="s">
        <v>5</v>
      </c>
      <c r="D328" s="221"/>
      <c r="E328" s="221"/>
      <c r="F328" s="221"/>
      <c r="G328" s="221"/>
      <c r="H328" s="221"/>
      <c r="I328" s="221"/>
      <c r="J328" s="221"/>
      <c r="K328" s="221"/>
      <c r="L328" s="221"/>
      <c r="M328" s="221"/>
      <c r="N328" s="221"/>
      <c r="O328" s="221"/>
      <c r="P328" s="221"/>
      <c r="Q328" s="221"/>
      <c r="R328" s="221"/>
      <c r="S328" s="221"/>
      <c r="T328" s="221"/>
      <c r="U328" s="221"/>
      <c r="V328" s="222">
        <v>14</v>
      </c>
      <c r="W328" s="222">
        <v>1282</v>
      </c>
      <c r="X328" s="102">
        <f t="shared" si="24"/>
        <v>320.5</v>
      </c>
      <c r="Y328" s="222">
        <v>54</v>
      </c>
      <c r="Z328" s="222">
        <v>4382</v>
      </c>
      <c r="AA328" s="102">
        <f t="shared" si="25"/>
        <v>1095.5</v>
      </c>
      <c r="AB328" s="222">
        <v>48</v>
      </c>
      <c r="AC328" s="222">
        <v>3788</v>
      </c>
      <c r="AD328" s="102">
        <f t="shared" si="26"/>
        <v>947</v>
      </c>
    </row>
    <row r="329" spans="1:30">
      <c r="A329" s="195" t="s">
        <v>4329</v>
      </c>
      <c r="B329" s="221" t="s">
        <v>3658</v>
      </c>
      <c r="C329" s="261" t="s">
        <v>5</v>
      </c>
      <c r="D329" s="221"/>
      <c r="E329" s="221"/>
      <c r="F329" s="221"/>
      <c r="G329" s="221"/>
      <c r="H329" s="221"/>
      <c r="I329" s="221"/>
      <c r="J329" s="221"/>
      <c r="K329" s="221"/>
      <c r="L329" s="221"/>
      <c r="M329" s="221"/>
      <c r="N329" s="221"/>
      <c r="O329" s="221"/>
      <c r="P329" s="221"/>
      <c r="Q329" s="221"/>
      <c r="R329" s="221"/>
      <c r="S329" s="221"/>
      <c r="T329" s="221"/>
      <c r="U329" s="221"/>
      <c r="V329" s="222">
        <v>6</v>
      </c>
      <c r="W329" s="222">
        <v>402</v>
      </c>
      <c r="X329" s="102">
        <f t="shared" si="24"/>
        <v>100.5</v>
      </c>
      <c r="Y329" s="222">
        <v>38</v>
      </c>
      <c r="Z329" s="222">
        <v>3042</v>
      </c>
      <c r="AA329" s="102">
        <f t="shared" si="25"/>
        <v>760.5</v>
      </c>
      <c r="AB329" s="222">
        <v>69</v>
      </c>
      <c r="AC329" s="222">
        <v>5235</v>
      </c>
      <c r="AD329" s="102">
        <f t="shared" si="26"/>
        <v>1308.75</v>
      </c>
    </row>
    <row r="330" spans="1:30">
      <c r="A330" s="195" t="s">
        <v>4330</v>
      </c>
      <c r="B330" s="221" t="s">
        <v>3659</v>
      </c>
      <c r="C330" s="261" t="s">
        <v>5</v>
      </c>
      <c r="D330" s="221"/>
      <c r="E330" s="221"/>
      <c r="F330" s="221"/>
      <c r="G330" s="221"/>
      <c r="H330" s="221"/>
      <c r="I330" s="221"/>
      <c r="J330" s="221"/>
      <c r="K330" s="221"/>
      <c r="L330" s="221"/>
      <c r="M330" s="221"/>
      <c r="N330" s="221"/>
      <c r="O330" s="221"/>
      <c r="P330" s="221"/>
      <c r="Q330" s="221"/>
      <c r="R330" s="221"/>
      <c r="S330" s="221"/>
      <c r="T330" s="221"/>
      <c r="U330" s="221"/>
      <c r="V330" s="222">
        <v>15</v>
      </c>
      <c r="W330" s="222">
        <v>1057</v>
      </c>
      <c r="X330" s="102">
        <f t="shared" si="24"/>
        <v>264.25</v>
      </c>
      <c r="Y330" s="222">
        <v>30</v>
      </c>
      <c r="Z330" s="222">
        <v>2298</v>
      </c>
      <c r="AA330" s="102">
        <f t="shared" si="25"/>
        <v>574.5</v>
      </c>
      <c r="AB330" s="222">
        <v>29</v>
      </c>
      <c r="AC330" s="222">
        <v>2407</v>
      </c>
      <c r="AD330" s="102">
        <f t="shared" si="26"/>
        <v>601.75</v>
      </c>
    </row>
    <row r="331" spans="1:30">
      <c r="A331" s="195" t="s">
        <v>4331</v>
      </c>
      <c r="B331" s="221" t="s">
        <v>3660</v>
      </c>
      <c r="C331" s="261" t="s">
        <v>5</v>
      </c>
      <c r="D331" s="221"/>
      <c r="E331" s="221"/>
      <c r="F331" s="221"/>
      <c r="G331" s="221"/>
      <c r="H331" s="221"/>
      <c r="I331" s="221"/>
      <c r="J331" s="221"/>
      <c r="K331" s="221"/>
      <c r="L331" s="221"/>
      <c r="M331" s="221"/>
      <c r="N331" s="221"/>
      <c r="O331" s="221"/>
      <c r="P331" s="221"/>
      <c r="Q331" s="221"/>
      <c r="R331" s="221"/>
      <c r="S331" s="221"/>
      <c r="T331" s="221"/>
      <c r="U331" s="221"/>
      <c r="V331" s="222">
        <v>40</v>
      </c>
      <c r="W331" s="222">
        <v>3112</v>
      </c>
      <c r="X331" s="102">
        <f t="shared" si="24"/>
        <v>778</v>
      </c>
      <c r="Y331" s="222">
        <v>126</v>
      </c>
      <c r="Z331" s="222">
        <v>9590</v>
      </c>
      <c r="AA331" s="102">
        <f t="shared" si="25"/>
        <v>2397.5</v>
      </c>
      <c r="AB331" s="222">
        <v>163</v>
      </c>
      <c r="AC331" s="222">
        <v>12845</v>
      </c>
      <c r="AD331" s="102">
        <f t="shared" si="26"/>
        <v>3211.25</v>
      </c>
    </row>
    <row r="332" spans="1:30">
      <c r="A332" s="195" t="s">
        <v>4332</v>
      </c>
      <c r="B332" s="221" t="s">
        <v>3661</v>
      </c>
      <c r="C332" s="261" t="s">
        <v>5</v>
      </c>
      <c r="D332" s="221"/>
      <c r="E332" s="221"/>
      <c r="F332" s="221"/>
      <c r="G332" s="221"/>
      <c r="H332" s="221"/>
      <c r="I332" s="221"/>
      <c r="J332" s="221"/>
      <c r="K332" s="221"/>
      <c r="L332" s="221"/>
      <c r="M332" s="221"/>
      <c r="N332" s="221"/>
      <c r="O332" s="221"/>
      <c r="P332" s="221"/>
      <c r="Q332" s="221"/>
      <c r="R332" s="221"/>
      <c r="S332" s="221"/>
      <c r="T332" s="221"/>
      <c r="U332" s="221"/>
      <c r="V332" s="222">
        <v>2</v>
      </c>
      <c r="W332" s="222">
        <v>178</v>
      </c>
      <c r="X332" s="102">
        <f t="shared" si="24"/>
        <v>44.5</v>
      </c>
      <c r="Y332" s="222">
        <v>9</v>
      </c>
      <c r="Z332" s="222">
        <v>851</v>
      </c>
      <c r="AA332" s="102">
        <f t="shared" si="25"/>
        <v>212.75</v>
      </c>
      <c r="AB332" s="222">
        <v>7</v>
      </c>
      <c r="AC332" s="222">
        <v>361</v>
      </c>
      <c r="AD332" s="102">
        <f t="shared" si="26"/>
        <v>90.25</v>
      </c>
    </row>
    <row r="333" spans="1:30">
      <c r="A333" s="195" t="s">
        <v>4333</v>
      </c>
      <c r="B333" s="221" t="s">
        <v>3662</v>
      </c>
      <c r="C333" s="261" t="s">
        <v>5</v>
      </c>
      <c r="D333" s="221"/>
      <c r="E333" s="221"/>
      <c r="F333" s="221"/>
      <c r="G333" s="221"/>
      <c r="H333" s="221"/>
      <c r="I333" s="221"/>
      <c r="J333" s="221"/>
      <c r="K333" s="221"/>
      <c r="L333" s="221"/>
      <c r="M333" s="221"/>
      <c r="N333" s="221"/>
      <c r="O333" s="221"/>
      <c r="P333" s="221"/>
      <c r="Q333" s="221"/>
      <c r="R333" s="221"/>
      <c r="S333" s="221"/>
      <c r="T333" s="221"/>
      <c r="U333" s="221"/>
      <c r="V333" s="222">
        <v>2</v>
      </c>
      <c r="W333" s="222">
        <v>158</v>
      </c>
      <c r="X333" s="102">
        <f t="shared" si="24"/>
        <v>39.5</v>
      </c>
      <c r="Y333" s="222">
        <v>10</v>
      </c>
      <c r="Z333" s="222">
        <v>846</v>
      </c>
      <c r="AA333" s="102">
        <f t="shared" si="25"/>
        <v>211.5</v>
      </c>
      <c r="AB333" s="222">
        <v>29</v>
      </c>
      <c r="AC333" s="222">
        <v>2183</v>
      </c>
      <c r="AD333" s="102">
        <f t="shared" si="26"/>
        <v>545.75</v>
      </c>
    </row>
    <row r="334" spans="1:30">
      <c r="A334" s="195" t="s">
        <v>4334</v>
      </c>
      <c r="B334" s="221" t="s">
        <v>4057</v>
      </c>
      <c r="C334" s="261" t="s">
        <v>933</v>
      </c>
      <c r="D334" s="221"/>
      <c r="E334" s="221"/>
      <c r="F334" s="221"/>
      <c r="G334" s="221"/>
      <c r="H334" s="221"/>
      <c r="I334" s="221"/>
      <c r="J334" s="221"/>
      <c r="K334" s="221"/>
      <c r="L334" s="221"/>
      <c r="M334" s="221"/>
      <c r="N334" s="221"/>
      <c r="O334" s="221"/>
      <c r="P334" s="221"/>
      <c r="Q334" s="221"/>
      <c r="R334" s="221"/>
      <c r="S334" s="221"/>
      <c r="T334" s="221"/>
      <c r="U334" s="221"/>
      <c r="V334" s="221"/>
      <c r="W334" s="221"/>
      <c r="X334" s="221"/>
      <c r="Y334" s="222">
        <v>21</v>
      </c>
      <c r="Z334" s="222">
        <v>1571</v>
      </c>
      <c r="AA334" s="102">
        <f t="shared" si="25"/>
        <v>392.75</v>
      </c>
      <c r="AB334" s="222">
        <v>55</v>
      </c>
      <c r="AC334" s="222">
        <v>3733</v>
      </c>
      <c r="AD334" s="102">
        <f t="shared" si="26"/>
        <v>933.25</v>
      </c>
    </row>
    <row r="335" spans="1:30">
      <c r="A335" s="195" t="s">
        <v>4335</v>
      </c>
      <c r="B335" s="221" t="s">
        <v>4058</v>
      </c>
      <c r="C335" s="261" t="s">
        <v>5</v>
      </c>
      <c r="D335" s="221"/>
      <c r="E335" s="221"/>
      <c r="F335" s="221"/>
      <c r="G335" s="221"/>
      <c r="H335" s="221"/>
      <c r="I335" s="221"/>
      <c r="J335" s="221"/>
      <c r="K335" s="221"/>
      <c r="L335" s="221"/>
      <c r="M335" s="221"/>
      <c r="N335" s="221"/>
      <c r="O335" s="221"/>
      <c r="P335" s="221"/>
      <c r="Q335" s="221"/>
      <c r="R335" s="221"/>
      <c r="S335" s="221"/>
      <c r="T335" s="221"/>
      <c r="U335" s="221"/>
      <c r="V335" s="221"/>
      <c r="W335" s="221"/>
      <c r="X335" s="221"/>
      <c r="Y335" s="222">
        <v>1</v>
      </c>
      <c r="Z335" s="222">
        <v>59</v>
      </c>
      <c r="AA335" s="102">
        <f t="shared" si="25"/>
        <v>14.75</v>
      </c>
      <c r="AB335" s="222">
        <v>15</v>
      </c>
      <c r="AC335" s="222">
        <v>1257</v>
      </c>
      <c r="AD335" s="102">
        <f t="shared" si="26"/>
        <v>314.25</v>
      </c>
    </row>
    <row r="336" spans="1:30">
      <c r="A336" s="195" t="s">
        <v>4336</v>
      </c>
      <c r="B336" s="221" t="s">
        <v>4059</v>
      </c>
      <c r="C336" s="261" t="s">
        <v>5</v>
      </c>
      <c r="D336" s="221"/>
      <c r="E336" s="221"/>
      <c r="F336" s="221"/>
      <c r="G336" s="221"/>
      <c r="H336" s="221"/>
      <c r="I336" s="221"/>
      <c r="J336" s="221"/>
      <c r="K336" s="221"/>
      <c r="L336" s="221"/>
      <c r="M336" s="221"/>
      <c r="N336" s="221"/>
      <c r="O336" s="221"/>
      <c r="P336" s="221"/>
      <c r="Q336" s="221"/>
      <c r="R336" s="221"/>
      <c r="S336" s="221"/>
      <c r="T336" s="221"/>
      <c r="U336" s="221"/>
      <c r="V336" s="221"/>
      <c r="W336" s="221"/>
      <c r="X336" s="221"/>
      <c r="Y336" s="222">
        <v>3</v>
      </c>
      <c r="Z336" s="222">
        <v>177</v>
      </c>
      <c r="AA336" s="102">
        <f t="shared" si="25"/>
        <v>44.25</v>
      </c>
      <c r="AB336" s="222">
        <v>32</v>
      </c>
      <c r="AC336" s="222">
        <v>1740</v>
      </c>
      <c r="AD336" s="102">
        <f t="shared" si="26"/>
        <v>435</v>
      </c>
    </row>
    <row r="337" spans="1:30">
      <c r="A337" s="195" t="s">
        <v>4337</v>
      </c>
      <c r="B337" s="221" t="s">
        <v>4060</v>
      </c>
      <c r="C337" s="261" t="s">
        <v>5</v>
      </c>
      <c r="D337" s="221"/>
      <c r="E337" s="221"/>
      <c r="F337" s="221"/>
      <c r="G337" s="221"/>
      <c r="H337" s="221"/>
      <c r="I337" s="221"/>
      <c r="J337" s="221"/>
      <c r="K337" s="221"/>
      <c r="L337" s="221"/>
      <c r="M337" s="221"/>
      <c r="N337" s="221"/>
      <c r="O337" s="221"/>
      <c r="P337" s="221"/>
      <c r="Q337" s="221"/>
      <c r="R337" s="221"/>
      <c r="S337" s="221"/>
      <c r="T337" s="221"/>
      <c r="U337" s="221"/>
      <c r="V337" s="221"/>
      <c r="W337" s="221"/>
      <c r="X337" s="221"/>
      <c r="Y337" s="222">
        <v>5</v>
      </c>
      <c r="Z337" s="222">
        <v>311</v>
      </c>
      <c r="AA337" s="102">
        <f t="shared" si="25"/>
        <v>77.75</v>
      </c>
      <c r="AB337" s="222">
        <v>104</v>
      </c>
      <c r="AC337" s="222">
        <v>7612</v>
      </c>
      <c r="AD337" s="102">
        <f t="shared" si="26"/>
        <v>1903</v>
      </c>
    </row>
    <row r="338" spans="1:30">
      <c r="A338" s="195" t="s">
        <v>4338</v>
      </c>
      <c r="B338" s="221" t="s">
        <v>4061</v>
      </c>
      <c r="C338" s="261" t="s">
        <v>364</v>
      </c>
      <c r="D338" s="221"/>
      <c r="E338" s="221"/>
      <c r="F338" s="221"/>
      <c r="G338" s="221"/>
      <c r="H338" s="221"/>
      <c r="I338" s="221"/>
      <c r="J338" s="221"/>
      <c r="K338" s="221"/>
      <c r="L338" s="221"/>
      <c r="M338" s="221"/>
      <c r="N338" s="221"/>
      <c r="O338" s="221"/>
      <c r="P338" s="221"/>
      <c r="Q338" s="221"/>
      <c r="R338" s="221"/>
      <c r="S338" s="221"/>
      <c r="T338" s="221"/>
      <c r="U338" s="221"/>
      <c r="V338" s="221"/>
      <c r="W338" s="221"/>
      <c r="X338" s="221"/>
      <c r="Y338" s="222">
        <v>17</v>
      </c>
      <c r="Z338" s="222">
        <v>1411</v>
      </c>
      <c r="AA338" s="102">
        <f t="shared" si="25"/>
        <v>352.75</v>
      </c>
      <c r="AB338" s="222">
        <v>38</v>
      </c>
      <c r="AC338" s="222">
        <v>3094</v>
      </c>
      <c r="AD338" s="102">
        <f t="shared" si="26"/>
        <v>773.5</v>
      </c>
    </row>
    <row r="339" spans="1:30">
      <c r="A339" s="195" t="s">
        <v>4339</v>
      </c>
      <c r="B339" s="221" t="s">
        <v>4062</v>
      </c>
      <c r="C339" s="261" t="s">
        <v>5</v>
      </c>
      <c r="D339" s="221"/>
      <c r="E339" s="221"/>
      <c r="F339" s="221"/>
      <c r="G339" s="221"/>
      <c r="H339" s="221"/>
      <c r="I339" s="221"/>
      <c r="J339" s="221"/>
      <c r="K339" s="221"/>
      <c r="L339" s="221"/>
      <c r="M339" s="221"/>
      <c r="N339" s="221"/>
      <c r="O339" s="221"/>
      <c r="P339" s="221"/>
      <c r="Q339" s="221"/>
      <c r="R339" s="221"/>
      <c r="S339" s="221"/>
      <c r="T339" s="221"/>
      <c r="U339" s="221"/>
      <c r="V339" s="221"/>
      <c r="W339" s="221"/>
      <c r="X339" s="221"/>
      <c r="Y339" s="222">
        <v>1</v>
      </c>
      <c r="Z339" s="222">
        <v>59</v>
      </c>
      <c r="AA339" s="102">
        <f t="shared" si="25"/>
        <v>14.75</v>
      </c>
      <c r="AB339" s="222">
        <v>6</v>
      </c>
      <c r="AC339" s="222">
        <v>374</v>
      </c>
      <c r="AD339" s="102">
        <f t="shared" si="26"/>
        <v>93.5</v>
      </c>
    </row>
    <row r="340" spans="1:30">
      <c r="A340" s="195" t="s">
        <v>4340</v>
      </c>
      <c r="B340" s="221" t="s">
        <v>4063</v>
      </c>
      <c r="C340" s="261" t="s">
        <v>5</v>
      </c>
      <c r="D340" s="221"/>
      <c r="E340" s="221"/>
      <c r="F340" s="221"/>
      <c r="G340" s="221"/>
      <c r="H340" s="221"/>
      <c r="I340" s="221"/>
      <c r="J340" s="221"/>
      <c r="K340" s="221"/>
      <c r="L340" s="221"/>
      <c r="M340" s="221"/>
      <c r="N340" s="221"/>
      <c r="O340" s="221"/>
      <c r="P340" s="221"/>
      <c r="Q340" s="221"/>
      <c r="R340" s="221"/>
      <c r="S340" s="221"/>
      <c r="T340" s="221"/>
      <c r="U340" s="221"/>
      <c r="V340" s="221"/>
      <c r="W340" s="221"/>
      <c r="X340" s="221"/>
      <c r="Y340" s="222">
        <v>4</v>
      </c>
      <c r="Z340" s="222">
        <v>232</v>
      </c>
      <c r="AA340" s="102">
        <f t="shared" si="25"/>
        <v>58</v>
      </c>
      <c r="AB340" s="222">
        <v>48</v>
      </c>
      <c r="AC340" s="222">
        <v>3308</v>
      </c>
      <c r="AD340" s="102">
        <f t="shared" si="26"/>
        <v>827</v>
      </c>
    </row>
    <row r="341" spans="1:30">
      <c r="A341" s="195" t="s">
        <v>4341</v>
      </c>
      <c r="B341" s="221" t="s">
        <v>4064</v>
      </c>
      <c r="C341" s="261" t="s">
        <v>5</v>
      </c>
      <c r="D341" s="221"/>
      <c r="E341" s="221"/>
      <c r="F341" s="221"/>
      <c r="G341" s="221"/>
      <c r="H341" s="221"/>
      <c r="I341" s="221"/>
      <c r="J341" s="221"/>
      <c r="K341" s="221"/>
      <c r="L341" s="221"/>
      <c r="M341" s="221"/>
      <c r="N341" s="221"/>
      <c r="O341" s="221"/>
      <c r="P341" s="221"/>
      <c r="Q341" s="221"/>
      <c r="R341" s="221"/>
      <c r="S341" s="221"/>
      <c r="T341" s="221"/>
      <c r="U341" s="221"/>
      <c r="V341" s="221"/>
      <c r="W341" s="221"/>
      <c r="X341" s="221"/>
      <c r="Y341" s="222">
        <v>3</v>
      </c>
      <c r="Z341" s="222">
        <v>233</v>
      </c>
      <c r="AA341" s="102">
        <f t="shared" si="25"/>
        <v>58.25</v>
      </c>
      <c r="AB341" s="222">
        <v>26</v>
      </c>
      <c r="AC341" s="222">
        <v>1786</v>
      </c>
      <c r="AD341" s="102">
        <f t="shared" si="26"/>
        <v>446.5</v>
      </c>
    </row>
    <row r="342" spans="1:30">
      <c r="A342" s="195" t="s">
        <v>4342</v>
      </c>
      <c r="B342" s="221" t="s">
        <v>4065</v>
      </c>
      <c r="C342" s="261" t="s">
        <v>5</v>
      </c>
      <c r="D342" s="221"/>
      <c r="E342" s="221"/>
      <c r="F342" s="221"/>
      <c r="G342" s="221"/>
      <c r="H342" s="221"/>
      <c r="I342" s="221"/>
      <c r="J342" s="221"/>
      <c r="K342" s="221"/>
      <c r="L342" s="221"/>
      <c r="M342" s="221"/>
      <c r="N342" s="221"/>
      <c r="O342" s="221"/>
      <c r="P342" s="221"/>
      <c r="Q342" s="221"/>
      <c r="R342" s="221"/>
      <c r="S342" s="221"/>
      <c r="T342" s="221"/>
      <c r="U342" s="221"/>
      <c r="V342" s="221"/>
      <c r="W342" s="221"/>
      <c r="X342" s="221"/>
      <c r="Y342" s="222">
        <v>10</v>
      </c>
      <c r="Z342" s="222">
        <v>770</v>
      </c>
      <c r="AA342" s="102">
        <f t="shared" si="25"/>
        <v>192.5</v>
      </c>
      <c r="AB342" s="222">
        <v>75</v>
      </c>
      <c r="AC342" s="222">
        <v>5169</v>
      </c>
      <c r="AD342" s="102">
        <f t="shared" si="26"/>
        <v>1292.25</v>
      </c>
    </row>
    <row r="343" spans="1:30">
      <c r="A343" s="195" t="s">
        <v>4343</v>
      </c>
      <c r="B343" s="221" t="s">
        <v>4066</v>
      </c>
      <c r="C343" s="261" t="s">
        <v>5</v>
      </c>
      <c r="D343" s="221"/>
      <c r="E343" s="221"/>
      <c r="F343" s="221"/>
      <c r="G343" s="221"/>
      <c r="H343" s="221"/>
      <c r="I343" s="221"/>
      <c r="J343" s="221"/>
      <c r="K343" s="221"/>
      <c r="L343" s="221"/>
      <c r="M343" s="221"/>
      <c r="N343" s="221"/>
      <c r="O343" s="221"/>
      <c r="P343" s="221"/>
      <c r="Q343" s="221"/>
      <c r="R343" s="221"/>
      <c r="S343" s="221"/>
      <c r="T343" s="221"/>
      <c r="U343" s="221"/>
      <c r="V343" s="221"/>
      <c r="W343" s="221"/>
      <c r="X343" s="221"/>
      <c r="Y343" s="222">
        <v>7</v>
      </c>
      <c r="Z343" s="222">
        <v>505</v>
      </c>
      <c r="AA343" s="102">
        <f t="shared" si="25"/>
        <v>126.25</v>
      </c>
      <c r="AB343" s="222">
        <v>39</v>
      </c>
      <c r="AC343" s="222">
        <v>2377</v>
      </c>
      <c r="AD343" s="102">
        <f t="shared" si="26"/>
        <v>594.25</v>
      </c>
    </row>
    <row r="344" spans="1:30">
      <c r="A344" s="195" t="s">
        <v>4344</v>
      </c>
      <c r="B344" s="221" t="s">
        <v>4067</v>
      </c>
      <c r="C344" s="261" t="s">
        <v>961</v>
      </c>
      <c r="D344" s="221"/>
      <c r="E344" s="221"/>
      <c r="F344" s="221"/>
      <c r="G344" s="221"/>
      <c r="H344" s="221"/>
      <c r="I344" s="221"/>
      <c r="J344" s="221"/>
      <c r="K344" s="221"/>
      <c r="L344" s="221"/>
      <c r="M344" s="221"/>
      <c r="N344" s="221"/>
      <c r="O344" s="221"/>
      <c r="P344" s="221"/>
      <c r="Q344" s="221"/>
      <c r="R344" s="221"/>
      <c r="S344" s="221"/>
      <c r="T344" s="221"/>
      <c r="U344" s="221"/>
      <c r="V344" s="221"/>
      <c r="W344" s="221"/>
      <c r="X344" s="221"/>
      <c r="Y344" s="222">
        <v>4</v>
      </c>
      <c r="Z344" s="222">
        <v>372</v>
      </c>
      <c r="AA344" s="102">
        <f t="shared" si="25"/>
        <v>93</v>
      </c>
      <c r="AB344" s="222">
        <v>26</v>
      </c>
      <c r="AC344" s="222">
        <v>1986</v>
      </c>
      <c r="AD344" s="102">
        <f t="shared" si="26"/>
        <v>496.5</v>
      </c>
    </row>
    <row r="345" spans="1:30">
      <c r="A345" s="195" t="s">
        <v>4345</v>
      </c>
      <c r="B345" s="221" t="s">
        <v>4068</v>
      </c>
      <c r="C345" s="261" t="s">
        <v>5</v>
      </c>
      <c r="D345" s="221"/>
      <c r="E345" s="221"/>
      <c r="F345" s="221"/>
      <c r="G345" s="221"/>
      <c r="H345" s="221"/>
      <c r="I345" s="221"/>
      <c r="J345" s="221"/>
      <c r="K345" s="221"/>
      <c r="L345" s="221"/>
      <c r="M345" s="221"/>
      <c r="N345" s="221"/>
      <c r="O345" s="221"/>
      <c r="P345" s="221"/>
      <c r="Q345" s="221"/>
      <c r="R345" s="221"/>
      <c r="S345" s="221"/>
      <c r="T345" s="221"/>
      <c r="U345" s="221"/>
      <c r="V345" s="221"/>
      <c r="W345" s="221"/>
      <c r="X345" s="221"/>
      <c r="Y345" s="222">
        <v>12</v>
      </c>
      <c r="Z345" s="222">
        <v>804</v>
      </c>
      <c r="AA345" s="102">
        <f t="shared" si="25"/>
        <v>201</v>
      </c>
      <c r="AB345" s="222">
        <v>33</v>
      </c>
      <c r="AC345" s="222">
        <v>2451</v>
      </c>
      <c r="AD345" s="102">
        <f t="shared" si="26"/>
        <v>612.75</v>
      </c>
    </row>
    <row r="346" spans="1:30">
      <c r="A346" s="195" t="s">
        <v>4346</v>
      </c>
      <c r="B346" s="221" t="s">
        <v>4069</v>
      </c>
      <c r="C346" s="261" t="s">
        <v>5</v>
      </c>
      <c r="D346" s="221"/>
      <c r="E346" s="221"/>
      <c r="F346" s="221"/>
      <c r="G346" s="221"/>
      <c r="H346" s="221"/>
      <c r="I346" s="221"/>
      <c r="J346" s="221"/>
      <c r="K346" s="221"/>
      <c r="L346" s="221"/>
      <c r="M346" s="221"/>
      <c r="N346" s="221"/>
      <c r="O346" s="221"/>
      <c r="P346" s="221"/>
      <c r="Q346" s="221"/>
      <c r="R346" s="221"/>
      <c r="S346" s="221"/>
      <c r="T346" s="221"/>
      <c r="U346" s="221"/>
      <c r="V346" s="221"/>
      <c r="W346" s="221"/>
      <c r="X346" s="221"/>
      <c r="Y346" s="222">
        <v>1</v>
      </c>
      <c r="Z346" s="222">
        <v>35</v>
      </c>
      <c r="AA346" s="102">
        <f t="shared" si="25"/>
        <v>8.75</v>
      </c>
      <c r="AB346" s="222">
        <v>12</v>
      </c>
      <c r="AC346" s="222">
        <v>636</v>
      </c>
      <c r="AD346" s="102">
        <f t="shared" si="26"/>
        <v>159</v>
      </c>
    </row>
    <row r="347" spans="1:30">
      <c r="A347" s="195" t="s">
        <v>4347</v>
      </c>
      <c r="B347" s="221" t="s">
        <v>4070</v>
      </c>
      <c r="C347" s="261" t="s">
        <v>5</v>
      </c>
      <c r="D347" s="221"/>
      <c r="E347" s="221"/>
      <c r="F347" s="221"/>
      <c r="G347" s="221"/>
      <c r="H347" s="221"/>
      <c r="I347" s="221"/>
      <c r="J347" s="221"/>
      <c r="K347" s="221"/>
      <c r="L347" s="221"/>
      <c r="M347" s="221"/>
      <c r="N347" s="221"/>
      <c r="O347" s="221"/>
      <c r="P347" s="221"/>
      <c r="Q347" s="221"/>
      <c r="R347" s="221"/>
      <c r="S347" s="221"/>
      <c r="T347" s="221"/>
      <c r="U347" s="221"/>
      <c r="V347" s="221"/>
      <c r="W347" s="221"/>
      <c r="X347" s="221"/>
      <c r="Y347" s="222">
        <v>7</v>
      </c>
      <c r="Z347" s="222">
        <v>493</v>
      </c>
      <c r="AA347" s="102">
        <f t="shared" si="25"/>
        <v>123.25</v>
      </c>
      <c r="AB347" s="222">
        <v>29</v>
      </c>
      <c r="AC347" s="222">
        <v>2023</v>
      </c>
      <c r="AD347" s="102">
        <f t="shared" si="26"/>
        <v>505.75</v>
      </c>
    </row>
    <row r="348" spans="1:30">
      <c r="A348" s="195" t="s">
        <v>4348</v>
      </c>
      <c r="B348" s="221" t="s">
        <v>4071</v>
      </c>
      <c r="C348" s="261" t="s">
        <v>5</v>
      </c>
      <c r="D348" s="221"/>
      <c r="E348" s="221"/>
      <c r="F348" s="221"/>
      <c r="G348" s="221"/>
      <c r="H348" s="221"/>
      <c r="I348" s="221"/>
      <c r="J348" s="221"/>
      <c r="K348" s="221"/>
      <c r="L348" s="221"/>
      <c r="M348" s="221"/>
      <c r="N348" s="221"/>
      <c r="O348" s="221"/>
      <c r="P348" s="221"/>
      <c r="Q348" s="221"/>
      <c r="R348" s="221"/>
      <c r="S348" s="221"/>
      <c r="T348" s="221"/>
      <c r="U348" s="221"/>
      <c r="V348" s="221"/>
      <c r="W348" s="221"/>
      <c r="X348" s="221"/>
      <c r="Y348" s="222">
        <v>1</v>
      </c>
      <c r="Z348" s="222">
        <v>59</v>
      </c>
      <c r="AA348" s="102">
        <f t="shared" si="25"/>
        <v>14.75</v>
      </c>
      <c r="AB348" s="222">
        <v>43</v>
      </c>
      <c r="AC348" s="222">
        <v>3169</v>
      </c>
      <c r="AD348" s="102">
        <f t="shared" si="26"/>
        <v>792.25</v>
      </c>
    </row>
    <row r="349" spans="1:30">
      <c r="A349" s="195" t="s">
        <v>4349</v>
      </c>
      <c r="B349" s="221" t="s">
        <v>4072</v>
      </c>
      <c r="C349" s="261" t="s">
        <v>5</v>
      </c>
      <c r="D349" s="221"/>
      <c r="E349" s="221"/>
      <c r="F349" s="221"/>
      <c r="G349" s="221"/>
      <c r="H349" s="221"/>
      <c r="I349" s="221"/>
      <c r="J349" s="221"/>
      <c r="K349" s="221"/>
      <c r="L349" s="221"/>
      <c r="M349" s="221"/>
      <c r="N349" s="221"/>
      <c r="O349" s="221"/>
      <c r="P349" s="221"/>
      <c r="Q349" s="221"/>
      <c r="R349" s="221"/>
      <c r="S349" s="221"/>
      <c r="T349" s="221"/>
      <c r="U349" s="221"/>
      <c r="V349" s="221"/>
      <c r="W349" s="221"/>
      <c r="X349" s="221"/>
      <c r="Y349" s="222">
        <v>11</v>
      </c>
      <c r="Z349" s="222">
        <v>985</v>
      </c>
      <c r="AA349" s="102">
        <f t="shared" si="25"/>
        <v>246.25</v>
      </c>
      <c r="AB349" s="222">
        <v>33</v>
      </c>
      <c r="AC349" s="222">
        <v>2671</v>
      </c>
      <c r="AD349" s="102">
        <f t="shared" si="26"/>
        <v>667.75</v>
      </c>
    </row>
    <row r="350" spans="1:30">
      <c r="A350" s="195" t="s">
        <v>4350</v>
      </c>
      <c r="B350" s="221" t="s">
        <v>4073</v>
      </c>
      <c r="C350" s="261" t="s">
        <v>5</v>
      </c>
      <c r="D350" s="221"/>
      <c r="E350" s="221"/>
      <c r="F350" s="221"/>
      <c r="G350" s="221"/>
      <c r="H350" s="221"/>
      <c r="I350" s="221"/>
      <c r="J350" s="221"/>
      <c r="K350" s="221"/>
      <c r="L350" s="221"/>
      <c r="M350" s="221"/>
      <c r="N350" s="221"/>
      <c r="O350" s="221"/>
      <c r="P350" s="221"/>
      <c r="Q350" s="221"/>
      <c r="R350" s="221"/>
      <c r="S350" s="221"/>
      <c r="T350" s="221"/>
      <c r="U350" s="221"/>
      <c r="V350" s="221"/>
      <c r="W350" s="221"/>
      <c r="X350" s="221"/>
      <c r="Y350" s="222">
        <v>1</v>
      </c>
      <c r="Z350" s="222">
        <v>59</v>
      </c>
      <c r="AA350" s="102">
        <f t="shared" si="25"/>
        <v>14.75</v>
      </c>
      <c r="AB350" s="222">
        <v>2</v>
      </c>
      <c r="AC350" s="222">
        <v>118</v>
      </c>
      <c r="AD350" s="102">
        <f t="shared" si="26"/>
        <v>29.5</v>
      </c>
    </row>
    <row r="351" spans="1:30">
      <c r="A351" s="195" t="s">
        <v>4351</v>
      </c>
      <c r="B351" s="221" t="s">
        <v>4074</v>
      </c>
      <c r="C351" s="261" t="s">
        <v>5</v>
      </c>
      <c r="D351" s="221"/>
      <c r="E351" s="221"/>
      <c r="F351" s="221"/>
      <c r="G351" s="221"/>
      <c r="H351" s="221"/>
      <c r="I351" s="221"/>
      <c r="J351" s="221"/>
      <c r="K351" s="221"/>
      <c r="L351" s="221"/>
      <c r="M351" s="221"/>
      <c r="N351" s="221"/>
      <c r="O351" s="221"/>
      <c r="P351" s="221"/>
      <c r="Q351" s="221"/>
      <c r="R351" s="221"/>
      <c r="S351" s="221"/>
      <c r="T351" s="221"/>
      <c r="U351" s="221"/>
      <c r="V351" s="221"/>
      <c r="W351" s="221"/>
      <c r="X351" s="221"/>
      <c r="Y351" s="222">
        <v>1</v>
      </c>
      <c r="Z351" s="222">
        <v>59</v>
      </c>
      <c r="AA351" s="102">
        <f t="shared" si="25"/>
        <v>14.75</v>
      </c>
      <c r="AB351" s="222">
        <v>4</v>
      </c>
      <c r="AC351" s="222">
        <v>272</v>
      </c>
      <c r="AD351" s="102">
        <f t="shared" si="26"/>
        <v>68</v>
      </c>
    </row>
    <row r="352" spans="1:30">
      <c r="A352" s="195" t="s">
        <v>4352</v>
      </c>
      <c r="B352" s="221" t="s">
        <v>4075</v>
      </c>
      <c r="C352" s="261" t="s">
        <v>5</v>
      </c>
      <c r="D352" s="221"/>
      <c r="E352" s="221"/>
      <c r="F352" s="221"/>
      <c r="G352" s="221"/>
      <c r="H352" s="221"/>
      <c r="I352" s="221"/>
      <c r="J352" s="221"/>
      <c r="K352" s="221"/>
      <c r="L352" s="221"/>
      <c r="M352" s="221"/>
      <c r="N352" s="221"/>
      <c r="O352" s="221"/>
      <c r="P352" s="221"/>
      <c r="Q352" s="221"/>
      <c r="R352" s="221"/>
      <c r="S352" s="221"/>
      <c r="T352" s="221"/>
      <c r="U352" s="221"/>
      <c r="V352" s="221"/>
      <c r="W352" s="221"/>
      <c r="X352" s="221"/>
      <c r="Y352" s="222">
        <v>14</v>
      </c>
      <c r="Z352" s="222">
        <v>810</v>
      </c>
      <c r="AA352" s="102">
        <f t="shared" si="25"/>
        <v>202.5</v>
      </c>
      <c r="AB352" s="222">
        <v>20</v>
      </c>
      <c r="AC352" s="222">
        <v>1208</v>
      </c>
      <c r="AD352" s="102">
        <f t="shared" si="26"/>
        <v>302</v>
      </c>
    </row>
    <row r="353" spans="1:30">
      <c r="A353" s="195" t="s">
        <v>4353</v>
      </c>
      <c r="B353" s="221" t="s">
        <v>4076</v>
      </c>
      <c r="C353" s="261" t="s">
        <v>5</v>
      </c>
      <c r="D353" s="221"/>
      <c r="E353" s="221"/>
      <c r="F353" s="221"/>
      <c r="G353" s="221"/>
      <c r="H353" s="221"/>
      <c r="I353" s="221"/>
      <c r="J353" s="221"/>
      <c r="K353" s="221"/>
      <c r="L353" s="221"/>
      <c r="M353" s="221"/>
      <c r="N353" s="221"/>
      <c r="O353" s="221"/>
      <c r="P353" s="221"/>
      <c r="Q353" s="221"/>
      <c r="R353" s="221"/>
      <c r="S353" s="221"/>
      <c r="T353" s="221"/>
      <c r="U353" s="221"/>
      <c r="V353" s="221"/>
      <c r="W353" s="221"/>
      <c r="X353" s="221"/>
      <c r="Y353" s="222">
        <v>7</v>
      </c>
      <c r="Z353" s="222">
        <v>569</v>
      </c>
      <c r="AA353" s="102">
        <f t="shared" si="25"/>
        <v>142.25</v>
      </c>
      <c r="AB353" s="222">
        <v>9</v>
      </c>
      <c r="AC353" s="222">
        <v>659</v>
      </c>
      <c r="AD353" s="102">
        <f t="shared" si="26"/>
        <v>164.75</v>
      </c>
    </row>
    <row r="354" spans="1:30">
      <c r="A354" s="195" t="s">
        <v>4354</v>
      </c>
      <c r="B354" s="221" t="s">
        <v>4077</v>
      </c>
      <c r="C354" s="261" t="s">
        <v>5</v>
      </c>
      <c r="D354" s="221"/>
      <c r="E354" s="221"/>
      <c r="F354" s="221"/>
      <c r="G354" s="221"/>
      <c r="H354" s="221"/>
      <c r="I354" s="221"/>
      <c r="J354" s="221"/>
      <c r="K354" s="221"/>
      <c r="L354" s="221"/>
      <c r="M354" s="221"/>
      <c r="N354" s="221"/>
      <c r="O354" s="221"/>
      <c r="P354" s="221"/>
      <c r="Q354" s="221"/>
      <c r="R354" s="221"/>
      <c r="S354" s="221"/>
      <c r="T354" s="221"/>
      <c r="U354" s="221"/>
      <c r="V354" s="221"/>
      <c r="W354" s="221"/>
      <c r="X354" s="221"/>
      <c r="Y354" s="222">
        <v>6</v>
      </c>
      <c r="Z354" s="222">
        <v>594</v>
      </c>
      <c r="AA354" s="102">
        <f t="shared" si="25"/>
        <v>148.5</v>
      </c>
      <c r="AB354" s="222">
        <v>14</v>
      </c>
      <c r="AC354" s="222">
        <v>1066</v>
      </c>
      <c r="AD354" s="102">
        <f t="shared" si="26"/>
        <v>266.5</v>
      </c>
    </row>
    <row r="355" spans="1:30">
      <c r="A355" s="195" t="s">
        <v>4355</v>
      </c>
      <c r="B355" s="221" t="s">
        <v>4078</v>
      </c>
      <c r="C355" s="261" t="s">
        <v>5</v>
      </c>
      <c r="D355" s="221"/>
      <c r="E355" s="221"/>
      <c r="F355" s="221"/>
      <c r="G355" s="221"/>
      <c r="H355" s="221"/>
      <c r="I355" s="221"/>
      <c r="J355" s="221"/>
      <c r="K355" s="221"/>
      <c r="L355" s="221"/>
      <c r="M355" s="221"/>
      <c r="N355" s="221"/>
      <c r="O355" s="221"/>
      <c r="P355" s="221"/>
      <c r="Q355" s="221"/>
      <c r="R355" s="221"/>
      <c r="S355" s="221"/>
      <c r="T355" s="221"/>
      <c r="U355" s="221"/>
      <c r="V355" s="221"/>
      <c r="W355" s="221"/>
      <c r="X355" s="221"/>
      <c r="Y355" s="222">
        <v>3</v>
      </c>
      <c r="Z355" s="222">
        <v>277</v>
      </c>
      <c r="AA355" s="102">
        <f t="shared" si="25"/>
        <v>69.25</v>
      </c>
      <c r="AB355" s="222">
        <v>0</v>
      </c>
      <c r="AC355" s="222">
        <v>0</v>
      </c>
      <c r="AD355" s="102">
        <f t="shared" si="26"/>
        <v>0</v>
      </c>
    </row>
    <row r="356" spans="1:30">
      <c r="A356" s="195" t="s">
        <v>4356</v>
      </c>
      <c r="B356" s="221" t="s">
        <v>4079</v>
      </c>
      <c r="C356" s="261" t="s">
        <v>5</v>
      </c>
      <c r="D356" s="221"/>
      <c r="E356" s="221"/>
      <c r="F356" s="221"/>
      <c r="G356" s="221"/>
      <c r="H356" s="221"/>
      <c r="I356" s="221"/>
      <c r="J356" s="221"/>
      <c r="K356" s="221"/>
      <c r="L356" s="221"/>
      <c r="M356" s="221"/>
      <c r="N356" s="221"/>
      <c r="O356" s="221"/>
      <c r="P356" s="221"/>
      <c r="Q356" s="221"/>
      <c r="R356" s="221"/>
      <c r="S356" s="221"/>
      <c r="T356" s="221"/>
      <c r="U356" s="221"/>
      <c r="V356" s="221"/>
      <c r="W356" s="221"/>
      <c r="X356" s="221"/>
      <c r="Y356" s="222">
        <v>21</v>
      </c>
      <c r="Z356" s="222">
        <v>1203</v>
      </c>
      <c r="AA356" s="102">
        <f t="shared" si="25"/>
        <v>300.75</v>
      </c>
      <c r="AB356" s="222">
        <v>63</v>
      </c>
      <c r="AC356" s="222">
        <v>3625</v>
      </c>
      <c r="AD356" s="102">
        <f t="shared" si="26"/>
        <v>906.25</v>
      </c>
    </row>
    <row r="357" spans="1:30">
      <c r="A357" s="195" t="s">
        <v>4357</v>
      </c>
      <c r="B357" s="221" t="s">
        <v>4080</v>
      </c>
      <c r="C357" s="261" t="s">
        <v>5</v>
      </c>
      <c r="D357" s="221"/>
      <c r="E357" s="221"/>
      <c r="F357" s="221"/>
      <c r="G357" s="221"/>
      <c r="H357" s="221"/>
      <c r="I357" s="221"/>
      <c r="J357" s="221"/>
      <c r="K357" s="221"/>
      <c r="L357" s="221"/>
      <c r="M357" s="221"/>
      <c r="N357" s="221"/>
      <c r="O357" s="221"/>
      <c r="P357" s="221"/>
      <c r="Q357" s="221"/>
      <c r="R357" s="221"/>
      <c r="S357" s="221"/>
      <c r="T357" s="221"/>
      <c r="U357" s="221"/>
      <c r="V357" s="221"/>
      <c r="W357" s="221"/>
      <c r="X357" s="221"/>
      <c r="Y357" s="222">
        <v>7</v>
      </c>
      <c r="Z357" s="222">
        <v>481</v>
      </c>
      <c r="AA357" s="102">
        <f t="shared" si="25"/>
        <v>120.25</v>
      </c>
      <c r="AB357" s="222">
        <v>53</v>
      </c>
      <c r="AC357" s="222">
        <v>4667</v>
      </c>
      <c r="AD357" s="102">
        <f t="shared" si="26"/>
        <v>1166.75</v>
      </c>
    </row>
    <row r="358" spans="1:30">
      <c r="A358" s="195" t="s">
        <v>4358</v>
      </c>
      <c r="B358" s="221" t="s">
        <v>4081</v>
      </c>
      <c r="C358" s="261" t="s">
        <v>5</v>
      </c>
      <c r="D358" s="221"/>
      <c r="E358" s="221"/>
      <c r="F358" s="221"/>
      <c r="G358" s="221"/>
      <c r="H358" s="221"/>
      <c r="I358" s="221"/>
      <c r="J358" s="221"/>
      <c r="K358" s="221"/>
      <c r="L358" s="221"/>
      <c r="M358" s="221"/>
      <c r="N358" s="221"/>
      <c r="O358" s="221"/>
      <c r="P358" s="221"/>
      <c r="Q358" s="221"/>
      <c r="R358" s="221"/>
      <c r="S358" s="221"/>
      <c r="T358" s="221"/>
      <c r="U358" s="221"/>
      <c r="V358" s="221"/>
      <c r="W358" s="221"/>
      <c r="X358" s="221"/>
      <c r="Y358" s="222">
        <v>2</v>
      </c>
      <c r="Z358" s="222">
        <v>138</v>
      </c>
      <c r="AA358" s="102">
        <f t="shared" si="25"/>
        <v>34.5</v>
      </c>
      <c r="AB358" s="222">
        <v>21</v>
      </c>
      <c r="AC358" s="222">
        <v>1315</v>
      </c>
      <c r="AD358" s="102">
        <f t="shared" si="26"/>
        <v>328.75</v>
      </c>
    </row>
    <row r="359" spans="1:30">
      <c r="A359" s="195" t="s">
        <v>4359</v>
      </c>
      <c r="B359" s="221" t="s">
        <v>4082</v>
      </c>
      <c r="C359" s="227" t="s">
        <v>5</v>
      </c>
      <c r="D359" s="221"/>
      <c r="E359" s="221"/>
      <c r="F359" s="221"/>
      <c r="G359" s="221"/>
      <c r="H359" s="221"/>
      <c r="I359" s="221"/>
      <c r="J359" s="221"/>
      <c r="K359" s="221"/>
      <c r="L359" s="221"/>
      <c r="M359" s="221"/>
      <c r="N359" s="221"/>
      <c r="O359" s="221"/>
      <c r="P359" s="221"/>
      <c r="Q359" s="221"/>
      <c r="R359" s="221"/>
      <c r="S359" s="221"/>
      <c r="T359" s="221"/>
      <c r="U359" s="221"/>
      <c r="V359" s="221"/>
      <c r="W359" s="221"/>
      <c r="X359" s="221"/>
      <c r="Y359" s="222">
        <v>1</v>
      </c>
      <c r="Z359" s="222">
        <v>99</v>
      </c>
      <c r="AA359" s="102">
        <f t="shared" si="25"/>
        <v>24.75</v>
      </c>
      <c r="AB359" s="222">
        <v>1</v>
      </c>
      <c r="AC359" s="222">
        <v>119</v>
      </c>
      <c r="AD359" s="102">
        <f t="shared" si="26"/>
        <v>29.75</v>
      </c>
    </row>
    <row r="360" spans="1:30">
      <c r="A360" s="195" t="s">
        <v>4360</v>
      </c>
      <c r="B360" s="221" t="s">
        <v>4083</v>
      </c>
      <c r="C360" s="261" t="s">
        <v>5</v>
      </c>
      <c r="D360" s="221"/>
      <c r="E360" s="221"/>
      <c r="F360" s="221"/>
      <c r="G360" s="221"/>
      <c r="H360" s="221"/>
      <c r="I360" s="221"/>
      <c r="J360" s="221"/>
      <c r="K360" s="221"/>
      <c r="L360" s="221"/>
      <c r="M360" s="221"/>
      <c r="N360" s="221"/>
      <c r="O360" s="221"/>
      <c r="P360" s="221"/>
      <c r="Q360" s="221"/>
      <c r="R360" s="221"/>
      <c r="S360" s="221"/>
      <c r="T360" s="221"/>
      <c r="U360" s="221"/>
      <c r="V360" s="221"/>
      <c r="W360" s="221"/>
      <c r="X360" s="221"/>
      <c r="Y360" s="222">
        <v>22</v>
      </c>
      <c r="Z360" s="222">
        <v>1430</v>
      </c>
      <c r="AA360" s="102">
        <f t="shared" si="25"/>
        <v>357.5</v>
      </c>
      <c r="AB360" s="222">
        <v>30</v>
      </c>
      <c r="AC360" s="222">
        <v>1934</v>
      </c>
      <c r="AD360" s="102">
        <f t="shared" si="26"/>
        <v>483.5</v>
      </c>
    </row>
    <row r="361" spans="1:30">
      <c r="A361" s="195" t="s">
        <v>4361</v>
      </c>
      <c r="B361" s="221" t="s">
        <v>4084</v>
      </c>
      <c r="C361" s="261" t="s">
        <v>5</v>
      </c>
      <c r="D361" s="221"/>
      <c r="E361" s="221"/>
      <c r="F361" s="221"/>
      <c r="G361" s="221"/>
      <c r="H361" s="221"/>
      <c r="I361" s="221"/>
      <c r="J361" s="221"/>
      <c r="K361" s="221"/>
      <c r="L361" s="221"/>
      <c r="M361" s="221"/>
      <c r="N361" s="221"/>
      <c r="O361" s="221"/>
      <c r="P361" s="221"/>
      <c r="Q361" s="221"/>
      <c r="R361" s="221"/>
      <c r="S361" s="221"/>
      <c r="T361" s="221"/>
      <c r="U361" s="221"/>
      <c r="V361" s="221"/>
      <c r="W361" s="221"/>
      <c r="X361" s="221"/>
      <c r="Y361" s="222">
        <v>1</v>
      </c>
      <c r="Z361" s="222">
        <v>59</v>
      </c>
      <c r="AA361" s="102">
        <f t="shared" si="25"/>
        <v>14.75</v>
      </c>
      <c r="AB361" s="222">
        <v>59</v>
      </c>
      <c r="AC361" s="222">
        <v>4737</v>
      </c>
      <c r="AD361" s="102">
        <f t="shared" si="26"/>
        <v>1184.25</v>
      </c>
    </row>
    <row r="362" spans="1:30">
      <c r="A362" s="195" t="s">
        <v>4362</v>
      </c>
      <c r="B362" s="221" t="s">
        <v>4085</v>
      </c>
      <c r="C362" s="261" t="s">
        <v>5</v>
      </c>
      <c r="D362" s="221"/>
      <c r="E362" s="221"/>
      <c r="F362" s="221"/>
      <c r="G362" s="221"/>
      <c r="H362" s="221"/>
      <c r="I362" s="221"/>
      <c r="J362" s="221"/>
      <c r="K362" s="221"/>
      <c r="L362" s="221"/>
      <c r="M362" s="221"/>
      <c r="N362" s="221"/>
      <c r="O362" s="221"/>
      <c r="P362" s="221"/>
      <c r="Q362" s="221"/>
      <c r="R362" s="221"/>
      <c r="S362" s="221"/>
      <c r="T362" s="221"/>
      <c r="U362" s="221"/>
      <c r="V362" s="221"/>
      <c r="W362" s="221"/>
      <c r="X362" s="221"/>
      <c r="Y362" s="222">
        <v>3</v>
      </c>
      <c r="Z362" s="222">
        <v>217</v>
      </c>
      <c r="AA362" s="102">
        <f t="shared" si="25"/>
        <v>54.25</v>
      </c>
      <c r="AB362" s="222">
        <v>5</v>
      </c>
      <c r="AC362" s="222">
        <v>175</v>
      </c>
      <c r="AD362" s="102">
        <f t="shared" si="26"/>
        <v>43.75</v>
      </c>
    </row>
    <row r="363" spans="1:30">
      <c r="A363" s="195" t="s">
        <v>4363</v>
      </c>
      <c r="B363" s="221" t="s">
        <v>4086</v>
      </c>
      <c r="C363" s="261" t="s">
        <v>5</v>
      </c>
      <c r="D363" s="221"/>
      <c r="E363" s="221"/>
      <c r="F363" s="221"/>
      <c r="G363" s="221"/>
      <c r="H363" s="221"/>
      <c r="I363" s="221"/>
      <c r="J363" s="221"/>
      <c r="K363" s="221"/>
      <c r="L363" s="221"/>
      <c r="M363" s="221"/>
      <c r="N363" s="221"/>
      <c r="O363" s="221"/>
      <c r="P363" s="221"/>
      <c r="Q363" s="221"/>
      <c r="R363" s="221"/>
      <c r="S363" s="221"/>
      <c r="T363" s="221"/>
      <c r="U363" s="221"/>
      <c r="V363" s="221"/>
      <c r="W363" s="221"/>
      <c r="X363" s="221"/>
      <c r="Y363" s="222">
        <v>3</v>
      </c>
      <c r="Z363" s="222">
        <v>277</v>
      </c>
      <c r="AA363" s="102">
        <f t="shared" si="25"/>
        <v>69.25</v>
      </c>
      <c r="AB363" s="222">
        <v>21</v>
      </c>
      <c r="AC363" s="222">
        <v>1467</v>
      </c>
      <c r="AD363" s="102">
        <f t="shared" si="26"/>
        <v>366.75</v>
      </c>
    </row>
    <row r="364" spans="1:30">
      <c r="A364" s="195" t="s">
        <v>4364</v>
      </c>
      <c r="B364" s="221" t="s">
        <v>4087</v>
      </c>
      <c r="C364" s="261" t="s">
        <v>5</v>
      </c>
      <c r="D364" s="221"/>
      <c r="E364" s="221"/>
      <c r="F364" s="221"/>
      <c r="G364" s="221"/>
      <c r="H364" s="221"/>
      <c r="I364" s="221"/>
      <c r="J364" s="221"/>
      <c r="K364" s="221"/>
      <c r="L364" s="221"/>
      <c r="M364" s="221"/>
      <c r="N364" s="221"/>
      <c r="O364" s="221"/>
      <c r="P364" s="221"/>
      <c r="Q364" s="221"/>
      <c r="R364" s="221"/>
      <c r="S364" s="221"/>
      <c r="T364" s="221"/>
      <c r="U364" s="221"/>
      <c r="V364" s="221"/>
      <c r="W364" s="221"/>
      <c r="X364" s="221"/>
      <c r="Y364" s="222">
        <v>9</v>
      </c>
      <c r="Z364" s="222">
        <v>711</v>
      </c>
      <c r="AA364" s="102">
        <f t="shared" si="25"/>
        <v>177.75</v>
      </c>
      <c r="AB364" s="222">
        <v>62</v>
      </c>
      <c r="AC364" s="222">
        <v>4022</v>
      </c>
      <c r="AD364" s="102">
        <f t="shared" si="26"/>
        <v>1005.5</v>
      </c>
    </row>
    <row r="365" spans="1:30">
      <c r="A365" s="195" t="s">
        <v>4365</v>
      </c>
      <c r="B365" s="221" t="s">
        <v>4088</v>
      </c>
      <c r="C365" s="261" t="s">
        <v>5</v>
      </c>
      <c r="D365" s="221"/>
      <c r="E365" s="221"/>
      <c r="F365" s="221"/>
      <c r="G365" s="221"/>
      <c r="H365" s="221"/>
      <c r="I365" s="221"/>
      <c r="J365" s="221"/>
      <c r="K365" s="221"/>
      <c r="L365" s="221"/>
      <c r="M365" s="221"/>
      <c r="N365" s="221"/>
      <c r="O365" s="221"/>
      <c r="P365" s="221"/>
      <c r="Q365" s="221"/>
      <c r="R365" s="221"/>
      <c r="S365" s="221"/>
      <c r="T365" s="221"/>
      <c r="U365" s="221"/>
      <c r="V365" s="221"/>
      <c r="W365" s="221"/>
      <c r="X365" s="221"/>
      <c r="Y365" s="222">
        <v>3</v>
      </c>
      <c r="Z365" s="222">
        <v>217</v>
      </c>
      <c r="AA365" s="102">
        <f t="shared" si="25"/>
        <v>54.25</v>
      </c>
      <c r="AB365" s="222">
        <v>14</v>
      </c>
      <c r="AC365" s="222">
        <v>942</v>
      </c>
      <c r="AD365" s="102">
        <f t="shared" si="26"/>
        <v>235.5</v>
      </c>
    </row>
    <row r="366" spans="1:30">
      <c r="A366" s="195" t="s">
        <v>4366</v>
      </c>
      <c r="B366" s="221" t="s">
        <v>4089</v>
      </c>
      <c r="C366" s="261" t="s">
        <v>5</v>
      </c>
      <c r="D366" s="221"/>
      <c r="E366" s="221"/>
      <c r="F366" s="221"/>
      <c r="G366" s="221"/>
      <c r="H366" s="221"/>
      <c r="I366" s="221"/>
      <c r="J366" s="221"/>
      <c r="K366" s="221"/>
      <c r="L366" s="221"/>
      <c r="M366" s="221"/>
      <c r="N366" s="221"/>
      <c r="O366" s="221"/>
      <c r="P366" s="221"/>
      <c r="Q366" s="221"/>
      <c r="R366" s="221"/>
      <c r="S366" s="221"/>
      <c r="T366" s="221"/>
      <c r="U366" s="221"/>
      <c r="V366" s="221"/>
      <c r="W366" s="221"/>
      <c r="X366" s="221"/>
      <c r="Y366" s="222">
        <v>3</v>
      </c>
      <c r="Z366" s="222">
        <v>217</v>
      </c>
      <c r="AA366" s="102">
        <f t="shared" si="25"/>
        <v>54.25</v>
      </c>
      <c r="AB366" s="222">
        <v>13</v>
      </c>
      <c r="AC366" s="222">
        <v>787</v>
      </c>
      <c r="AD366" s="102">
        <f t="shared" si="26"/>
        <v>196.75</v>
      </c>
    </row>
    <row r="367" spans="1:30">
      <c r="A367" s="195" t="s">
        <v>4367</v>
      </c>
      <c r="B367" s="221" t="s">
        <v>4090</v>
      </c>
      <c r="C367" s="261" t="s">
        <v>5</v>
      </c>
      <c r="D367" s="221"/>
      <c r="E367" s="221"/>
      <c r="F367" s="221"/>
      <c r="G367" s="221"/>
      <c r="H367" s="221"/>
      <c r="I367" s="221"/>
      <c r="J367" s="221"/>
      <c r="K367" s="221"/>
      <c r="L367" s="221"/>
      <c r="M367" s="221"/>
      <c r="N367" s="221"/>
      <c r="O367" s="221"/>
      <c r="P367" s="221"/>
      <c r="Q367" s="221"/>
      <c r="R367" s="221"/>
      <c r="S367" s="221"/>
      <c r="T367" s="221"/>
      <c r="U367" s="221"/>
      <c r="V367" s="221"/>
      <c r="W367" s="221"/>
      <c r="X367" s="221"/>
      <c r="Y367" s="222">
        <v>2</v>
      </c>
      <c r="Z367" s="222">
        <v>178</v>
      </c>
      <c r="AA367" s="102">
        <f t="shared" si="25"/>
        <v>44.5</v>
      </c>
      <c r="AB367" s="222">
        <v>1</v>
      </c>
      <c r="AC367" s="222">
        <v>59</v>
      </c>
      <c r="AD367" s="102">
        <f t="shared" si="26"/>
        <v>14.75</v>
      </c>
    </row>
    <row r="368" spans="1:30">
      <c r="A368" s="195" t="s">
        <v>4368</v>
      </c>
      <c r="B368" s="221" t="s">
        <v>4091</v>
      </c>
      <c r="C368" s="227" t="s">
        <v>5</v>
      </c>
      <c r="D368" s="221"/>
      <c r="E368" s="221"/>
      <c r="F368" s="221"/>
      <c r="G368" s="221"/>
      <c r="H368" s="221"/>
      <c r="I368" s="221"/>
      <c r="J368" s="221"/>
      <c r="K368" s="221"/>
      <c r="L368" s="221"/>
      <c r="M368" s="221"/>
      <c r="N368" s="221"/>
      <c r="O368" s="221"/>
      <c r="P368" s="221"/>
      <c r="Q368" s="221"/>
      <c r="R368" s="221"/>
      <c r="S368" s="221"/>
      <c r="T368" s="221"/>
      <c r="U368" s="221"/>
      <c r="V368" s="221"/>
      <c r="W368" s="221"/>
      <c r="X368" s="221"/>
      <c r="Y368" s="222">
        <v>3</v>
      </c>
      <c r="Z368" s="222">
        <v>217</v>
      </c>
      <c r="AA368" s="102">
        <f t="shared" si="25"/>
        <v>54.25</v>
      </c>
      <c r="AB368" s="222">
        <v>7</v>
      </c>
      <c r="AC368" s="222">
        <v>445</v>
      </c>
      <c r="AD368" s="102">
        <f t="shared" si="26"/>
        <v>111.25</v>
      </c>
    </row>
    <row r="369" spans="1:30">
      <c r="A369" s="195" t="s">
        <v>4369</v>
      </c>
      <c r="B369" s="221" t="s">
        <v>4092</v>
      </c>
      <c r="C369" s="261" t="s">
        <v>5</v>
      </c>
      <c r="D369" s="221"/>
      <c r="E369" s="221"/>
      <c r="F369" s="221"/>
      <c r="G369" s="221"/>
      <c r="H369" s="221"/>
      <c r="I369" s="221"/>
      <c r="J369" s="221"/>
      <c r="K369" s="221"/>
      <c r="L369" s="221"/>
      <c r="M369" s="221"/>
      <c r="N369" s="221"/>
      <c r="O369" s="221"/>
      <c r="P369" s="221"/>
      <c r="Q369" s="221"/>
      <c r="R369" s="221"/>
      <c r="S369" s="221"/>
      <c r="T369" s="221"/>
      <c r="U369" s="221"/>
      <c r="V369" s="221"/>
      <c r="W369" s="221"/>
      <c r="X369" s="221"/>
      <c r="Y369" s="222">
        <v>4</v>
      </c>
      <c r="Z369" s="222">
        <v>252</v>
      </c>
      <c r="AA369" s="102">
        <f t="shared" si="25"/>
        <v>63</v>
      </c>
      <c r="AB369" s="222">
        <v>3</v>
      </c>
      <c r="AC369" s="222">
        <v>177</v>
      </c>
      <c r="AD369" s="102">
        <f t="shared" si="26"/>
        <v>44.25</v>
      </c>
    </row>
    <row r="370" spans="1:30">
      <c r="A370" s="195" t="s">
        <v>4370</v>
      </c>
      <c r="B370" s="221" t="s">
        <v>4093</v>
      </c>
      <c r="C370" s="261" t="s">
        <v>5</v>
      </c>
      <c r="D370" s="221"/>
      <c r="E370" s="221"/>
      <c r="F370" s="221"/>
      <c r="G370" s="221"/>
      <c r="H370" s="221"/>
      <c r="I370" s="221"/>
      <c r="J370" s="221"/>
      <c r="K370" s="221"/>
      <c r="L370" s="221"/>
      <c r="M370" s="221"/>
      <c r="N370" s="221"/>
      <c r="O370" s="221"/>
      <c r="P370" s="221"/>
      <c r="Q370" s="221"/>
      <c r="R370" s="221"/>
      <c r="S370" s="221"/>
      <c r="T370" s="221"/>
      <c r="U370" s="221"/>
      <c r="V370" s="221"/>
      <c r="W370" s="221"/>
      <c r="X370" s="221"/>
      <c r="Y370" s="222">
        <v>7</v>
      </c>
      <c r="Z370" s="222">
        <v>549</v>
      </c>
      <c r="AA370" s="102">
        <f t="shared" si="25"/>
        <v>137.25</v>
      </c>
      <c r="AB370" s="222">
        <v>20</v>
      </c>
      <c r="AC370" s="222">
        <v>1748</v>
      </c>
      <c r="AD370" s="102">
        <f t="shared" si="26"/>
        <v>437</v>
      </c>
    </row>
    <row r="371" spans="1:30">
      <c r="A371" s="195" t="s">
        <v>4371</v>
      </c>
      <c r="B371" s="221" t="s">
        <v>4094</v>
      </c>
      <c r="C371" s="261" t="s">
        <v>5</v>
      </c>
      <c r="D371" s="221"/>
      <c r="E371" s="221"/>
      <c r="F371" s="221"/>
      <c r="G371" s="221"/>
      <c r="H371" s="221"/>
      <c r="I371" s="221"/>
      <c r="J371" s="221"/>
      <c r="K371" s="221"/>
      <c r="L371" s="221"/>
      <c r="M371" s="221"/>
      <c r="N371" s="221"/>
      <c r="O371" s="221"/>
      <c r="P371" s="221"/>
      <c r="Q371" s="221"/>
      <c r="R371" s="221"/>
      <c r="S371" s="221"/>
      <c r="T371" s="221"/>
      <c r="U371" s="221"/>
      <c r="V371" s="221"/>
      <c r="W371" s="221"/>
      <c r="X371" s="221"/>
      <c r="Y371" s="222">
        <v>12</v>
      </c>
      <c r="Z371" s="222">
        <v>800</v>
      </c>
      <c r="AA371" s="102">
        <f t="shared" si="25"/>
        <v>200</v>
      </c>
      <c r="AB371" s="222">
        <v>16</v>
      </c>
      <c r="AC371" s="222">
        <v>1540</v>
      </c>
      <c r="AD371" s="102">
        <f t="shared" si="26"/>
        <v>385</v>
      </c>
    </row>
    <row r="372" spans="1:30">
      <c r="A372" s="195" t="s">
        <v>4372</v>
      </c>
      <c r="B372" s="221" t="s">
        <v>4095</v>
      </c>
      <c r="C372" s="227" t="s">
        <v>5</v>
      </c>
      <c r="D372" s="221"/>
      <c r="E372" s="221"/>
      <c r="F372" s="221"/>
      <c r="G372" s="221"/>
      <c r="H372" s="221"/>
      <c r="I372" s="221"/>
      <c r="J372" s="221"/>
      <c r="K372" s="221"/>
      <c r="L372" s="221"/>
      <c r="M372" s="221"/>
      <c r="N372" s="221"/>
      <c r="O372" s="221"/>
      <c r="P372" s="221"/>
      <c r="Q372" s="221"/>
      <c r="R372" s="221"/>
      <c r="S372" s="221"/>
      <c r="T372" s="221"/>
      <c r="U372" s="221"/>
      <c r="V372" s="221"/>
      <c r="W372" s="221"/>
      <c r="X372" s="221"/>
      <c r="Y372" s="222">
        <v>4</v>
      </c>
      <c r="Z372" s="222">
        <v>316</v>
      </c>
      <c r="AA372" s="102">
        <f t="shared" si="25"/>
        <v>79</v>
      </c>
      <c r="AB372" s="222">
        <v>5</v>
      </c>
      <c r="AC372" s="222">
        <v>331</v>
      </c>
      <c r="AD372" s="102">
        <f t="shared" si="26"/>
        <v>82.75</v>
      </c>
    </row>
    <row r="373" spans="1:30">
      <c r="A373" s="195" t="s">
        <v>4373</v>
      </c>
      <c r="B373" s="221" t="s">
        <v>4096</v>
      </c>
      <c r="C373" s="227" t="s">
        <v>259</v>
      </c>
      <c r="D373" s="221"/>
      <c r="E373" s="221"/>
      <c r="F373" s="221"/>
      <c r="G373" s="221"/>
      <c r="H373" s="221"/>
      <c r="I373" s="221"/>
      <c r="J373" s="221"/>
      <c r="K373" s="221"/>
      <c r="L373" s="221"/>
      <c r="M373" s="221"/>
      <c r="N373" s="221"/>
      <c r="O373" s="221"/>
      <c r="P373" s="221"/>
      <c r="Q373" s="221"/>
      <c r="R373" s="221"/>
      <c r="S373" s="221"/>
      <c r="T373" s="221"/>
      <c r="U373" s="221"/>
      <c r="V373" s="221"/>
      <c r="W373" s="221"/>
      <c r="X373" s="221"/>
      <c r="Y373" s="222">
        <v>5</v>
      </c>
      <c r="Z373" s="222">
        <v>287</v>
      </c>
      <c r="AA373" s="102">
        <f t="shared" si="25"/>
        <v>71.75</v>
      </c>
      <c r="AB373" s="222">
        <v>12</v>
      </c>
      <c r="AC373" s="222">
        <v>964</v>
      </c>
      <c r="AD373" s="102">
        <f t="shared" si="26"/>
        <v>241</v>
      </c>
    </row>
    <row r="374" spans="1:30">
      <c r="A374" s="195" t="s">
        <v>4374</v>
      </c>
      <c r="B374" s="221" t="s">
        <v>4097</v>
      </c>
      <c r="C374" s="227" t="s">
        <v>5</v>
      </c>
      <c r="D374" s="221"/>
      <c r="E374" s="221"/>
      <c r="F374" s="221"/>
      <c r="G374" s="221"/>
      <c r="H374" s="221"/>
      <c r="I374" s="221"/>
      <c r="J374" s="221"/>
      <c r="K374" s="221"/>
      <c r="L374" s="221"/>
      <c r="M374" s="221"/>
      <c r="N374" s="221"/>
      <c r="O374" s="221"/>
      <c r="P374" s="221"/>
      <c r="Q374" s="221"/>
      <c r="R374" s="221"/>
      <c r="S374" s="221"/>
      <c r="T374" s="221"/>
      <c r="U374" s="221"/>
      <c r="V374" s="221"/>
      <c r="W374" s="221"/>
      <c r="X374" s="221"/>
      <c r="Y374" s="222">
        <v>7</v>
      </c>
      <c r="Z374" s="222">
        <v>429</v>
      </c>
      <c r="AA374" s="102">
        <f t="shared" si="25"/>
        <v>107.25</v>
      </c>
      <c r="AB374" s="222">
        <v>9</v>
      </c>
      <c r="AC374" s="222">
        <v>727</v>
      </c>
      <c r="AD374" s="102">
        <f t="shared" si="26"/>
        <v>181.75</v>
      </c>
    </row>
    <row r="375" spans="1:30">
      <c r="A375" s="195" t="s">
        <v>4375</v>
      </c>
      <c r="B375" s="221" t="s">
        <v>4098</v>
      </c>
      <c r="C375" s="227" t="s">
        <v>5</v>
      </c>
      <c r="D375" s="221"/>
      <c r="E375" s="221"/>
      <c r="F375" s="221"/>
      <c r="G375" s="221"/>
      <c r="H375" s="221"/>
      <c r="I375" s="221"/>
      <c r="J375" s="221"/>
      <c r="K375" s="221"/>
      <c r="L375" s="221"/>
      <c r="M375" s="221"/>
      <c r="N375" s="221"/>
      <c r="O375" s="221"/>
      <c r="P375" s="221"/>
      <c r="Q375" s="221"/>
      <c r="R375" s="221"/>
      <c r="S375" s="221"/>
      <c r="T375" s="221"/>
      <c r="U375" s="221"/>
      <c r="V375" s="221"/>
      <c r="W375" s="221"/>
      <c r="X375" s="221"/>
      <c r="Y375" s="222">
        <v>7</v>
      </c>
      <c r="Z375" s="222">
        <v>413</v>
      </c>
      <c r="AA375" s="102">
        <f t="shared" si="25"/>
        <v>103.25</v>
      </c>
      <c r="AB375" s="222">
        <v>13</v>
      </c>
      <c r="AC375" s="222">
        <v>875</v>
      </c>
      <c r="AD375" s="102">
        <f t="shared" si="26"/>
        <v>218.75</v>
      </c>
    </row>
    <row r="376" spans="1:30">
      <c r="A376" s="195" t="s">
        <v>4376</v>
      </c>
      <c r="B376" s="221" t="s">
        <v>4099</v>
      </c>
      <c r="C376" s="227" t="s">
        <v>5</v>
      </c>
      <c r="D376" s="221"/>
      <c r="E376" s="221"/>
      <c r="F376" s="221"/>
      <c r="G376" s="221"/>
      <c r="H376" s="221"/>
      <c r="I376" s="221"/>
      <c r="J376" s="221"/>
      <c r="K376" s="221"/>
      <c r="L376" s="221"/>
      <c r="M376" s="221"/>
      <c r="N376" s="221"/>
      <c r="O376" s="221"/>
      <c r="P376" s="221"/>
      <c r="Q376" s="221"/>
      <c r="R376" s="221"/>
      <c r="S376" s="221"/>
      <c r="T376" s="221"/>
      <c r="U376" s="221"/>
      <c r="V376" s="221"/>
      <c r="W376" s="221"/>
      <c r="X376" s="221"/>
      <c r="Y376" s="222">
        <v>5</v>
      </c>
      <c r="Z376" s="222">
        <v>327</v>
      </c>
      <c r="AA376" s="102">
        <f t="shared" si="25"/>
        <v>81.75</v>
      </c>
      <c r="AB376" s="222">
        <v>21</v>
      </c>
      <c r="AC376" s="222">
        <v>1443</v>
      </c>
      <c r="AD376" s="102">
        <f t="shared" si="26"/>
        <v>360.75</v>
      </c>
    </row>
    <row r="377" spans="1:30">
      <c r="A377" s="195" t="s">
        <v>4377</v>
      </c>
      <c r="B377" s="221" t="s">
        <v>4100</v>
      </c>
      <c r="C377" s="227" t="s">
        <v>5</v>
      </c>
      <c r="D377" s="221"/>
      <c r="E377" s="221"/>
      <c r="F377" s="221"/>
      <c r="G377" s="221"/>
      <c r="H377" s="221"/>
      <c r="I377" s="221"/>
      <c r="J377" s="221"/>
      <c r="K377" s="221"/>
      <c r="L377" s="221"/>
      <c r="M377" s="221"/>
      <c r="N377" s="221"/>
      <c r="O377" s="221"/>
      <c r="P377" s="221"/>
      <c r="Q377" s="221"/>
      <c r="R377" s="221"/>
      <c r="S377" s="221"/>
      <c r="T377" s="221"/>
      <c r="U377" s="221"/>
      <c r="V377" s="221"/>
      <c r="W377" s="221"/>
      <c r="X377" s="221"/>
      <c r="Y377" s="222">
        <v>8</v>
      </c>
      <c r="Z377" s="222">
        <v>488</v>
      </c>
      <c r="AA377" s="102">
        <f t="shared" si="25"/>
        <v>122</v>
      </c>
      <c r="AB377" s="222">
        <v>9</v>
      </c>
      <c r="AC377" s="222">
        <v>667</v>
      </c>
      <c r="AD377" s="102">
        <f t="shared" si="26"/>
        <v>166.75</v>
      </c>
    </row>
    <row r="378" spans="1:30">
      <c r="A378" s="195" t="s">
        <v>4378</v>
      </c>
      <c r="B378" s="221" t="s">
        <v>4101</v>
      </c>
      <c r="C378" s="227" t="s">
        <v>5</v>
      </c>
      <c r="D378" s="221"/>
      <c r="E378" s="221"/>
      <c r="F378" s="221"/>
      <c r="G378" s="221"/>
      <c r="H378" s="221"/>
      <c r="I378" s="221"/>
      <c r="J378" s="221"/>
      <c r="K378" s="221"/>
      <c r="L378" s="221"/>
      <c r="M378" s="221"/>
      <c r="N378" s="221"/>
      <c r="O378" s="221"/>
      <c r="P378" s="221"/>
      <c r="Q378" s="221"/>
      <c r="R378" s="221"/>
      <c r="S378" s="221"/>
      <c r="T378" s="221"/>
      <c r="U378" s="221"/>
      <c r="V378" s="221"/>
      <c r="W378" s="221"/>
      <c r="X378" s="221"/>
      <c r="Y378" s="222">
        <v>6</v>
      </c>
      <c r="Z378" s="222">
        <v>330</v>
      </c>
      <c r="AA378" s="102">
        <f t="shared" si="25"/>
        <v>82.5</v>
      </c>
      <c r="AB378" s="222">
        <v>19</v>
      </c>
      <c r="AC378" s="222">
        <v>1145</v>
      </c>
      <c r="AD378" s="102">
        <f t="shared" si="26"/>
        <v>286.25</v>
      </c>
    </row>
    <row r="379" spans="1:30">
      <c r="A379" s="195" t="s">
        <v>4379</v>
      </c>
      <c r="B379" s="221" t="s">
        <v>4102</v>
      </c>
      <c r="C379" s="227" t="s">
        <v>5</v>
      </c>
      <c r="D379" s="221"/>
      <c r="E379" s="221"/>
      <c r="F379" s="221"/>
      <c r="G379" s="221"/>
      <c r="H379" s="221"/>
      <c r="I379" s="221"/>
      <c r="J379" s="221"/>
      <c r="K379" s="221"/>
      <c r="L379" s="221"/>
      <c r="M379" s="221"/>
      <c r="N379" s="221"/>
      <c r="O379" s="221"/>
      <c r="P379" s="221"/>
      <c r="Q379" s="221"/>
      <c r="R379" s="221"/>
      <c r="S379" s="221"/>
      <c r="T379" s="221"/>
      <c r="U379" s="221"/>
      <c r="V379" s="221"/>
      <c r="W379" s="221"/>
      <c r="X379" s="221"/>
      <c r="Y379" s="222">
        <v>4</v>
      </c>
      <c r="Z379" s="222">
        <v>188</v>
      </c>
      <c r="AA379" s="102">
        <f t="shared" si="25"/>
        <v>47</v>
      </c>
      <c r="AB379" s="222">
        <v>12</v>
      </c>
      <c r="AC379" s="222">
        <v>676</v>
      </c>
      <c r="AD379" s="102">
        <f t="shared" si="26"/>
        <v>169</v>
      </c>
    </row>
    <row r="380" spans="1:30">
      <c r="A380" s="195" t="s">
        <v>4380</v>
      </c>
      <c r="B380" s="221" t="s">
        <v>4103</v>
      </c>
      <c r="C380" s="227" t="s">
        <v>5</v>
      </c>
      <c r="D380" s="221"/>
      <c r="E380" s="221"/>
      <c r="F380" s="221"/>
      <c r="G380" s="221"/>
      <c r="H380" s="221"/>
      <c r="I380" s="221"/>
      <c r="J380" s="221"/>
      <c r="K380" s="221"/>
      <c r="L380" s="221"/>
      <c r="M380" s="221"/>
      <c r="N380" s="221"/>
      <c r="O380" s="221"/>
      <c r="P380" s="221"/>
      <c r="Q380" s="221"/>
      <c r="R380" s="221"/>
      <c r="S380" s="221"/>
      <c r="T380" s="221"/>
      <c r="U380" s="221"/>
      <c r="V380" s="221"/>
      <c r="W380" s="221"/>
      <c r="X380" s="221"/>
      <c r="Y380" s="222">
        <v>11</v>
      </c>
      <c r="Z380" s="222">
        <v>737</v>
      </c>
      <c r="AA380" s="102">
        <f t="shared" si="25"/>
        <v>184.25</v>
      </c>
      <c r="AB380" s="222">
        <v>11</v>
      </c>
      <c r="AC380" s="222">
        <v>733</v>
      </c>
      <c r="AD380" s="102">
        <f t="shared" si="26"/>
        <v>183.25</v>
      </c>
    </row>
    <row r="381" spans="1:30">
      <c r="A381" s="195" t="s">
        <v>4381</v>
      </c>
      <c r="B381" s="221" t="s">
        <v>4104</v>
      </c>
      <c r="C381" s="227" t="s">
        <v>5</v>
      </c>
      <c r="D381" s="221"/>
      <c r="E381" s="221"/>
      <c r="F381" s="221"/>
      <c r="G381" s="221"/>
      <c r="H381" s="221"/>
      <c r="I381" s="221"/>
      <c r="J381" s="221"/>
      <c r="K381" s="221"/>
      <c r="L381" s="221"/>
      <c r="M381" s="221"/>
      <c r="N381" s="221"/>
      <c r="O381" s="221"/>
      <c r="P381" s="221"/>
      <c r="Q381" s="221"/>
      <c r="R381" s="221"/>
      <c r="S381" s="221"/>
      <c r="T381" s="221"/>
      <c r="U381" s="221"/>
      <c r="V381" s="221"/>
      <c r="W381" s="221"/>
      <c r="X381" s="221"/>
      <c r="Y381" s="222">
        <v>20</v>
      </c>
      <c r="Z381" s="222">
        <v>1256</v>
      </c>
      <c r="AA381" s="102">
        <f t="shared" si="25"/>
        <v>314</v>
      </c>
      <c r="AB381" s="222">
        <v>68</v>
      </c>
      <c r="AC381" s="222">
        <v>5472</v>
      </c>
      <c r="AD381" s="102">
        <f t="shared" si="26"/>
        <v>1368</v>
      </c>
    </row>
    <row r="382" spans="1:30">
      <c r="A382" s="195" t="s">
        <v>4382</v>
      </c>
      <c r="B382" s="221" t="s">
        <v>4105</v>
      </c>
      <c r="C382" s="227" t="s">
        <v>367</v>
      </c>
      <c r="D382" s="221"/>
      <c r="E382" s="221"/>
      <c r="F382" s="221"/>
      <c r="G382" s="221"/>
      <c r="H382" s="221"/>
      <c r="I382" s="221"/>
      <c r="J382" s="221"/>
      <c r="K382" s="221"/>
      <c r="L382" s="221"/>
      <c r="M382" s="221"/>
      <c r="N382" s="221"/>
      <c r="O382" s="221"/>
      <c r="P382" s="221"/>
      <c r="Q382" s="221"/>
      <c r="R382" s="221"/>
      <c r="S382" s="221"/>
      <c r="T382" s="221"/>
      <c r="U382" s="221"/>
      <c r="V382" s="221"/>
      <c r="W382" s="221"/>
      <c r="X382" s="221"/>
      <c r="Y382" s="222">
        <v>5</v>
      </c>
      <c r="Z382" s="222">
        <v>295</v>
      </c>
      <c r="AA382" s="102">
        <f t="shared" si="25"/>
        <v>73.75</v>
      </c>
      <c r="AB382" s="222">
        <v>7</v>
      </c>
      <c r="AC382" s="222">
        <v>549</v>
      </c>
      <c r="AD382" s="102">
        <f t="shared" si="26"/>
        <v>137.25</v>
      </c>
    </row>
    <row r="383" spans="1:30">
      <c r="A383" s="195" t="s">
        <v>4383</v>
      </c>
      <c r="B383" s="221" t="s">
        <v>4106</v>
      </c>
      <c r="C383" s="227" t="s">
        <v>5</v>
      </c>
      <c r="D383" s="221"/>
      <c r="E383" s="221"/>
      <c r="F383" s="221"/>
      <c r="G383" s="221"/>
      <c r="H383" s="221"/>
      <c r="I383" s="221"/>
      <c r="J383" s="221"/>
      <c r="K383" s="221"/>
      <c r="L383" s="221"/>
      <c r="M383" s="221"/>
      <c r="N383" s="221"/>
      <c r="O383" s="221"/>
      <c r="P383" s="221"/>
      <c r="Q383" s="221"/>
      <c r="R383" s="221"/>
      <c r="S383" s="221"/>
      <c r="T383" s="221"/>
      <c r="U383" s="221"/>
      <c r="V383" s="221"/>
      <c r="W383" s="221"/>
      <c r="X383" s="221"/>
      <c r="Y383" s="222">
        <v>19</v>
      </c>
      <c r="Z383" s="222">
        <v>1249</v>
      </c>
      <c r="AA383" s="102">
        <f t="shared" si="25"/>
        <v>312.25</v>
      </c>
      <c r="AB383" s="222">
        <v>34</v>
      </c>
      <c r="AC383" s="222">
        <v>2494</v>
      </c>
      <c r="AD383" s="102">
        <f t="shared" si="26"/>
        <v>623.5</v>
      </c>
    </row>
    <row r="384" spans="1:30">
      <c r="A384" s="195" t="s">
        <v>4384</v>
      </c>
      <c r="B384" s="221" t="s">
        <v>4107</v>
      </c>
      <c r="C384" s="227" t="s">
        <v>5</v>
      </c>
      <c r="D384" s="221"/>
      <c r="E384" s="221"/>
      <c r="F384" s="221"/>
      <c r="G384" s="221"/>
      <c r="H384" s="221"/>
      <c r="I384" s="221"/>
      <c r="J384" s="221"/>
      <c r="K384" s="221"/>
      <c r="L384" s="221"/>
      <c r="M384" s="221"/>
      <c r="N384" s="221"/>
      <c r="O384" s="221"/>
      <c r="P384" s="221"/>
      <c r="Q384" s="221"/>
      <c r="R384" s="221"/>
      <c r="S384" s="221"/>
      <c r="T384" s="221"/>
      <c r="U384" s="221"/>
      <c r="V384" s="221"/>
      <c r="W384" s="221"/>
      <c r="X384" s="221"/>
      <c r="Y384" s="222">
        <v>4</v>
      </c>
      <c r="Z384" s="222">
        <v>236</v>
      </c>
      <c r="AA384" s="102">
        <f t="shared" si="25"/>
        <v>59</v>
      </c>
      <c r="AB384" s="222">
        <v>41</v>
      </c>
      <c r="AC384" s="222">
        <v>2491</v>
      </c>
      <c r="AD384" s="102">
        <f t="shared" si="26"/>
        <v>622.75</v>
      </c>
    </row>
    <row r="385" spans="1:30">
      <c r="A385" s="195" t="s">
        <v>4385</v>
      </c>
      <c r="B385" s="221" t="s">
        <v>4108</v>
      </c>
      <c r="C385" s="227" t="s">
        <v>5</v>
      </c>
      <c r="D385" s="221"/>
      <c r="E385" s="221"/>
      <c r="F385" s="221"/>
      <c r="G385" s="221"/>
      <c r="H385" s="221"/>
      <c r="I385" s="221"/>
      <c r="J385" s="221"/>
      <c r="K385" s="221"/>
      <c r="L385" s="221"/>
      <c r="M385" s="221"/>
      <c r="N385" s="221"/>
      <c r="O385" s="221"/>
      <c r="P385" s="221"/>
      <c r="Q385" s="221"/>
      <c r="R385" s="221"/>
      <c r="S385" s="221"/>
      <c r="T385" s="221"/>
      <c r="U385" s="221"/>
      <c r="V385" s="221"/>
      <c r="W385" s="221"/>
      <c r="X385" s="221"/>
      <c r="Y385" s="222">
        <v>10</v>
      </c>
      <c r="Z385" s="222">
        <v>582</v>
      </c>
      <c r="AA385" s="102">
        <f t="shared" si="25"/>
        <v>145.5</v>
      </c>
      <c r="AB385" s="222">
        <v>15</v>
      </c>
      <c r="AC385" s="222">
        <v>921</v>
      </c>
      <c r="AD385" s="102">
        <f t="shared" si="26"/>
        <v>230.25</v>
      </c>
    </row>
    <row r="386" spans="1:30">
      <c r="A386" s="195" t="s">
        <v>4386</v>
      </c>
      <c r="B386" s="221" t="s">
        <v>4109</v>
      </c>
      <c r="C386" s="227" t="s">
        <v>5</v>
      </c>
      <c r="D386" s="221"/>
      <c r="E386" s="221"/>
      <c r="F386" s="221"/>
      <c r="G386" s="221"/>
      <c r="H386" s="221"/>
      <c r="I386" s="221"/>
      <c r="J386" s="221"/>
      <c r="K386" s="221"/>
      <c r="L386" s="221"/>
      <c r="M386" s="221"/>
      <c r="N386" s="221"/>
      <c r="O386" s="221"/>
      <c r="P386" s="221"/>
      <c r="Q386" s="221"/>
      <c r="R386" s="221"/>
      <c r="S386" s="221"/>
      <c r="T386" s="221"/>
      <c r="U386" s="221"/>
      <c r="V386" s="221"/>
      <c r="W386" s="221"/>
      <c r="X386" s="221"/>
      <c r="Y386" s="222">
        <v>8</v>
      </c>
      <c r="Z386" s="222">
        <v>572</v>
      </c>
      <c r="AA386" s="102">
        <f t="shared" si="25"/>
        <v>143</v>
      </c>
      <c r="AB386" s="222">
        <v>13</v>
      </c>
      <c r="AC386" s="222">
        <v>995</v>
      </c>
      <c r="AD386" s="102">
        <f t="shared" si="26"/>
        <v>248.75</v>
      </c>
    </row>
    <row r="387" spans="1:30">
      <c r="A387" s="195" t="s">
        <v>4387</v>
      </c>
      <c r="B387" s="221" t="s">
        <v>4110</v>
      </c>
      <c r="C387" s="227" t="s">
        <v>5</v>
      </c>
      <c r="D387" s="221"/>
      <c r="E387" s="221"/>
      <c r="F387" s="221"/>
      <c r="G387" s="221"/>
      <c r="H387" s="221"/>
      <c r="I387" s="221"/>
      <c r="J387" s="221"/>
      <c r="K387" s="221"/>
      <c r="L387" s="221"/>
      <c r="M387" s="221"/>
      <c r="N387" s="221"/>
      <c r="O387" s="221"/>
      <c r="P387" s="221"/>
      <c r="Q387" s="221"/>
      <c r="R387" s="221"/>
      <c r="S387" s="221"/>
      <c r="T387" s="221"/>
      <c r="U387" s="221"/>
      <c r="V387" s="221"/>
      <c r="W387" s="221"/>
      <c r="X387" s="221"/>
      <c r="Y387" s="222">
        <v>8</v>
      </c>
      <c r="Z387" s="222">
        <v>424</v>
      </c>
      <c r="AA387" s="102">
        <f t="shared" si="25"/>
        <v>106</v>
      </c>
      <c r="AB387" s="222">
        <v>19</v>
      </c>
      <c r="AC387" s="222">
        <v>1441</v>
      </c>
      <c r="AD387" s="102">
        <f t="shared" si="26"/>
        <v>360.25</v>
      </c>
    </row>
    <row r="388" spans="1:30">
      <c r="A388" s="195" t="s">
        <v>4388</v>
      </c>
      <c r="B388" s="221" t="s">
        <v>4111</v>
      </c>
      <c r="C388" s="227" t="s">
        <v>5</v>
      </c>
      <c r="D388" s="221"/>
      <c r="E388" s="221"/>
      <c r="F388" s="221"/>
      <c r="G388" s="221"/>
      <c r="H388" s="221"/>
      <c r="I388" s="221"/>
      <c r="J388" s="221"/>
      <c r="K388" s="221"/>
      <c r="L388" s="221"/>
      <c r="M388" s="221"/>
      <c r="N388" s="221"/>
      <c r="O388" s="221"/>
      <c r="P388" s="221"/>
      <c r="Q388" s="221"/>
      <c r="R388" s="221"/>
      <c r="S388" s="221"/>
      <c r="T388" s="221"/>
      <c r="U388" s="221"/>
      <c r="V388" s="221"/>
      <c r="W388" s="221"/>
      <c r="X388" s="221"/>
      <c r="Y388" s="222">
        <v>31</v>
      </c>
      <c r="Z388" s="222">
        <v>2097</v>
      </c>
      <c r="AA388" s="102">
        <f t="shared" ref="AA388:AA451" si="27">Z388*25%</f>
        <v>524.25</v>
      </c>
      <c r="AB388" s="222">
        <v>78</v>
      </c>
      <c r="AC388" s="222">
        <v>5250</v>
      </c>
      <c r="AD388" s="102">
        <f t="shared" ref="AD388:AD451" si="28">AC388*25%</f>
        <v>1312.5</v>
      </c>
    </row>
    <row r="389" spans="1:30">
      <c r="A389" s="195" t="s">
        <v>4389</v>
      </c>
      <c r="B389" s="221" t="s">
        <v>4112</v>
      </c>
      <c r="C389" s="227" t="s">
        <v>5</v>
      </c>
      <c r="D389" s="221"/>
      <c r="E389" s="221"/>
      <c r="F389" s="221"/>
      <c r="G389" s="221"/>
      <c r="H389" s="221"/>
      <c r="I389" s="221"/>
      <c r="J389" s="221"/>
      <c r="K389" s="221"/>
      <c r="L389" s="221"/>
      <c r="M389" s="221"/>
      <c r="N389" s="221"/>
      <c r="O389" s="221"/>
      <c r="P389" s="221"/>
      <c r="Q389" s="221"/>
      <c r="R389" s="221"/>
      <c r="S389" s="221"/>
      <c r="T389" s="221"/>
      <c r="U389" s="221"/>
      <c r="V389" s="221"/>
      <c r="W389" s="221"/>
      <c r="X389" s="221"/>
      <c r="Y389" s="222">
        <v>3</v>
      </c>
      <c r="Z389" s="222">
        <v>197</v>
      </c>
      <c r="AA389" s="102">
        <f t="shared" si="27"/>
        <v>49.25</v>
      </c>
      <c r="AB389" s="222">
        <v>4</v>
      </c>
      <c r="AC389" s="222">
        <v>212</v>
      </c>
      <c r="AD389" s="102">
        <f t="shared" si="28"/>
        <v>53</v>
      </c>
    </row>
    <row r="390" spans="1:30">
      <c r="A390" s="195" t="s">
        <v>4390</v>
      </c>
      <c r="B390" s="221" t="s">
        <v>4113</v>
      </c>
      <c r="C390" s="227" t="s">
        <v>5</v>
      </c>
      <c r="D390" s="221"/>
      <c r="E390" s="221"/>
      <c r="F390" s="221"/>
      <c r="G390" s="221"/>
      <c r="H390" s="221"/>
      <c r="I390" s="221"/>
      <c r="J390" s="221"/>
      <c r="K390" s="221"/>
      <c r="L390" s="221"/>
      <c r="M390" s="221"/>
      <c r="N390" s="221"/>
      <c r="O390" s="221"/>
      <c r="P390" s="221"/>
      <c r="Q390" s="221"/>
      <c r="R390" s="221"/>
      <c r="S390" s="221"/>
      <c r="T390" s="221"/>
      <c r="U390" s="221"/>
      <c r="V390" s="221"/>
      <c r="W390" s="221"/>
      <c r="X390" s="221"/>
      <c r="Y390" s="222">
        <v>10</v>
      </c>
      <c r="Z390" s="222">
        <v>870</v>
      </c>
      <c r="AA390" s="102">
        <f t="shared" si="27"/>
        <v>217.5</v>
      </c>
      <c r="AB390" s="222">
        <v>43</v>
      </c>
      <c r="AC390" s="222">
        <v>3245</v>
      </c>
      <c r="AD390" s="102">
        <f t="shared" si="28"/>
        <v>811.25</v>
      </c>
    </row>
    <row r="391" spans="1:30">
      <c r="A391" s="195" t="s">
        <v>4391</v>
      </c>
      <c r="B391" s="221" t="s">
        <v>4114</v>
      </c>
      <c r="C391" s="227" t="s">
        <v>5</v>
      </c>
      <c r="D391" s="221"/>
      <c r="E391" s="221"/>
      <c r="F391" s="221"/>
      <c r="G391" s="221"/>
      <c r="H391" s="221"/>
      <c r="I391" s="221"/>
      <c r="J391" s="221"/>
      <c r="K391" s="221"/>
      <c r="L391" s="221"/>
      <c r="M391" s="221"/>
      <c r="N391" s="221"/>
      <c r="O391" s="221"/>
      <c r="P391" s="221"/>
      <c r="Q391" s="221"/>
      <c r="R391" s="221"/>
      <c r="S391" s="221"/>
      <c r="T391" s="221"/>
      <c r="U391" s="221"/>
      <c r="V391" s="221"/>
      <c r="W391" s="221"/>
      <c r="X391" s="221"/>
      <c r="Y391" s="222">
        <v>3</v>
      </c>
      <c r="Z391" s="222">
        <v>153</v>
      </c>
      <c r="AA391" s="102">
        <f t="shared" si="27"/>
        <v>38.25</v>
      </c>
      <c r="AB391" s="222">
        <v>7</v>
      </c>
      <c r="AC391" s="222">
        <v>565</v>
      </c>
      <c r="AD391" s="102">
        <f t="shared" si="28"/>
        <v>141.25</v>
      </c>
    </row>
    <row r="392" spans="1:30">
      <c r="A392" s="195" t="s">
        <v>4392</v>
      </c>
      <c r="B392" s="221" t="s">
        <v>4115</v>
      </c>
      <c r="C392" s="227" t="s">
        <v>5</v>
      </c>
      <c r="D392" s="221"/>
      <c r="E392" s="221"/>
      <c r="F392" s="221"/>
      <c r="G392" s="221"/>
      <c r="H392" s="221"/>
      <c r="I392" s="221"/>
      <c r="J392" s="221"/>
      <c r="K392" s="221"/>
      <c r="L392" s="221"/>
      <c r="M392" s="221"/>
      <c r="N392" s="221"/>
      <c r="O392" s="221"/>
      <c r="P392" s="221"/>
      <c r="Q392" s="221"/>
      <c r="R392" s="221"/>
      <c r="S392" s="221"/>
      <c r="T392" s="221"/>
      <c r="U392" s="221"/>
      <c r="V392" s="221"/>
      <c r="W392" s="221"/>
      <c r="X392" s="221"/>
      <c r="Y392" s="222">
        <v>5</v>
      </c>
      <c r="Z392" s="222">
        <v>415</v>
      </c>
      <c r="AA392" s="102">
        <f t="shared" si="27"/>
        <v>103.75</v>
      </c>
      <c r="AB392" s="222">
        <v>12</v>
      </c>
      <c r="AC392" s="222">
        <v>904</v>
      </c>
      <c r="AD392" s="102">
        <f t="shared" si="28"/>
        <v>226</v>
      </c>
    </row>
    <row r="393" spans="1:30">
      <c r="A393" s="195" t="s">
        <v>4393</v>
      </c>
      <c r="B393" s="221" t="s">
        <v>4116</v>
      </c>
      <c r="C393" s="227" t="s">
        <v>939</v>
      </c>
      <c r="D393" s="221"/>
      <c r="E393" s="221"/>
      <c r="F393" s="221"/>
      <c r="G393" s="221"/>
      <c r="H393" s="221"/>
      <c r="I393" s="221"/>
      <c r="J393" s="221"/>
      <c r="K393" s="221"/>
      <c r="L393" s="221"/>
      <c r="M393" s="221"/>
      <c r="N393" s="221"/>
      <c r="O393" s="221"/>
      <c r="P393" s="221"/>
      <c r="Q393" s="221"/>
      <c r="R393" s="221"/>
      <c r="S393" s="221"/>
      <c r="T393" s="221"/>
      <c r="U393" s="221"/>
      <c r="V393" s="221"/>
      <c r="W393" s="221"/>
      <c r="X393" s="221"/>
      <c r="Y393" s="222">
        <v>3</v>
      </c>
      <c r="Z393" s="222">
        <v>177</v>
      </c>
      <c r="AA393" s="102">
        <f t="shared" si="27"/>
        <v>44.25</v>
      </c>
      <c r="AB393" s="222">
        <v>13</v>
      </c>
      <c r="AC393" s="222">
        <v>1015</v>
      </c>
      <c r="AD393" s="102">
        <f t="shared" si="28"/>
        <v>253.75</v>
      </c>
    </row>
    <row r="394" spans="1:30">
      <c r="A394" s="195" t="s">
        <v>4394</v>
      </c>
      <c r="B394" s="221" t="s">
        <v>4117</v>
      </c>
      <c r="C394" s="227" t="s">
        <v>5</v>
      </c>
      <c r="D394" s="221"/>
      <c r="E394" s="221"/>
      <c r="F394" s="221"/>
      <c r="G394" s="221"/>
      <c r="H394" s="221"/>
      <c r="I394" s="221"/>
      <c r="J394" s="221"/>
      <c r="K394" s="221"/>
      <c r="L394" s="221"/>
      <c r="M394" s="221"/>
      <c r="N394" s="221"/>
      <c r="O394" s="221"/>
      <c r="P394" s="221"/>
      <c r="Q394" s="221"/>
      <c r="R394" s="221"/>
      <c r="S394" s="221"/>
      <c r="T394" s="221"/>
      <c r="U394" s="221"/>
      <c r="V394" s="221"/>
      <c r="W394" s="221"/>
      <c r="X394" s="221"/>
      <c r="Y394" s="222">
        <v>6</v>
      </c>
      <c r="Z394" s="222">
        <v>394</v>
      </c>
      <c r="AA394" s="102">
        <f t="shared" si="27"/>
        <v>98.5</v>
      </c>
      <c r="AB394" s="222">
        <v>14</v>
      </c>
      <c r="AC394" s="222">
        <v>1054</v>
      </c>
      <c r="AD394" s="102">
        <f t="shared" si="28"/>
        <v>263.5</v>
      </c>
    </row>
    <row r="395" spans="1:30">
      <c r="A395" s="195" t="s">
        <v>4395</v>
      </c>
      <c r="B395" s="221" t="s">
        <v>4118</v>
      </c>
      <c r="C395" s="227" t="s">
        <v>5</v>
      </c>
      <c r="D395" s="221"/>
      <c r="E395" s="221"/>
      <c r="F395" s="221"/>
      <c r="G395" s="221"/>
      <c r="H395" s="221"/>
      <c r="I395" s="221"/>
      <c r="J395" s="221"/>
      <c r="K395" s="221"/>
      <c r="L395" s="221"/>
      <c r="M395" s="221"/>
      <c r="N395" s="221"/>
      <c r="O395" s="221"/>
      <c r="P395" s="221"/>
      <c r="Q395" s="221"/>
      <c r="R395" s="221"/>
      <c r="S395" s="221"/>
      <c r="T395" s="221"/>
      <c r="U395" s="221"/>
      <c r="V395" s="221"/>
      <c r="W395" s="221"/>
      <c r="X395" s="221"/>
      <c r="Y395" s="222">
        <v>2</v>
      </c>
      <c r="Z395" s="222">
        <v>118</v>
      </c>
      <c r="AA395" s="102">
        <f t="shared" si="27"/>
        <v>29.5</v>
      </c>
      <c r="AB395" s="222">
        <v>9</v>
      </c>
      <c r="AC395" s="222">
        <v>551</v>
      </c>
      <c r="AD395" s="102">
        <f t="shared" si="28"/>
        <v>137.75</v>
      </c>
    </row>
    <row r="396" spans="1:30">
      <c r="A396" s="195" t="s">
        <v>4396</v>
      </c>
      <c r="B396" s="221" t="s">
        <v>4119</v>
      </c>
      <c r="C396" s="227" t="s">
        <v>5</v>
      </c>
      <c r="D396" s="221"/>
      <c r="E396" s="221"/>
      <c r="F396" s="221"/>
      <c r="G396" s="221"/>
      <c r="H396" s="221"/>
      <c r="I396" s="221"/>
      <c r="J396" s="221"/>
      <c r="K396" s="221"/>
      <c r="L396" s="221"/>
      <c r="M396" s="221"/>
      <c r="N396" s="221"/>
      <c r="O396" s="221"/>
      <c r="P396" s="221"/>
      <c r="Q396" s="221"/>
      <c r="R396" s="221"/>
      <c r="S396" s="221"/>
      <c r="T396" s="221"/>
      <c r="U396" s="221"/>
      <c r="V396" s="221"/>
      <c r="W396" s="221"/>
      <c r="X396" s="221"/>
      <c r="Y396" s="222">
        <v>10</v>
      </c>
      <c r="Z396" s="222">
        <v>910</v>
      </c>
      <c r="AA396" s="102">
        <f t="shared" si="27"/>
        <v>227.5</v>
      </c>
      <c r="AB396" s="222">
        <v>10</v>
      </c>
      <c r="AC396" s="222">
        <v>594</v>
      </c>
      <c r="AD396" s="102">
        <f t="shared" si="28"/>
        <v>148.5</v>
      </c>
    </row>
    <row r="397" spans="1:30">
      <c r="A397" s="195" t="s">
        <v>4397</v>
      </c>
      <c r="B397" s="221" t="s">
        <v>4120</v>
      </c>
      <c r="C397" s="261" t="s">
        <v>5</v>
      </c>
      <c r="D397" s="221"/>
      <c r="E397" s="221"/>
      <c r="F397" s="221"/>
      <c r="G397" s="221"/>
      <c r="H397" s="221"/>
      <c r="I397" s="221"/>
      <c r="J397" s="221"/>
      <c r="K397" s="221"/>
      <c r="L397" s="221"/>
      <c r="M397" s="221"/>
      <c r="N397" s="221"/>
      <c r="O397" s="221"/>
      <c r="P397" s="221"/>
      <c r="Q397" s="221"/>
      <c r="R397" s="221"/>
      <c r="S397" s="221"/>
      <c r="T397" s="221"/>
      <c r="U397" s="221"/>
      <c r="V397" s="221"/>
      <c r="W397" s="221"/>
      <c r="X397" s="221"/>
      <c r="Y397" s="222">
        <v>40</v>
      </c>
      <c r="Z397" s="222">
        <v>3108</v>
      </c>
      <c r="AA397" s="102">
        <f t="shared" si="27"/>
        <v>777</v>
      </c>
      <c r="AB397" s="222">
        <v>96</v>
      </c>
      <c r="AC397" s="222">
        <v>7408</v>
      </c>
      <c r="AD397" s="102">
        <f t="shared" si="28"/>
        <v>1852</v>
      </c>
    </row>
    <row r="398" spans="1:30">
      <c r="A398" s="195" t="s">
        <v>4398</v>
      </c>
      <c r="B398" s="221" t="s">
        <v>4121</v>
      </c>
      <c r="C398" s="261" t="s">
        <v>5</v>
      </c>
      <c r="D398" s="221"/>
      <c r="E398" s="221"/>
      <c r="F398" s="221"/>
      <c r="G398" s="221"/>
      <c r="H398" s="221"/>
      <c r="I398" s="221"/>
      <c r="J398" s="221"/>
      <c r="K398" s="221"/>
      <c r="L398" s="221"/>
      <c r="M398" s="221"/>
      <c r="N398" s="221"/>
      <c r="O398" s="221"/>
      <c r="P398" s="221"/>
      <c r="Q398" s="221"/>
      <c r="R398" s="221"/>
      <c r="S398" s="221"/>
      <c r="T398" s="221"/>
      <c r="U398" s="221"/>
      <c r="V398" s="221"/>
      <c r="W398" s="221"/>
      <c r="X398" s="221"/>
      <c r="Y398" s="222">
        <v>10</v>
      </c>
      <c r="Z398" s="222">
        <v>698</v>
      </c>
      <c r="AA398" s="102">
        <f t="shared" si="27"/>
        <v>174.5</v>
      </c>
      <c r="AB398" s="222">
        <v>63</v>
      </c>
      <c r="AC398" s="222">
        <v>4161</v>
      </c>
      <c r="AD398" s="102">
        <f t="shared" si="28"/>
        <v>1040.25</v>
      </c>
    </row>
    <row r="399" spans="1:30">
      <c r="A399" s="195" t="s">
        <v>4399</v>
      </c>
      <c r="B399" s="221" t="s">
        <v>4122</v>
      </c>
      <c r="C399" s="261" t="s">
        <v>5</v>
      </c>
      <c r="D399" s="221"/>
      <c r="E399" s="221"/>
      <c r="F399" s="221"/>
      <c r="G399" s="221"/>
      <c r="H399" s="221"/>
      <c r="I399" s="221"/>
      <c r="J399" s="221"/>
      <c r="K399" s="221"/>
      <c r="L399" s="221"/>
      <c r="M399" s="221"/>
      <c r="N399" s="221"/>
      <c r="O399" s="221"/>
      <c r="P399" s="221"/>
      <c r="Q399" s="221"/>
      <c r="R399" s="221"/>
      <c r="S399" s="221"/>
      <c r="T399" s="221"/>
      <c r="U399" s="221"/>
      <c r="V399" s="221"/>
      <c r="W399" s="221"/>
      <c r="X399" s="221"/>
      <c r="Y399" s="222">
        <v>12</v>
      </c>
      <c r="Z399" s="222">
        <v>688</v>
      </c>
      <c r="AA399" s="102">
        <f t="shared" si="27"/>
        <v>172</v>
      </c>
      <c r="AB399" s="222">
        <v>14</v>
      </c>
      <c r="AC399" s="222">
        <v>1178</v>
      </c>
      <c r="AD399" s="102">
        <f t="shared" si="28"/>
        <v>294.5</v>
      </c>
    </row>
    <row r="400" spans="1:30">
      <c r="A400" s="195" t="s">
        <v>4400</v>
      </c>
      <c r="B400" s="221" t="s">
        <v>4123</v>
      </c>
      <c r="C400" s="261" t="s">
        <v>5</v>
      </c>
      <c r="D400" s="221"/>
      <c r="E400" s="221"/>
      <c r="F400" s="221"/>
      <c r="G400" s="221"/>
      <c r="H400" s="221"/>
      <c r="I400" s="221"/>
      <c r="J400" s="221"/>
      <c r="K400" s="221"/>
      <c r="L400" s="221"/>
      <c r="M400" s="221"/>
      <c r="N400" s="221"/>
      <c r="O400" s="221"/>
      <c r="P400" s="221"/>
      <c r="Q400" s="221"/>
      <c r="R400" s="221"/>
      <c r="S400" s="221"/>
      <c r="T400" s="221"/>
      <c r="U400" s="221"/>
      <c r="V400" s="221"/>
      <c r="W400" s="221"/>
      <c r="X400" s="221"/>
      <c r="Y400" s="222">
        <v>8</v>
      </c>
      <c r="Z400" s="222">
        <v>548</v>
      </c>
      <c r="AA400" s="102">
        <f t="shared" si="27"/>
        <v>137</v>
      </c>
      <c r="AB400" s="222">
        <v>9</v>
      </c>
      <c r="AC400" s="222">
        <v>499</v>
      </c>
      <c r="AD400" s="102">
        <f t="shared" si="28"/>
        <v>124.75</v>
      </c>
    </row>
    <row r="401" spans="1:30">
      <c r="A401" s="195" t="s">
        <v>4401</v>
      </c>
      <c r="B401" s="221" t="s">
        <v>4124</v>
      </c>
      <c r="C401" s="261" t="s">
        <v>5</v>
      </c>
      <c r="D401" s="221"/>
      <c r="E401" s="221"/>
      <c r="F401" s="221"/>
      <c r="G401" s="221"/>
      <c r="H401" s="221"/>
      <c r="I401" s="221"/>
      <c r="J401" s="221"/>
      <c r="K401" s="221"/>
      <c r="L401" s="221"/>
      <c r="M401" s="221"/>
      <c r="N401" s="221"/>
      <c r="O401" s="221"/>
      <c r="P401" s="221"/>
      <c r="Q401" s="221"/>
      <c r="R401" s="221"/>
      <c r="S401" s="221"/>
      <c r="T401" s="221"/>
      <c r="U401" s="221"/>
      <c r="V401" s="221"/>
      <c r="W401" s="221"/>
      <c r="X401" s="221"/>
      <c r="Y401" s="222">
        <v>43</v>
      </c>
      <c r="Z401" s="222">
        <v>3161</v>
      </c>
      <c r="AA401" s="102">
        <f t="shared" si="27"/>
        <v>790.25</v>
      </c>
      <c r="AB401" s="222">
        <v>171</v>
      </c>
      <c r="AC401" s="222">
        <v>14625</v>
      </c>
      <c r="AD401" s="102">
        <f t="shared" si="28"/>
        <v>3656.25</v>
      </c>
    </row>
    <row r="402" spans="1:30">
      <c r="A402" s="195" t="s">
        <v>4402</v>
      </c>
      <c r="B402" s="221" t="s">
        <v>4125</v>
      </c>
      <c r="C402" s="261" t="s">
        <v>5</v>
      </c>
      <c r="D402" s="221"/>
      <c r="E402" s="221"/>
      <c r="F402" s="221"/>
      <c r="G402" s="221"/>
      <c r="H402" s="221"/>
      <c r="I402" s="221"/>
      <c r="J402" s="221"/>
      <c r="K402" s="221"/>
      <c r="L402" s="221"/>
      <c r="M402" s="221"/>
      <c r="N402" s="221"/>
      <c r="O402" s="221"/>
      <c r="P402" s="221"/>
      <c r="Q402" s="221"/>
      <c r="R402" s="221"/>
      <c r="S402" s="221"/>
      <c r="T402" s="221"/>
      <c r="U402" s="221"/>
      <c r="V402" s="221"/>
      <c r="W402" s="221"/>
      <c r="X402" s="221"/>
      <c r="Y402" s="222">
        <v>4</v>
      </c>
      <c r="Z402" s="222">
        <v>312</v>
      </c>
      <c r="AA402" s="102">
        <f t="shared" si="27"/>
        <v>78</v>
      </c>
      <c r="AB402" s="222">
        <v>18</v>
      </c>
      <c r="AC402" s="222">
        <v>1314</v>
      </c>
      <c r="AD402" s="102">
        <f t="shared" si="28"/>
        <v>328.5</v>
      </c>
    </row>
    <row r="403" spans="1:30">
      <c r="A403" s="195" t="s">
        <v>4403</v>
      </c>
      <c r="B403" s="221" t="s">
        <v>4126</v>
      </c>
      <c r="C403" s="261" t="s">
        <v>5</v>
      </c>
      <c r="D403" s="221"/>
      <c r="E403" s="221"/>
      <c r="F403" s="221"/>
      <c r="G403" s="221"/>
      <c r="H403" s="221"/>
      <c r="I403" s="221"/>
      <c r="J403" s="221"/>
      <c r="K403" s="221"/>
      <c r="L403" s="221"/>
      <c r="M403" s="221"/>
      <c r="N403" s="221"/>
      <c r="O403" s="221"/>
      <c r="P403" s="221"/>
      <c r="Q403" s="221"/>
      <c r="R403" s="221"/>
      <c r="S403" s="221"/>
      <c r="T403" s="221"/>
      <c r="U403" s="221"/>
      <c r="V403" s="221"/>
      <c r="W403" s="221"/>
      <c r="X403" s="221"/>
      <c r="Y403" s="222">
        <v>3</v>
      </c>
      <c r="Z403" s="222">
        <v>217</v>
      </c>
      <c r="AA403" s="102">
        <f t="shared" si="27"/>
        <v>54.25</v>
      </c>
      <c r="AB403" s="222">
        <v>10</v>
      </c>
      <c r="AC403" s="222">
        <v>722</v>
      </c>
      <c r="AD403" s="102">
        <f t="shared" si="28"/>
        <v>180.5</v>
      </c>
    </row>
    <row r="404" spans="1:30">
      <c r="A404" s="195" t="s">
        <v>4404</v>
      </c>
      <c r="B404" s="221" t="s">
        <v>4127</v>
      </c>
      <c r="C404" s="261" t="s">
        <v>5</v>
      </c>
      <c r="D404" s="221"/>
      <c r="E404" s="221"/>
      <c r="F404" s="221"/>
      <c r="G404" s="221"/>
      <c r="H404" s="221"/>
      <c r="I404" s="221"/>
      <c r="J404" s="221"/>
      <c r="K404" s="221"/>
      <c r="L404" s="221"/>
      <c r="M404" s="221"/>
      <c r="N404" s="221"/>
      <c r="O404" s="221"/>
      <c r="P404" s="221"/>
      <c r="Q404" s="221"/>
      <c r="R404" s="221"/>
      <c r="S404" s="221"/>
      <c r="T404" s="221"/>
      <c r="U404" s="221"/>
      <c r="V404" s="221"/>
      <c r="W404" s="221"/>
      <c r="X404" s="221"/>
      <c r="Y404" s="222">
        <v>8</v>
      </c>
      <c r="Z404" s="222">
        <v>488</v>
      </c>
      <c r="AA404" s="102">
        <f t="shared" si="27"/>
        <v>122</v>
      </c>
      <c r="AB404" s="222">
        <v>14</v>
      </c>
      <c r="AC404" s="222">
        <v>946</v>
      </c>
      <c r="AD404" s="102">
        <f t="shared" si="28"/>
        <v>236.5</v>
      </c>
    </row>
    <row r="405" spans="1:30">
      <c r="A405" s="195" t="s">
        <v>4405</v>
      </c>
      <c r="B405" s="221" t="s">
        <v>4128</v>
      </c>
      <c r="C405" s="261" t="s">
        <v>5</v>
      </c>
      <c r="D405" s="221"/>
      <c r="E405" s="221"/>
      <c r="F405" s="221"/>
      <c r="G405" s="221"/>
      <c r="H405" s="221"/>
      <c r="I405" s="221"/>
      <c r="J405" s="221"/>
      <c r="K405" s="221"/>
      <c r="L405" s="221"/>
      <c r="M405" s="221"/>
      <c r="N405" s="221"/>
      <c r="O405" s="221"/>
      <c r="P405" s="221"/>
      <c r="Q405" s="221"/>
      <c r="R405" s="221"/>
      <c r="S405" s="221"/>
      <c r="T405" s="221"/>
      <c r="U405" s="221"/>
      <c r="V405" s="221"/>
      <c r="W405" s="221"/>
      <c r="X405" s="221"/>
      <c r="Y405" s="222">
        <v>5</v>
      </c>
      <c r="Z405" s="222">
        <v>555</v>
      </c>
      <c r="AA405" s="102">
        <f t="shared" si="27"/>
        <v>138.75</v>
      </c>
      <c r="AB405" s="222">
        <v>24</v>
      </c>
      <c r="AC405" s="222">
        <v>1844</v>
      </c>
      <c r="AD405" s="102">
        <f t="shared" si="28"/>
        <v>461</v>
      </c>
    </row>
    <row r="406" spans="1:30">
      <c r="A406" s="195" t="s">
        <v>4406</v>
      </c>
      <c r="B406" s="221" t="s">
        <v>4129</v>
      </c>
      <c r="C406" s="261" t="s">
        <v>939</v>
      </c>
      <c r="D406" s="221"/>
      <c r="E406" s="221"/>
      <c r="F406" s="221"/>
      <c r="G406" s="221"/>
      <c r="H406" s="221"/>
      <c r="I406" s="221"/>
      <c r="J406" s="221"/>
      <c r="K406" s="221"/>
      <c r="L406" s="221"/>
      <c r="M406" s="221"/>
      <c r="N406" s="221"/>
      <c r="O406" s="221"/>
      <c r="P406" s="221"/>
      <c r="Q406" s="221"/>
      <c r="R406" s="221"/>
      <c r="S406" s="221"/>
      <c r="T406" s="221"/>
      <c r="U406" s="221"/>
      <c r="V406" s="221"/>
      <c r="W406" s="221"/>
      <c r="X406" s="221"/>
      <c r="Y406" s="222">
        <v>14</v>
      </c>
      <c r="Z406" s="222">
        <v>962</v>
      </c>
      <c r="AA406" s="102">
        <f t="shared" si="27"/>
        <v>240.5</v>
      </c>
      <c r="AB406" s="222">
        <v>18</v>
      </c>
      <c r="AC406" s="222">
        <v>1270</v>
      </c>
      <c r="AD406" s="102">
        <f t="shared" si="28"/>
        <v>317.5</v>
      </c>
    </row>
    <row r="407" spans="1:30">
      <c r="A407" s="195" t="s">
        <v>4407</v>
      </c>
      <c r="B407" s="221" t="s">
        <v>4130</v>
      </c>
      <c r="C407" s="261" t="s">
        <v>5</v>
      </c>
      <c r="D407" s="221"/>
      <c r="E407" s="221"/>
      <c r="F407" s="221"/>
      <c r="G407" s="221"/>
      <c r="H407" s="221"/>
      <c r="I407" s="221"/>
      <c r="J407" s="221"/>
      <c r="K407" s="221"/>
      <c r="L407" s="221"/>
      <c r="M407" s="221"/>
      <c r="N407" s="221"/>
      <c r="O407" s="221"/>
      <c r="P407" s="221"/>
      <c r="Q407" s="221"/>
      <c r="R407" s="221"/>
      <c r="S407" s="221"/>
      <c r="T407" s="221"/>
      <c r="U407" s="221"/>
      <c r="V407" s="221"/>
      <c r="W407" s="221"/>
      <c r="X407" s="221"/>
      <c r="Y407" s="222">
        <v>44</v>
      </c>
      <c r="Z407" s="222">
        <v>3380</v>
      </c>
      <c r="AA407" s="102">
        <f t="shared" si="27"/>
        <v>845</v>
      </c>
      <c r="AB407" s="222">
        <v>184</v>
      </c>
      <c r="AC407" s="222">
        <v>14292</v>
      </c>
      <c r="AD407" s="102">
        <f t="shared" si="28"/>
        <v>3573</v>
      </c>
    </row>
    <row r="408" spans="1:30">
      <c r="A408" s="195" t="s">
        <v>4408</v>
      </c>
      <c r="B408" s="221" t="s">
        <v>4131</v>
      </c>
      <c r="C408" s="261" t="s">
        <v>5</v>
      </c>
      <c r="D408" s="221"/>
      <c r="E408" s="221"/>
      <c r="F408" s="221"/>
      <c r="G408" s="221"/>
      <c r="H408" s="221"/>
      <c r="I408" s="221"/>
      <c r="J408" s="221"/>
      <c r="K408" s="221"/>
      <c r="L408" s="221"/>
      <c r="M408" s="221"/>
      <c r="N408" s="221"/>
      <c r="O408" s="221"/>
      <c r="P408" s="221"/>
      <c r="Q408" s="221"/>
      <c r="R408" s="221"/>
      <c r="S408" s="221"/>
      <c r="T408" s="221"/>
      <c r="U408" s="221"/>
      <c r="V408" s="221"/>
      <c r="W408" s="221"/>
      <c r="X408" s="221"/>
      <c r="Y408" s="222">
        <v>4</v>
      </c>
      <c r="Z408" s="222">
        <v>356</v>
      </c>
      <c r="AA408" s="102">
        <f t="shared" si="27"/>
        <v>89</v>
      </c>
      <c r="AB408" s="222">
        <v>12</v>
      </c>
      <c r="AC408" s="222">
        <v>1140</v>
      </c>
      <c r="AD408" s="102">
        <f t="shared" si="28"/>
        <v>285</v>
      </c>
    </row>
    <row r="409" spans="1:30">
      <c r="A409" s="195" t="s">
        <v>4409</v>
      </c>
      <c r="B409" s="221" t="s">
        <v>4132</v>
      </c>
      <c r="C409" s="261" t="s">
        <v>5</v>
      </c>
      <c r="D409" s="221"/>
      <c r="E409" s="221"/>
      <c r="F409" s="221"/>
      <c r="G409" s="221"/>
      <c r="H409" s="221"/>
      <c r="I409" s="221"/>
      <c r="J409" s="221"/>
      <c r="K409" s="221"/>
      <c r="L409" s="221"/>
      <c r="M409" s="221"/>
      <c r="N409" s="221"/>
      <c r="O409" s="221"/>
      <c r="P409" s="221"/>
      <c r="Q409" s="221"/>
      <c r="R409" s="221"/>
      <c r="S409" s="221"/>
      <c r="T409" s="221"/>
      <c r="U409" s="221"/>
      <c r="V409" s="221"/>
      <c r="W409" s="221"/>
      <c r="X409" s="221"/>
      <c r="Y409" s="222">
        <v>1</v>
      </c>
      <c r="Z409" s="222">
        <v>59</v>
      </c>
      <c r="AA409" s="102">
        <f t="shared" si="27"/>
        <v>14.75</v>
      </c>
      <c r="AB409" s="222">
        <v>54</v>
      </c>
      <c r="AC409" s="222">
        <v>4118</v>
      </c>
      <c r="AD409" s="102">
        <f t="shared" si="28"/>
        <v>1029.5</v>
      </c>
    </row>
    <row r="410" spans="1:30">
      <c r="A410" s="195" t="s">
        <v>4410</v>
      </c>
      <c r="B410" s="221" t="s">
        <v>4133</v>
      </c>
      <c r="C410" s="261" t="s">
        <v>5</v>
      </c>
      <c r="D410" s="221"/>
      <c r="E410" s="221"/>
      <c r="F410" s="221"/>
      <c r="G410" s="221"/>
      <c r="H410" s="221"/>
      <c r="I410" s="221"/>
      <c r="J410" s="221"/>
      <c r="K410" s="221"/>
      <c r="L410" s="221"/>
      <c r="M410" s="221"/>
      <c r="N410" s="221"/>
      <c r="O410" s="221"/>
      <c r="P410" s="221"/>
      <c r="Q410" s="221"/>
      <c r="R410" s="221"/>
      <c r="S410" s="221"/>
      <c r="T410" s="221"/>
      <c r="U410" s="221"/>
      <c r="V410" s="221"/>
      <c r="W410" s="221"/>
      <c r="X410" s="221"/>
      <c r="Y410" s="222">
        <v>6</v>
      </c>
      <c r="Z410" s="222">
        <v>494</v>
      </c>
      <c r="AA410" s="102">
        <f t="shared" si="27"/>
        <v>123.5</v>
      </c>
      <c r="AB410" s="222">
        <v>42</v>
      </c>
      <c r="AC410" s="222">
        <v>3246</v>
      </c>
      <c r="AD410" s="102">
        <f t="shared" si="28"/>
        <v>811.5</v>
      </c>
    </row>
    <row r="411" spans="1:30">
      <c r="A411" s="195" t="s">
        <v>4411</v>
      </c>
      <c r="B411" s="221" t="s">
        <v>4134</v>
      </c>
      <c r="C411" s="261" t="s">
        <v>5</v>
      </c>
      <c r="D411" s="221"/>
      <c r="E411" s="221"/>
      <c r="F411" s="221"/>
      <c r="G411" s="221"/>
      <c r="H411" s="221"/>
      <c r="I411" s="221"/>
      <c r="J411" s="221"/>
      <c r="K411" s="221"/>
      <c r="L411" s="221"/>
      <c r="M411" s="221"/>
      <c r="N411" s="221"/>
      <c r="O411" s="221"/>
      <c r="P411" s="221"/>
      <c r="Q411" s="221"/>
      <c r="R411" s="221"/>
      <c r="S411" s="221"/>
      <c r="T411" s="221"/>
      <c r="U411" s="221"/>
      <c r="V411" s="221"/>
      <c r="W411" s="221"/>
      <c r="X411" s="221"/>
      <c r="Y411" s="222">
        <v>13</v>
      </c>
      <c r="Z411" s="222">
        <v>999</v>
      </c>
      <c r="AA411" s="102">
        <f t="shared" si="27"/>
        <v>249.75</v>
      </c>
      <c r="AB411" s="222">
        <v>139</v>
      </c>
      <c r="AC411" s="222">
        <v>9617</v>
      </c>
      <c r="AD411" s="102">
        <f t="shared" si="28"/>
        <v>2404.25</v>
      </c>
    </row>
    <row r="412" spans="1:30">
      <c r="A412" s="195" t="s">
        <v>4412</v>
      </c>
      <c r="B412" s="221" t="s">
        <v>4135</v>
      </c>
      <c r="C412" s="261" t="s">
        <v>961</v>
      </c>
      <c r="D412" s="221"/>
      <c r="E412" s="221"/>
      <c r="F412" s="221"/>
      <c r="G412" s="221"/>
      <c r="H412" s="221"/>
      <c r="I412" s="221"/>
      <c r="J412" s="221"/>
      <c r="K412" s="221"/>
      <c r="L412" s="221"/>
      <c r="M412" s="221"/>
      <c r="N412" s="221"/>
      <c r="O412" s="221"/>
      <c r="P412" s="221"/>
      <c r="Q412" s="221"/>
      <c r="R412" s="221"/>
      <c r="S412" s="221"/>
      <c r="T412" s="221"/>
      <c r="U412" s="221"/>
      <c r="V412" s="221"/>
      <c r="W412" s="221"/>
      <c r="X412" s="221"/>
      <c r="Y412" s="222">
        <v>3</v>
      </c>
      <c r="Z412" s="222">
        <v>237</v>
      </c>
      <c r="AA412" s="102">
        <f t="shared" si="27"/>
        <v>59.25</v>
      </c>
      <c r="AB412" s="222">
        <v>21</v>
      </c>
      <c r="AC412" s="222">
        <v>1583</v>
      </c>
      <c r="AD412" s="102">
        <f t="shared" si="28"/>
        <v>395.75</v>
      </c>
    </row>
    <row r="413" spans="1:30">
      <c r="A413" s="195" t="s">
        <v>4413</v>
      </c>
      <c r="B413" s="221" t="s">
        <v>4136</v>
      </c>
      <c r="C413" s="261" t="s">
        <v>5</v>
      </c>
      <c r="D413" s="221"/>
      <c r="E413" s="221"/>
      <c r="F413" s="221"/>
      <c r="G413" s="221"/>
      <c r="H413" s="221"/>
      <c r="I413" s="221"/>
      <c r="J413" s="221"/>
      <c r="K413" s="221"/>
      <c r="L413" s="221"/>
      <c r="M413" s="221"/>
      <c r="N413" s="221"/>
      <c r="O413" s="221"/>
      <c r="P413" s="221"/>
      <c r="Q413" s="221"/>
      <c r="R413" s="221"/>
      <c r="S413" s="221"/>
      <c r="T413" s="221"/>
      <c r="U413" s="221"/>
      <c r="V413" s="221"/>
      <c r="W413" s="221"/>
      <c r="X413" s="221"/>
      <c r="Y413" s="222">
        <v>7</v>
      </c>
      <c r="Z413" s="222">
        <v>733</v>
      </c>
      <c r="AA413" s="102">
        <f t="shared" si="27"/>
        <v>183.25</v>
      </c>
      <c r="AB413" s="222">
        <v>12</v>
      </c>
      <c r="AC413" s="222">
        <v>964</v>
      </c>
      <c r="AD413" s="102">
        <f t="shared" si="28"/>
        <v>241</v>
      </c>
    </row>
    <row r="414" spans="1:30">
      <c r="A414" s="195" t="s">
        <v>4414</v>
      </c>
      <c r="B414" s="221" t="s">
        <v>4137</v>
      </c>
      <c r="C414" s="261" t="s">
        <v>5</v>
      </c>
      <c r="D414" s="221"/>
      <c r="E414" s="221"/>
      <c r="F414" s="221"/>
      <c r="G414" s="221"/>
      <c r="H414" s="221"/>
      <c r="I414" s="221"/>
      <c r="J414" s="221"/>
      <c r="K414" s="221"/>
      <c r="L414" s="221"/>
      <c r="M414" s="221"/>
      <c r="N414" s="221"/>
      <c r="O414" s="221"/>
      <c r="P414" s="221"/>
      <c r="Q414" s="221"/>
      <c r="R414" s="221"/>
      <c r="S414" s="221"/>
      <c r="T414" s="221"/>
      <c r="U414" s="221"/>
      <c r="V414" s="221"/>
      <c r="W414" s="221"/>
      <c r="X414" s="221"/>
      <c r="Y414" s="222">
        <v>2</v>
      </c>
      <c r="Z414" s="222">
        <v>178</v>
      </c>
      <c r="AA414" s="102">
        <f t="shared" si="27"/>
        <v>44.5</v>
      </c>
      <c r="AB414" s="222">
        <v>6</v>
      </c>
      <c r="AC414" s="222">
        <v>326</v>
      </c>
      <c r="AD414" s="102">
        <f t="shared" si="28"/>
        <v>81.5</v>
      </c>
    </row>
    <row r="415" spans="1:30">
      <c r="A415" s="195" t="s">
        <v>4415</v>
      </c>
      <c r="B415" s="221" t="s">
        <v>4138</v>
      </c>
      <c r="C415" s="261" t="s">
        <v>5</v>
      </c>
      <c r="D415" s="221"/>
      <c r="E415" s="221"/>
      <c r="F415" s="221"/>
      <c r="G415" s="221"/>
      <c r="H415" s="221"/>
      <c r="I415" s="221"/>
      <c r="J415" s="221"/>
      <c r="K415" s="221"/>
      <c r="L415" s="221"/>
      <c r="M415" s="221"/>
      <c r="N415" s="221"/>
      <c r="O415" s="221"/>
      <c r="P415" s="221"/>
      <c r="Q415" s="221"/>
      <c r="R415" s="221"/>
      <c r="S415" s="221"/>
      <c r="T415" s="221"/>
      <c r="U415" s="221"/>
      <c r="V415" s="221"/>
      <c r="W415" s="221"/>
      <c r="X415" s="221"/>
      <c r="Y415" s="222">
        <v>18</v>
      </c>
      <c r="Z415" s="222">
        <v>1058</v>
      </c>
      <c r="AA415" s="102">
        <f t="shared" si="27"/>
        <v>264.5</v>
      </c>
      <c r="AB415" s="222">
        <v>114</v>
      </c>
      <c r="AC415" s="222">
        <v>7310</v>
      </c>
      <c r="AD415" s="102">
        <f t="shared" si="28"/>
        <v>1827.5</v>
      </c>
    </row>
    <row r="416" spans="1:30">
      <c r="A416" s="195" t="s">
        <v>4416</v>
      </c>
      <c r="B416" s="221" t="s">
        <v>4139</v>
      </c>
      <c r="C416" s="261" t="s">
        <v>5</v>
      </c>
      <c r="D416" s="221"/>
      <c r="E416" s="221"/>
      <c r="F416" s="221"/>
      <c r="G416" s="221"/>
      <c r="H416" s="221"/>
      <c r="I416" s="221"/>
      <c r="J416" s="221"/>
      <c r="K416" s="221"/>
      <c r="L416" s="221"/>
      <c r="M416" s="221"/>
      <c r="N416" s="221"/>
      <c r="O416" s="221"/>
      <c r="P416" s="221"/>
      <c r="Q416" s="221"/>
      <c r="R416" s="221"/>
      <c r="S416" s="221"/>
      <c r="T416" s="221"/>
      <c r="U416" s="221"/>
      <c r="V416" s="221"/>
      <c r="W416" s="221"/>
      <c r="X416" s="221"/>
      <c r="Y416" s="222">
        <v>56</v>
      </c>
      <c r="Z416" s="222">
        <v>4636</v>
      </c>
      <c r="AA416" s="102">
        <f t="shared" si="27"/>
        <v>1159</v>
      </c>
      <c r="AB416" s="222">
        <v>76</v>
      </c>
      <c r="AC416" s="222">
        <v>5652</v>
      </c>
      <c r="AD416" s="102">
        <f t="shared" si="28"/>
        <v>1413</v>
      </c>
    </row>
    <row r="417" spans="1:30">
      <c r="A417" s="195" t="s">
        <v>4417</v>
      </c>
      <c r="B417" s="221" t="s">
        <v>4140</v>
      </c>
      <c r="C417" s="261" t="s">
        <v>5</v>
      </c>
      <c r="D417" s="221"/>
      <c r="E417" s="221"/>
      <c r="F417" s="221"/>
      <c r="G417" s="221"/>
      <c r="H417" s="221"/>
      <c r="I417" s="221"/>
      <c r="J417" s="221"/>
      <c r="K417" s="221"/>
      <c r="L417" s="221"/>
      <c r="M417" s="221"/>
      <c r="N417" s="221"/>
      <c r="O417" s="221"/>
      <c r="P417" s="221"/>
      <c r="Q417" s="221"/>
      <c r="R417" s="221"/>
      <c r="S417" s="221"/>
      <c r="T417" s="221"/>
      <c r="U417" s="221"/>
      <c r="V417" s="221"/>
      <c r="W417" s="221"/>
      <c r="X417" s="221"/>
      <c r="Y417" s="222">
        <v>10</v>
      </c>
      <c r="Z417" s="222">
        <v>766</v>
      </c>
      <c r="AA417" s="102">
        <f t="shared" si="27"/>
        <v>191.5</v>
      </c>
      <c r="AB417" s="222">
        <v>11</v>
      </c>
      <c r="AC417" s="222">
        <v>569</v>
      </c>
      <c r="AD417" s="102">
        <f t="shared" si="28"/>
        <v>142.25</v>
      </c>
    </row>
    <row r="418" spans="1:30">
      <c r="A418" s="195" t="s">
        <v>4418</v>
      </c>
      <c r="B418" s="221" t="s">
        <v>4141</v>
      </c>
      <c r="C418" s="261" t="s">
        <v>5</v>
      </c>
      <c r="D418" s="221"/>
      <c r="E418" s="221"/>
      <c r="F418" s="221"/>
      <c r="G418" s="221"/>
      <c r="H418" s="221"/>
      <c r="I418" s="221"/>
      <c r="J418" s="221"/>
      <c r="K418" s="221"/>
      <c r="L418" s="221"/>
      <c r="M418" s="221"/>
      <c r="N418" s="221"/>
      <c r="O418" s="221"/>
      <c r="P418" s="221"/>
      <c r="Q418" s="221"/>
      <c r="R418" s="221"/>
      <c r="S418" s="221"/>
      <c r="T418" s="221"/>
      <c r="U418" s="221"/>
      <c r="V418" s="221"/>
      <c r="W418" s="221"/>
      <c r="X418" s="221"/>
      <c r="Y418" s="222">
        <v>4</v>
      </c>
      <c r="Z418" s="222">
        <v>316</v>
      </c>
      <c r="AA418" s="102">
        <f t="shared" si="27"/>
        <v>79</v>
      </c>
      <c r="AB418" s="222">
        <v>21</v>
      </c>
      <c r="AC418" s="222">
        <v>1643</v>
      </c>
      <c r="AD418" s="102">
        <f t="shared" si="28"/>
        <v>410.75</v>
      </c>
    </row>
    <row r="419" spans="1:30">
      <c r="A419" s="195" t="s">
        <v>4419</v>
      </c>
      <c r="B419" s="221" t="s">
        <v>4142</v>
      </c>
      <c r="C419" s="261" t="s">
        <v>5</v>
      </c>
      <c r="D419" s="221"/>
      <c r="E419" s="221"/>
      <c r="F419" s="221"/>
      <c r="G419" s="221"/>
      <c r="H419" s="221"/>
      <c r="I419" s="221"/>
      <c r="J419" s="221"/>
      <c r="K419" s="221"/>
      <c r="L419" s="221"/>
      <c r="M419" s="221"/>
      <c r="N419" s="221"/>
      <c r="O419" s="221"/>
      <c r="P419" s="221"/>
      <c r="Q419" s="221"/>
      <c r="R419" s="221"/>
      <c r="S419" s="221"/>
      <c r="T419" s="221"/>
      <c r="U419" s="221"/>
      <c r="V419" s="221"/>
      <c r="W419" s="221"/>
      <c r="X419" s="221"/>
      <c r="Y419" s="222">
        <v>2</v>
      </c>
      <c r="Z419" s="222">
        <v>70</v>
      </c>
      <c r="AA419" s="102">
        <f t="shared" si="27"/>
        <v>17.5</v>
      </c>
      <c r="AB419" s="222">
        <v>20</v>
      </c>
      <c r="AC419" s="222">
        <v>1552</v>
      </c>
      <c r="AD419" s="102">
        <f t="shared" si="28"/>
        <v>388</v>
      </c>
    </row>
    <row r="420" spans="1:30">
      <c r="A420" s="195" t="s">
        <v>4420</v>
      </c>
      <c r="B420" s="221" t="s">
        <v>4143</v>
      </c>
      <c r="C420" s="261" t="s">
        <v>5</v>
      </c>
      <c r="D420" s="221"/>
      <c r="E420" s="221"/>
      <c r="F420" s="221"/>
      <c r="G420" s="221"/>
      <c r="H420" s="221"/>
      <c r="I420" s="221"/>
      <c r="J420" s="221"/>
      <c r="K420" s="221"/>
      <c r="L420" s="221"/>
      <c r="M420" s="221"/>
      <c r="N420" s="221"/>
      <c r="O420" s="221"/>
      <c r="P420" s="221"/>
      <c r="Q420" s="221"/>
      <c r="R420" s="221"/>
      <c r="S420" s="221"/>
      <c r="T420" s="221"/>
      <c r="U420" s="221"/>
      <c r="V420" s="221"/>
      <c r="W420" s="221"/>
      <c r="X420" s="221"/>
      <c r="Y420" s="222">
        <v>25</v>
      </c>
      <c r="Z420" s="222">
        <v>1823</v>
      </c>
      <c r="AA420" s="102">
        <f t="shared" si="27"/>
        <v>455.75</v>
      </c>
      <c r="AB420" s="222">
        <v>29</v>
      </c>
      <c r="AC420" s="222">
        <v>2367</v>
      </c>
      <c r="AD420" s="102">
        <f t="shared" si="28"/>
        <v>591.75</v>
      </c>
    </row>
    <row r="421" spans="1:30">
      <c r="A421" s="195" t="s">
        <v>4421</v>
      </c>
      <c r="B421" s="221" t="s">
        <v>4144</v>
      </c>
      <c r="C421" s="261" t="s">
        <v>5</v>
      </c>
      <c r="D421" s="221"/>
      <c r="E421" s="221"/>
      <c r="F421" s="221"/>
      <c r="G421" s="221"/>
      <c r="H421" s="221"/>
      <c r="I421" s="221"/>
      <c r="J421" s="221"/>
      <c r="K421" s="221"/>
      <c r="L421" s="221"/>
      <c r="M421" s="221"/>
      <c r="N421" s="221"/>
      <c r="O421" s="221"/>
      <c r="P421" s="221"/>
      <c r="Q421" s="221"/>
      <c r="R421" s="221"/>
      <c r="S421" s="221"/>
      <c r="T421" s="221"/>
      <c r="U421" s="221"/>
      <c r="V421" s="221"/>
      <c r="W421" s="221"/>
      <c r="X421" s="221"/>
      <c r="Y421" s="222">
        <v>3</v>
      </c>
      <c r="Z421" s="222">
        <v>297</v>
      </c>
      <c r="AA421" s="102">
        <f t="shared" si="27"/>
        <v>74.25</v>
      </c>
      <c r="AB421" s="222">
        <v>70</v>
      </c>
      <c r="AC421" s="222">
        <v>5150</v>
      </c>
      <c r="AD421" s="102">
        <f t="shared" si="28"/>
        <v>1287.5</v>
      </c>
    </row>
    <row r="422" spans="1:30">
      <c r="A422" s="195" t="s">
        <v>4422</v>
      </c>
      <c r="B422" s="221" t="s">
        <v>4145</v>
      </c>
      <c r="C422" s="261" t="s">
        <v>5</v>
      </c>
      <c r="D422" s="221"/>
      <c r="E422" s="221"/>
      <c r="F422" s="221"/>
      <c r="G422" s="221"/>
      <c r="H422" s="221"/>
      <c r="I422" s="221"/>
      <c r="J422" s="221"/>
      <c r="K422" s="221"/>
      <c r="L422" s="221"/>
      <c r="M422" s="221"/>
      <c r="N422" s="221"/>
      <c r="O422" s="221"/>
      <c r="P422" s="221"/>
      <c r="Q422" s="221"/>
      <c r="R422" s="221"/>
      <c r="S422" s="221"/>
      <c r="T422" s="221"/>
      <c r="U422" s="221"/>
      <c r="V422" s="221"/>
      <c r="W422" s="221"/>
      <c r="X422" s="221"/>
      <c r="Y422" s="222">
        <v>2</v>
      </c>
      <c r="Z422" s="222">
        <v>198</v>
      </c>
      <c r="AA422" s="102">
        <f t="shared" si="27"/>
        <v>49.5</v>
      </c>
      <c r="AB422" s="222">
        <v>27</v>
      </c>
      <c r="AC422" s="222">
        <v>2093</v>
      </c>
      <c r="AD422" s="102">
        <f t="shared" si="28"/>
        <v>523.25</v>
      </c>
    </row>
    <row r="423" spans="1:30">
      <c r="A423" s="195" t="s">
        <v>4423</v>
      </c>
      <c r="B423" s="221" t="s">
        <v>4146</v>
      </c>
      <c r="C423" s="261" t="s">
        <v>5</v>
      </c>
      <c r="D423" s="221"/>
      <c r="E423" s="221"/>
      <c r="F423" s="221"/>
      <c r="G423" s="221"/>
      <c r="H423" s="221"/>
      <c r="I423" s="221"/>
      <c r="J423" s="221"/>
      <c r="K423" s="221"/>
      <c r="L423" s="221"/>
      <c r="M423" s="221"/>
      <c r="N423" s="221"/>
      <c r="O423" s="221"/>
      <c r="P423" s="221"/>
      <c r="Q423" s="221"/>
      <c r="R423" s="221"/>
      <c r="S423" s="221"/>
      <c r="T423" s="221"/>
      <c r="U423" s="221"/>
      <c r="V423" s="221"/>
      <c r="W423" s="221"/>
      <c r="X423" s="221"/>
      <c r="Y423" s="222">
        <v>1</v>
      </c>
      <c r="Z423" s="222">
        <v>59</v>
      </c>
      <c r="AA423" s="102">
        <f t="shared" si="27"/>
        <v>14.75</v>
      </c>
      <c r="AB423" s="222">
        <v>80</v>
      </c>
      <c r="AC423" s="222">
        <v>5464</v>
      </c>
      <c r="AD423" s="102">
        <f t="shared" si="28"/>
        <v>1366</v>
      </c>
    </row>
    <row r="424" spans="1:30">
      <c r="A424" s="195" t="s">
        <v>4424</v>
      </c>
      <c r="B424" s="221" t="s">
        <v>4147</v>
      </c>
      <c r="C424" s="261" t="s">
        <v>939</v>
      </c>
      <c r="D424" s="221"/>
      <c r="E424" s="221"/>
      <c r="F424" s="221"/>
      <c r="G424" s="221"/>
      <c r="H424" s="221"/>
      <c r="I424" s="221"/>
      <c r="J424" s="221"/>
      <c r="K424" s="221"/>
      <c r="L424" s="221"/>
      <c r="M424" s="221"/>
      <c r="N424" s="221"/>
      <c r="O424" s="221"/>
      <c r="P424" s="221"/>
      <c r="Q424" s="221"/>
      <c r="R424" s="221"/>
      <c r="S424" s="221"/>
      <c r="T424" s="221"/>
      <c r="U424" s="221"/>
      <c r="V424" s="221"/>
      <c r="W424" s="221"/>
      <c r="X424" s="221"/>
      <c r="Y424" s="222">
        <v>3</v>
      </c>
      <c r="Z424" s="222">
        <v>153</v>
      </c>
      <c r="AA424" s="102">
        <f t="shared" si="27"/>
        <v>38.25</v>
      </c>
      <c r="AB424" s="222">
        <v>28</v>
      </c>
      <c r="AC424" s="222">
        <v>2000</v>
      </c>
      <c r="AD424" s="102">
        <f t="shared" si="28"/>
        <v>500</v>
      </c>
    </row>
    <row r="425" spans="1:30">
      <c r="A425" s="195" t="s">
        <v>4425</v>
      </c>
      <c r="B425" s="221" t="s">
        <v>4148</v>
      </c>
      <c r="C425" s="261" t="s">
        <v>5</v>
      </c>
      <c r="D425" s="221"/>
      <c r="E425" s="221"/>
      <c r="F425" s="221"/>
      <c r="G425" s="221"/>
      <c r="H425" s="221"/>
      <c r="I425" s="221"/>
      <c r="J425" s="221"/>
      <c r="K425" s="221"/>
      <c r="L425" s="221"/>
      <c r="M425" s="221"/>
      <c r="N425" s="221"/>
      <c r="O425" s="221"/>
      <c r="P425" s="221"/>
      <c r="Q425" s="221"/>
      <c r="R425" s="221"/>
      <c r="S425" s="221"/>
      <c r="T425" s="221"/>
      <c r="U425" s="221"/>
      <c r="V425" s="221"/>
      <c r="W425" s="221"/>
      <c r="X425" s="221"/>
      <c r="Y425" s="222">
        <v>48</v>
      </c>
      <c r="Z425" s="222">
        <v>3708</v>
      </c>
      <c r="AA425" s="102">
        <f t="shared" si="27"/>
        <v>927</v>
      </c>
      <c r="AB425" s="222">
        <v>83</v>
      </c>
      <c r="AC425" s="222">
        <v>6325</v>
      </c>
      <c r="AD425" s="102">
        <f t="shared" si="28"/>
        <v>1581.25</v>
      </c>
    </row>
    <row r="426" spans="1:30">
      <c r="A426" s="195" t="s">
        <v>4426</v>
      </c>
      <c r="B426" s="221" t="s">
        <v>4149</v>
      </c>
      <c r="C426" s="261" t="s">
        <v>5</v>
      </c>
      <c r="D426" s="221"/>
      <c r="E426" s="221"/>
      <c r="F426" s="221"/>
      <c r="G426" s="221"/>
      <c r="H426" s="221"/>
      <c r="I426" s="221"/>
      <c r="J426" s="221"/>
      <c r="K426" s="221"/>
      <c r="L426" s="221"/>
      <c r="M426" s="221"/>
      <c r="N426" s="221"/>
      <c r="O426" s="221"/>
      <c r="P426" s="221"/>
      <c r="Q426" s="221"/>
      <c r="R426" s="221"/>
      <c r="S426" s="221"/>
      <c r="T426" s="221"/>
      <c r="U426" s="221"/>
      <c r="V426" s="221"/>
      <c r="W426" s="221"/>
      <c r="X426" s="221"/>
      <c r="Y426" s="222">
        <v>12</v>
      </c>
      <c r="Z426" s="222">
        <v>816</v>
      </c>
      <c r="AA426" s="102">
        <f t="shared" si="27"/>
        <v>204</v>
      </c>
      <c r="AB426" s="222">
        <v>76</v>
      </c>
      <c r="AC426" s="222">
        <v>5560</v>
      </c>
      <c r="AD426" s="102">
        <f t="shared" si="28"/>
        <v>1390</v>
      </c>
    </row>
    <row r="427" spans="1:30">
      <c r="A427" s="195" t="s">
        <v>4427</v>
      </c>
      <c r="B427" s="221" t="s">
        <v>4150</v>
      </c>
      <c r="C427" s="261" t="s">
        <v>5</v>
      </c>
      <c r="D427" s="221"/>
      <c r="E427" s="221"/>
      <c r="F427" s="221"/>
      <c r="G427" s="221"/>
      <c r="H427" s="221"/>
      <c r="I427" s="221"/>
      <c r="J427" s="221"/>
      <c r="K427" s="221"/>
      <c r="L427" s="221"/>
      <c r="M427" s="221"/>
      <c r="N427" s="221"/>
      <c r="O427" s="221"/>
      <c r="P427" s="221"/>
      <c r="Q427" s="221"/>
      <c r="R427" s="221"/>
      <c r="S427" s="221"/>
      <c r="T427" s="221"/>
      <c r="U427" s="221"/>
      <c r="V427" s="221"/>
      <c r="W427" s="221"/>
      <c r="X427" s="221"/>
      <c r="Y427" s="222">
        <v>14</v>
      </c>
      <c r="Z427" s="222">
        <v>878</v>
      </c>
      <c r="AA427" s="102">
        <f t="shared" si="27"/>
        <v>219.5</v>
      </c>
      <c r="AB427" s="222">
        <v>26</v>
      </c>
      <c r="AC427" s="222">
        <v>1878</v>
      </c>
      <c r="AD427" s="102">
        <f t="shared" si="28"/>
        <v>469.5</v>
      </c>
    </row>
    <row r="428" spans="1:30">
      <c r="A428" s="195" t="s">
        <v>4428</v>
      </c>
      <c r="B428" s="221" t="s">
        <v>4151</v>
      </c>
      <c r="C428" s="261" t="s">
        <v>955</v>
      </c>
      <c r="D428" s="221"/>
      <c r="E428" s="221"/>
      <c r="F428" s="221"/>
      <c r="G428" s="221"/>
      <c r="H428" s="221"/>
      <c r="I428" s="221"/>
      <c r="J428" s="221"/>
      <c r="K428" s="221"/>
      <c r="L428" s="221"/>
      <c r="M428" s="221"/>
      <c r="N428" s="221"/>
      <c r="O428" s="221"/>
      <c r="P428" s="221"/>
      <c r="Q428" s="221"/>
      <c r="R428" s="221"/>
      <c r="S428" s="221"/>
      <c r="T428" s="221"/>
      <c r="U428" s="221"/>
      <c r="V428" s="221"/>
      <c r="W428" s="221"/>
      <c r="X428" s="221"/>
      <c r="Y428" s="222">
        <v>3</v>
      </c>
      <c r="Z428" s="222">
        <v>217</v>
      </c>
      <c r="AA428" s="102">
        <f t="shared" si="27"/>
        <v>54.25</v>
      </c>
      <c r="AB428" s="222">
        <v>20</v>
      </c>
      <c r="AC428" s="222">
        <v>1872</v>
      </c>
      <c r="AD428" s="102">
        <f t="shared" si="28"/>
        <v>468</v>
      </c>
    </row>
    <row r="429" spans="1:30">
      <c r="A429" s="195" t="s">
        <v>4429</v>
      </c>
      <c r="B429" s="221" t="s">
        <v>4152</v>
      </c>
      <c r="C429" s="261" t="s">
        <v>5</v>
      </c>
      <c r="D429" s="221"/>
      <c r="E429" s="221"/>
      <c r="F429" s="221"/>
      <c r="G429" s="221"/>
      <c r="H429" s="221"/>
      <c r="I429" s="221"/>
      <c r="J429" s="221"/>
      <c r="K429" s="221"/>
      <c r="L429" s="221"/>
      <c r="M429" s="221"/>
      <c r="N429" s="221"/>
      <c r="O429" s="221"/>
      <c r="P429" s="221"/>
      <c r="Q429" s="221"/>
      <c r="R429" s="221"/>
      <c r="S429" s="221"/>
      <c r="T429" s="221"/>
      <c r="U429" s="221"/>
      <c r="V429" s="221"/>
      <c r="W429" s="221"/>
      <c r="X429" s="221"/>
      <c r="Y429" s="222">
        <v>6</v>
      </c>
      <c r="Z429" s="222">
        <v>386</v>
      </c>
      <c r="AA429" s="102">
        <f t="shared" si="27"/>
        <v>96.5</v>
      </c>
      <c r="AB429" s="222">
        <v>14</v>
      </c>
      <c r="AC429" s="222">
        <v>1266</v>
      </c>
      <c r="AD429" s="102">
        <f t="shared" si="28"/>
        <v>316.5</v>
      </c>
    </row>
    <row r="430" spans="1:30">
      <c r="A430" s="195" t="s">
        <v>4430</v>
      </c>
      <c r="B430" s="221" t="s">
        <v>4153</v>
      </c>
      <c r="C430" s="261" t="s">
        <v>5</v>
      </c>
      <c r="D430" s="221"/>
      <c r="E430" s="221"/>
      <c r="F430" s="221"/>
      <c r="G430" s="221"/>
      <c r="H430" s="221"/>
      <c r="I430" s="221"/>
      <c r="J430" s="221"/>
      <c r="K430" s="221"/>
      <c r="L430" s="221"/>
      <c r="M430" s="221"/>
      <c r="N430" s="221"/>
      <c r="O430" s="221"/>
      <c r="P430" s="221"/>
      <c r="Q430" s="221"/>
      <c r="R430" s="221"/>
      <c r="S430" s="221"/>
      <c r="T430" s="221"/>
      <c r="U430" s="221"/>
      <c r="V430" s="221"/>
      <c r="W430" s="221"/>
      <c r="X430" s="221"/>
      <c r="Y430" s="222">
        <v>8</v>
      </c>
      <c r="Z430" s="222">
        <v>460</v>
      </c>
      <c r="AA430" s="102">
        <f t="shared" si="27"/>
        <v>115</v>
      </c>
      <c r="AB430" s="222">
        <v>40</v>
      </c>
      <c r="AC430" s="222">
        <v>2860</v>
      </c>
      <c r="AD430" s="102">
        <f t="shared" si="28"/>
        <v>715</v>
      </c>
    </row>
    <row r="431" spans="1:30">
      <c r="A431" s="195" t="s">
        <v>4431</v>
      </c>
      <c r="B431" s="221" t="s">
        <v>4154</v>
      </c>
      <c r="C431" s="261" t="s">
        <v>5</v>
      </c>
      <c r="D431" s="221"/>
      <c r="E431" s="221"/>
      <c r="F431" s="221"/>
      <c r="G431" s="221"/>
      <c r="H431" s="221"/>
      <c r="I431" s="221"/>
      <c r="J431" s="221"/>
      <c r="K431" s="221"/>
      <c r="L431" s="221"/>
      <c r="M431" s="221"/>
      <c r="N431" s="221"/>
      <c r="O431" s="221"/>
      <c r="P431" s="221"/>
      <c r="Q431" s="221"/>
      <c r="R431" s="221"/>
      <c r="S431" s="221"/>
      <c r="T431" s="221"/>
      <c r="U431" s="221"/>
      <c r="V431" s="221"/>
      <c r="W431" s="221"/>
      <c r="X431" s="221"/>
      <c r="Y431" s="222">
        <v>6</v>
      </c>
      <c r="Z431" s="222">
        <v>454</v>
      </c>
      <c r="AA431" s="102">
        <f t="shared" si="27"/>
        <v>113.5</v>
      </c>
      <c r="AB431" s="222">
        <v>69</v>
      </c>
      <c r="AC431" s="222">
        <v>4851</v>
      </c>
      <c r="AD431" s="102">
        <f t="shared" si="28"/>
        <v>1212.75</v>
      </c>
    </row>
    <row r="432" spans="1:30">
      <c r="A432" s="195" t="s">
        <v>4432</v>
      </c>
      <c r="B432" s="221" t="s">
        <v>4155</v>
      </c>
      <c r="C432" s="261" t="s">
        <v>5</v>
      </c>
      <c r="D432" s="221"/>
      <c r="E432" s="221"/>
      <c r="F432" s="221"/>
      <c r="G432" s="221"/>
      <c r="H432" s="221"/>
      <c r="I432" s="221"/>
      <c r="J432" s="221"/>
      <c r="K432" s="221"/>
      <c r="L432" s="221"/>
      <c r="M432" s="221"/>
      <c r="N432" s="221"/>
      <c r="O432" s="221"/>
      <c r="P432" s="221"/>
      <c r="Q432" s="221"/>
      <c r="R432" s="221"/>
      <c r="S432" s="221"/>
      <c r="T432" s="221"/>
      <c r="U432" s="221"/>
      <c r="V432" s="221"/>
      <c r="W432" s="221"/>
      <c r="X432" s="221"/>
      <c r="Y432" s="222">
        <v>22</v>
      </c>
      <c r="Z432" s="222">
        <v>1326</v>
      </c>
      <c r="AA432" s="102">
        <f t="shared" si="27"/>
        <v>331.5</v>
      </c>
      <c r="AB432" s="222">
        <v>40</v>
      </c>
      <c r="AC432" s="222">
        <v>2736</v>
      </c>
      <c r="AD432" s="102">
        <f t="shared" si="28"/>
        <v>684</v>
      </c>
    </row>
    <row r="433" spans="1:30">
      <c r="A433" s="195" t="s">
        <v>4433</v>
      </c>
      <c r="B433" s="221" t="s">
        <v>4156</v>
      </c>
      <c r="C433" s="261" t="s">
        <v>5</v>
      </c>
      <c r="D433" s="221"/>
      <c r="E433" s="221"/>
      <c r="F433" s="221"/>
      <c r="G433" s="221"/>
      <c r="H433" s="221"/>
      <c r="I433" s="221"/>
      <c r="J433" s="221"/>
      <c r="K433" s="221"/>
      <c r="L433" s="221"/>
      <c r="M433" s="221"/>
      <c r="N433" s="221"/>
      <c r="O433" s="221"/>
      <c r="P433" s="221"/>
      <c r="Q433" s="221"/>
      <c r="R433" s="221"/>
      <c r="S433" s="221"/>
      <c r="T433" s="221"/>
      <c r="U433" s="221"/>
      <c r="V433" s="221"/>
      <c r="W433" s="221"/>
      <c r="X433" s="221"/>
      <c r="Y433" s="222">
        <v>5</v>
      </c>
      <c r="Z433" s="222">
        <v>455</v>
      </c>
      <c r="AA433" s="102">
        <f t="shared" si="27"/>
        <v>113.75</v>
      </c>
      <c r="AB433" s="222">
        <v>41</v>
      </c>
      <c r="AC433" s="222">
        <v>3303</v>
      </c>
      <c r="AD433" s="102">
        <f t="shared" si="28"/>
        <v>825.75</v>
      </c>
    </row>
    <row r="434" spans="1:30">
      <c r="A434" s="195" t="s">
        <v>4434</v>
      </c>
      <c r="B434" s="221" t="s">
        <v>4157</v>
      </c>
      <c r="C434" s="261" t="s">
        <v>5</v>
      </c>
      <c r="D434" s="221"/>
      <c r="E434" s="221"/>
      <c r="F434" s="221"/>
      <c r="G434" s="221"/>
      <c r="H434" s="221"/>
      <c r="I434" s="221"/>
      <c r="J434" s="221"/>
      <c r="K434" s="221"/>
      <c r="L434" s="221"/>
      <c r="M434" s="221"/>
      <c r="N434" s="221"/>
      <c r="O434" s="221"/>
      <c r="P434" s="221"/>
      <c r="Q434" s="221"/>
      <c r="R434" s="221"/>
      <c r="S434" s="221"/>
      <c r="T434" s="221"/>
      <c r="U434" s="221"/>
      <c r="V434" s="221"/>
      <c r="W434" s="221"/>
      <c r="X434" s="221"/>
      <c r="Y434" s="222">
        <v>5</v>
      </c>
      <c r="Z434" s="222">
        <v>391</v>
      </c>
      <c r="AA434" s="102">
        <f t="shared" si="27"/>
        <v>97.75</v>
      </c>
      <c r="AB434" s="222">
        <v>28</v>
      </c>
      <c r="AC434" s="222">
        <v>1916</v>
      </c>
      <c r="AD434" s="102">
        <f t="shared" si="28"/>
        <v>479</v>
      </c>
    </row>
    <row r="435" spans="1:30">
      <c r="A435" s="195" t="s">
        <v>4435</v>
      </c>
      <c r="B435" s="221" t="s">
        <v>4158</v>
      </c>
      <c r="C435" s="261" t="s">
        <v>5</v>
      </c>
      <c r="D435" s="221"/>
      <c r="E435" s="221"/>
      <c r="F435" s="221"/>
      <c r="G435" s="221"/>
      <c r="H435" s="221"/>
      <c r="I435" s="221"/>
      <c r="J435" s="221"/>
      <c r="K435" s="221"/>
      <c r="L435" s="221"/>
      <c r="M435" s="221"/>
      <c r="N435" s="221"/>
      <c r="O435" s="221"/>
      <c r="P435" s="221"/>
      <c r="Q435" s="221"/>
      <c r="R435" s="221"/>
      <c r="S435" s="221"/>
      <c r="T435" s="221"/>
      <c r="U435" s="221"/>
      <c r="V435" s="221"/>
      <c r="W435" s="221"/>
      <c r="X435" s="221"/>
      <c r="Y435" s="222">
        <v>1</v>
      </c>
      <c r="Z435" s="222">
        <v>59</v>
      </c>
      <c r="AA435" s="102">
        <f t="shared" si="27"/>
        <v>14.75</v>
      </c>
      <c r="AB435" s="222">
        <v>8</v>
      </c>
      <c r="AC435" s="222">
        <v>560</v>
      </c>
      <c r="AD435" s="102">
        <f t="shared" si="28"/>
        <v>140</v>
      </c>
    </row>
    <row r="436" spans="1:30">
      <c r="A436" s="195" t="s">
        <v>4436</v>
      </c>
      <c r="B436" s="221" t="s">
        <v>4159</v>
      </c>
      <c r="C436" s="261" t="s">
        <v>5</v>
      </c>
      <c r="D436" s="221"/>
      <c r="E436" s="221"/>
      <c r="F436" s="221"/>
      <c r="G436" s="221"/>
      <c r="H436" s="221"/>
      <c r="I436" s="221"/>
      <c r="J436" s="221"/>
      <c r="K436" s="221"/>
      <c r="L436" s="221"/>
      <c r="M436" s="221"/>
      <c r="N436" s="221"/>
      <c r="O436" s="221"/>
      <c r="P436" s="221"/>
      <c r="Q436" s="221"/>
      <c r="R436" s="221"/>
      <c r="S436" s="221"/>
      <c r="T436" s="221"/>
      <c r="U436" s="221"/>
      <c r="V436" s="221"/>
      <c r="W436" s="221"/>
      <c r="X436" s="221"/>
      <c r="Y436" s="222">
        <v>3</v>
      </c>
      <c r="Z436" s="222">
        <v>257</v>
      </c>
      <c r="AA436" s="102">
        <f t="shared" si="27"/>
        <v>64.25</v>
      </c>
      <c r="AB436" s="222">
        <v>43</v>
      </c>
      <c r="AC436" s="222">
        <v>3245</v>
      </c>
      <c r="AD436" s="102">
        <f t="shared" si="28"/>
        <v>811.25</v>
      </c>
    </row>
    <row r="437" spans="1:30">
      <c r="A437" s="195" t="s">
        <v>4437</v>
      </c>
      <c r="B437" s="221" t="s">
        <v>4160</v>
      </c>
      <c r="C437" s="261" t="s">
        <v>5</v>
      </c>
      <c r="D437" s="221"/>
      <c r="E437" s="221"/>
      <c r="F437" s="221"/>
      <c r="G437" s="221"/>
      <c r="H437" s="221"/>
      <c r="I437" s="221"/>
      <c r="J437" s="221"/>
      <c r="K437" s="221"/>
      <c r="L437" s="221"/>
      <c r="M437" s="221"/>
      <c r="N437" s="221"/>
      <c r="O437" s="221"/>
      <c r="P437" s="221"/>
      <c r="Q437" s="221"/>
      <c r="R437" s="221"/>
      <c r="S437" s="221"/>
      <c r="T437" s="221"/>
      <c r="U437" s="221"/>
      <c r="V437" s="221"/>
      <c r="W437" s="221"/>
      <c r="X437" s="221"/>
      <c r="Y437" s="222">
        <v>2</v>
      </c>
      <c r="Z437" s="222">
        <v>238</v>
      </c>
      <c r="AA437" s="102">
        <f t="shared" si="27"/>
        <v>59.5</v>
      </c>
      <c r="AB437" s="222">
        <v>12</v>
      </c>
      <c r="AC437" s="222">
        <v>840</v>
      </c>
      <c r="AD437" s="102">
        <f t="shared" si="28"/>
        <v>210</v>
      </c>
    </row>
    <row r="438" spans="1:30">
      <c r="A438" s="195" t="s">
        <v>4438</v>
      </c>
      <c r="B438" s="221" t="s">
        <v>4161</v>
      </c>
      <c r="C438" s="261" t="s">
        <v>5</v>
      </c>
      <c r="D438" s="221"/>
      <c r="E438" s="221"/>
      <c r="F438" s="221"/>
      <c r="G438" s="221"/>
      <c r="H438" s="221"/>
      <c r="I438" s="221"/>
      <c r="J438" s="221"/>
      <c r="K438" s="221"/>
      <c r="L438" s="221"/>
      <c r="M438" s="221"/>
      <c r="N438" s="221"/>
      <c r="O438" s="221"/>
      <c r="P438" s="221"/>
      <c r="Q438" s="221"/>
      <c r="R438" s="221"/>
      <c r="S438" s="221"/>
      <c r="T438" s="221"/>
      <c r="U438" s="221"/>
      <c r="V438" s="221"/>
      <c r="W438" s="221"/>
      <c r="X438" s="221"/>
      <c r="Y438" s="222">
        <v>4</v>
      </c>
      <c r="Z438" s="222">
        <v>272</v>
      </c>
      <c r="AA438" s="102">
        <f t="shared" si="27"/>
        <v>68</v>
      </c>
      <c r="AB438" s="222">
        <v>108</v>
      </c>
      <c r="AC438" s="222">
        <v>7212</v>
      </c>
      <c r="AD438" s="102">
        <f t="shared" si="28"/>
        <v>1803</v>
      </c>
    </row>
    <row r="439" spans="1:30">
      <c r="A439" s="195" t="s">
        <v>4439</v>
      </c>
      <c r="B439" s="221" t="s">
        <v>4162</v>
      </c>
      <c r="C439" s="261" t="s">
        <v>5</v>
      </c>
      <c r="D439" s="221"/>
      <c r="E439" s="221"/>
      <c r="F439" s="221"/>
      <c r="G439" s="221"/>
      <c r="H439" s="221"/>
      <c r="I439" s="221"/>
      <c r="J439" s="221"/>
      <c r="K439" s="221"/>
      <c r="L439" s="221"/>
      <c r="M439" s="221"/>
      <c r="N439" s="221"/>
      <c r="O439" s="221"/>
      <c r="P439" s="221"/>
      <c r="Q439" s="221"/>
      <c r="R439" s="221"/>
      <c r="S439" s="221"/>
      <c r="T439" s="221"/>
      <c r="U439" s="221"/>
      <c r="V439" s="221"/>
      <c r="W439" s="221"/>
      <c r="X439" s="221"/>
      <c r="Y439" s="222">
        <v>12</v>
      </c>
      <c r="Z439" s="222">
        <v>756</v>
      </c>
      <c r="AA439" s="102">
        <f t="shared" si="27"/>
        <v>189</v>
      </c>
      <c r="AB439" s="222">
        <v>43</v>
      </c>
      <c r="AC439" s="222">
        <v>2973</v>
      </c>
      <c r="AD439" s="102">
        <f t="shared" si="28"/>
        <v>743.25</v>
      </c>
    </row>
    <row r="440" spans="1:30">
      <c r="A440" s="1" t="s">
        <v>4440</v>
      </c>
      <c r="B440" s="221" t="s">
        <v>4163</v>
      </c>
      <c r="C440" s="261" t="s">
        <v>5</v>
      </c>
      <c r="D440" s="221"/>
      <c r="E440" s="221"/>
      <c r="F440" s="221"/>
      <c r="G440" s="221"/>
      <c r="H440" s="221"/>
      <c r="I440" s="221"/>
      <c r="J440" s="221"/>
      <c r="K440" s="221"/>
      <c r="L440" s="221"/>
      <c r="M440" s="221"/>
      <c r="N440" s="221"/>
      <c r="O440" s="221"/>
      <c r="P440" s="221"/>
      <c r="Q440" s="221"/>
      <c r="R440" s="221"/>
      <c r="S440" s="221"/>
      <c r="T440" s="221"/>
      <c r="U440" s="221"/>
      <c r="V440" s="221"/>
      <c r="W440" s="221"/>
      <c r="X440" s="221"/>
      <c r="Y440" s="222">
        <v>9</v>
      </c>
      <c r="Z440" s="222">
        <v>579</v>
      </c>
      <c r="AA440" s="102">
        <f t="shared" si="27"/>
        <v>144.75</v>
      </c>
      <c r="AB440" s="222">
        <v>62</v>
      </c>
      <c r="AC440" s="222">
        <v>3762</v>
      </c>
      <c r="AD440" s="102">
        <f t="shared" si="28"/>
        <v>940.5</v>
      </c>
    </row>
    <row r="441" spans="1:30">
      <c r="A441" s="1" t="s">
        <v>4441</v>
      </c>
      <c r="B441" s="221" t="s">
        <v>4164</v>
      </c>
      <c r="C441" s="261" t="s">
        <v>5</v>
      </c>
      <c r="D441" s="221"/>
      <c r="E441" s="221"/>
      <c r="F441" s="221"/>
      <c r="G441" s="221"/>
      <c r="H441" s="221"/>
      <c r="I441" s="221"/>
      <c r="J441" s="221"/>
      <c r="K441" s="221"/>
      <c r="L441" s="221"/>
      <c r="M441" s="221"/>
      <c r="N441" s="221"/>
      <c r="O441" s="221"/>
      <c r="P441" s="221"/>
      <c r="Q441" s="221"/>
      <c r="R441" s="221"/>
      <c r="S441" s="221"/>
      <c r="T441" s="221"/>
      <c r="U441" s="221"/>
      <c r="V441" s="221"/>
      <c r="W441" s="221"/>
      <c r="X441" s="221"/>
      <c r="Y441" s="222">
        <v>5</v>
      </c>
      <c r="Z441" s="222">
        <v>287</v>
      </c>
      <c r="AA441" s="102">
        <f t="shared" si="27"/>
        <v>71.75</v>
      </c>
      <c r="AB441" s="222">
        <v>9</v>
      </c>
      <c r="AC441" s="222">
        <v>667</v>
      </c>
      <c r="AD441" s="102">
        <f t="shared" si="28"/>
        <v>166.75</v>
      </c>
    </row>
    <row r="442" spans="1:30">
      <c r="A442" s="1" t="s">
        <v>4442</v>
      </c>
      <c r="B442" s="221" t="s">
        <v>4165</v>
      </c>
      <c r="C442" s="261" t="s">
        <v>5</v>
      </c>
      <c r="D442" s="221"/>
      <c r="E442" s="221"/>
      <c r="F442" s="221"/>
      <c r="G442" s="221"/>
      <c r="H442" s="221"/>
      <c r="I442" s="221"/>
      <c r="J442" s="221"/>
      <c r="K442" s="221"/>
      <c r="L442" s="221"/>
      <c r="M442" s="221"/>
      <c r="N442" s="221"/>
      <c r="O442" s="221"/>
      <c r="P442" s="221"/>
      <c r="Q442" s="221"/>
      <c r="R442" s="221"/>
      <c r="S442" s="221"/>
      <c r="T442" s="221"/>
      <c r="U442" s="221"/>
      <c r="V442" s="221"/>
      <c r="W442" s="221"/>
      <c r="X442" s="221"/>
      <c r="Y442" s="222">
        <v>3</v>
      </c>
      <c r="Z442" s="222">
        <v>237</v>
      </c>
      <c r="AA442" s="102">
        <f t="shared" si="27"/>
        <v>59.25</v>
      </c>
      <c r="AB442" s="222">
        <v>11</v>
      </c>
      <c r="AC442" s="222">
        <v>905</v>
      </c>
      <c r="AD442" s="102">
        <f t="shared" si="28"/>
        <v>226.25</v>
      </c>
    </row>
    <row r="443" spans="1:30">
      <c r="A443" s="1" t="s">
        <v>4443</v>
      </c>
      <c r="B443" s="221" t="s">
        <v>4166</v>
      </c>
      <c r="C443" s="261" t="s">
        <v>5</v>
      </c>
      <c r="D443" s="221"/>
      <c r="E443" s="221"/>
      <c r="F443" s="221"/>
      <c r="G443" s="221"/>
      <c r="H443" s="221"/>
      <c r="I443" s="221"/>
      <c r="J443" s="221"/>
      <c r="K443" s="221"/>
      <c r="L443" s="221"/>
      <c r="M443" s="221"/>
      <c r="N443" s="221"/>
      <c r="O443" s="221"/>
      <c r="P443" s="221"/>
      <c r="Q443" s="221"/>
      <c r="R443" s="221"/>
      <c r="S443" s="221"/>
      <c r="T443" s="221"/>
      <c r="U443" s="221"/>
      <c r="V443" s="221"/>
      <c r="W443" s="221"/>
      <c r="X443" s="221"/>
      <c r="Y443" s="222">
        <v>4</v>
      </c>
      <c r="Z443" s="222">
        <v>236</v>
      </c>
      <c r="AA443" s="102">
        <f t="shared" si="27"/>
        <v>59</v>
      </c>
      <c r="AB443" s="222">
        <v>36</v>
      </c>
      <c r="AC443" s="222">
        <v>2824</v>
      </c>
      <c r="AD443" s="102">
        <f t="shared" si="28"/>
        <v>706</v>
      </c>
    </row>
    <row r="444" spans="1:30">
      <c r="A444" s="1" t="s">
        <v>4444</v>
      </c>
      <c r="B444" s="221" t="s">
        <v>4167</v>
      </c>
      <c r="C444" s="261" t="s">
        <v>5</v>
      </c>
      <c r="D444" s="221"/>
      <c r="E444" s="221"/>
      <c r="F444" s="221"/>
      <c r="G444" s="221"/>
      <c r="H444" s="221"/>
      <c r="I444" s="221"/>
      <c r="J444" s="221"/>
      <c r="K444" s="221"/>
      <c r="L444" s="221"/>
      <c r="M444" s="221"/>
      <c r="N444" s="221"/>
      <c r="O444" s="221"/>
      <c r="P444" s="221"/>
      <c r="Q444" s="221"/>
      <c r="R444" s="221"/>
      <c r="S444" s="221"/>
      <c r="T444" s="221"/>
      <c r="U444" s="221"/>
      <c r="V444" s="221"/>
      <c r="W444" s="221"/>
      <c r="X444" s="221"/>
      <c r="Y444" s="222">
        <v>5</v>
      </c>
      <c r="Z444" s="222">
        <v>475</v>
      </c>
      <c r="AA444" s="102">
        <f t="shared" si="27"/>
        <v>118.75</v>
      </c>
      <c r="AB444" s="222">
        <v>27</v>
      </c>
      <c r="AC444" s="222">
        <v>1753</v>
      </c>
      <c r="AD444" s="102">
        <f t="shared" si="28"/>
        <v>438.25</v>
      </c>
    </row>
    <row r="445" spans="1:30">
      <c r="A445" s="1" t="s">
        <v>4445</v>
      </c>
      <c r="B445" s="221" t="s">
        <v>4168</v>
      </c>
      <c r="C445" s="261" t="s">
        <v>5</v>
      </c>
      <c r="D445" s="221"/>
      <c r="E445" s="221"/>
      <c r="F445" s="221"/>
      <c r="G445" s="221"/>
      <c r="H445" s="221"/>
      <c r="I445" s="221"/>
      <c r="J445" s="221"/>
      <c r="K445" s="221"/>
      <c r="L445" s="221"/>
      <c r="M445" s="221"/>
      <c r="N445" s="221"/>
      <c r="O445" s="221"/>
      <c r="P445" s="221"/>
      <c r="Q445" s="221"/>
      <c r="R445" s="221"/>
      <c r="S445" s="221"/>
      <c r="T445" s="221"/>
      <c r="U445" s="221"/>
      <c r="V445" s="221"/>
      <c r="W445" s="221"/>
      <c r="X445" s="221"/>
      <c r="Y445" s="222">
        <v>8</v>
      </c>
      <c r="Z445" s="222">
        <v>560</v>
      </c>
      <c r="AA445" s="102">
        <f t="shared" si="27"/>
        <v>140</v>
      </c>
      <c r="AB445" s="222">
        <v>32</v>
      </c>
      <c r="AC445" s="222">
        <v>1772</v>
      </c>
      <c r="AD445" s="102">
        <f t="shared" si="28"/>
        <v>443</v>
      </c>
    </row>
    <row r="446" spans="1:30">
      <c r="A446" s="1" t="s">
        <v>4446</v>
      </c>
      <c r="B446" s="221" t="s">
        <v>4169</v>
      </c>
      <c r="C446" s="261" t="s">
        <v>5</v>
      </c>
      <c r="D446" s="221"/>
      <c r="E446" s="221"/>
      <c r="F446" s="221"/>
      <c r="G446" s="221"/>
      <c r="H446" s="221"/>
      <c r="I446" s="221"/>
      <c r="J446" s="221"/>
      <c r="K446" s="221"/>
      <c r="L446" s="221"/>
      <c r="M446" s="221"/>
      <c r="N446" s="221"/>
      <c r="O446" s="221"/>
      <c r="P446" s="221"/>
      <c r="Q446" s="221"/>
      <c r="R446" s="221"/>
      <c r="S446" s="221"/>
      <c r="T446" s="221"/>
      <c r="U446" s="221"/>
      <c r="V446" s="221"/>
      <c r="W446" s="221"/>
      <c r="X446" s="221"/>
      <c r="Y446" s="222">
        <v>19</v>
      </c>
      <c r="Z446" s="222">
        <v>1261</v>
      </c>
      <c r="AA446" s="102">
        <f t="shared" si="27"/>
        <v>315.25</v>
      </c>
      <c r="AB446" s="222">
        <v>88</v>
      </c>
      <c r="AC446" s="222">
        <v>6080</v>
      </c>
      <c r="AD446" s="102">
        <f t="shared" si="28"/>
        <v>1520</v>
      </c>
    </row>
    <row r="447" spans="1:30">
      <c r="A447" s="1" t="s">
        <v>4447</v>
      </c>
      <c r="B447" s="221" t="s">
        <v>4170</v>
      </c>
      <c r="C447" s="261" t="s">
        <v>5</v>
      </c>
      <c r="D447" s="221"/>
      <c r="E447" s="221"/>
      <c r="F447" s="221"/>
      <c r="G447" s="221"/>
      <c r="H447" s="221"/>
      <c r="I447" s="221"/>
      <c r="J447" s="221"/>
      <c r="K447" s="221"/>
      <c r="L447" s="221"/>
      <c r="M447" s="221"/>
      <c r="N447" s="221"/>
      <c r="O447" s="221"/>
      <c r="P447" s="221"/>
      <c r="Q447" s="221"/>
      <c r="R447" s="221"/>
      <c r="S447" s="221"/>
      <c r="T447" s="221"/>
      <c r="U447" s="221"/>
      <c r="V447" s="221"/>
      <c r="W447" s="221"/>
      <c r="X447" s="221"/>
      <c r="Y447" s="222">
        <v>1</v>
      </c>
      <c r="Z447" s="222">
        <v>99</v>
      </c>
      <c r="AA447" s="102">
        <f t="shared" si="27"/>
        <v>24.75</v>
      </c>
      <c r="AB447" s="222">
        <v>19</v>
      </c>
      <c r="AC447" s="222">
        <v>1365</v>
      </c>
      <c r="AD447" s="102">
        <f t="shared" si="28"/>
        <v>341.25</v>
      </c>
    </row>
    <row r="448" spans="1:30">
      <c r="A448" s="1" t="s">
        <v>4448</v>
      </c>
      <c r="B448" s="221" t="s">
        <v>4171</v>
      </c>
      <c r="C448" s="261" t="s">
        <v>5</v>
      </c>
      <c r="D448" s="221"/>
      <c r="E448" s="221"/>
      <c r="F448" s="221"/>
      <c r="G448" s="221"/>
      <c r="H448" s="221"/>
      <c r="I448" s="221"/>
      <c r="J448" s="221"/>
      <c r="K448" s="221"/>
      <c r="L448" s="221"/>
      <c r="M448" s="221"/>
      <c r="N448" s="221"/>
      <c r="O448" s="221"/>
      <c r="P448" s="221"/>
      <c r="Q448" s="221"/>
      <c r="R448" s="221"/>
      <c r="S448" s="221"/>
      <c r="T448" s="221"/>
      <c r="U448" s="221"/>
      <c r="V448" s="221"/>
      <c r="W448" s="221"/>
      <c r="X448" s="221"/>
      <c r="Y448" s="222">
        <v>11</v>
      </c>
      <c r="Z448" s="222">
        <v>741</v>
      </c>
      <c r="AA448" s="102">
        <f t="shared" si="27"/>
        <v>185.25</v>
      </c>
      <c r="AB448" s="222">
        <v>43</v>
      </c>
      <c r="AC448" s="222">
        <v>2897</v>
      </c>
      <c r="AD448" s="102">
        <f t="shared" si="28"/>
        <v>724.25</v>
      </c>
    </row>
    <row r="449" spans="1:30">
      <c r="A449" s="1" t="s">
        <v>4449</v>
      </c>
      <c r="B449" s="221" t="s">
        <v>4172</v>
      </c>
      <c r="C449" s="261" t="s">
        <v>5</v>
      </c>
      <c r="D449" s="221"/>
      <c r="E449" s="221"/>
      <c r="F449" s="221"/>
      <c r="G449" s="221"/>
      <c r="H449" s="221"/>
      <c r="I449" s="221"/>
      <c r="J449" s="221"/>
      <c r="K449" s="221"/>
      <c r="L449" s="221"/>
      <c r="M449" s="221"/>
      <c r="N449" s="221"/>
      <c r="O449" s="221"/>
      <c r="P449" s="221"/>
      <c r="Q449" s="221"/>
      <c r="R449" s="221"/>
      <c r="S449" s="221"/>
      <c r="T449" s="221"/>
      <c r="U449" s="221"/>
      <c r="V449" s="221"/>
      <c r="W449" s="221"/>
      <c r="X449" s="221"/>
      <c r="Y449" s="222">
        <v>4</v>
      </c>
      <c r="Z449" s="222">
        <v>252</v>
      </c>
      <c r="AA449" s="102">
        <f t="shared" si="27"/>
        <v>63</v>
      </c>
      <c r="AB449" s="222">
        <v>2</v>
      </c>
      <c r="AC449" s="222">
        <v>158</v>
      </c>
      <c r="AD449" s="102">
        <f t="shared" si="28"/>
        <v>39.5</v>
      </c>
    </row>
    <row r="450" spans="1:30">
      <c r="A450" s="1" t="s">
        <v>4450</v>
      </c>
      <c r="B450" s="221" t="s">
        <v>4173</v>
      </c>
      <c r="C450" s="261" t="s">
        <v>5</v>
      </c>
      <c r="D450" s="221"/>
      <c r="E450" s="221"/>
      <c r="F450" s="221"/>
      <c r="G450" s="221"/>
      <c r="H450" s="221"/>
      <c r="I450" s="221"/>
      <c r="J450" s="221"/>
      <c r="K450" s="221"/>
      <c r="L450" s="221"/>
      <c r="M450" s="221"/>
      <c r="N450" s="221"/>
      <c r="O450" s="221"/>
      <c r="P450" s="221"/>
      <c r="Q450" s="221"/>
      <c r="R450" s="221"/>
      <c r="S450" s="221"/>
      <c r="T450" s="221"/>
      <c r="U450" s="221"/>
      <c r="V450" s="221"/>
      <c r="W450" s="221"/>
      <c r="X450" s="221"/>
      <c r="Y450" s="222">
        <v>2</v>
      </c>
      <c r="Z450" s="222">
        <v>134</v>
      </c>
      <c r="AA450" s="102">
        <f t="shared" si="27"/>
        <v>33.5</v>
      </c>
      <c r="AB450" s="222">
        <v>18</v>
      </c>
      <c r="AC450" s="222">
        <v>1614</v>
      </c>
      <c r="AD450" s="102">
        <f t="shared" si="28"/>
        <v>403.5</v>
      </c>
    </row>
    <row r="451" spans="1:30">
      <c r="A451" s="1" t="s">
        <v>4451</v>
      </c>
      <c r="B451" s="221" t="s">
        <v>4174</v>
      </c>
      <c r="C451" s="261" t="s">
        <v>5</v>
      </c>
      <c r="D451" s="221"/>
      <c r="E451" s="221"/>
      <c r="F451" s="221"/>
      <c r="G451" s="221"/>
      <c r="H451" s="221"/>
      <c r="I451" s="221"/>
      <c r="J451" s="221"/>
      <c r="K451" s="221"/>
      <c r="L451" s="221"/>
      <c r="M451" s="221"/>
      <c r="N451" s="221"/>
      <c r="O451" s="221"/>
      <c r="P451" s="221"/>
      <c r="Q451" s="221"/>
      <c r="R451" s="221"/>
      <c r="S451" s="221"/>
      <c r="T451" s="221"/>
      <c r="U451" s="221"/>
      <c r="V451" s="221"/>
      <c r="W451" s="221"/>
      <c r="X451" s="221"/>
      <c r="Y451" s="222">
        <v>2</v>
      </c>
      <c r="Z451" s="222">
        <v>94</v>
      </c>
      <c r="AA451" s="102">
        <f t="shared" si="27"/>
        <v>23.5</v>
      </c>
      <c r="AB451" s="222">
        <v>16</v>
      </c>
      <c r="AC451" s="222">
        <v>1360</v>
      </c>
      <c r="AD451" s="102">
        <f t="shared" si="28"/>
        <v>340</v>
      </c>
    </row>
    <row r="452" spans="1:30">
      <c r="A452" s="1" t="s">
        <v>4452</v>
      </c>
      <c r="B452" s="221" t="s">
        <v>4175</v>
      </c>
      <c r="C452" s="261" t="s">
        <v>5</v>
      </c>
      <c r="D452" s="221"/>
      <c r="E452" s="221"/>
      <c r="F452" s="221"/>
      <c r="G452" s="221"/>
      <c r="H452" s="221"/>
      <c r="I452" s="221"/>
      <c r="J452" s="221"/>
      <c r="K452" s="221"/>
      <c r="L452" s="221"/>
      <c r="M452" s="221"/>
      <c r="N452" s="221"/>
      <c r="O452" s="221"/>
      <c r="P452" s="221"/>
      <c r="Q452" s="221"/>
      <c r="R452" s="221"/>
      <c r="S452" s="221"/>
      <c r="T452" s="221"/>
      <c r="U452" s="221"/>
      <c r="V452" s="221"/>
      <c r="W452" s="221"/>
      <c r="X452" s="221"/>
      <c r="Y452" s="222">
        <v>10</v>
      </c>
      <c r="Z452" s="222">
        <v>582</v>
      </c>
      <c r="AA452" s="102">
        <f t="shared" ref="AA452:AA466" si="29">Z452*25%</f>
        <v>145.5</v>
      </c>
      <c r="AB452" s="222">
        <v>24</v>
      </c>
      <c r="AC452" s="222">
        <v>1848</v>
      </c>
      <c r="AD452" s="102">
        <f t="shared" ref="AD452:AD515" si="30">AC452*25%</f>
        <v>462</v>
      </c>
    </row>
    <row r="453" spans="1:30">
      <c r="A453" s="1" t="s">
        <v>4453</v>
      </c>
      <c r="B453" s="221" t="s">
        <v>4176</v>
      </c>
      <c r="C453" s="261" t="s">
        <v>5</v>
      </c>
      <c r="D453" s="221"/>
      <c r="E453" s="221"/>
      <c r="F453" s="221"/>
      <c r="G453" s="221"/>
      <c r="H453" s="221"/>
      <c r="I453" s="221"/>
      <c r="J453" s="221"/>
      <c r="K453" s="221"/>
      <c r="L453" s="221"/>
      <c r="M453" s="221"/>
      <c r="N453" s="221"/>
      <c r="O453" s="221"/>
      <c r="P453" s="221"/>
      <c r="Q453" s="221"/>
      <c r="R453" s="221"/>
      <c r="S453" s="221"/>
      <c r="T453" s="221"/>
      <c r="U453" s="221"/>
      <c r="V453" s="221"/>
      <c r="W453" s="221"/>
      <c r="X453" s="221"/>
      <c r="Y453" s="222">
        <v>10</v>
      </c>
      <c r="Z453" s="222">
        <v>850</v>
      </c>
      <c r="AA453" s="102">
        <f t="shared" si="29"/>
        <v>212.5</v>
      </c>
      <c r="AB453" s="222">
        <v>48</v>
      </c>
      <c r="AC453" s="222">
        <v>3420</v>
      </c>
      <c r="AD453" s="102">
        <f t="shared" si="30"/>
        <v>855</v>
      </c>
    </row>
    <row r="454" spans="1:30">
      <c r="A454" s="1" t="s">
        <v>4454</v>
      </c>
      <c r="B454" s="221" t="s">
        <v>4177</v>
      </c>
      <c r="C454" s="261" t="s">
        <v>5</v>
      </c>
      <c r="D454" s="221"/>
      <c r="E454" s="221"/>
      <c r="F454" s="221"/>
      <c r="G454" s="221"/>
      <c r="H454" s="221"/>
      <c r="I454" s="221"/>
      <c r="J454" s="221"/>
      <c r="K454" s="221"/>
      <c r="L454" s="221"/>
      <c r="M454" s="221"/>
      <c r="N454" s="221"/>
      <c r="O454" s="221"/>
      <c r="P454" s="221"/>
      <c r="Q454" s="221"/>
      <c r="R454" s="221"/>
      <c r="S454" s="221"/>
      <c r="T454" s="221"/>
      <c r="U454" s="221"/>
      <c r="V454" s="221"/>
      <c r="W454" s="221"/>
      <c r="X454" s="221"/>
      <c r="Y454" s="222">
        <v>11</v>
      </c>
      <c r="Z454" s="222">
        <v>749</v>
      </c>
      <c r="AA454" s="102">
        <f t="shared" si="29"/>
        <v>187.25</v>
      </c>
      <c r="AB454" s="222">
        <v>36</v>
      </c>
      <c r="AC454" s="222">
        <v>2668</v>
      </c>
      <c r="AD454" s="102">
        <f t="shared" si="30"/>
        <v>667</v>
      </c>
    </row>
    <row r="455" spans="1:30">
      <c r="A455" s="1" t="s">
        <v>4455</v>
      </c>
      <c r="B455" s="221" t="s">
        <v>4178</v>
      </c>
      <c r="C455" s="261" t="s">
        <v>5</v>
      </c>
      <c r="D455" s="221"/>
      <c r="E455" s="221"/>
      <c r="F455" s="221"/>
      <c r="G455" s="221"/>
      <c r="H455" s="221"/>
      <c r="I455" s="221"/>
      <c r="J455" s="221"/>
      <c r="K455" s="221"/>
      <c r="L455" s="221"/>
      <c r="M455" s="221"/>
      <c r="N455" s="221"/>
      <c r="O455" s="221"/>
      <c r="P455" s="221"/>
      <c r="Q455" s="221"/>
      <c r="R455" s="221"/>
      <c r="S455" s="221"/>
      <c r="T455" s="221"/>
      <c r="U455" s="221"/>
      <c r="V455" s="221"/>
      <c r="W455" s="221"/>
      <c r="X455" s="221"/>
      <c r="Y455" s="222">
        <v>4</v>
      </c>
      <c r="Z455" s="222">
        <v>276</v>
      </c>
      <c r="AA455" s="102">
        <f t="shared" si="29"/>
        <v>69</v>
      </c>
      <c r="AB455" s="222">
        <v>17</v>
      </c>
      <c r="AC455" s="222">
        <v>1167</v>
      </c>
      <c r="AD455" s="102">
        <f t="shared" si="30"/>
        <v>291.75</v>
      </c>
    </row>
    <row r="456" spans="1:30">
      <c r="A456" s="1" t="s">
        <v>4456</v>
      </c>
      <c r="B456" s="221" t="s">
        <v>4179</v>
      </c>
      <c r="C456" s="261" t="s">
        <v>5</v>
      </c>
      <c r="D456" s="221"/>
      <c r="E456" s="221"/>
      <c r="F456" s="221"/>
      <c r="G456" s="221"/>
      <c r="H456" s="221"/>
      <c r="I456" s="221"/>
      <c r="J456" s="221"/>
      <c r="K456" s="221"/>
      <c r="L456" s="221"/>
      <c r="M456" s="221"/>
      <c r="N456" s="221"/>
      <c r="O456" s="221"/>
      <c r="P456" s="221"/>
      <c r="Q456" s="221"/>
      <c r="R456" s="221"/>
      <c r="S456" s="221"/>
      <c r="T456" s="221"/>
      <c r="U456" s="221"/>
      <c r="V456" s="221"/>
      <c r="W456" s="221"/>
      <c r="X456" s="221"/>
      <c r="Y456" s="222">
        <v>6</v>
      </c>
      <c r="Z456" s="222">
        <v>490</v>
      </c>
      <c r="AA456" s="102">
        <f t="shared" si="29"/>
        <v>122.5</v>
      </c>
      <c r="AB456" s="222">
        <v>46</v>
      </c>
      <c r="AC456" s="222">
        <v>3430</v>
      </c>
      <c r="AD456" s="102">
        <f t="shared" si="30"/>
        <v>857.5</v>
      </c>
    </row>
    <row r="457" spans="1:30">
      <c r="A457" s="1" t="s">
        <v>4457</v>
      </c>
      <c r="B457" s="221" t="s">
        <v>4180</v>
      </c>
      <c r="C457" s="261" t="s">
        <v>5</v>
      </c>
      <c r="D457" s="221"/>
      <c r="E457" s="221"/>
      <c r="F457" s="221"/>
      <c r="G457" s="221"/>
      <c r="H457" s="221"/>
      <c r="I457" s="221"/>
      <c r="J457" s="221"/>
      <c r="K457" s="221"/>
      <c r="L457" s="221"/>
      <c r="M457" s="221"/>
      <c r="N457" s="221"/>
      <c r="O457" s="221"/>
      <c r="P457" s="221"/>
      <c r="Q457" s="221"/>
      <c r="R457" s="221"/>
      <c r="S457" s="221"/>
      <c r="T457" s="221"/>
      <c r="U457" s="221"/>
      <c r="V457" s="221"/>
      <c r="W457" s="221"/>
      <c r="X457" s="221"/>
      <c r="Y457" s="222">
        <v>3</v>
      </c>
      <c r="Z457" s="222">
        <v>177</v>
      </c>
      <c r="AA457" s="102">
        <f t="shared" si="29"/>
        <v>44.25</v>
      </c>
      <c r="AB457" s="222">
        <v>12</v>
      </c>
      <c r="AC457" s="222">
        <v>924</v>
      </c>
      <c r="AD457" s="102">
        <f t="shared" si="30"/>
        <v>231</v>
      </c>
    </row>
    <row r="458" spans="1:30">
      <c r="A458" s="1" t="s">
        <v>4458</v>
      </c>
      <c r="B458" s="221" t="s">
        <v>4181</v>
      </c>
      <c r="C458" s="261" t="s">
        <v>5</v>
      </c>
      <c r="D458" s="221"/>
      <c r="E458" s="221"/>
      <c r="F458" s="221"/>
      <c r="G458" s="221"/>
      <c r="H458" s="221"/>
      <c r="I458" s="221"/>
      <c r="J458" s="221"/>
      <c r="K458" s="221"/>
      <c r="L458" s="221"/>
      <c r="M458" s="221"/>
      <c r="N458" s="221"/>
      <c r="O458" s="221"/>
      <c r="P458" s="221"/>
      <c r="Q458" s="221"/>
      <c r="R458" s="221"/>
      <c r="S458" s="221"/>
      <c r="T458" s="221"/>
      <c r="U458" s="221"/>
      <c r="V458" s="221"/>
      <c r="W458" s="221"/>
      <c r="X458" s="221"/>
      <c r="Y458" s="222">
        <v>4</v>
      </c>
      <c r="Z458" s="222">
        <v>252</v>
      </c>
      <c r="AA458" s="102">
        <f t="shared" si="29"/>
        <v>63</v>
      </c>
      <c r="AB458" s="222">
        <v>45</v>
      </c>
      <c r="AC458" s="222">
        <v>3179</v>
      </c>
      <c r="AD458" s="102">
        <f t="shared" si="30"/>
        <v>794.75</v>
      </c>
    </row>
    <row r="459" spans="1:30">
      <c r="A459" s="1" t="s">
        <v>4459</v>
      </c>
      <c r="B459" s="221" t="s">
        <v>4182</v>
      </c>
      <c r="C459" s="261" t="s">
        <v>5</v>
      </c>
      <c r="D459" s="221"/>
      <c r="E459" s="221"/>
      <c r="F459" s="221"/>
      <c r="G459" s="221"/>
      <c r="H459" s="221"/>
      <c r="I459" s="221"/>
      <c r="J459" s="221"/>
      <c r="K459" s="221"/>
      <c r="L459" s="221"/>
      <c r="M459" s="221"/>
      <c r="N459" s="221"/>
      <c r="O459" s="221"/>
      <c r="P459" s="221"/>
      <c r="Q459" s="221"/>
      <c r="R459" s="221"/>
      <c r="S459" s="221"/>
      <c r="T459" s="221"/>
      <c r="U459" s="221"/>
      <c r="V459" s="221"/>
      <c r="W459" s="221"/>
      <c r="X459" s="221"/>
      <c r="Y459" s="222">
        <v>13</v>
      </c>
      <c r="Z459" s="222">
        <v>1147</v>
      </c>
      <c r="AA459" s="102">
        <f t="shared" si="29"/>
        <v>286.75</v>
      </c>
      <c r="AB459" s="222">
        <v>17</v>
      </c>
      <c r="AC459" s="222">
        <v>1383</v>
      </c>
      <c r="AD459" s="102">
        <f t="shared" si="30"/>
        <v>345.75</v>
      </c>
    </row>
    <row r="460" spans="1:30">
      <c r="A460" s="1" t="s">
        <v>4460</v>
      </c>
      <c r="B460" s="221" t="s">
        <v>4183</v>
      </c>
      <c r="C460" s="261" t="s">
        <v>5</v>
      </c>
      <c r="D460" s="221"/>
      <c r="E460" s="221"/>
      <c r="F460" s="221"/>
      <c r="G460" s="221"/>
      <c r="H460" s="221"/>
      <c r="I460" s="221"/>
      <c r="J460" s="221"/>
      <c r="K460" s="221"/>
      <c r="L460" s="221"/>
      <c r="M460" s="221"/>
      <c r="N460" s="221"/>
      <c r="O460" s="221"/>
      <c r="P460" s="221"/>
      <c r="Q460" s="221"/>
      <c r="R460" s="221"/>
      <c r="S460" s="221"/>
      <c r="T460" s="221"/>
      <c r="U460" s="221"/>
      <c r="V460" s="221"/>
      <c r="W460" s="221"/>
      <c r="X460" s="221"/>
      <c r="Y460" s="222">
        <v>2</v>
      </c>
      <c r="Z460" s="222">
        <v>158</v>
      </c>
      <c r="AA460" s="102">
        <f t="shared" si="29"/>
        <v>39.5</v>
      </c>
      <c r="AB460" s="222">
        <v>4</v>
      </c>
      <c r="AC460" s="222">
        <v>228</v>
      </c>
      <c r="AD460" s="102">
        <f t="shared" si="30"/>
        <v>57</v>
      </c>
    </row>
    <row r="461" spans="1:30">
      <c r="A461" s="1" t="s">
        <v>4461</v>
      </c>
      <c r="B461" s="221" t="s">
        <v>4184</v>
      </c>
      <c r="C461" s="261" t="s">
        <v>5</v>
      </c>
      <c r="D461" s="221"/>
      <c r="E461" s="221"/>
      <c r="F461" s="221"/>
      <c r="G461" s="221"/>
      <c r="H461" s="221"/>
      <c r="I461" s="221"/>
      <c r="J461" s="221"/>
      <c r="K461" s="221"/>
      <c r="L461" s="221"/>
      <c r="M461" s="221"/>
      <c r="N461" s="221"/>
      <c r="O461" s="221"/>
      <c r="P461" s="221"/>
      <c r="Q461" s="221"/>
      <c r="R461" s="221"/>
      <c r="S461" s="221"/>
      <c r="T461" s="221"/>
      <c r="U461" s="221"/>
      <c r="V461" s="221"/>
      <c r="W461" s="221"/>
      <c r="X461" s="221"/>
      <c r="Y461" s="222">
        <v>6</v>
      </c>
      <c r="Z461" s="222">
        <v>490</v>
      </c>
      <c r="AA461" s="102">
        <f t="shared" si="29"/>
        <v>122.5</v>
      </c>
      <c r="AB461" s="222">
        <v>2</v>
      </c>
      <c r="AC461" s="222">
        <v>198</v>
      </c>
      <c r="AD461" s="102">
        <f t="shared" si="30"/>
        <v>49.5</v>
      </c>
    </row>
    <row r="462" spans="1:30">
      <c r="A462" s="1" t="s">
        <v>4462</v>
      </c>
      <c r="B462" s="221" t="s">
        <v>4185</v>
      </c>
      <c r="C462" s="261" t="s">
        <v>5</v>
      </c>
      <c r="D462" s="221"/>
      <c r="E462" s="221"/>
      <c r="F462" s="221"/>
      <c r="G462" s="221"/>
      <c r="H462" s="221"/>
      <c r="I462" s="221"/>
      <c r="J462" s="221"/>
      <c r="K462" s="221"/>
      <c r="L462" s="221"/>
      <c r="M462" s="221"/>
      <c r="N462" s="221"/>
      <c r="O462" s="221"/>
      <c r="P462" s="221"/>
      <c r="Q462" s="221"/>
      <c r="R462" s="221"/>
      <c r="S462" s="221"/>
      <c r="T462" s="221"/>
      <c r="U462" s="221"/>
      <c r="V462" s="221"/>
      <c r="W462" s="221"/>
      <c r="X462" s="221"/>
      <c r="Y462" s="222">
        <v>11</v>
      </c>
      <c r="Z462" s="222">
        <v>665</v>
      </c>
      <c r="AA462" s="102">
        <f t="shared" si="29"/>
        <v>166.25</v>
      </c>
      <c r="AB462" s="222">
        <v>27</v>
      </c>
      <c r="AC462" s="222">
        <v>1805</v>
      </c>
      <c r="AD462" s="102">
        <f t="shared" si="30"/>
        <v>451.25</v>
      </c>
    </row>
    <row r="463" spans="1:30">
      <c r="A463" s="1" t="s">
        <v>4463</v>
      </c>
      <c r="B463" s="221" t="s">
        <v>4186</v>
      </c>
      <c r="C463" s="261" t="s">
        <v>5</v>
      </c>
      <c r="D463" s="221"/>
      <c r="E463" s="221"/>
      <c r="F463" s="221"/>
      <c r="G463" s="221"/>
      <c r="H463" s="221"/>
      <c r="I463" s="221"/>
      <c r="J463" s="221"/>
      <c r="K463" s="221"/>
      <c r="L463" s="221"/>
      <c r="M463" s="221"/>
      <c r="N463" s="221"/>
      <c r="O463" s="221"/>
      <c r="P463" s="221"/>
      <c r="Q463" s="221"/>
      <c r="R463" s="221"/>
      <c r="S463" s="221"/>
      <c r="T463" s="221"/>
      <c r="U463" s="221"/>
      <c r="V463" s="221"/>
      <c r="W463" s="221"/>
      <c r="X463" s="221"/>
      <c r="Y463" s="222">
        <v>11</v>
      </c>
      <c r="Z463" s="222">
        <v>865</v>
      </c>
      <c r="AA463" s="102">
        <f t="shared" si="29"/>
        <v>216.25</v>
      </c>
      <c r="AB463" s="222">
        <v>61</v>
      </c>
      <c r="AC463" s="222">
        <v>5571</v>
      </c>
      <c r="AD463" s="102">
        <f t="shared" si="30"/>
        <v>1392.75</v>
      </c>
    </row>
    <row r="464" spans="1:30">
      <c r="A464" s="1" t="s">
        <v>4464</v>
      </c>
      <c r="B464" s="221" t="s">
        <v>4187</v>
      </c>
      <c r="C464" s="261" t="s">
        <v>5</v>
      </c>
      <c r="D464" s="221"/>
      <c r="E464" s="221"/>
      <c r="F464" s="221"/>
      <c r="G464" s="221"/>
      <c r="H464" s="221"/>
      <c r="I464" s="221"/>
      <c r="J464" s="221"/>
      <c r="K464" s="221"/>
      <c r="L464" s="221"/>
      <c r="M464" s="221"/>
      <c r="N464" s="221"/>
      <c r="O464" s="221"/>
      <c r="P464" s="221"/>
      <c r="Q464" s="221"/>
      <c r="R464" s="221"/>
      <c r="S464" s="221"/>
      <c r="T464" s="221"/>
      <c r="U464" s="221"/>
      <c r="V464" s="221"/>
      <c r="W464" s="221"/>
      <c r="X464" s="221"/>
      <c r="Y464" s="222">
        <v>22</v>
      </c>
      <c r="Z464" s="222">
        <v>1498</v>
      </c>
      <c r="AA464" s="102">
        <f t="shared" si="29"/>
        <v>374.5</v>
      </c>
      <c r="AB464" s="222">
        <v>30</v>
      </c>
      <c r="AC464" s="222">
        <v>2338</v>
      </c>
      <c r="AD464" s="102">
        <f t="shared" si="30"/>
        <v>584.5</v>
      </c>
    </row>
    <row r="465" spans="1:30">
      <c r="A465" s="1" t="s">
        <v>4465</v>
      </c>
      <c r="B465" s="221" t="s">
        <v>4188</v>
      </c>
      <c r="C465" s="261" t="s">
        <v>5</v>
      </c>
      <c r="D465" s="221"/>
      <c r="E465" s="221"/>
      <c r="F465" s="221"/>
      <c r="G465" s="221"/>
      <c r="H465" s="221"/>
      <c r="I465" s="221"/>
      <c r="J465" s="221"/>
      <c r="K465" s="221"/>
      <c r="L465" s="221"/>
      <c r="M465" s="221"/>
      <c r="N465" s="221"/>
      <c r="O465" s="221"/>
      <c r="P465" s="221"/>
      <c r="Q465" s="221"/>
      <c r="R465" s="221"/>
      <c r="S465" s="221"/>
      <c r="T465" s="221"/>
      <c r="U465" s="221"/>
      <c r="V465" s="221"/>
      <c r="W465" s="221"/>
      <c r="X465" s="221"/>
      <c r="Y465" s="222">
        <v>4</v>
      </c>
      <c r="Z465" s="222">
        <v>336</v>
      </c>
      <c r="AA465" s="102">
        <f t="shared" si="29"/>
        <v>84</v>
      </c>
      <c r="AB465" s="222">
        <v>13</v>
      </c>
      <c r="AC465" s="222">
        <v>899</v>
      </c>
      <c r="AD465" s="102">
        <f t="shared" si="30"/>
        <v>224.75</v>
      </c>
    </row>
    <row r="466" spans="1:30">
      <c r="A466" s="1" t="s">
        <v>4466</v>
      </c>
      <c r="B466" s="221" t="s">
        <v>4189</v>
      </c>
      <c r="C466" s="261" t="s">
        <v>5</v>
      </c>
      <c r="D466" s="221"/>
      <c r="E466" s="221"/>
      <c r="F466" s="221"/>
      <c r="G466" s="221"/>
      <c r="H466" s="221"/>
      <c r="I466" s="221"/>
      <c r="J466" s="221"/>
      <c r="K466" s="221"/>
      <c r="L466" s="221"/>
      <c r="M466" s="221"/>
      <c r="N466" s="221"/>
      <c r="O466" s="221"/>
      <c r="P466" s="221"/>
      <c r="Q466" s="221"/>
      <c r="R466" s="221"/>
      <c r="S466" s="221"/>
      <c r="T466" s="221"/>
      <c r="U466" s="221"/>
      <c r="V466" s="221"/>
      <c r="W466" s="221"/>
      <c r="X466" s="221"/>
      <c r="Y466" s="222">
        <v>9</v>
      </c>
      <c r="Z466" s="222">
        <v>515</v>
      </c>
      <c r="AA466" s="102">
        <f t="shared" si="29"/>
        <v>128.75</v>
      </c>
      <c r="AB466" s="222">
        <v>63</v>
      </c>
      <c r="AC466" s="222">
        <v>4573</v>
      </c>
      <c r="AD466" s="102">
        <f t="shared" si="30"/>
        <v>1143.25</v>
      </c>
    </row>
    <row r="467" spans="1:30">
      <c r="A467" s="1" t="s">
        <v>4866</v>
      </c>
      <c r="B467" s="221" t="s">
        <v>4767</v>
      </c>
      <c r="C467" s="261" t="s">
        <v>5</v>
      </c>
      <c r="D467" s="221"/>
      <c r="E467" s="221"/>
      <c r="F467" s="221"/>
      <c r="G467" s="221"/>
      <c r="H467" s="221"/>
      <c r="I467" s="221"/>
      <c r="J467" s="221"/>
      <c r="K467" s="221"/>
      <c r="L467" s="221"/>
      <c r="M467" s="221"/>
      <c r="N467" s="221"/>
      <c r="O467" s="221"/>
      <c r="P467" s="221"/>
      <c r="Q467" s="221"/>
      <c r="R467" s="221"/>
      <c r="S467" s="221"/>
      <c r="T467" s="221"/>
      <c r="U467" s="221"/>
      <c r="V467" s="221"/>
      <c r="W467" s="221"/>
      <c r="X467" s="221"/>
      <c r="Y467" s="221"/>
      <c r="Z467" s="221"/>
      <c r="AA467" s="221"/>
      <c r="AB467" s="221">
        <v>6</v>
      </c>
      <c r="AC467" s="221">
        <v>370</v>
      </c>
      <c r="AD467" s="102">
        <f t="shared" si="30"/>
        <v>92.5</v>
      </c>
    </row>
    <row r="468" spans="1:30">
      <c r="A468" s="1" t="s">
        <v>4867</v>
      </c>
      <c r="B468" s="221" t="s">
        <v>4768</v>
      </c>
      <c r="C468" s="261" t="s">
        <v>5</v>
      </c>
      <c r="D468" s="221"/>
      <c r="E468" s="221"/>
      <c r="F468" s="221"/>
      <c r="G468" s="221"/>
      <c r="H468" s="221"/>
      <c r="I468" s="221"/>
      <c r="J468" s="221"/>
      <c r="K468" s="221"/>
      <c r="L468" s="221"/>
      <c r="M468" s="221"/>
      <c r="N468" s="221"/>
      <c r="O468" s="221"/>
      <c r="P468" s="221"/>
      <c r="Q468" s="221"/>
      <c r="R468" s="221"/>
      <c r="S468" s="221"/>
      <c r="T468" s="221"/>
      <c r="U468" s="221"/>
      <c r="V468" s="221"/>
      <c r="W468" s="221"/>
      <c r="X468" s="221"/>
      <c r="Y468" s="221"/>
      <c r="Z468" s="221"/>
      <c r="AA468" s="221"/>
      <c r="AB468" s="221">
        <v>3</v>
      </c>
      <c r="AC468" s="221">
        <v>213</v>
      </c>
      <c r="AD468" s="102">
        <f t="shared" si="30"/>
        <v>53.25</v>
      </c>
    </row>
    <row r="469" spans="1:30">
      <c r="A469" s="1" t="s">
        <v>4868</v>
      </c>
      <c r="B469" s="221" t="s">
        <v>4769</v>
      </c>
      <c r="C469" s="261" t="s">
        <v>5</v>
      </c>
      <c r="D469" s="221"/>
      <c r="E469" s="221"/>
      <c r="F469" s="221"/>
      <c r="G469" s="221"/>
      <c r="H469" s="221"/>
      <c r="I469" s="221"/>
      <c r="J469" s="221"/>
      <c r="K469" s="221"/>
      <c r="L469" s="221"/>
      <c r="M469" s="221"/>
      <c r="N469" s="221"/>
      <c r="O469" s="221"/>
      <c r="P469" s="221"/>
      <c r="Q469" s="221"/>
      <c r="R469" s="221"/>
      <c r="S469" s="221"/>
      <c r="T469" s="221"/>
      <c r="U469" s="221"/>
      <c r="V469" s="221"/>
      <c r="W469" s="221"/>
      <c r="X469" s="221"/>
      <c r="Y469" s="221"/>
      <c r="Z469" s="221"/>
      <c r="AA469" s="221"/>
      <c r="AB469" s="221">
        <v>2</v>
      </c>
      <c r="AC469" s="221">
        <v>94</v>
      </c>
      <c r="AD469" s="102">
        <f t="shared" si="30"/>
        <v>23.5</v>
      </c>
    </row>
    <row r="470" spans="1:30">
      <c r="A470" s="1" t="s">
        <v>4869</v>
      </c>
      <c r="B470" s="221" t="s">
        <v>4770</v>
      </c>
      <c r="C470" s="261" t="s">
        <v>5</v>
      </c>
      <c r="D470" s="221"/>
      <c r="E470" s="221"/>
      <c r="F470" s="221"/>
      <c r="G470" s="221"/>
      <c r="H470" s="221"/>
      <c r="I470" s="221"/>
      <c r="J470" s="221"/>
      <c r="K470" s="221"/>
      <c r="L470" s="221"/>
      <c r="M470" s="221"/>
      <c r="N470" s="221"/>
      <c r="O470" s="221"/>
      <c r="P470" s="221"/>
      <c r="Q470" s="221"/>
      <c r="R470" s="221"/>
      <c r="S470" s="221"/>
      <c r="T470" s="221"/>
      <c r="U470" s="221"/>
      <c r="V470" s="221"/>
      <c r="W470" s="221"/>
      <c r="X470" s="221"/>
      <c r="Y470" s="221"/>
      <c r="Z470" s="221"/>
      <c r="AA470" s="221"/>
      <c r="AB470" s="221">
        <v>7</v>
      </c>
      <c r="AC470" s="221">
        <v>533</v>
      </c>
      <c r="AD470" s="102">
        <f t="shared" si="30"/>
        <v>133.25</v>
      </c>
    </row>
    <row r="471" spans="1:30">
      <c r="A471" s="1" t="s">
        <v>4870</v>
      </c>
      <c r="B471" s="221" t="s">
        <v>4771</v>
      </c>
      <c r="C471" s="261" t="s">
        <v>5</v>
      </c>
      <c r="D471" s="221"/>
      <c r="E471" s="221"/>
      <c r="F471" s="221"/>
      <c r="G471" s="221"/>
      <c r="H471" s="221"/>
      <c r="I471" s="221"/>
      <c r="J471" s="221"/>
      <c r="K471" s="221"/>
      <c r="L471" s="221"/>
      <c r="M471" s="221"/>
      <c r="N471" s="221"/>
      <c r="O471" s="221"/>
      <c r="P471" s="221"/>
      <c r="Q471" s="221"/>
      <c r="R471" s="221"/>
      <c r="S471" s="221"/>
      <c r="T471" s="221"/>
      <c r="U471" s="221"/>
      <c r="V471" s="221"/>
      <c r="W471" s="221"/>
      <c r="X471" s="221"/>
      <c r="Y471" s="221"/>
      <c r="Z471" s="221"/>
      <c r="AA471" s="221"/>
      <c r="AB471" s="221">
        <v>23</v>
      </c>
      <c r="AC471" s="221">
        <v>1577</v>
      </c>
      <c r="AD471" s="102">
        <f t="shared" si="30"/>
        <v>394.25</v>
      </c>
    </row>
    <row r="472" spans="1:30">
      <c r="A472" s="1" t="s">
        <v>4871</v>
      </c>
      <c r="B472" s="221" t="s">
        <v>4772</v>
      </c>
      <c r="C472" s="261" t="s">
        <v>5</v>
      </c>
      <c r="D472" s="221"/>
      <c r="E472" s="221"/>
      <c r="F472" s="221"/>
      <c r="G472" s="221"/>
      <c r="H472" s="221"/>
      <c r="I472" s="221"/>
      <c r="J472" s="221"/>
      <c r="K472" s="221"/>
      <c r="L472" s="221"/>
      <c r="M472" s="221"/>
      <c r="N472" s="221"/>
      <c r="O472" s="221"/>
      <c r="P472" s="221"/>
      <c r="Q472" s="221"/>
      <c r="R472" s="221"/>
      <c r="S472" s="221"/>
      <c r="T472" s="221"/>
      <c r="U472" s="221"/>
      <c r="V472" s="221"/>
      <c r="W472" s="221"/>
      <c r="X472" s="221"/>
      <c r="Y472" s="221"/>
      <c r="Z472" s="221"/>
      <c r="AA472" s="221"/>
      <c r="AB472" s="221">
        <v>33</v>
      </c>
      <c r="AC472" s="221">
        <v>2859</v>
      </c>
      <c r="AD472" s="102">
        <f t="shared" si="30"/>
        <v>714.75</v>
      </c>
    </row>
    <row r="473" spans="1:30">
      <c r="A473" s="1" t="s">
        <v>4872</v>
      </c>
      <c r="B473" s="221" t="s">
        <v>4773</v>
      </c>
      <c r="C473" s="261" t="s">
        <v>5</v>
      </c>
      <c r="D473" s="221"/>
      <c r="E473" s="221"/>
      <c r="F473" s="221"/>
      <c r="G473" s="221"/>
      <c r="H473" s="221"/>
      <c r="I473" s="221"/>
      <c r="J473" s="221"/>
      <c r="K473" s="221"/>
      <c r="L473" s="221"/>
      <c r="M473" s="221"/>
      <c r="N473" s="221"/>
      <c r="O473" s="221"/>
      <c r="P473" s="221"/>
      <c r="Q473" s="221"/>
      <c r="R473" s="221"/>
      <c r="S473" s="221"/>
      <c r="T473" s="221"/>
      <c r="U473" s="221"/>
      <c r="V473" s="221"/>
      <c r="W473" s="221"/>
      <c r="X473" s="221"/>
      <c r="Y473" s="221"/>
      <c r="Z473" s="221"/>
      <c r="AA473" s="221"/>
      <c r="AB473" s="221">
        <v>11</v>
      </c>
      <c r="AC473" s="221">
        <v>945</v>
      </c>
      <c r="AD473" s="102">
        <f t="shared" si="30"/>
        <v>236.25</v>
      </c>
    </row>
    <row r="474" spans="1:30">
      <c r="A474" s="1" t="s">
        <v>4873</v>
      </c>
      <c r="B474" s="221" t="s">
        <v>4774</v>
      </c>
      <c r="C474" s="261" t="s">
        <v>5</v>
      </c>
      <c r="D474" s="221"/>
      <c r="E474" s="221"/>
      <c r="F474" s="221"/>
      <c r="G474" s="221"/>
      <c r="H474" s="221"/>
      <c r="I474" s="221"/>
      <c r="J474" s="221"/>
      <c r="K474" s="221"/>
      <c r="L474" s="221"/>
      <c r="M474" s="221"/>
      <c r="N474" s="221"/>
      <c r="O474" s="221"/>
      <c r="P474" s="221"/>
      <c r="Q474" s="221"/>
      <c r="R474" s="221"/>
      <c r="S474" s="221"/>
      <c r="T474" s="221"/>
      <c r="U474" s="221"/>
      <c r="V474" s="221"/>
      <c r="W474" s="221"/>
      <c r="X474" s="221"/>
      <c r="Y474" s="221"/>
      <c r="Z474" s="221"/>
      <c r="AA474" s="221"/>
      <c r="AB474" s="221">
        <v>8</v>
      </c>
      <c r="AC474" s="221">
        <v>504</v>
      </c>
      <c r="AD474" s="102">
        <f t="shared" si="30"/>
        <v>126</v>
      </c>
    </row>
    <row r="475" spans="1:30">
      <c r="A475" s="1" t="s">
        <v>4874</v>
      </c>
      <c r="B475" s="221" t="s">
        <v>4775</v>
      </c>
      <c r="C475" s="261" t="s">
        <v>5</v>
      </c>
      <c r="D475" s="221"/>
      <c r="E475" s="221"/>
      <c r="F475" s="221"/>
      <c r="G475" s="221"/>
      <c r="H475" s="221"/>
      <c r="I475" s="221"/>
      <c r="J475" s="221"/>
      <c r="K475" s="221"/>
      <c r="L475" s="221"/>
      <c r="M475" s="221"/>
      <c r="N475" s="221"/>
      <c r="O475" s="221"/>
      <c r="P475" s="221"/>
      <c r="Q475" s="221"/>
      <c r="R475" s="221"/>
      <c r="S475" s="221"/>
      <c r="T475" s="221"/>
      <c r="U475" s="221"/>
      <c r="V475" s="221"/>
      <c r="W475" s="221"/>
      <c r="X475" s="221"/>
      <c r="Y475" s="221"/>
      <c r="Z475" s="221"/>
      <c r="AA475" s="221"/>
      <c r="AB475" s="221">
        <v>6</v>
      </c>
      <c r="AC475" s="221">
        <v>354</v>
      </c>
      <c r="AD475" s="102">
        <f t="shared" si="30"/>
        <v>88.5</v>
      </c>
    </row>
    <row r="476" spans="1:30">
      <c r="A476" s="1" t="s">
        <v>4875</v>
      </c>
      <c r="B476" s="221" t="s">
        <v>4776</v>
      </c>
      <c r="C476" s="261" t="s">
        <v>5</v>
      </c>
      <c r="D476" s="221"/>
      <c r="E476" s="221"/>
      <c r="F476" s="221"/>
      <c r="G476" s="221"/>
      <c r="H476" s="221"/>
      <c r="I476" s="221"/>
      <c r="J476" s="221"/>
      <c r="K476" s="221"/>
      <c r="L476" s="221"/>
      <c r="M476" s="221"/>
      <c r="N476" s="221"/>
      <c r="O476" s="221"/>
      <c r="P476" s="221"/>
      <c r="Q476" s="221"/>
      <c r="R476" s="221"/>
      <c r="S476" s="221"/>
      <c r="T476" s="221"/>
      <c r="U476" s="221"/>
      <c r="V476" s="221"/>
      <c r="W476" s="221"/>
      <c r="X476" s="221"/>
      <c r="Y476" s="221"/>
      <c r="Z476" s="221"/>
      <c r="AA476" s="221"/>
      <c r="AB476" s="221">
        <v>70</v>
      </c>
      <c r="AC476" s="221">
        <v>5450</v>
      </c>
      <c r="AD476" s="102">
        <f t="shared" si="30"/>
        <v>1362.5</v>
      </c>
    </row>
    <row r="477" spans="1:30">
      <c r="A477" s="1" t="s">
        <v>4876</v>
      </c>
      <c r="B477" s="221" t="s">
        <v>4777</v>
      </c>
      <c r="C477" s="261" t="s">
        <v>5</v>
      </c>
      <c r="D477" s="221"/>
      <c r="E477" s="221"/>
      <c r="F477" s="221"/>
      <c r="G477" s="221"/>
      <c r="H477" s="221"/>
      <c r="I477" s="221"/>
      <c r="J477" s="221"/>
      <c r="K477" s="221"/>
      <c r="L477" s="221"/>
      <c r="M477" s="221"/>
      <c r="N477" s="221"/>
      <c r="O477" s="221"/>
      <c r="P477" s="221"/>
      <c r="Q477" s="221"/>
      <c r="R477" s="221"/>
      <c r="S477" s="221"/>
      <c r="T477" s="221"/>
      <c r="U477" s="221"/>
      <c r="V477" s="221"/>
      <c r="W477" s="221"/>
      <c r="X477" s="221"/>
      <c r="Y477" s="221"/>
      <c r="Z477" s="221"/>
      <c r="AA477" s="221"/>
      <c r="AB477" s="221">
        <v>9</v>
      </c>
      <c r="AC477" s="221">
        <v>459</v>
      </c>
      <c r="AD477" s="102">
        <f t="shared" si="30"/>
        <v>114.75</v>
      </c>
    </row>
    <row r="478" spans="1:30">
      <c r="A478" s="1" t="s">
        <v>4877</v>
      </c>
      <c r="B478" s="221" t="s">
        <v>4778</v>
      </c>
      <c r="C478" s="261" t="s">
        <v>5</v>
      </c>
      <c r="D478" s="221"/>
      <c r="E478" s="221"/>
      <c r="F478" s="221"/>
      <c r="G478" s="221"/>
      <c r="H478" s="221"/>
      <c r="I478" s="221"/>
      <c r="J478" s="221"/>
      <c r="K478" s="221"/>
      <c r="L478" s="221"/>
      <c r="M478" s="221"/>
      <c r="N478" s="221"/>
      <c r="O478" s="221"/>
      <c r="P478" s="221"/>
      <c r="Q478" s="221"/>
      <c r="R478" s="221"/>
      <c r="S478" s="221"/>
      <c r="T478" s="221"/>
      <c r="U478" s="221"/>
      <c r="V478" s="221"/>
      <c r="W478" s="221"/>
      <c r="X478" s="221"/>
      <c r="Y478" s="221"/>
      <c r="Z478" s="221"/>
      <c r="AA478" s="221"/>
      <c r="AB478" s="221">
        <v>14</v>
      </c>
      <c r="AC478" s="221">
        <v>826</v>
      </c>
      <c r="AD478" s="102">
        <f t="shared" si="30"/>
        <v>206.5</v>
      </c>
    </row>
    <row r="479" spans="1:30">
      <c r="A479" s="1" t="s">
        <v>4878</v>
      </c>
      <c r="B479" s="221" t="s">
        <v>4779</v>
      </c>
      <c r="C479" s="261" t="s">
        <v>5</v>
      </c>
      <c r="D479" s="221"/>
      <c r="E479" s="221"/>
      <c r="F479" s="221"/>
      <c r="G479" s="221"/>
      <c r="H479" s="221"/>
      <c r="I479" s="221"/>
      <c r="J479" s="221"/>
      <c r="K479" s="221"/>
      <c r="L479" s="221"/>
      <c r="M479" s="221"/>
      <c r="N479" s="221"/>
      <c r="O479" s="221"/>
      <c r="P479" s="221"/>
      <c r="Q479" s="221"/>
      <c r="R479" s="221"/>
      <c r="S479" s="221"/>
      <c r="T479" s="221"/>
      <c r="U479" s="221"/>
      <c r="V479" s="221"/>
      <c r="W479" s="221"/>
      <c r="X479" s="221"/>
      <c r="Y479" s="221"/>
      <c r="Z479" s="221"/>
      <c r="AA479" s="221"/>
      <c r="AB479" s="221">
        <v>1</v>
      </c>
      <c r="AC479" s="221">
        <v>35</v>
      </c>
      <c r="AD479" s="102">
        <f t="shared" si="30"/>
        <v>8.75</v>
      </c>
    </row>
    <row r="480" spans="1:30">
      <c r="A480" s="1" t="s">
        <v>4879</v>
      </c>
      <c r="B480" s="221" t="s">
        <v>4780</v>
      </c>
      <c r="C480" s="261" t="s">
        <v>5</v>
      </c>
      <c r="D480" s="221"/>
      <c r="E480" s="221"/>
      <c r="F480" s="221"/>
      <c r="G480" s="221"/>
      <c r="H480" s="221"/>
      <c r="I480" s="221"/>
      <c r="J480" s="221"/>
      <c r="K480" s="221"/>
      <c r="L480" s="221"/>
      <c r="M480" s="221"/>
      <c r="N480" s="221"/>
      <c r="O480" s="221"/>
      <c r="P480" s="221"/>
      <c r="Q480" s="221"/>
      <c r="R480" s="221"/>
      <c r="S480" s="221"/>
      <c r="T480" s="221"/>
      <c r="U480" s="221"/>
      <c r="V480" s="221"/>
      <c r="W480" s="221"/>
      <c r="X480" s="221"/>
      <c r="Y480" s="221"/>
      <c r="Z480" s="221"/>
      <c r="AA480" s="221"/>
      <c r="AB480" s="221">
        <v>2</v>
      </c>
      <c r="AC480" s="221">
        <v>70</v>
      </c>
      <c r="AD480" s="102">
        <f t="shared" si="30"/>
        <v>17.5</v>
      </c>
    </row>
    <row r="481" spans="1:30">
      <c r="A481" s="1" t="s">
        <v>4880</v>
      </c>
      <c r="B481" s="221" t="s">
        <v>4781</v>
      </c>
      <c r="C481" s="261" t="s">
        <v>3</v>
      </c>
      <c r="D481" s="221"/>
      <c r="E481" s="221"/>
      <c r="F481" s="221"/>
      <c r="G481" s="221"/>
      <c r="H481" s="221"/>
      <c r="I481" s="221"/>
      <c r="J481" s="221"/>
      <c r="K481" s="221"/>
      <c r="L481" s="221"/>
      <c r="M481" s="221"/>
      <c r="N481" s="221"/>
      <c r="O481" s="221"/>
      <c r="P481" s="221"/>
      <c r="Q481" s="221"/>
      <c r="R481" s="221"/>
      <c r="S481" s="221"/>
      <c r="T481" s="221"/>
      <c r="U481" s="221"/>
      <c r="V481" s="221"/>
      <c r="W481" s="221"/>
      <c r="X481" s="221"/>
      <c r="Y481" s="221"/>
      <c r="Z481" s="221"/>
      <c r="AA481" s="221"/>
      <c r="AB481" s="221">
        <v>16</v>
      </c>
      <c r="AC481" s="221">
        <v>968</v>
      </c>
      <c r="AD481" s="102">
        <f t="shared" si="30"/>
        <v>242</v>
      </c>
    </row>
    <row r="482" spans="1:30">
      <c r="A482" s="1" t="s">
        <v>4881</v>
      </c>
      <c r="B482" s="221" t="s">
        <v>4782</v>
      </c>
      <c r="C482" s="261" t="s">
        <v>5</v>
      </c>
      <c r="D482" s="221"/>
      <c r="E482" s="221"/>
      <c r="F482" s="221"/>
      <c r="G482" s="221"/>
      <c r="H482" s="221"/>
      <c r="I482" s="221"/>
      <c r="J482" s="221"/>
      <c r="K482" s="221"/>
      <c r="L482" s="221"/>
      <c r="M482" s="221"/>
      <c r="N482" s="221"/>
      <c r="O482" s="221"/>
      <c r="P482" s="221"/>
      <c r="Q482" s="221"/>
      <c r="R482" s="221"/>
      <c r="S482" s="221"/>
      <c r="T482" s="221"/>
      <c r="U482" s="221"/>
      <c r="V482" s="221"/>
      <c r="W482" s="221"/>
      <c r="X482" s="221"/>
      <c r="Y482" s="221"/>
      <c r="Z482" s="221"/>
      <c r="AA482" s="221"/>
      <c r="AB482" s="221">
        <v>5</v>
      </c>
      <c r="AC482" s="221">
        <v>311</v>
      </c>
      <c r="AD482" s="102">
        <f t="shared" si="30"/>
        <v>77.75</v>
      </c>
    </row>
    <row r="483" spans="1:30">
      <c r="A483" s="1" t="s">
        <v>4882</v>
      </c>
      <c r="B483" s="221" t="s">
        <v>4783</v>
      </c>
      <c r="C483" s="261" t="s">
        <v>5</v>
      </c>
      <c r="D483" s="221"/>
      <c r="E483" s="221"/>
      <c r="F483" s="221"/>
      <c r="G483" s="221"/>
      <c r="H483" s="221"/>
      <c r="I483" s="221"/>
      <c r="J483" s="221"/>
      <c r="K483" s="221"/>
      <c r="L483" s="221"/>
      <c r="M483" s="221"/>
      <c r="N483" s="221"/>
      <c r="O483" s="221"/>
      <c r="P483" s="221"/>
      <c r="Q483" s="221"/>
      <c r="R483" s="221"/>
      <c r="S483" s="221"/>
      <c r="T483" s="221"/>
      <c r="U483" s="221"/>
      <c r="V483" s="221"/>
      <c r="W483" s="221"/>
      <c r="X483" s="221"/>
      <c r="Y483" s="221"/>
      <c r="Z483" s="221"/>
      <c r="AA483" s="221"/>
      <c r="AB483" s="221">
        <v>6</v>
      </c>
      <c r="AC483" s="221">
        <v>322</v>
      </c>
      <c r="AD483" s="102">
        <f t="shared" si="30"/>
        <v>80.5</v>
      </c>
    </row>
    <row r="484" spans="1:30">
      <c r="A484" s="1" t="s">
        <v>4883</v>
      </c>
      <c r="B484" s="221" t="s">
        <v>4784</v>
      </c>
      <c r="C484" s="261" t="s">
        <v>5</v>
      </c>
      <c r="D484" s="221"/>
      <c r="E484" s="221"/>
      <c r="F484" s="221"/>
      <c r="G484" s="221"/>
      <c r="H484" s="221"/>
      <c r="I484" s="221"/>
      <c r="J484" s="221"/>
      <c r="K484" s="221"/>
      <c r="L484" s="221"/>
      <c r="M484" s="221"/>
      <c r="N484" s="221"/>
      <c r="O484" s="221"/>
      <c r="P484" s="221"/>
      <c r="Q484" s="221"/>
      <c r="R484" s="221"/>
      <c r="S484" s="221"/>
      <c r="T484" s="221"/>
      <c r="U484" s="221"/>
      <c r="V484" s="221"/>
      <c r="W484" s="221"/>
      <c r="X484" s="221"/>
      <c r="Y484" s="221"/>
      <c r="Z484" s="221"/>
      <c r="AA484" s="221"/>
      <c r="AB484" s="221">
        <v>9</v>
      </c>
      <c r="AC484" s="221">
        <v>567</v>
      </c>
      <c r="AD484" s="102">
        <f t="shared" si="30"/>
        <v>141.75</v>
      </c>
    </row>
    <row r="485" spans="1:30">
      <c r="A485" s="1" t="s">
        <v>4884</v>
      </c>
      <c r="B485" s="221" t="s">
        <v>4785</v>
      </c>
      <c r="C485" s="261" t="s">
        <v>5</v>
      </c>
      <c r="D485" s="221"/>
      <c r="E485" s="221"/>
      <c r="F485" s="221"/>
      <c r="G485" s="221"/>
      <c r="H485" s="221"/>
      <c r="I485" s="221"/>
      <c r="J485" s="221"/>
      <c r="K485" s="221"/>
      <c r="L485" s="221"/>
      <c r="M485" s="221"/>
      <c r="N485" s="221"/>
      <c r="O485" s="221"/>
      <c r="P485" s="221"/>
      <c r="Q485" s="221"/>
      <c r="R485" s="221"/>
      <c r="S485" s="221"/>
      <c r="T485" s="221"/>
      <c r="U485" s="221"/>
      <c r="V485" s="221"/>
      <c r="W485" s="221"/>
      <c r="X485" s="221"/>
      <c r="Y485" s="221"/>
      <c r="Z485" s="221"/>
      <c r="AA485" s="221"/>
      <c r="AB485" s="221">
        <v>18</v>
      </c>
      <c r="AC485" s="221">
        <v>1470</v>
      </c>
      <c r="AD485" s="102">
        <f t="shared" si="30"/>
        <v>367.5</v>
      </c>
    </row>
    <row r="486" spans="1:30">
      <c r="A486" s="1" t="s">
        <v>4885</v>
      </c>
      <c r="B486" s="221" t="s">
        <v>4786</v>
      </c>
      <c r="C486" s="261" t="s">
        <v>5</v>
      </c>
      <c r="D486" s="221"/>
      <c r="E486" s="221"/>
      <c r="F486" s="221"/>
      <c r="G486" s="221"/>
      <c r="H486" s="221"/>
      <c r="I486" s="221"/>
      <c r="J486" s="221"/>
      <c r="K486" s="221"/>
      <c r="L486" s="221"/>
      <c r="M486" s="221"/>
      <c r="N486" s="221"/>
      <c r="O486" s="221"/>
      <c r="P486" s="221"/>
      <c r="Q486" s="221"/>
      <c r="R486" s="221"/>
      <c r="S486" s="221"/>
      <c r="T486" s="221"/>
      <c r="U486" s="221"/>
      <c r="V486" s="221"/>
      <c r="W486" s="221"/>
      <c r="X486" s="221"/>
      <c r="Y486" s="221"/>
      <c r="Z486" s="221"/>
      <c r="AA486" s="221"/>
      <c r="AB486" s="221">
        <v>10</v>
      </c>
      <c r="AC486" s="221">
        <v>622</v>
      </c>
      <c r="AD486" s="102">
        <f t="shared" si="30"/>
        <v>155.5</v>
      </c>
    </row>
    <row r="487" spans="1:30">
      <c r="A487" s="1" t="s">
        <v>4886</v>
      </c>
      <c r="B487" s="221" t="s">
        <v>4787</v>
      </c>
      <c r="C487" s="261" t="s">
        <v>5</v>
      </c>
      <c r="D487" s="221"/>
      <c r="E487" s="221"/>
      <c r="F487" s="221"/>
      <c r="G487" s="221"/>
      <c r="H487" s="221"/>
      <c r="I487" s="221"/>
      <c r="J487" s="221"/>
      <c r="K487" s="221"/>
      <c r="L487" s="221"/>
      <c r="M487" s="221"/>
      <c r="N487" s="221"/>
      <c r="O487" s="221"/>
      <c r="P487" s="221"/>
      <c r="Q487" s="221"/>
      <c r="R487" s="221"/>
      <c r="S487" s="221"/>
      <c r="T487" s="221"/>
      <c r="U487" s="221"/>
      <c r="V487" s="221"/>
      <c r="W487" s="221"/>
      <c r="X487" s="221"/>
      <c r="Y487" s="221"/>
      <c r="Z487" s="221"/>
      <c r="AA487" s="221"/>
      <c r="AB487" s="221">
        <v>5</v>
      </c>
      <c r="AC487" s="221">
        <v>247</v>
      </c>
      <c r="AD487" s="102">
        <f t="shared" si="30"/>
        <v>61.75</v>
      </c>
    </row>
    <row r="488" spans="1:30">
      <c r="A488" s="1" t="s">
        <v>4887</v>
      </c>
      <c r="B488" s="221" t="s">
        <v>4788</v>
      </c>
      <c r="C488" s="261" t="s">
        <v>5</v>
      </c>
      <c r="D488" s="221"/>
      <c r="E488" s="221"/>
      <c r="F488" s="221"/>
      <c r="G488" s="221"/>
      <c r="H488" s="221"/>
      <c r="I488" s="221"/>
      <c r="J488" s="221"/>
      <c r="K488" s="221"/>
      <c r="L488" s="221"/>
      <c r="M488" s="221"/>
      <c r="N488" s="221"/>
      <c r="O488" s="221"/>
      <c r="P488" s="221"/>
      <c r="Q488" s="221"/>
      <c r="R488" s="221"/>
      <c r="S488" s="221"/>
      <c r="T488" s="221"/>
      <c r="U488" s="221"/>
      <c r="V488" s="221"/>
      <c r="W488" s="221"/>
      <c r="X488" s="221"/>
      <c r="Y488" s="221"/>
      <c r="Z488" s="221"/>
      <c r="AA488" s="221"/>
      <c r="AB488" s="221">
        <v>6</v>
      </c>
      <c r="AC488" s="221">
        <v>454</v>
      </c>
      <c r="AD488" s="102">
        <f t="shared" si="30"/>
        <v>113.5</v>
      </c>
    </row>
    <row r="489" spans="1:30">
      <c r="A489" s="1" t="s">
        <v>4888</v>
      </c>
      <c r="B489" s="221" t="s">
        <v>4789</v>
      </c>
      <c r="C489" s="261" t="s">
        <v>5</v>
      </c>
      <c r="D489" s="221"/>
      <c r="E489" s="221"/>
      <c r="F489" s="221"/>
      <c r="G489" s="221"/>
      <c r="H489" s="221"/>
      <c r="I489" s="221"/>
      <c r="J489" s="221"/>
      <c r="K489" s="221"/>
      <c r="L489" s="221"/>
      <c r="M489" s="221"/>
      <c r="N489" s="221"/>
      <c r="O489" s="221"/>
      <c r="P489" s="221"/>
      <c r="Q489" s="221"/>
      <c r="R489" s="221"/>
      <c r="S489" s="221"/>
      <c r="T489" s="221"/>
      <c r="U489" s="221"/>
      <c r="V489" s="221"/>
      <c r="W489" s="221"/>
      <c r="X489" s="221"/>
      <c r="Y489" s="221"/>
      <c r="Z489" s="221"/>
      <c r="AA489" s="221"/>
      <c r="AB489" s="221">
        <v>3</v>
      </c>
      <c r="AC489" s="221">
        <v>297</v>
      </c>
      <c r="AD489" s="102">
        <f t="shared" si="30"/>
        <v>74.25</v>
      </c>
    </row>
    <row r="490" spans="1:30">
      <c r="A490" s="1" t="s">
        <v>4889</v>
      </c>
      <c r="B490" s="221" t="s">
        <v>4790</v>
      </c>
      <c r="C490" s="261" t="s">
        <v>5</v>
      </c>
      <c r="D490" s="221"/>
      <c r="E490" s="221"/>
      <c r="F490" s="221"/>
      <c r="G490" s="221"/>
      <c r="H490" s="221"/>
      <c r="I490" s="221"/>
      <c r="J490" s="221"/>
      <c r="K490" s="221"/>
      <c r="L490" s="221"/>
      <c r="M490" s="221"/>
      <c r="N490" s="221"/>
      <c r="O490" s="221"/>
      <c r="P490" s="221"/>
      <c r="Q490" s="221"/>
      <c r="R490" s="221"/>
      <c r="S490" s="221"/>
      <c r="T490" s="221"/>
      <c r="U490" s="221"/>
      <c r="V490" s="221"/>
      <c r="W490" s="221"/>
      <c r="X490" s="221"/>
      <c r="Y490" s="221"/>
      <c r="Z490" s="221"/>
      <c r="AA490" s="221"/>
      <c r="AB490" s="221">
        <v>13</v>
      </c>
      <c r="AC490" s="221">
        <v>1043</v>
      </c>
      <c r="AD490" s="102">
        <f t="shared" si="30"/>
        <v>260.75</v>
      </c>
    </row>
    <row r="491" spans="1:30">
      <c r="A491" s="1" t="s">
        <v>4890</v>
      </c>
      <c r="B491" s="221" t="s">
        <v>4791</v>
      </c>
      <c r="C491" s="261" t="s">
        <v>5</v>
      </c>
      <c r="D491" s="221"/>
      <c r="E491" s="221"/>
      <c r="F491" s="221"/>
      <c r="G491" s="221"/>
      <c r="H491" s="221"/>
      <c r="I491" s="221"/>
      <c r="J491" s="221"/>
      <c r="K491" s="221"/>
      <c r="L491" s="221"/>
      <c r="M491" s="221"/>
      <c r="N491" s="221"/>
      <c r="O491" s="221"/>
      <c r="P491" s="221"/>
      <c r="Q491" s="221"/>
      <c r="R491" s="221"/>
      <c r="S491" s="221"/>
      <c r="T491" s="221"/>
      <c r="U491" s="221"/>
      <c r="V491" s="221"/>
      <c r="W491" s="221"/>
      <c r="X491" s="221"/>
      <c r="Y491" s="221"/>
      <c r="Z491" s="221"/>
      <c r="AA491" s="221"/>
      <c r="AB491" s="221">
        <v>8</v>
      </c>
      <c r="AC491" s="221">
        <v>480</v>
      </c>
      <c r="AD491" s="102">
        <f t="shared" si="30"/>
        <v>120</v>
      </c>
    </row>
    <row r="492" spans="1:30">
      <c r="A492" s="1" t="s">
        <v>4891</v>
      </c>
      <c r="B492" s="221" t="s">
        <v>4792</v>
      </c>
      <c r="C492" s="261" t="s">
        <v>5</v>
      </c>
      <c r="D492" s="221"/>
      <c r="E492" s="221"/>
      <c r="F492" s="221"/>
      <c r="G492" s="221"/>
      <c r="H492" s="221"/>
      <c r="I492" s="221"/>
      <c r="J492" s="221"/>
      <c r="K492" s="221"/>
      <c r="L492" s="221"/>
      <c r="M492" s="221"/>
      <c r="N492" s="221"/>
      <c r="O492" s="221"/>
      <c r="P492" s="221"/>
      <c r="Q492" s="221"/>
      <c r="R492" s="221"/>
      <c r="S492" s="221"/>
      <c r="T492" s="221"/>
      <c r="U492" s="221"/>
      <c r="V492" s="221"/>
      <c r="W492" s="221"/>
      <c r="X492" s="221"/>
      <c r="Y492" s="221"/>
      <c r="Z492" s="221"/>
      <c r="AA492" s="221"/>
      <c r="AB492" s="221">
        <v>22</v>
      </c>
      <c r="AC492" s="221">
        <v>1650</v>
      </c>
      <c r="AD492" s="102">
        <f t="shared" si="30"/>
        <v>412.5</v>
      </c>
    </row>
    <row r="493" spans="1:30">
      <c r="A493" s="1" t="s">
        <v>4892</v>
      </c>
      <c r="B493" s="221" t="s">
        <v>4793</v>
      </c>
      <c r="C493" s="261" t="s">
        <v>5</v>
      </c>
      <c r="D493" s="221"/>
      <c r="E493" s="221"/>
      <c r="F493" s="221"/>
      <c r="G493" s="221"/>
      <c r="H493" s="221"/>
      <c r="I493" s="221"/>
      <c r="J493" s="221"/>
      <c r="K493" s="221"/>
      <c r="L493" s="221"/>
      <c r="M493" s="221"/>
      <c r="N493" s="221"/>
      <c r="O493" s="221"/>
      <c r="P493" s="221"/>
      <c r="Q493" s="221"/>
      <c r="R493" s="221"/>
      <c r="S493" s="221"/>
      <c r="T493" s="221"/>
      <c r="U493" s="221"/>
      <c r="V493" s="221"/>
      <c r="W493" s="221"/>
      <c r="X493" s="221"/>
      <c r="Y493" s="221"/>
      <c r="Z493" s="221"/>
      <c r="AA493" s="221"/>
      <c r="AB493" s="221">
        <v>2</v>
      </c>
      <c r="AC493" s="221">
        <v>118</v>
      </c>
      <c r="AD493" s="102">
        <f t="shared" si="30"/>
        <v>29.5</v>
      </c>
    </row>
    <row r="494" spans="1:30">
      <c r="A494" s="1" t="s">
        <v>4893</v>
      </c>
      <c r="B494" s="221" t="s">
        <v>4794</v>
      </c>
      <c r="C494" s="261" t="s">
        <v>5</v>
      </c>
      <c r="D494" s="221"/>
      <c r="E494" s="221"/>
      <c r="F494" s="221"/>
      <c r="G494" s="221"/>
      <c r="H494" s="221"/>
      <c r="I494" s="221"/>
      <c r="J494" s="221"/>
      <c r="K494" s="221"/>
      <c r="L494" s="221"/>
      <c r="M494" s="221"/>
      <c r="N494" s="221"/>
      <c r="O494" s="221"/>
      <c r="P494" s="221"/>
      <c r="Q494" s="221"/>
      <c r="R494" s="221"/>
      <c r="S494" s="221"/>
      <c r="T494" s="221"/>
      <c r="U494" s="221"/>
      <c r="V494" s="221"/>
      <c r="W494" s="221"/>
      <c r="X494" s="221"/>
      <c r="Y494" s="221"/>
      <c r="Z494" s="221"/>
      <c r="AA494" s="221"/>
      <c r="AB494" s="221">
        <v>13</v>
      </c>
      <c r="AC494" s="221">
        <v>863</v>
      </c>
      <c r="AD494" s="102">
        <f t="shared" si="30"/>
        <v>215.75</v>
      </c>
    </row>
    <row r="495" spans="1:30">
      <c r="A495" s="1" t="s">
        <v>4894</v>
      </c>
      <c r="B495" s="221" t="s">
        <v>4795</v>
      </c>
      <c r="C495" s="261" t="s">
        <v>5</v>
      </c>
      <c r="D495" s="221"/>
      <c r="E495" s="221"/>
      <c r="F495" s="221"/>
      <c r="G495" s="221"/>
      <c r="H495" s="221"/>
      <c r="I495" s="221"/>
      <c r="J495" s="221"/>
      <c r="K495" s="221"/>
      <c r="L495" s="221"/>
      <c r="M495" s="221"/>
      <c r="N495" s="221"/>
      <c r="O495" s="221"/>
      <c r="P495" s="221"/>
      <c r="Q495" s="221"/>
      <c r="R495" s="221"/>
      <c r="S495" s="221"/>
      <c r="T495" s="221"/>
      <c r="U495" s="221"/>
      <c r="V495" s="221"/>
      <c r="W495" s="221"/>
      <c r="X495" s="221"/>
      <c r="Y495" s="221"/>
      <c r="Z495" s="221"/>
      <c r="AA495" s="221"/>
      <c r="AB495" s="221">
        <v>3</v>
      </c>
      <c r="AC495" s="221">
        <v>169</v>
      </c>
      <c r="AD495" s="102">
        <f t="shared" si="30"/>
        <v>42.25</v>
      </c>
    </row>
    <row r="496" spans="1:30">
      <c r="A496" s="1" t="s">
        <v>4895</v>
      </c>
      <c r="B496" s="221" t="s">
        <v>4796</v>
      </c>
      <c r="C496" s="261" t="s">
        <v>5</v>
      </c>
      <c r="D496" s="221"/>
      <c r="E496" s="221"/>
      <c r="F496" s="221"/>
      <c r="G496" s="221"/>
      <c r="H496" s="221"/>
      <c r="I496" s="221"/>
      <c r="J496" s="221"/>
      <c r="K496" s="221"/>
      <c r="L496" s="221"/>
      <c r="M496" s="221"/>
      <c r="N496" s="221"/>
      <c r="O496" s="221"/>
      <c r="P496" s="221"/>
      <c r="Q496" s="221"/>
      <c r="R496" s="221"/>
      <c r="S496" s="221"/>
      <c r="T496" s="221"/>
      <c r="U496" s="221"/>
      <c r="V496" s="221"/>
      <c r="W496" s="221"/>
      <c r="X496" s="221"/>
      <c r="Y496" s="221"/>
      <c r="Z496" s="221"/>
      <c r="AA496" s="221"/>
      <c r="AB496" s="221">
        <v>7</v>
      </c>
      <c r="AC496" s="221">
        <v>553</v>
      </c>
      <c r="AD496" s="102">
        <f t="shared" si="30"/>
        <v>138.25</v>
      </c>
    </row>
    <row r="497" spans="1:30">
      <c r="A497" s="1" t="s">
        <v>4896</v>
      </c>
      <c r="B497" s="221" t="s">
        <v>4797</v>
      </c>
      <c r="C497" s="261" t="s">
        <v>5</v>
      </c>
      <c r="D497" s="221"/>
      <c r="E497" s="221"/>
      <c r="F497" s="221"/>
      <c r="G497" s="221"/>
      <c r="H497" s="221"/>
      <c r="I497" s="221"/>
      <c r="J497" s="221"/>
      <c r="K497" s="221"/>
      <c r="L497" s="221"/>
      <c r="M497" s="221"/>
      <c r="N497" s="221"/>
      <c r="O497" s="221"/>
      <c r="P497" s="221"/>
      <c r="Q497" s="221"/>
      <c r="R497" s="221"/>
      <c r="S497" s="221"/>
      <c r="T497" s="221"/>
      <c r="U497" s="221"/>
      <c r="V497" s="221"/>
      <c r="W497" s="221"/>
      <c r="X497" s="221"/>
      <c r="Y497" s="221"/>
      <c r="Z497" s="221"/>
      <c r="AA497" s="221"/>
      <c r="AB497" s="221">
        <v>24</v>
      </c>
      <c r="AC497" s="221">
        <v>1748</v>
      </c>
      <c r="AD497" s="102">
        <f t="shared" si="30"/>
        <v>437</v>
      </c>
    </row>
    <row r="498" spans="1:30">
      <c r="A498" s="1" t="s">
        <v>4897</v>
      </c>
      <c r="B498" s="221" t="s">
        <v>4798</v>
      </c>
      <c r="C498" s="261" t="s">
        <v>5</v>
      </c>
      <c r="D498" s="221"/>
      <c r="E498" s="221"/>
      <c r="F498" s="221"/>
      <c r="G498" s="221"/>
      <c r="H498" s="221"/>
      <c r="I498" s="221"/>
      <c r="J498" s="221"/>
      <c r="K498" s="221"/>
      <c r="L498" s="221"/>
      <c r="M498" s="221"/>
      <c r="N498" s="221"/>
      <c r="O498" s="221"/>
      <c r="P498" s="221"/>
      <c r="Q498" s="221"/>
      <c r="R498" s="221"/>
      <c r="S498" s="221"/>
      <c r="T498" s="221"/>
      <c r="U498" s="221"/>
      <c r="V498" s="221"/>
      <c r="W498" s="221"/>
      <c r="X498" s="221"/>
      <c r="Y498" s="221"/>
      <c r="Z498" s="221"/>
      <c r="AA498" s="221"/>
      <c r="AB498" s="221">
        <v>1</v>
      </c>
      <c r="AC498" s="221">
        <v>35</v>
      </c>
      <c r="AD498" s="102">
        <f t="shared" si="30"/>
        <v>8.75</v>
      </c>
    </row>
    <row r="499" spans="1:30">
      <c r="A499" s="1" t="s">
        <v>4898</v>
      </c>
      <c r="B499" s="221" t="s">
        <v>4799</v>
      </c>
      <c r="C499" s="261" t="s">
        <v>5</v>
      </c>
      <c r="D499" s="221"/>
      <c r="E499" s="221"/>
      <c r="F499" s="221"/>
      <c r="G499" s="221"/>
      <c r="H499" s="221"/>
      <c r="I499" s="221"/>
      <c r="J499" s="221"/>
      <c r="K499" s="221"/>
      <c r="L499" s="221"/>
      <c r="M499" s="221"/>
      <c r="N499" s="221"/>
      <c r="O499" s="221"/>
      <c r="P499" s="221"/>
      <c r="Q499" s="221"/>
      <c r="R499" s="221"/>
      <c r="S499" s="221"/>
      <c r="T499" s="221"/>
      <c r="U499" s="221"/>
      <c r="V499" s="221"/>
      <c r="W499" s="221"/>
      <c r="X499" s="221"/>
      <c r="Y499" s="221"/>
      <c r="Z499" s="221"/>
      <c r="AA499" s="221"/>
      <c r="AB499" s="221">
        <v>3</v>
      </c>
      <c r="AC499" s="221">
        <v>129</v>
      </c>
      <c r="AD499" s="102">
        <f t="shared" si="30"/>
        <v>32.25</v>
      </c>
    </row>
    <row r="500" spans="1:30">
      <c r="A500" s="1" t="s">
        <v>4899</v>
      </c>
      <c r="B500" s="221" t="s">
        <v>4800</v>
      </c>
      <c r="C500" s="261" t="s">
        <v>5</v>
      </c>
      <c r="D500" s="221"/>
      <c r="E500" s="221"/>
      <c r="F500" s="221"/>
      <c r="G500" s="221"/>
      <c r="H500" s="221"/>
      <c r="I500" s="221"/>
      <c r="J500" s="221"/>
      <c r="K500" s="221"/>
      <c r="L500" s="221"/>
      <c r="M500" s="221"/>
      <c r="N500" s="221"/>
      <c r="O500" s="221"/>
      <c r="P500" s="221"/>
      <c r="Q500" s="221"/>
      <c r="R500" s="221"/>
      <c r="S500" s="221"/>
      <c r="T500" s="221"/>
      <c r="U500" s="221"/>
      <c r="V500" s="221"/>
      <c r="W500" s="221"/>
      <c r="X500" s="221"/>
      <c r="Y500" s="221"/>
      <c r="Z500" s="221"/>
      <c r="AA500" s="221"/>
      <c r="AB500" s="221">
        <v>11</v>
      </c>
      <c r="AC500" s="221">
        <v>841</v>
      </c>
      <c r="AD500" s="102">
        <f t="shared" si="30"/>
        <v>210.25</v>
      </c>
    </row>
    <row r="501" spans="1:30">
      <c r="A501" s="1" t="s">
        <v>4900</v>
      </c>
      <c r="B501" s="221" t="s">
        <v>4801</v>
      </c>
      <c r="C501" s="261" t="s">
        <v>5</v>
      </c>
      <c r="D501" s="221"/>
      <c r="E501" s="221"/>
      <c r="F501" s="221"/>
      <c r="G501" s="221"/>
      <c r="H501" s="221"/>
      <c r="I501" s="221"/>
      <c r="J501" s="221"/>
      <c r="K501" s="221"/>
      <c r="L501" s="221"/>
      <c r="M501" s="221"/>
      <c r="N501" s="221"/>
      <c r="O501" s="221"/>
      <c r="P501" s="221"/>
      <c r="Q501" s="221"/>
      <c r="R501" s="221"/>
      <c r="S501" s="221"/>
      <c r="T501" s="221"/>
      <c r="U501" s="221"/>
      <c r="V501" s="221"/>
      <c r="W501" s="221"/>
      <c r="X501" s="221"/>
      <c r="Y501" s="221"/>
      <c r="Z501" s="221"/>
      <c r="AA501" s="221"/>
      <c r="AB501" s="221">
        <v>17</v>
      </c>
      <c r="AC501" s="221">
        <v>1039</v>
      </c>
      <c r="AD501" s="102">
        <f t="shared" si="30"/>
        <v>259.75</v>
      </c>
    </row>
    <row r="502" spans="1:30">
      <c r="A502" s="1" t="s">
        <v>4901</v>
      </c>
      <c r="B502" s="221" t="s">
        <v>4802</v>
      </c>
      <c r="C502" s="261" t="s">
        <v>5</v>
      </c>
      <c r="D502" s="221"/>
      <c r="E502" s="221"/>
      <c r="F502" s="221"/>
      <c r="G502" s="221"/>
      <c r="H502" s="221"/>
      <c r="I502" s="221"/>
      <c r="J502" s="221"/>
      <c r="K502" s="221"/>
      <c r="L502" s="221"/>
      <c r="M502" s="221"/>
      <c r="N502" s="221"/>
      <c r="O502" s="221"/>
      <c r="P502" s="221"/>
      <c r="Q502" s="221"/>
      <c r="R502" s="221"/>
      <c r="S502" s="221"/>
      <c r="T502" s="221"/>
      <c r="U502" s="221"/>
      <c r="V502" s="221"/>
      <c r="W502" s="221"/>
      <c r="X502" s="221"/>
      <c r="Y502" s="221"/>
      <c r="Z502" s="221"/>
      <c r="AA502" s="221"/>
      <c r="AB502" s="221">
        <v>8</v>
      </c>
      <c r="AC502" s="221">
        <v>572</v>
      </c>
      <c r="AD502" s="102">
        <f t="shared" si="30"/>
        <v>143</v>
      </c>
    </row>
    <row r="503" spans="1:30">
      <c r="A503" s="1" t="s">
        <v>4902</v>
      </c>
      <c r="B503" s="221" t="s">
        <v>4803</v>
      </c>
      <c r="C503" s="261" t="s">
        <v>5</v>
      </c>
      <c r="D503" s="221"/>
      <c r="E503" s="221"/>
      <c r="F503" s="221"/>
      <c r="G503" s="221"/>
      <c r="H503" s="221"/>
      <c r="I503" s="221"/>
      <c r="J503" s="221"/>
      <c r="K503" s="221"/>
      <c r="L503" s="221"/>
      <c r="M503" s="221"/>
      <c r="N503" s="221"/>
      <c r="O503" s="221"/>
      <c r="P503" s="221"/>
      <c r="Q503" s="221"/>
      <c r="R503" s="221"/>
      <c r="S503" s="221"/>
      <c r="T503" s="221"/>
      <c r="U503" s="221"/>
      <c r="V503" s="221"/>
      <c r="W503" s="221"/>
      <c r="X503" s="221"/>
      <c r="Y503" s="221"/>
      <c r="Z503" s="221"/>
      <c r="AA503" s="221"/>
      <c r="AB503" s="221">
        <v>17</v>
      </c>
      <c r="AC503" s="221">
        <v>1275</v>
      </c>
      <c r="AD503" s="102">
        <f t="shared" si="30"/>
        <v>318.75</v>
      </c>
    </row>
    <row r="504" spans="1:30">
      <c r="A504" s="1" t="s">
        <v>4903</v>
      </c>
      <c r="B504" s="221" t="s">
        <v>4804</v>
      </c>
      <c r="C504" s="261" t="s">
        <v>5</v>
      </c>
      <c r="D504" s="221"/>
      <c r="E504" s="221"/>
      <c r="F504" s="221"/>
      <c r="G504" s="221"/>
      <c r="H504" s="221"/>
      <c r="I504" s="221"/>
      <c r="J504" s="221"/>
      <c r="K504" s="221"/>
      <c r="L504" s="221"/>
      <c r="M504" s="221"/>
      <c r="N504" s="221"/>
      <c r="O504" s="221"/>
      <c r="P504" s="221"/>
      <c r="Q504" s="221"/>
      <c r="R504" s="221"/>
      <c r="S504" s="221"/>
      <c r="T504" s="221"/>
      <c r="U504" s="221"/>
      <c r="V504" s="221"/>
      <c r="W504" s="221"/>
      <c r="X504" s="221"/>
      <c r="Y504" s="221"/>
      <c r="Z504" s="221"/>
      <c r="AA504" s="221"/>
      <c r="AB504" s="221">
        <v>41</v>
      </c>
      <c r="AC504" s="221">
        <v>2979</v>
      </c>
      <c r="AD504" s="102">
        <f t="shared" si="30"/>
        <v>744.75</v>
      </c>
    </row>
    <row r="505" spans="1:30">
      <c r="A505" s="1" t="s">
        <v>4904</v>
      </c>
      <c r="B505" s="221" t="s">
        <v>4805</v>
      </c>
      <c r="C505" s="261" t="s">
        <v>5</v>
      </c>
      <c r="D505" s="221"/>
      <c r="E505" s="221"/>
      <c r="F505" s="221"/>
      <c r="G505" s="221"/>
      <c r="H505" s="221"/>
      <c r="I505" s="221"/>
      <c r="J505" s="221"/>
      <c r="K505" s="221"/>
      <c r="L505" s="221"/>
      <c r="M505" s="221"/>
      <c r="N505" s="221"/>
      <c r="O505" s="221"/>
      <c r="P505" s="221"/>
      <c r="Q505" s="221"/>
      <c r="R505" s="221"/>
      <c r="S505" s="221"/>
      <c r="T505" s="221"/>
      <c r="U505" s="221"/>
      <c r="V505" s="221"/>
      <c r="W505" s="221"/>
      <c r="X505" s="221"/>
      <c r="Y505" s="221"/>
      <c r="Z505" s="221"/>
      <c r="AA505" s="221"/>
      <c r="AB505" s="221">
        <v>3</v>
      </c>
      <c r="AC505" s="221">
        <v>153</v>
      </c>
      <c r="AD505" s="102">
        <f t="shared" si="30"/>
        <v>38.25</v>
      </c>
    </row>
    <row r="506" spans="1:30">
      <c r="A506" s="1" t="s">
        <v>4905</v>
      </c>
      <c r="B506" s="221" t="s">
        <v>4806</v>
      </c>
      <c r="C506" s="261" t="s">
        <v>5</v>
      </c>
      <c r="D506" s="221"/>
      <c r="E506" s="221"/>
      <c r="F506" s="221"/>
      <c r="G506" s="221"/>
      <c r="H506" s="221"/>
      <c r="I506" s="221"/>
      <c r="J506" s="221"/>
      <c r="K506" s="221"/>
      <c r="L506" s="221"/>
      <c r="M506" s="221"/>
      <c r="N506" s="221"/>
      <c r="O506" s="221"/>
      <c r="P506" s="221"/>
      <c r="Q506" s="221"/>
      <c r="R506" s="221"/>
      <c r="S506" s="221"/>
      <c r="T506" s="221"/>
      <c r="U506" s="221"/>
      <c r="V506" s="221"/>
      <c r="W506" s="221"/>
      <c r="X506" s="221"/>
      <c r="Y506" s="221"/>
      <c r="Z506" s="221"/>
      <c r="AA506" s="221"/>
      <c r="AB506" s="221">
        <v>21</v>
      </c>
      <c r="AC506" s="221">
        <v>1543</v>
      </c>
      <c r="AD506" s="102">
        <f t="shared" si="30"/>
        <v>385.75</v>
      </c>
    </row>
    <row r="507" spans="1:30">
      <c r="A507" s="1" t="s">
        <v>4906</v>
      </c>
      <c r="B507" s="221" t="s">
        <v>4807</v>
      </c>
      <c r="C507" s="261" t="s">
        <v>5</v>
      </c>
      <c r="D507" s="221"/>
      <c r="E507" s="221"/>
      <c r="F507" s="221"/>
      <c r="G507" s="221"/>
      <c r="H507" s="221"/>
      <c r="I507" s="221"/>
      <c r="J507" s="221"/>
      <c r="K507" s="221"/>
      <c r="L507" s="221"/>
      <c r="M507" s="221"/>
      <c r="N507" s="221"/>
      <c r="O507" s="221"/>
      <c r="P507" s="221"/>
      <c r="Q507" s="221"/>
      <c r="R507" s="221"/>
      <c r="S507" s="221"/>
      <c r="T507" s="221"/>
      <c r="U507" s="221"/>
      <c r="V507" s="221"/>
      <c r="W507" s="221"/>
      <c r="X507" s="221"/>
      <c r="Y507" s="221"/>
      <c r="Z507" s="221"/>
      <c r="AA507" s="221"/>
      <c r="AB507" s="221">
        <v>78</v>
      </c>
      <c r="AC507" s="221">
        <v>6630</v>
      </c>
      <c r="AD507" s="102">
        <f t="shared" si="30"/>
        <v>1657.5</v>
      </c>
    </row>
    <row r="508" spans="1:30">
      <c r="A508" s="1" t="s">
        <v>4907</v>
      </c>
      <c r="B508" s="221" t="s">
        <v>4808</v>
      </c>
      <c r="C508" s="261" t="s">
        <v>5</v>
      </c>
      <c r="D508" s="221"/>
      <c r="E508" s="221"/>
      <c r="F508" s="221"/>
      <c r="G508" s="221"/>
      <c r="H508" s="221"/>
      <c r="I508" s="221"/>
      <c r="J508" s="221"/>
      <c r="K508" s="221"/>
      <c r="L508" s="221"/>
      <c r="M508" s="221"/>
      <c r="N508" s="221"/>
      <c r="O508" s="221"/>
      <c r="P508" s="221"/>
      <c r="Q508" s="221"/>
      <c r="R508" s="221"/>
      <c r="S508" s="221"/>
      <c r="T508" s="221"/>
      <c r="U508" s="221"/>
      <c r="V508" s="221"/>
      <c r="W508" s="221"/>
      <c r="X508" s="221"/>
      <c r="Y508" s="221"/>
      <c r="Z508" s="221"/>
      <c r="AA508" s="221"/>
      <c r="AB508" s="221">
        <v>6</v>
      </c>
      <c r="AC508" s="221">
        <v>434</v>
      </c>
      <c r="AD508" s="102">
        <f t="shared" si="30"/>
        <v>108.5</v>
      </c>
    </row>
    <row r="509" spans="1:30">
      <c r="A509" s="1" t="s">
        <v>4908</v>
      </c>
      <c r="B509" s="221" t="s">
        <v>4809</v>
      </c>
      <c r="C509" s="261" t="s">
        <v>5</v>
      </c>
      <c r="D509" s="221"/>
      <c r="E509" s="221"/>
      <c r="F509" s="221"/>
      <c r="G509" s="221"/>
      <c r="H509" s="221"/>
      <c r="I509" s="221"/>
      <c r="J509" s="221"/>
      <c r="K509" s="221"/>
      <c r="L509" s="221"/>
      <c r="M509" s="221"/>
      <c r="N509" s="221"/>
      <c r="O509" s="221"/>
      <c r="P509" s="221"/>
      <c r="Q509" s="221"/>
      <c r="R509" s="221"/>
      <c r="S509" s="221"/>
      <c r="T509" s="221"/>
      <c r="U509" s="221"/>
      <c r="V509" s="221"/>
      <c r="W509" s="221"/>
      <c r="X509" s="221"/>
      <c r="Y509" s="221"/>
      <c r="Z509" s="221"/>
      <c r="AA509" s="221"/>
      <c r="AB509" s="221">
        <v>23</v>
      </c>
      <c r="AC509" s="221">
        <v>1781</v>
      </c>
      <c r="AD509" s="102">
        <f t="shared" si="30"/>
        <v>445.25</v>
      </c>
    </row>
    <row r="510" spans="1:30">
      <c r="A510" s="1" t="s">
        <v>4909</v>
      </c>
      <c r="B510" s="221" t="s">
        <v>4810</v>
      </c>
      <c r="C510" s="261" t="s">
        <v>5</v>
      </c>
      <c r="D510" s="221"/>
      <c r="E510" s="221"/>
      <c r="F510" s="221"/>
      <c r="G510" s="221"/>
      <c r="H510" s="221"/>
      <c r="I510" s="221"/>
      <c r="J510" s="221"/>
      <c r="K510" s="221"/>
      <c r="L510" s="221"/>
      <c r="M510" s="221"/>
      <c r="N510" s="221"/>
      <c r="O510" s="221"/>
      <c r="P510" s="221"/>
      <c r="Q510" s="221"/>
      <c r="R510" s="221"/>
      <c r="S510" s="221"/>
      <c r="T510" s="221"/>
      <c r="U510" s="221"/>
      <c r="V510" s="221"/>
      <c r="W510" s="221"/>
      <c r="X510" s="221"/>
      <c r="Y510" s="221"/>
      <c r="Z510" s="221"/>
      <c r="AA510" s="221"/>
      <c r="AB510" s="221">
        <v>5</v>
      </c>
      <c r="AC510" s="221">
        <v>223</v>
      </c>
      <c r="AD510" s="102">
        <f t="shared" si="30"/>
        <v>55.75</v>
      </c>
    </row>
    <row r="511" spans="1:30">
      <c r="A511" s="1" t="s">
        <v>4910</v>
      </c>
      <c r="B511" s="221" t="s">
        <v>4811</v>
      </c>
      <c r="C511" s="261" t="s">
        <v>5</v>
      </c>
      <c r="D511" s="221"/>
      <c r="E511" s="221"/>
      <c r="F511" s="221"/>
      <c r="G511" s="221"/>
      <c r="H511" s="221"/>
      <c r="I511" s="221"/>
      <c r="J511" s="221"/>
      <c r="K511" s="221"/>
      <c r="L511" s="221"/>
      <c r="M511" s="221"/>
      <c r="N511" s="221"/>
      <c r="O511" s="221"/>
      <c r="P511" s="221"/>
      <c r="Q511" s="221"/>
      <c r="R511" s="221"/>
      <c r="S511" s="221"/>
      <c r="T511" s="221"/>
      <c r="U511" s="221"/>
      <c r="V511" s="221"/>
      <c r="W511" s="221"/>
      <c r="X511" s="221"/>
      <c r="Y511" s="221"/>
      <c r="Z511" s="221"/>
      <c r="AA511" s="221"/>
      <c r="AB511" s="221">
        <v>5</v>
      </c>
      <c r="AC511" s="221">
        <v>475</v>
      </c>
      <c r="AD511" s="102">
        <f t="shared" si="30"/>
        <v>118.75</v>
      </c>
    </row>
    <row r="512" spans="1:30">
      <c r="A512" s="1" t="s">
        <v>4911</v>
      </c>
      <c r="B512" s="221" t="s">
        <v>4812</v>
      </c>
      <c r="C512" s="261" t="s">
        <v>5</v>
      </c>
      <c r="D512" s="221"/>
      <c r="E512" s="221"/>
      <c r="F512" s="221"/>
      <c r="G512" s="221"/>
      <c r="H512" s="221"/>
      <c r="I512" s="221"/>
      <c r="J512" s="221"/>
      <c r="K512" s="221"/>
      <c r="L512" s="221"/>
      <c r="M512" s="221"/>
      <c r="N512" s="221"/>
      <c r="O512" s="221"/>
      <c r="P512" s="221"/>
      <c r="Q512" s="221"/>
      <c r="R512" s="221"/>
      <c r="S512" s="221"/>
      <c r="T512" s="221"/>
      <c r="U512" s="221"/>
      <c r="V512" s="221"/>
      <c r="W512" s="221"/>
      <c r="X512" s="221"/>
      <c r="Y512" s="221"/>
      <c r="Z512" s="221"/>
      <c r="AA512" s="221"/>
      <c r="AB512" s="221">
        <v>19</v>
      </c>
      <c r="AC512" s="221">
        <v>1349</v>
      </c>
      <c r="AD512" s="102">
        <f t="shared" si="30"/>
        <v>337.25</v>
      </c>
    </row>
    <row r="513" spans="1:30">
      <c r="A513" s="1" t="s">
        <v>4912</v>
      </c>
      <c r="B513" s="221" t="s">
        <v>4813</v>
      </c>
      <c r="C513" s="261" t="s">
        <v>5</v>
      </c>
      <c r="D513" s="221"/>
      <c r="E513" s="221"/>
      <c r="F513" s="221"/>
      <c r="G513" s="221"/>
      <c r="H513" s="221"/>
      <c r="I513" s="221"/>
      <c r="J513" s="221"/>
      <c r="K513" s="221"/>
      <c r="L513" s="221"/>
      <c r="M513" s="221"/>
      <c r="N513" s="221"/>
      <c r="O513" s="221"/>
      <c r="P513" s="221"/>
      <c r="Q513" s="221"/>
      <c r="R513" s="221"/>
      <c r="S513" s="221"/>
      <c r="T513" s="221"/>
      <c r="U513" s="221"/>
      <c r="V513" s="221"/>
      <c r="W513" s="221"/>
      <c r="X513" s="221"/>
      <c r="Y513" s="221"/>
      <c r="Z513" s="221"/>
      <c r="AA513" s="221"/>
      <c r="AB513" s="221">
        <v>3</v>
      </c>
      <c r="AC513" s="221">
        <v>105</v>
      </c>
      <c r="AD513" s="102">
        <f t="shared" si="30"/>
        <v>26.25</v>
      </c>
    </row>
    <row r="514" spans="1:30">
      <c r="A514" s="1" t="s">
        <v>4913</v>
      </c>
      <c r="B514" s="221" t="s">
        <v>4814</v>
      </c>
      <c r="C514" s="261" t="s">
        <v>5</v>
      </c>
      <c r="D514" s="221"/>
      <c r="E514" s="221"/>
      <c r="F514" s="221"/>
      <c r="G514" s="221"/>
      <c r="H514" s="221"/>
      <c r="I514" s="221"/>
      <c r="J514" s="221"/>
      <c r="K514" s="221"/>
      <c r="L514" s="221"/>
      <c r="M514" s="221"/>
      <c r="N514" s="221"/>
      <c r="O514" s="221"/>
      <c r="P514" s="221"/>
      <c r="Q514" s="221"/>
      <c r="R514" s="221"/>
      <c r="S514" s="221"/>
      <c r="T514" s="221"/>
      <c r="U514" s="221"/>
      <c r="V514" s="221"/>
      <c r="W514" s="221"/>
      <c r="X514" s="221"/>
      <c r="Y514" s="221"/>
      <c r="Z514" s="221"/>
      <c r="AA514" s="221"/>
      <c r="AB514" s="221">
        <v>28</v>
      </c>
      <c r="AC514" s="221">
        <v>1580</v>
      </c>
      <c r="AD514" s="102">
        <f t="shared" si="30"/>
        <v>395</v>
      </c>
    </row>
    <row r="515" spans="1:30">
      <c r="A515" s="1" t="s">
        <v>4914</v>
      </c>
      <c r="B515" s="221" t="s">
        <v>4815</v>
      </c>
      <c r="C515" s="261" t="s">
        <v>5</v>
      </c>
      <c r="D515" s="221"/>
      <c r="E515" s="221"/>
      <c r="F515" s="221"/>
      <c r="G515" s="221"/>
      <c r="H515" s="221"/>
      <c r="I515" s="221"/>
      <c r="J515" s="221"/>
      <c r="K515" s="221"/>
      <c r="L515" s="221"/>
      <c r="M515" s="221"/>
      <c r="N515" s="221"/>
      <c r="O515" s="221"/>
      <c r="P515" s="221"/>
      <c r="Q515" s="221"/>
      <c r="R515" s="221"/>
      <c r="S515" s="221"/>
      <c r="T515" s="221"/>
      <c r="U515" s="221"/>
      <c r="V515" s="221"/>
      <c r="W515" s="221"/>
      <c r="X515" s="221"/>
      <c r="Y515" s="221"/>
      <c r="Z515" s="221"/>
      <c r="AA515" s="221"/>
      <c r="AB515" s="221">
        <v>57</v>
      </c>
      <c r="AC515" s="221">
        <v>3887</v>
      </c>
      <c r="AD515" s="102">
        <f t="shared" si="30"/>
        <v>971.75</v>
      </c>
    </row>
    <row r="516" spans="1:30">
      <c r="A516" s="1" t="s">
        <v>4915</v>
      </c>
      <c r="B516" s="221" t="s">
        <v>4816</v>
      </c>
      <c r="C516" s="261" t="s">
        <v>5</v>
      </c>
      <c r="D516" s="221"/>
      <c r="E516" s="221"/>
      <c r="F516" s="221"/>
      <c r="G516" s="221"/>
      <c r="H516" s="221"/>
      <c r="I516" s="221"/>
      <c r="J516" s="221"/>
      <c r="K516" s="221"/>
      <c r="L516" s="221"/>
      <c r="M516" s="221"/>
      <c r="N516" s="221"/>
      <c r="O516" s="221"/>
      <c r="P516" s="221"/>
      <c r="Q516" s="221"/>
      <c r="R516" s="221"/>
      <c r="S516" s="221"/>
      <c r="T516" s="221"/>
      <c r="U516" s="221"/>
      <c r="V516" s="221"/>
      <c r="W516" s="221"/>
      <c r="X516" s="221"/>
      <c r="Y516" s="221"/>
      <c r="Z516" s="221"/>
      <c r="AA516" s="221"/>
      <c r="AB516" s="221">
        <v>8</v>
      </c>
      <c r="AC516" s="221">
        <v>456</v>
      </c>
      <c r="AD516" s="102">
        <f t="shared" ref="AD516:AD565" si="31">AC516*25%</f>
        <v>114</v>
      </c>
    </row>
    <row r="517" spans="1:30">
      <c r="A517" s="1" t="s">
        <v>4916</v>
      </c>
      <c r="B517" s="221" t="s">
        <v>4817</v>
      </c>
      <c r="C517" s="261" t="s">
        <v>5</v>
      </c>
      <c r="D517" s="221"/>
      <c r="E517" s="221"/>
      <c r="F517" s="221"/>
      <c r="G517" s="221"/>
      <c r="H517" s="221"/>
      <c r="I517" s="221"/>
      <c r="J517" s="221"/>
      <c r="K517" s="221"/>
      <c r="L517" s="221"/>
      <c r="M517" s="221"/>
      <c r="N517" s="221"/>
      <c r="O517" s="221"/>
      <c r="P517" s="221"/>
      <c r="Q517" s="221"/>
      <c r="R517" s="221"/>
      <c r="S517" s="221"/>
      <c r="T517" s="221"/>
      <c r="U517" s="221"/>
      <c r="V517" s="221"/>
      <c r="W517" s="221"/>
      <c r="X517" s="221"/>
      <c r="Y517" s="221"/>
      <c r="Z517" s="221"/>
      <c r="AA517" s="221"/>
      <c r="AB517" s="221">
        <v>35</v>
      </c>
      <c r="AC517" s="221">
        <v>2077</v>
      </c>
      <c r="AD517" s="102">
        <f t="shared" si="31"/>
        <v>519.25</v>
      </c>
    </row>
    <row r="518" spans="1:30">
      <c r="A518" s="1" t="s">
        <v>4917</v>
      </c>
      <c r="B518" s="221" t="s">
        <v>4818</v>
      </c>
      <c r="C518" s="261" t="s">
        <v>5</v>
      </c>
      <c r="D518" s="221"/>
      <c r="E518" s="221"/>
      <c r="F518" s="221"/>
      <c r="G518" s="221"/>
      <c r="H518" s="221"/>
      <c r="I518" s="221"/>
      <c r="J518" s="221"/>
      <c r="K518" s="221"/>
      <c r="L518" s="221"/>
      <c r="M518" s="221"/>
      <c r="N518" s="221"/>
      <c r="O518" s="221"/>
      <c r="P518" s="221"/>
      <c r="Q518" s="221"/>
      <c r="R518" s="221"/>
      <c r="S518" s="221"/>
      <c r="T518" s="221"/>
      <c r="U518" s="221"/>
      <c r="V518" s="221"/>
      <c r="W518" s="221"/>
      <c r="X518" s="221"/>
      <c r="Y518" s="221"/>
      <c r="Z518" s="221"/>
      <c r="AA518" s="221"/>
      <c r="AB518" s="221">
        <v>11</v>
      </c>
      <c r="AC518" s="221">
        <v>745</v>
      </c>
      <c r="AD518" s="102">
        <f t="shared" si="31"/>
        <v>186.25</v>
      </c>
    </row>
    <row r="519" spans="1:30">
      <c r="A519" s="1" t="s">
        <v>4918</v>
      </c>
      <c r="B519" s="221" t="s">
        <v>4819</v>
      </c>
      <c r="C519" s="261" t="s">
        <v>5</v>
      </c>
      <c r="D519" s="221"/>
      <c r="E519" s="221"/>
      <c r="F519" s="221"/>
      <c r="G519" s="221"/>
      <c r="H519" s="221"/>
      <c r="I519" s="221"/>
      <c r="J519" s="221"/>
      <c r="K519" s="221"/>
      <c r="L519" s="221"/>
      <c r="M519" s="221"/>
      <c r="N519" s="221"/>
      <c r="O519" s="221"/>
      <c r="P519" s="221"/>
      <c r="Q519" s="221"/>
      <c r="R519" s="221"/>
      <c r="S519" s="221"/>
      <c r="T519" s="221"/>
      <c r="U519" s="221"/>
      <c r="V519" s="221"/>
      <c r="W519" s="221"/>
      <c r="X519" s="221"/>
      <c r="Y519" s="221"/>
      <c r="Z519" s="221"/>
      <c r="AA519" s="221"/>
      <c r="AB519" s="221">
        <v>55</v>
      </c>
      <c r="AC519" s="221">
        <v>3601</v>
      </c>
      <c r="AD519" s="102">
        <f t="shared" si="31"/>
        <v>900.25</v>
      </c>
    </row>
    <row r="520" spans="1:30">
      <c r="A520" s="1" t="s">
        <v>4919</v>
      </c>
      <c r="B520" s="221" t="s">
        <v>4820</v>
      </c>
      <c r="C520" s="261" t="s">
        <v>5</v>
      </c>
      <c r="D520" s="221"/>
      <c r="E520" s="221"/>
      <c r="F520" s="221"/>
      <c r="G520" s="221"/>
      <c r="H520" s="221"/>
      <c r="I520" s="221"/>
      <c r="J520" s="221"/>
      <c r="K520" s="221"/>
      <c r="L520" s="221"/>
      <c r="M520" s="221"/>
      <c r="N520" s="221"/>
      <c r="O520" s="221"/>
      <c r="P520" s="221"/>
      <c r="Q520" s="221"/>
      <c r="R520" s="221"/>
      <c r="S520" s="221"/>
      <c r="T520" s="221"/>
      <c r="U520" s="221"/>
      <c r="V520" s="221"/>
      <c r="W520" s="221"/>
      <c r="X520" s="221"/>
      <c r="Y520" s="221"/>
      <c r="Z520" s="221"/>
      <c r="AA520" s="221"/>
      <c r="AB520" s="221">
        <v>17</v>
      </c>
      <c r="AC520" s="221">
        <v>1135</v>
      </c>
      <c r="AD520" s="102">
        <f t="shared" si="31"/>
        <v>283.75</v>
      </c>
    </row>
    <row r="521" spans="1:30">
      <c r="A521" s="1" t="s">
        <v>4920</v>
      </c>
      <c r="B521" s="221" t="s">
        <v>4821</v>
      </c>
      <c r="C521" s="261" t="s">
        <v>5</v>
      </c>
      <c r="D521" s="221"/>
      <c r="E521" s="221"/>
      <c r="F521" s="221"/>
      <c r="G521" s="221"/>
      <c r="H521" s="221"/>
      <c r="I521" s="221"/>
      <c r="J521" s="221"/>
      <c r="K521" s="221"/>
      <c r="L521" s="221"/>
      <c r="M521" s="221"/>
      <c r="N521" s="221"/>
      <c r="O521" s="221"/>
      <c r="P521" s="221"/>
      <c r="Q521" s="221"/>
      <c r="R521" s="221"/>
      <c r="S521" s="221"/>
      <c r="T521" s="221"/>
      <c r="U521" s="221"/>
      <c r="V521" s="221"/>
      <c r="W521" s="221"/>
      <c r="X521" s="221"/>
      <c r="Y521" s="221"/>
      <c r="Z521" s="221"/>
      <c r="AA521" s="221"/>
      <c r="AB521" s="221">
        <v>16</v>
      </c>
      <c r="AC521" s="221">
        <v>1088</v>
      </c>
      <c r="AD521" s="102">
        <f t="shared" si="31"/>
        <v>272</v>
      </c>
    </row>
    <row r="522" spans="1:30">
      <c r="A522" s="1" t="s">
        <v>4921</v>
      </c>
      <c r="B522" s="221" t="s">
        <v>4822</v>
      </c>
      <c r="C522" s="261" t="s">
        <v>5</v>
      </c>
      <c r="D522" s="221"/>
      <c r="E522" s="221"/>
      <c r="F522" s="221"/>
      <c r="G522" s="221"/>
      <c r="H522" s="221"/>
      <c r="I522" s="221"/>
      <c r="J522" s="221"/>
      <c r="K522" s="221"/>
      <c r="L522" s="221"/>
      <c r="M522" s="221"/>
      <c r="N522" s="221"/>
      <c r="O522" s="221"/>
      <c r="P522" s="221"/>
      <c r="Q522" s="221"/>
      <c r="R522" s="221"/>
      <c r="S522" s="221"/>
      <c r="T522" s="221"/>
      <c r="U522" s="221"/>
      <c r="V522" s="221"/>
      <c r="W522" s="221"/>
      <c r="X522" s="221"/>
      <c r="Y522" s="221"/>
      <c r="Z522" s="221"/>
      <c r="AA522" s="221"/>
      <c r="AB522" s="221">
        <v>12</v>
      </c>
      <c r="AC522" s="221">
        <v>732</v>
      </c>
      <c r="AD522" s="102">
        <f t="shared" si="31"/>
        <v>183</v>
      </c>
    </row>
    <row r="523" spans="1:30">
      <c r="A523" s="1" t="s">
        <v>4922</v>
      </c>
      <c r="B523" s="221" t="s">
        <v>4823</v>
      </c>
      <c r="C523" s="261" t="s">
        <v>5</v>
      </c>
      <c r="D523" s="221"/>
      <c r="E523" s="221"/>
      <c r="F523" s="221"/>
      <c r="G523" s="221"/>
      <c r="H523" s="221"/>
      <c r="I523" s="221"/>
      <c r="J523" s="221"/>
      <c r="K523" s="221"/>
      <c r="L523" s="221"/>
      <c r="M523" s="221"/>
      <c r="N523" s="221"/>
      <c r="O523" s="221"/>
      <c r="P523" s="221"/>
      <c r="Q523" s="221"/>
      <c r="R523" s="221"/>
      <c r="S523" s="221"/>
      <c r="T523" s="221"/>
      <c r="U523" s="221"/>
      <c r="V523" s="221"/>
      <c r="W523" s="221"/>
      <c r="X523" s="221"/>
      <c r="Y523" s="221"/>
      <c r="Z523" s="221"/>
      <c r="AA523" s="221"/>
      <c r="AB523" s="221">
        <v>2</v>
      </c>
      <c r="AC523" s="221">
        <v>118</v>
      </c>
      <c r="AD523" s="102">
        <f t="shared" si="31"/>
        <v>29.5</v>
      </c>
    </row>
    <row r="524" spans="1:30">
      <c r="A524" s="1" t="s">
        <v>4923</v>
      </c>
      <c r="B524" s="221" t="s">
        <v>4824</v>
      </c>
      <c r="C524" s="261" t="s">
        <v>5</v>
      </c>
      <c r="D524" s="221"/>
      <c r="E524" s="221"/>
      <c r="F524" s="221"/>
      <c r="G524" s="221"/>
      <c r="H524" s="221"/>
      <c r="I524" s="221"/>
      <c r="J524" s="221"/>
      <c r="K524" s="221"/>
      <c r="L524" s="221"/>
      <c r="M524" s="221"/>
      <c r="N524" s="221"/>
      <c r="O524" s="221"/>
      <c r="P524" s="221"/>
      <c r="Q524" s="221"/>
      <c r="R524" s="221"/>
      <c r="S524" s="221"/>
      <c r="T524" s="221"/>
      <c r="U524" s="221"/>
      <c r="V524" s="221"/>
      <c r="W524" s="221"/>
      <c r="X524" s="221"/>
      <c r="Y524" s="221"/>
      <c r="Z524" s="221"/>
      <c r="AA524" s="221"/>
      <c r="AB524" s="221">
        <v>12</v>
      </c>
      <c r="AC524" s="221">
        <v>672</v>
      </c>
      <c r="AD524" s="102">
        <f t="shared" si="31"/>
        <v>168</v>
      </c>
    </row>
    <row r="525" spans="1:30">
      <c r="A525" s="1" t="s">
        <v>4924</v>
      </c>
      <c r="B525" s="221" t="s">
        <v>4825</v>
      </c>
      <c r="C525" s="261" t="s">
        <v>5</v>
      </c>
      <c r="D525" s="221"/>
      <c r="E525" s="221"/>
      <c r="F525" s="221"/>
      <c r="G525" s="221"/>
      <c r="H525" s="221"/>
      <c r="I525" s="221"/>
      <c r="J525" s="221"/>
      <c r="K525" s="221"/>
      <c r="L525" s="221"/>
      <c r="M525" s="221"/>
      <c r="N525" s="221"/>
      <c r="O525" s="221"/>
      <c r="P525" s="221"/>
      <c r="Q525" s="221"/>
      <c r="R525" s="221"/>
      <c r="S525" s="221"/>
      <c r="T525" s="221"/>
      <c r="U525" s="221"/>
      <c r="V525" s="221"/>
      <c r="W525" s="221"/>
      <c r="X525" s="221"/>
      <c r="Y525" s="221"/>
      <c r="Z525" s="221"/>
      <c r="AA525" s="221"/>
      <c r="AB525" s="221">
        <v>12</v>
      </c>
      <c r="AC525" s="221">
        <v>1028</v>
      </c>
      <c r="AD525" s="102">
        <f t="shared" si="31"/>
        <v>257</v>
      </c>
    </row>
    <row r="526" spans="1:30">
      <c r="A526" s="1" t="s">
        <v>4925</v>
      </c>
      <c r="B526" s="221" t="s">
        <v>4826</v>
      </c>
      <c r="C526" s="261" t="s">
        <v>5</v>
      </c>
      <c r="D526" s="221"/>
      <c r="E526" s="221"/>
      <c r="F526" s="221"/>
      <c r="G526" s="221"/>
      <c r="H526" s="221"/>
      <c r="I526" s="221"/>
      <c r="J526" s="221"/>
      <c r="K526" s="221"/>
      <c r="L526" s="221"/>
      <c r="M526" s="221"/>
      <c r="N526" s="221"/>
      <c r="O526" s="221"/>
      <c r="P526" s="221"/>
      <c r="Q526" s="221"/>
      <c r="R526" s="221"/>
      <c r="S526" s="221"/>
      <c r="T526" s="221"/>
      <c r="U526" s="221"/>
      <c r="V526" s="221"/>
      <c r="W526" s="221"/>
      <c r="X526" s="221"/>
      <c r="Y526" s="221"/>
      <c r="Z526" s="221"/>
      <c r="AA526" s="221"/>
      <c r="AB526" s="221">
        <v>26</v>
      </c>
      <c r="AC526" s="221">
        <v>1706</v>
      </c>
      <c r="AD526" s="102">
        <f t="shared" si="31"/>
        <v>426.5</v>
      </c>
    </row>
    <row r="527" spans="1:30">
      <c r="A527" s="1" t="s">
        <v>4926</v>
      </c>
      <c r="B527" s="221" t="s">
        <v>4827</v>
      </c>
      <c r="C527" s="261" t="s">
        <v>5</v>
      </c>
      <c r="D527" s="221"/>
      <c r="E527" s="221"/>
      <c r="F527" s="221"/>
      <c r="G527" s="221"/>
      <c r="H527" s="221"/>
      <c r="I527" s="221"/>
      <c r="J527" s="221"/>
      <c r="K527" s="221"/>
      <c r="L527" s="221"/>
      <c r="M527" s="221"/>
      <c r="N527" s="221"/>
      <c r="O527" s="221"/>
      <c r="P527" s="221"/>
      <c r="Q527" s="221"/>
      <c r="R527" s="221"/>
      <c r="S527" s="221"/>
      <c r="T527" s="221"/>
      <c r="U527" s="221"/>
      <c r="V527" s="221"/>
      <c r="W527" s="221"/>
      <c r="X527" s="221"/>
      <c r="Y527" s="221"/>
      <c r="Z527" s="221"/>
      <c r="AA527" s="221"/>
      <c r="AB527" s="221">
        <v>2</v>
      </c>
      <c r="AC527" s="221">
        <v>94</v>
      </c>
      <c r="AD527" s="102">
        <f t="shared" si="31"/>
        <v>23.5</v>
      </c>
    </row>
    <row r="528" spans="1:30">
      <c r="A528" s="1" t="s">
        <v>4927</v>
      </c>
      <c r="B528" s="221" t="s">
        <v>4828</v>
      </c>
      <c r="C528" s="261" t="s">
        <v>5</v>
      </c>
      <c r="D528" s="221"/>
      <c r="E528" s="221"/>
      <c r="F528" s="221"/>
      <c r="G528" s="221"/>
      <c r="H528" s="221"/>
      <c r="I528" s="221"/>
      <c r="J528" s="221"/>
      <c r="K528" s="221"/>
      <c r="L528" s="221"/>
      <c r="M528" s="221"/>
      <c r="N528" s="221"/>
      <c r="O528" s="221"/>
      <c r="P528" s="221"/>
      <c r="Q528" s="221"/>
      <c r="R528" s="221"/>
      <c r="S528" s="221"/>
      <c r="T528" s="221"/>
      <c r="U528" s="221"/>
      <c r="V528" s="221"/>
      <c r="W528" s="221"/>
      <c r="X528" s="221"/>
      <c r="Y528" s="221"/>
      <c r="Z528" s="221"/>
      <c r="AA528" s="221"/>
      <c r="AB528" s="221">
        <v>8</v>
      </c>
      <c r="AC528" s="221">
        <v>584</v>
      </c>
      <c r="AD528" s="102">
        <f t="shared" si="31"/>
        <v>146</v>
      </c>
    </row>
    <row r="529" spans="1:30">
      <c r="A529" s="1" t="s">
        <v>4928</v>
      </c>
      <c r="B529" s="221" t="s">
        <v>4829</v>
      </c>
      <c r="C529" s="261" t="s">
        <v>5</v>
      </c>
      <c r="D529" s="221"/>
      <c r="E529" s="221"/>
      <c r="F529" s="221"/>
      <c r="G529" s="221"/>
      <c r="H529" s="221"/>
      <c r="I529" s="221"/>
      <c r="J529" s="221"/>
      <c r="K529" s="221"/>
      <c r="L529" s="221"/>
      <c r="M529" s="221"/>
      <c r="N529" s="221"/>
      <c r="O529" s="221"/>
      <c r="P529" s="221"/>
      <c r="Q529" s="221"/>
      <c r="R529" s="221"/>
      <c r="S529" s="221"/>
      <c r="T529" s="221"/>
      <c r="U529" s="221"/>
      <c r="V529" s="221"/>
      <c r="W529" s="221"/>
      <c r="X529" s="221"/>
      <c r="Y529" s="221"/>
      <c r="Z529" s="221"/>
      <c r="AA529" s="221"/>
      <c r="AB529" s="221">
        <v>12</v>
      </c>
      <c r="AC529" s="221">
        <v>924</v>
      </c>
      <c r="AD529" s="102">
        <f t="shared" si="31"/>
        <v>231</v>
      </c>
    </row>
    <row r="530" spans="1:30">
      <c r="A530" s="1" t="s">
        <v>4929</v>
      </c>
      <c r="B530" s="221" t="s">
        <v>4830</v>
      </c>
      <c r="C530" s="261" t="s">
        <v>5</v>
      </c>
      <c r="D530" s="221"/>
      <c r="E530" s="221"/>
      <c r="F530" s="221"/>
      <c r="G530" s="221"/>
      <c r="H530" s="221"/>
      <c r="I530" s="221"/>
      <c r="J530" s="221"/>
      <c r="K530" s="221"/>
      <c r="L530" s="221"/>
      <c r="M530" s="221"/>
      <c r="N530" s="221"/>
      <c r="O530" s="221"/>
      <c r="P530" s="221"/>
      <c r="Q530" s="221"/>
      <c r="R530" s="221"/>
      <c r="S530" s="221"/>
      <c r="T530" s="221"/>
      <c r="U530" s="221"/>
      <c r="V530" s="221"/>
      <c r="W530" s="221"/>
      <c r="X530" s="221"/>
      <c r="Y530" s="221"/>
      <c r="Z530" s="221"/>
      <c r="AA530" s="221"/>
      <c r="AB530" s="221">
        <v>11</v>
      </c>
      <c r="AC530" s="221">
        <v>813</v>
      </c>
      <c r="AD530" s="102">
        <f t="shared" si="31"/>
        <v>203.25</v>
      </c>
    </row>
    <row r="531" spans="1:30">
      <c r="A531" s="1" t="s">
        <v>4930</v>
      </c>
      <c r="B531" s="221" t="s">
        <v>4831</v>
      </c>
      <c r="C531" s="261" t="s">
        <v>5</v>
      </c>
      <c r="D531" s="221"/>
      <c r="E531" s="221"/>
      <c r="F531" s="221"/>
      <c r="G531" s="221"/>
      <c r="H531" s="221"/>
      <c r="I531" s="221"/>
      <c r="J531" s="221"/>
      <c r="K531" s="221"/>
      <c r="L531" s="221"/>
      <c r="M531" s="221"/>
      <c r="N531" s="221"/>
      <c r="O531" s="221"/>
      <c r="P531" s="221"/>
      <c r="Q531" s="221"/>
      <c r="R531" s="221"/>
      <c r="S531" s="221"/>
      <c r="T531" s="221"/>
      <c r="U531" s="221"/>
      <c r="V531" s="221"/>
      <c r="W531" s="221"/>
      <c r="X531" s="221"/>
      <c r="Y531" s="221"/>
      <c r="Z531" s="221"/>
      <c r="AA531" s="221"/>
      <c r="AB531" s="221">
        <v>7</v>
      </c>
      <c r="AC531" s="221">
        <v>673</v>
      </c>
      <c r="AD531" s="102">
        <f t="shared" si="31"/>
        <v>168.25</v>
      </c>
    </row>
    <row r="532" spans="1:30">
      <c r="A532" s="1" t="s">
        <v>4931</v>
      </c>
      <c r="B532" s="221" t="s">
        <v>4832</v>
      </c>
      <c r="C532" s="261" t="s">
        <v>5</v>
      </c>
      <c r="D532" s="221"/>
      <c r="E532" s="221"/>
      <c r="F532" s="221"/>
      <c r="G532" s="221"/>
      <c r="H532" s="221"/>
      <c r="I532" s="221"/>
      <c r="J532" s="221"/>
      <c r="K532" s="221"/>
      <c r="L532" s="221"/>
      <c r="M532" s="221"/>
      <c r="N532" s="221"/>
      <c r="O532" s="221"/>
      <c r="P532" s="221"/>
      <c r="Q532" s="221"/>
      <c r="R532" s="221"/>
      <c r="S532" s="221"/>
      <c r="T532" s="221"/>
      <c r="U532" s="221"/>
      <c r="V532" s="221"/>
      <c r="W532" s="221"/>
      <c r="X532" s="221"/>
      <c r="Y532" s="221"/>
      <c r="Z532" s="221"/>
      <c r="AA532" s="221"/>
      <c r="AB532" s="221">
        <v>16</v>
      </c>
      <c r="AC532" s="221">
        <v>1208</v>
      </c>
      <c r="AD532" s="102">
        <f t="shared" si="31"/>
        <v>302</v>
      </c>
    </row>
    <row r="533" spans="1:30">
      <c r="A533" s="1" t="s">
        <v>4932</v>
      </c>
      <c r="B533" s="221" t="s">
        <v>4833</v>
      </c>
      <c r="C533" s="261" t="s">
        <v>5</v>
      </c>
      <c r="D533" s="221"/>
      <c r="E533" s="221"/>
      <c r="F533" s="221"/>
      <c r="G533" s="221"/>
      <c r="H533" s="221"/>
      <c r="I533" s="221"/>
      <c r="J533" s="221"/>
      <c r="K533" s="221"/>
      <c r="L533" s="221"/>
      <c r="M533" s="221"/>
      <c r="N533" s="221"/>
      <c r="O533" s="221"/>
      <c r="P533" s="221"/>
      <c r="Q533" s="221"/>
      <c r="R533" s="221"/>
      <c r="S533" s="221"/>
      <c r="T533" s="221"/>
      <c r="U533" s="221"/>
      <c r="V533" s="221"/>
      <c r="W533" s="221"/>
      <c r="X533" s="221"/>
      <c r="Y533" s="221"/>
      <c r="Z533" s="221"/>
      <c r="AA533" s="221"/>
      <c r="AB533" s="221">
        <v>20</v>
      </c>
      <c r="AC533" s="221">
        <v>1404</v>
      </c>
      <c r="AD533" s="102">
        <f t="shared" si="31"/>
        <v>351</v>
      </c>
    </row>
    <row r="534" spans="1:30">
      <c r="A534" s="1" t="s">
        <v>4933</v>
      </c>
      <c r="B534" s="221" t="s">
        <v>4834</v>
      </c>
      <c r="C534" s="261" t="s">
        <v>5</v>
      </c>
      <c r="D534" s="221"/>
      <c r="E534" s="221"/>
      <c r="F534" s="221"/>
      <c r="G534" s="221"/>
      <c r="H534" s="221"/>
      <c r="I534" s="221"/>
      <c r="J534" s="221"/>
      <c r="K534" s="221"/>
      <c r="L534" s="221"/>
      <c r="M534" s="221"/>
      <c r="N534" s="221"/>
      <c r="O534" s="221"/>
      <c r="P534" s="221"/>
      <c r="Q534" s="221"/>
      <c r="R534" s="221"/>
      <c r="S534" s="221"/>
      <c r="T534" s="221"/>
      <c r="U534" s="221"/>
      <c r="V534" s="221"/>
      <c r="W534" s="221"/>
      <c r="X534" s="221"/>
      <c r="Y534" s="221"/>
      <c r="Z534" s="221"/>
      <c r="AA534" s="221"/>
      <c r="AB534" s="221">
        <v>9</v>
      </c>
      <c r="AC534" s="221">
        <v>639</v>
      </c>
      <c r="AD534" s="102">
        <f t="shared" si="31"/>
        <v>159.75</v>
      </c>
    </row>
    <row r="535" spans="1:30">
      <c r="A535" s="1" t="s">
        <v>4934</v>
      </c>
      <c r="B535" s="221" t="s">
        <v>4835</v>
      </c>
      <c r="C535" s="261" t="s">
        <v>5</v>
      </c>
      <c r="D535" s="221"/>
      <c r="E535" s="221"/>
      <c r="F535" s="221"/>
      <c r="G535" s="221"/>
      <c r="H535" s="221"/>
      <c r="I535" s="221"/>
      <c r="J535" s="221"/>
      <c r="K535" s="221"/>
      <c r="L535" s="221"/>
      <c r="M535" s="221"/>
      <c r="N535" s="221"/>
      <c r="O535" s="221"/>
      <c r="P535" s="221"/>
      <c r="Q535" s="221"/>
      <c r="R535" s="221"/>
      <c r="S535" s="221"/>
      <c r="T535" s="221"/>
      <c r="U535" s="221"/>
      <c r="V535" s="221"/>
      <c r="W535" s="221"/>
      <c r="X535" s="221"/>
      <c r="Y535" s="221"/>
      <c r="Z535" s="221"/>
      <c r="AA535" s="221"/>
      <c r="AB535" s="221">
        <v>14</v>
      </c>
      <c r="AC535" s="221">
        <v>1070</v>
      </c>
      <c r="AD535" s="102">
        <f t="shared" si="31"/>
        <v>267.5</v>
      </c>
    </row>
    <row r="536" spans="1:30">
      <c r="A536" s="1" t="s">
        <v>4935</v>
      </c>
      <c r="B536" s="221" t="s">
        <v>4836</v>
      </c>
      <c r="C536" s="261" t="s">
        <v>5</v>
      </c>
      <c r="D536" s="221"/>
      <c r="E536" s="221"/>
      <c r="F536" s="221"/>
      <c r="G536" s="221"/>
      <c r="H536" s="221"/>
      <c r="I536" s="221"/>
      <c r="J536" s="221"/>
      <c r="K536" s="221"/>
      <c r="L536" s="221"/>
      <c r="M536" s="221"/>
      <c r="N536" s="221"/>
      <c r="O536" s="221"/>
      <c r="P536" s="221"/>
      <c r="Q536" s="221"/>
      <c r="R536" s="221"/>
      <c r="S536" s="221"/>
      <c r="T536" s="221"/>
      <c r="U536" s="221"/>
      <c r="V536" s="221"/>
      <c r="W536" s="221"/>
      <c r="X536" s="221"/>
      <c r="Y536" s="221"/>
      <c r="Z536" s="221"/>
      <c r="AA536" s="221"/>
      <c r="AB536" s="221">
        <v>5</v>
      </c>
      <c r="AC536" s="221">
        <v>451</v>
      </c>
      <c r="AD536" s="102">
        <f t="shared" si="31"/>
        <v>112.75</v>
      </c>
    </row>
    <row r="537" spans="1:30">
      <c r="A537" s="1" t="s">
        <v>4936</v>
      </c>
      <c r="B537" s="221" t="s">
        <v>4837</v>
      </c>
      <c r="C537" s="261" t="s">
        <v>5</v>
      </c>
      <c r="D537" s="221"/>
      <c r="E537" s="221"/>
      <c r="F537" s="221"/>
      <c r="G537" s="221"/>
      <c r="H537" s="221"/>
      <c r="I537" s="221"/>
      <c r="J537" s="221"/>
      <c r="K537" s="221"/>
      <c r="L537" s="221"/>
      <c r="M537" s="221"/>
      <c r="N537" s="221"/>
      <c r="O537" s="221"/>
      <c r="P537" s="221"/>
      <c r="Q537" s="221"/>
      <c r="R537" s="221"/>
      <c r="S537" s="221"/>
      <c r="T537" s="221"/>
      <c r="U537" s="221"/>
      <c r="V537" s="221"/>
      <c r="W537" s="221"/>
      <c r="X537" s="221"/>
      <c r="Y537" s="221"/>
      <c r="Z537" s="221"/>
      <c r="AA537" s="221"/>
      <c r="AB537" s="221">
        <v>9</v>
      </c>
      <c r="AC537" s="221">
        <v>679</v>
      </c>
      <c r="AD537" s="102">
        <f t="shared" si="31"/>
        <v>169.75</v>
      </c>
    </row>
    <row r="538" spans="1:30">
      <c r="A538" s="1" t="s">
        <v>4937</v>
      </c>
      <c r="B538" s="221" t="s">
        <v>4838</v>
      </c>
      <c r="C538" s="261" t="s">
        <v>5</v>
      </c>
      <c r="D538" s="221"/>
      <c r="E538" s="221"/>
      <c r="F538" s="221"/>
      <c r="G538" s="221"/>
      <c r="H538" s="221"/>
      <c r="I538" s="221"/>
      <c r="J538" s="221"/>
      <c r="K538" s="221"/>
      <c r="L538" s="221"/>
      <c r="M538" s="221"/>
      <c r="N538" s="221"/>
      <c r="O538" s="221"/>
      <c r="P538" s="221"/>
      <c r="Q538" s="221"/>
      <c r="R538" s="221"/>
      <c r="S538" s="221"/>
      <c r="T538" s="221"/>
      <c r="U538" s="221"/>
      <c r="V538" s="221"/>
      <c r="W538" s="221"/>
      <c r="X538" s="221"/>
      <c r="Y538" s="221"/>
      <c r="Z538" s="221"/>
      <c r="AA538" s="221"/>
      <c r="AB538" s="221">
        <v>6</v>
      </c>
      <c r="AC538" s="221">
        <v>474</v>
      </c>
      <c r="AD538" s="102">
        <f t="shared" si="31"/>
        <v>118.5</v>
      </c>
    </row>
    <row r="539" spans="1:30">
      <c r="A539" s="1" t="s">
        <v>4938</v>
      </c>
      <c r="B539" s="221" t="s">
        <v>4839</v>
      </c>
      <c r="C539" s="261" t="s">
        <v>5</v>
      </c>
      <c r="D539" s="221"/>
      <c r="E539" s="221"/>
      <c r="F539" s="221"/>
      <c r="G539" s="221"/>
      <c r="H539" s="221"/>
      <c r="I539" s="221"/>
      <c r="J539" s="221"/>
      <c r="K539" s="221"/>
      <c r="L539" s="221"/>
      <c r="M539" s="221"/>
      <c r="N539" s="221"/>
      <c r="O539" s="221"/>
      <c r="P539" s="221"/>
      <c r="Q539" s="221"/>
      <c r="R539" s="221"/>
      <c r="S539" s="221"/>
      <c r="T539" s="221"/>
      <c r="U539" s="221"/>
      <c r="V539" s="221"/>
      <c r="W539" s="221"/>
      <c r="X539" s="221"/>
      <c r="Y539" s="221"/>
      <c r="Z539" s="221"/>
      <c r="AA539" s="221"/>
      <c r="AB539" s="221">
        <v>1</v>
      </c>
      <c r="AC539" s="221">
        <v>59</v>
      </c>
      <c r="AD539" s="102">
        <f t="shared" si="31"/>
        <v>14.75</v>
      </c>
    </row>
    <row r="540" spans="1:30">
      <c r="A540" s="1" t="s">
        <v>4939</v>
      </c>
      <c r="B540" s="221" t="s">
        <v>4840</v>
      </c>
      <c r="C540" s="261" t="s">
        <v>5</v>
      </c>
      <c r="D540" s="221"/>
      <c r="E540" s="221"/>
      <c r="F540" s="221"/>
      <c r="G540" s="221"/>
      <c r="H540" s="221"/>
      <c r="I540" s="221"/>
      <c r="J540" s="221"/>
      <c r="K540" s="221"/>
      <c r="L540" s="221"/>
      <c r="M540" s="221"/>
      <c r="N540" s="221"/>
      <c r="O540" s="221"/>
      <c r="P540" s="221"/>
      <c r="Q540" s="221"/>
      <c r="R540" s="221"/>
      <c r="S540" s="221"/>
      <c r="T540" s="221"/>
      <c r="U540" s="221"/>
      <c r="V540" s="221"/>
      <c r="W540" s="221"/>
      <c r="X540" s="221"/>
      <c r="Y540" s="221"/>
      <c r="Z540" s="221"/>
      <c r="AA540" s="221"/>
      <c r="AB540" s="221">
        <v>18</v>
      </c>
      <c r="AC540" s="221">
        <v>1310</v>
      </c>
      <c r="AD540" s="102">
        <f t="shared" si="31"/>
        <v>327.5</v>
      </c>
    </row>
    <row r="541" spans="1:30">
      <c r="A541" s="1" t="s">
        <v>4940</v>
      </c>
      <c r="B541" s="221" t="s">
        <v>4841</v>
      </c>
      <c r="C541" s="261" t="s">
        <v>5</v>
      </c>
      <c r="D541" s="221"/>
      <c r="E541" s="221"/>
      <c r="F541" s="221"/>
      <c r="G541" s="221"/>
      <c r="H541" s="221"/>
      <c r="I541" s="221"/>
      <c r="J541" s="221"/>
      <c r="K541" s="221"/>
      <c r="L541" s="221"/>
      <c r="M541" s="221"/>
      <c r="N541" s="221"/>
      <c r="O541" s="221"/>
      <c r="P541" s="221"/>
      <c r="Q541" s="221"/>
      <c r="R541" s="221"/>
      <c r="S541" s="221"/>
      <c r="T541" s="221"/>
      <c r="U541" s="221"/>
      <c r="V541" s="221"/>
      <c r="W541" s="221"/>
      <c r="X541" s="221"/>
      <c r="Y541" s="221"/>
      <c r="Z541" s="221"/>
      <c r="AA541" s="221"/>
      <c r="AB541" s="221">
        <v>13</v>
      </c>
      <c r="AC541" s="221">
        <v>1043</v>
      </c>
      <c r="AD541" s="102">
        <f t="shared" si="31"/>
        <v>260.75</v>
      </c>
    </row>
    <row r="542" spans="1:30">
      <c r="A542" s="1" t="s">
        <v>4941</v>
      </c>
      <c r="B542" s="221" t="s">
        <v>4842</v>
      </c>
      <c r="C542" s="261" t="s">
        <v>5</v>
      </c>
      <c r="D542" s="221"/>
      <c r="E542" s="221"/>
      <c r="F542" s="221"/>
      <c r="G542" s="221"/>
      <c r="H542" s="221"/>
      <c r="I542" s="221"/>
      <c r="J542" s="221"/>
      <c r="K542" s="221"/>
      <c r="L542" s="221"/>
      <c r="M542" s="221"/>
      <c r="N542" s="221"/>
      <c r="O542" s="221"/>
      <c r="P542" s="221"/>
      <c r="Q542" s="221"/>
      <c r="R542" s="221"/>
      <c r="S542" s="221"/>
      <c r="T542" s="221"/>
      <c r="U542" s="221"/>
      <c r="V542" s="221"/>
      <c r="W542" s="221"/>
      <c r="X542" s="221"/>
      <c r="Y542" s="221"/>
      <c r="Z542" s="221"/>
      <c r="AA542" s="221"/>
      <c r="AB542" s="221">
        <v>9</v>
      </c>
      <c r="AC542" s="221">
        <v>631</v>
      </c>
      <c r="AD542" s="102">
        <f t="shared" si="31"/>
        <v>157.75</v>
      </c>
    </row>
    <row r="543" spans="1:30">
      <c r="A543" s="1" t="s">
        <v>4942</v>
      </c>
      <c r="B543" s="221" t="s">
        <v>4843</v>
      </c>
      <c r="C543" s="261" t="s">
        <v>5</v>
      </c>
      <c r="D543" s="221"/>
      <c r="E543" s="221"/>
      <c r="F543" s="221"/>
      <c r="G543" s="221"/>
      <c r="H543" s="221"/>
      <c r="I543" s="221"/>
      <c r="J543" s="221"/>
      <c r="K543" s="221"/>
      <c r="L543" s="221"/>
      <c r="M543" s="221"/>
      <c r="N543" s="221"/>
      <c r="O543" s="221"/>
      <c r="P543" s="221"/>
      <c r="Q543" s="221"/>
      <c r="R543" s="221"/>
      <c r="S543" s="221"/>
      <c r="T543" s="221"/>
      <c r="U543" s="221"/>
      <c r="V543" s="221"/>
      <c r="W543" s="221"/>
      <c r="X543" s="221"/>
      <c r="Y543" s="221"/>
      <c r="Z543" s="221"/>
      <c r="AA543" s="221"/>
      <c r="AB543" s="221">
        <v>5</v>
      </c>
      <c r="AC543" s="221">
        <v>247</v>
      </c>
      <c r="AD543" s="102">
        <f t="shared" si="31"/>
        <v>61.75</v>
      </c>
    </row>
    <row r="544" spans="1:30">
      <c r="A544" s="1" t="s">
        <v>4943</v>
      </c>
      <c r="B544" s="221" t="s">
        <v>4844</v>
      </c>
      <c r="C544" s="261" t="s">
        <v>5</v>
      </c>
      <c r="D544" s="221"/>
      <c r="E544" s="221"/>
      <c r="F544" s="221"/>
      <c r="G544" s="221"/>
      <c r="H544" s="221"/>
      <c r="I544" s="221"/>
      <c r="J544" s="221"/>
      <c r="K544" s="221"/>
      <c r="L544" s="221"/>
      <c r="M544" s="221"/>
      <c r="N544" s="221"/>
      <c r="O544" s="221"/>
      <c r="P544" s="221"/>
      <c r="Q544" s="221"/>
      <c r="R544" s="221"/>
      <c r="S544" s="221"/>
      <c r="T544" s="221"/>
      <c r="U544" s="221"/>
      <c r="V544" s="221"/>
      <c r="W544" s="221"/>
      <c r="X544" s="221"/>
      <c r="Y544" s="221"/>
      <c r="Z544" s="221"/>
      <c r="AA544" s="221"/>
      <c r="AB544" s="221">
        <v>19</v>
      </c>
      <c r="AC544" s="221">
        <v>1493</v>
      </c>
      <c r="AD544" s="102">
        <f t="shared" si="31"/>
        <v>373.25</v>
      </c>
    </row>
    <row r="545" spans="1:30">
      <c r="A545" s="1" t="s">
        <v>4944</v>
      </c>
      <c r="B545" s="221" t="s">
        <v>4845</v>
      </c>
      <c r="C545" s="261" t="s">
        <v>5</v>
      </c>
      <c r="D545" s="221"/>
      <c r="E545" s="221"/>
      <c r="F545" s="221"/>
      <c r="G545" s="221"/>
      <c r="H545" s="221"/>
      <c r="I545" s="221"/>
      <c r="J545" s="221"/>
      <c r="K545" s="221"/>
      <c r="L545" s="221"/>
      <c r="M545" s="221"/>
      <c r="N545" s="221"/>
      <c r="O545" s="221"/>
      <c r="P545" s="221"/>
      <c r="Q545" s="221"/>
      <c r="R545" s="221"/>
      <c r="S545" s="221"/>
      <c r="T545" s="221"/>
      <c r="U545" s="221"/>
      <c r="V545" s="221"/>
      <c r="W545" s="221"/>
      <c r="X545" s="221"/>
      <c r="Y545" s="221"/>
      <c r="Z545" s="221"/>
      <c r="AA545" s="221"/>
      <c r="AB545" s="221">
        <v>16</v>
      </c>
      <c r="AC545" s="221">
        <v>1232</v>
      </c>
      <c r="AD545" s="102">
        <f t="shared" si="31"/>
        <v>308</v>
      </c>
    </row>
    <row r="546" spans="1:30">
      <c r="A546" s="1" t="s">
        <v>4945</v>
      </c>
      <c r="B546" s="221" t="s">
        <v>4846</v>
      </c>
      <c r="C546" s="261" t="s">
        <v>5</v>
      </c>
      <c r="D546" s="221"/>
      <c r="E546" s="221"/>
      <c r="F546" s="221"/>
      <c r="G546" s="221"/>
      <c r="H546" s="221"/>
      <c r="I546" s="221"/>
      <c r="J546" s="221"/>
      <c r="K546" s="221"/>
      <c r="L546" s="221"/>
      <c r="M546" s="221"/>
      <c r="N546" s="221"/>
      <c r="O546" s="221"/>
      <c r="P546" s="221"/>
      <c r="Q546" s="221"/>
      <c r="R546" s="221"/>
      <c r="S546" s="221"/>
      <c r="T546" s="221"/>
      <c r="U546" s="221"/>
      <c r="V546" s="221"/>
      <c r="W546" s="221"/>
      <c r="X546" s="221"/>
      <c r="Y546" s="221"/>
      <c r="Z546" s="221"/>
      <c r="AA546" s="221"/>
      <c r="AB546" s="221">
        <v>2</v>
      </c>
      <c r="AC546" s="221">
        <v>94</v>
      </c>
      <c r="AD546" s="102">
        <f t="shared" si="31"/>
        <v>23.5</v>
      </c>
    </row>
    <row r="547" spans="1:30">
      <c r="A547" s="1" t="s">
        <v>4946</v>
      </c>
      <c r="B547" s="221" t="s">
        <v>4847</v>
      </c>
      <c r="C547" s="261" t="s">
        <v>5</v>
      </c>
      <c r="D547" s="221"/>
      <c r="E547" s="221"/>
      <c r="F547" s="221"/>
      <c r="G547" s="221"/>
      <c r="H547" s="221"/>
      <c r="I547" s="221"/>
      <c r="J547" s="221"/>
      <c r="K547" s="221"/>
      <c r="L547" s="221"/>
      <c r="M547" s="221"/>
      <c r="N547" s="221"/>
      <c r="O547" s="221"/>
      <c r="P547" s="221"/>
      <c r="Q547" s="221"/>
      <c r="R547" s="221"/>
      <c r="S547" s="221"/>
      <c r="T547" s="221"/>
      <c r="U547" s="221"/>
      <c r="V547" s="221"/>
      <c r="W547" s="221"/>
      <c r="X547" s="221"/>
      <c r="Y547" s="221"/>
      <c r="Z547" s="221"/>
      <c r="AA547" s="221"/>
      <c r="AB547" s="221">
        <v>42</v>
      </c>
      <c r="AC547" s="221">
        <v>3234</v>
      </c>
      <c r="AD547" s="102">
        <f t="shared" si="31"/>
        <v>808.5</v>
      </c>
    </row>
    <row r="548" spans="1:30">
      <c r="A548" s="1" t="s">
        <v>4947</v>
      </c>
      <c r="B548" s="221" t="s">
        <v>4848</v>
      </c>
      <c r="C548" s="261" t="s">
        <v>5</v>
      </c>
      <c r="D548" s="221"/>
      <c r="E548" s="221"/>
      <c r="F548" s="221"/>
      <c r="G548" s="221"/>
      <c r="H548" s="221"/>
      <c r="I548" s="221"/>
      <c r="J548" s="221"/>
      <c r="K548" s="221"/>
      <c r="L548" s="221"/>
      <c r="M548" s="221"/>
      <c r="N548" s="221"/>
      <c r="O548" s="221"/>
      <c r="P548" s="221"/>
      <c r="Q548" s="221"/>
      <c r="R548" s="221"/>
      <c r="S548" s="221"/>
      <c r="T548" s="221"/>
      <c r="U548" s="221"/>
      <c r="V548" s="221"/>
      <c r="W548" s="221"/>
      <c r="X548" s="221"/>
      <c r="Y548" s="221"/>
      <c r="Z548" s="221"/>
      <c r="AA548" s="221"/>
      <c r="AB548" s="221">
        <v>10</v>
      </c>
      <c r="AC548" s="221">
        <v>694</v>
      </c>
      <c r="AD548" s="102">
        <f t="shared" si="31"/>
        <v>173.5</v>
      </c>
    </row>
    <row r="549" spans="1:30">
      <c r="A549" s="1" t="s">
        <v>4948</v>
      </c>
      <c r="B549" s="221" t="s">
        <v>4849</v>
      </c>
      <c r="C549" s="261" t="s">
        <v>5</v>
      </c>
      <c r="D549" s="221"/>
      <c r="E549" s="221"/>
      <c r="F549" s="221"/>
      <c r="G549" s="221"/>
      <c r="H549" s="221"/>
      <c r="I549" s="221"/>
      <c r="J549" s="221"/>
      <c r="K549" s="221"/>
      <c r="L549" s="221"/>
      <c r="M549" s="221"/>
      <c r="N549" s="221"/>
      <c r="O549" s="221"/>
      <c r="P549" s="221"/>
      <c r="Q549" s="221"/>
      <c r="R549" s="221"/>
      <c r="S549" s="221"/>
      <c r="T549" s="221"/>
      <c r="U549" s="221"/>
      <c r="V549" s="221"/>
      <c r="W549" s="221"/>
      <c r="X549" s="221"/>
      <c r="Y549" s="221"/>
      <c r="Z549" s="221"/>
      <c r="AA549" s="221"/>
      <c r="AB549" s="221">
        <v>59</v>
      </c>
      <c r="AC549" s="221">
        <v>3185</v>
      </c>
      <c r="AD549" s="102">
        <f t="shared" si="31"/>
        <v>796.25</v>
      </c>
    </row>
    <row r="550" spans="1:30">
      <c r="A550" s="1" t="s">
        <v>4949</v>
      </c>
      <c r="B550" s="221" t="s">
        <v>4850</v>
      </c>
      <c r="C550" s="261" t="s">
        <v>5</v>
      </c>
      <c r="D550" s="221"/>
      <c r="E550" s="221"/>
      <c r="F550" s="221"/>
      <c r="G550" s="221"/>
      <c r="H550" s="221"/>
      <c r="I550" s="221"/>
      <c r="J550" s="221"/>
      <c r="K550" s="221"/>
      <c r="L550" s="221"/>
      <c r="M550" s="221"/>
      <c r="N550" s="221"/>
      <c r="O550" s="221"/>
      <c r="P550" s="221"/>
      <c r="Q550" s="221"/>
      <c r="R550" s="221"/>
      <c r="S550" s="221"/>
      <c r="T550" s="221"/>
      <c r="U550" s="221"/>
      <c r="V550" s="221"/>
      <c r="W550" s="221"/>
      <c r="X550" s="221"/>
      <c r="Y550" s="221"/>
      <c r="Z550" s="221"/>
      <c r="AA550" s="221"/>
      <c r="AB550" s="221">
        <v>19</v>
      </c>
      <c r="AC550" s="221">
        <v>1473</v>
      </c>
      <c r="AD550" s="102">
        <f t="shared" si="31"/>
        <v>368.25</v>
      </c>
    </row>
    <row r="551" spans="1:30">
      <c r="A551" s="1" t="s">
        <v>4950</v>
      </c>
      <c r="B551" s="221" t="s">
        <v>4851</v>
      </c>
      <c r="C551" s="261" t="s">
        <v>5</v>
      </c>
      <c r="D551" s="221"/>
      <c r="E551" s="221"/>
      <c r="F551" s="221"/>
      <c r="G551" s="221"/>
      <c r="H551" s="221"/>
      <c r="I551" s="221"/>
      <c r="J551" s="221"/>
      <c r="K551" s="221"/>
      <c r="L551" s="221"/>
      <c r="M551" s="221"/>
      <c r="N551" s="221"/>
      <c r="O551" s="221"/>
      <c r="P551" s="221"/>
      <c r="Q551" s="221"/>
      <c r="R551" s="221"/>
      <c r="S551" s="221"/>
      <c r="T551" s="221"/>
      <c r="U551" s="221"/>
      <c r="V551" s="221"/>
      <c r="W551" s="221"/>
      <c r="X551" s="221"/>
      <c r="Y551" s="221"/>
      <c r="Z551" s="221"/>
      <c r="AA551" s="221"/>
      <c r="AB551" s="221">
        <v>23</v>
      </c>
      <c r="AC551" s="221">
        <v>2113</v>
      </c>
      <c r="AD551" s="102">
        <f t="shared" si="31"/>
        <v>528.25</v>
      </c>
    </row>
    <row r="552" spans="1:30">
      <c r="A552" s="1" t="s">
        <v>4951</v>
      </c>
      <c r="B552" s="221" t="s">
        <v>4852</v>
      </c>
      <c r="C552" s="261" t="s">
        <v>5</v>
      </c>
      <c r="D552" s="221"/>
      <c r="E552" s="221"/>
      <c r="F552" s="221"/>
      <c r="G552" s="221"/>
      <c r="H552" s="221"/>
      <c r="I552" s="221"/>
      <c r="J552" s="221"/>
      <c r="K552" s="221"/>
      <c r="L552" s="221"/>
      <c r="M552" s="221"/>
      <c r="N552" s="221"/>
      <c r="O552" s="221"/>
      <c r="P552" s="221"/>
      <c r="Q552" s="221"/>
      <c r="R552" s="221"/>
      <c r="S552" s="221"/>
      <c r="T552" s="221"/>
      <c r="U552" s="221"/>
      <c r="V552" s="221"/>
      <c r="W552" s="221"/>
      <c r="X552" s="221"/>
      <c r="Y552" s="221"/>
      <c r="Z552" s="221"/>
      <c r="AA552" s="221"/>
      <c r="AB552" s="221">
        <v>8</v>
      </c>
      <c r="AC552" s="221">
        <v>524</v>
      </c>
      <c r="AD552" s="102">
        <f t="shared" si="31"/>
        <v>131</v>
      </c>
    </row>
    <row r="553" spans="1:30">
      <c r="A553" s="1" t="s">
        <v>4952</v>
      </c>
      <c r="B553" s="221" t="s">
        <v>4853</v>
      </c>
      <c r="C553" s="261" t="s">
        <v>5</v>
      </c>
      <c r="D553" s="221"/>
      <c r="E553" s="221"/>
      <c r="F553" s="221"/>
      <c r="G553" s="221"/>
      <c r="H553" s="221"/>
      <c r="I553" s="221"/>
      <c r="J553" s="221"/>
      <c r="K553" s="221"/>
      <c r="L553" s="221"/>
      <c r="M553" s="221"/>
      <c r="N553" s="221"/>
      <c r="O553" s="221"/>
      <c r="P553" s="221"/>
      <c r="Q553" s="221"/>
      <c r="R553" s="221"/>
      <c r="S553" s="221"/>
      <c r="T553" s="221"/>
      <c r="U553" s="221"/>
      <c r="V553" s="221"/>
      <c r="W553" s="221"/>
      <c r="X553" s="221"/>
      <c r="Y553" s="221"/>
      <c r="Z553" s="221"/>
      <c r="AA553" s="221"/>
      <c r="AB553" s="221">
        <v>13</v>
      </c>
      <c r="AC553" s="221">
        <v>887</v>
      </c>
      <c r="AD553" s="102">
        <f t="shared" si="31"/>
        <v>221.75</v>
      </c>
    </row>
    <row r="554" spans="1:30">
      <c r="A554" s="1" t="s">
        <v>4953</v>
      </c>
      <c r="B554" s="221" t="s">
        <v>4854</v>
      </c>
      <c r="C554" s="261" t="s">
        <v>5</v>
      </c>
      <c r="D554" s="221"/>
      <c r="E554" s="221"/>
      <c r="F554" s="221"/>
      <c r="G554" s="221"/>
      <c r="H554" s="221"/>
      <c r="I554" s="221"/>
      <c r="J554" s="221"/>
      <c r="K554" s="221"/>
      <c r="L554" s="221"/>
      <c r="M554" s="221"/>
      <c r="N554" s="221"/>
      <c r="O554" s="221"/>
      <c r="P554" s="221"/>
      <c r="Q554" s="221"/>
      <c r="R554" s="221"/>
      <c r="S554" s="221"/>
      <c r="T554" s="221"/>
      <c r="U554" s="221"/>
      <c r="V554" s="221"/>
      <c r="W554" s="221"/>
      <c r="X554" s="221"/>
      <c r="Y554" s="221"/>
      <c r="Z554" s="221"/>
      <c r="AA554" s="221"/>
      <c r="AB554" s="221">
        <v>27</v>
      </c>
      <c r="AC554" s="221">
        <v>1741</v>
      </c>
      <c r="AD554" s="102">
        <f t="shared" si="31"/>
        <v>435.25</v>
      </c>
    </row>
    <row r="555" spans="1:30">
      <c r="A555" s="1" t="s">
        <v>4954</v>
      </c>
      <c r="B555" s="221" t="s">
        <v>4855</v>
      </c>
      <c r="C555" s="261" t="s">
        <v>5</v>
      </c>
      <c r="D555" s="221"/>
      <c r="E555" s="221"/>
      <c r="F555" s="221"/>
      <c r="G555" s="221"/>
      <c r="H555" s="221"/>
      <c r="I555" s="221"/>
      <c r="J555" s="221"/>
      <c r="K555" s="221"/>
      <c r="L555" s="221"/>
      <c r="M555" s="221"/>
      <c r="N555" s="221"/>
      <c r="O555" s="221"/>
      <c r="P555" s="221"/>
      <c r="Q555" s="221"/>
      <c r="R555" s="221"/>
      <c r="S555" s="221"/>
      <c r="T555" s="221"/>
      <c r="U555" s="221"/>
      <c r="V555" s="221"/>
      <c r="W555" s="221"/>
      <c r="X555" s="221"/>
      <c r="Y555" s="221"/>
      <c r="Z555" s="221"/>
      <c r="AA555" s="221"/>
      <c r="AB555" s="221">
        <v>3</v>
      </c>
      <c r="AC555" s="221">
        <v>237</v>
      </c>
      <c r="AD555" s="102">
        <f t="shared" si="31"/>
        <v>59.25</v>
      </c>
    </row>
    <row r="556" spans="1:30">
      <c r="A556" s="1" t="s">
        <v>4955</v>
      </c>
      <c r="B556" s="221" t="s">
        <v>4856</v>
      </c>
      <c r="C556" s="261" t="s">
        <v>5</v>
      </c>
      <c r="D556" s="221"/>
      <c r="E556" s="221"/>
      <c r="F556" s="221"/>
      <c r="G556" s="221"/>
      <c r="H556" s="221"/>
      <c r="I556" s="221"/>
      <c r="J556" s="221"/>
      <c r="K556" s="221"/>
      <c r="L556" s="221"/>
      <c r="M556" s="221"/>
      <c r="N556" s="221"/>
      <c r="O556" s="221"/>
      <c r="P556" s="221"/>
      <c r="Q556" s="221"/>
      <c r="R556" s="221"/>
      <c r="S556" s="221"/>
      <c r="T556" s="221"/>
      <c r="U556" s="221"/>
      <c r="V556" s="221"/>
      <c r="W556" s="221"/>
      <c r="X556" s="221"/>
      <c r="Y556" s="221"/>
      <c r="Z556" s="221"/>
      <c r="AA556" s="221"/>
      <c r="AB556" s="221">
        <v>2</v>
      </c>
      <c r="AC556" s="221">
        <v>218</v>
      </c>
      <c r="AD556" s="102">
        <f t="shared" si="31"/>
        <v>54.5</v>
      </c>
    </row>
    <row r="557" spans="1:30">
      <c r="A557" s="1" t="s">
        <v>4956</v>
      </c>
      <c r="B557" s="221" t="s">
        <v>4857</v>
      </c>
      <c r="C557" s="261" t="s">
        <v>5</v>
      </c>
      <c r="D557" s="221"/>
      <c r="E557" s="221"/>
      <c r="F557" s="221"/>
      <c r="G557" s="221"/>
      <c r="H557" s="221"/>
      <c r="I557" s="221"/>
      <c r="J557" s="221"/>
      <c r="K557" s="221"/>
      <c r="L557" s="221"/>
      <c r="M557" s="221"/>
      <c r="N557" s="221"/>
      <c r="O557" s="221"/>
      <c r="P557" s="221"/>
      <c r="Q557" s="221"/>
      <c r="R557" s="221"/>
      <c r="S557" s="221"/>
      <c r="T557" s="221"/>
      <c r="U557" s="221"/>
      <c r="V557" s="221"/>
      <c r="W557" s="221"/>
      <c r="X557" s="221"/>
      <c r="Y557" s="221"/>
      <c r="Z557" s="221"/>
      <c r="AA557" s="221"/>
      <c r="AB557" s="221">
        <v>9</v>
      </c>
      <c r="AC557" s="221">
        <v>627</v>
      </c>
      <c r="AD557" s="102">
        <f t="shared" si="31"/>
        <v>156.75</v>
      </c>
    </row>
    <row r="558" spans="1:30">
      <c r="A558" s="1" t="s">
        <v>4957</v>
      </c>
      <c r="B558" s="221" t="s">
        <v>4858</v>
      </c>
      <c r="C558" s="261" t="s">
        <v>5</v>
      </c>
      <c r="D558" s="221"/>
      <c r="E558" s="221"/>
      <c r="F558" s="221"/>
      <c r="G558" s="221"/>
      <c r="H558" s="221"/>
      <c r="I558" s="221"/>
      <c r="J558" s="221"/>
      <c r="K558" s="221"/>
      <c r="L558" s="221"/>
      <c r="M558" s="221"/>
      <c r="N558" s="221"/>
      <c r="O558" s="221"/>
      <c r="P558" s="221"/>
      <c r="Q558" s="221"/>
      <c r="R558" s="221"/>
      <c r="S558" s="221"/>
      <c r="T558" s="221"/>
      <c r="U558" s="221"/>
      <c r="V558" s="221"/>
      <c r="W558" s="221"/>
      <c r="X558" s="221"/>
      <c r="Y558" s="221"/>
      <c r="Z558" s="221"/>
      <c r="AA558" s="221"/>
      <c r="AB558" s="221">
        <v>3</v>
      </c>
      <c r="AC558" s="221">
        <v>129</v>
      </c>
      <c r="AD558" s="102">
        <f t="shared" si="31"/>
        <v>32.25</v>
      </c>
    </row>
    <row r="559" spans="1:30">
      <c r="A559" s="1" t="s">
        <v>4958</v>
      </c>
      <c r="B559" s="221" t="s">
        <v>4859</v>
      </c>
      <c r="C559" s="261" t="s">
        <v>5</v>
      </c>
      <c r="D559" s="221"/>
      <c r="E559" s="221"/>
      <c r="F559" s="221"/>
      <c r="G559" s="221"/>
      <c r="H559" s="221"/>
      <c r="I559" s="221"/>
      <c r="J559" s="221"/>
      <c r="K559" s="221"/>
      <c r="L559" s="221"/>
      <c r="M559" s="221"/>
      <c r="N559" s="221"/>
      <c r="O559" s="221"/>
      <c r="P559" s="221"/>
      <c r="Q559" s="221"/>
      <c r="R559" s="221"/>
      <c r="S559" s="221"/>
      <c r="T559" s="221"/>
      <c r="U559" s="221"/>
      <c r="V559" s="221"/>
      <c r="W559" s="221"/>
      <c r="X559" s="221"/>
      <c r="Y559" s="221"/>
      <c r="Z559" s="221"/>
      <c r="AA559" s="221"/>
      <c r="AB559" s="221">
        <v>30</v>
      </c>
      <c r="AC559" s="221">
        <v>2174</v>
      </c>
      <c r="AD559" s="102">
        <f t="shared" si="31"/>
        <v>543.5</v>
      </c>
    </row>
    <row r="560" spans="1:30">
      <c r="A560" s="1" t="s">
        <v>4959</v>
      </c>
      <c r="B560" s="221" t="s">
        <v>4860</v>
      </c>
      <c r="C560" s="261" t="s">
        <v>5</v>
      </c>
      <c r="D560" s="221"/>
      <c r="E560" s="221"/>
      <c r="F560" s="221"/>
      <c r="G560" s="221"/>
      <c r="H560" s="221"/>
      <c r="I560" s="221"/>
      <c r="J560" s="221"/>
      <c r="K560" s="221"/>
      <c r="L560" s="221"/>
      <c r="M560" s="221"/>
      <c r="N560" s="221"/>
      <c r="O560" s="221"/>
      <c r="P560" s="221"/>
      <c r="Q560" s="221"/>
      <c r="R560" s="221"/>
      <c r="S560" s="221"/>
      <c r="T560" s="221"/>
      <c r="U560" s="221"/>
      <c r="V560" s="221"/>
      <c r="W560" s="221"/>
      <c r="X560" s="221"/>
      <c r="Y560" s="221"/>
      <c r="Z560" s="221"/>
      <c r="AA560" s="221"/>
      <c r="AB560" s="221">
        <v>34</v>
      </c>
      <c r="AC560" s="221">
        <v>2674</v>
      </c>
      <c r="AD560" s="102">
        <f t="shared" si="31"/>
        <v>668.5</v>
      </c>
    </row>
    <row r="561" spans="1:30">
      <c r="A561" s="1" t="s">
        <v>4960</v>
      </c>
      <c r="B561" s="221" t="s">
        <v>4861</v>
      </c>
      <c r="C561" s="261" t="s">
        <v>5</v>
      </c>
      <c r="D561" s="221"/>
      <c r="E561" s="221"/>
      <c r="F561" s="221"/>
      <c r="G561" s="221"/>
      <c r="H561" s="221"/>
      <c r="I561" s="221"/>
      <c r="J561" s="221"/>
      <c r="K561" s="221"/>
      <c r="L561" s="221"/>
      <c r="M561" s="221"/>
      <c r="N561" s="221"/>
      <c r="O561" s="221"/>
      <c r="P561" s="221"/>
      <c r="Q561" s="221"/>
      <c r="R561" s="221"/>
      <c r="S561" s="221"/>
      <c r="T561" s="221"/>
      <c r="U561" s="221"/>
      <c r="V561" s="221"/>
      <c r="W561" s="221"/>
      <c r="X561" s="221"/>
      <c r="Y561" s="221"/>
      <c r="Z561" s="221"/>
      <c r="AA561" s="221"/>
      <c r="AB561" s="221">
        <v>17</v>
      </c>
      <c r="AC561" s="221">
        <v>1307</v>
      </c>
      <c r="AD561" s="102">
        <f t="shared" si="31"/>
        <v>326.75</v>
      </c>
    </row>
    <row r="562" spans="1:30">
      <c r="A562" s="1" t="s">
        <v>4961</v>
      </c>
      <c r="B562" s="221" t="s">
        <v>4862</v>
      </c>
      <c r="C562" s="261" t="s">
        <v>5</v>
      </c>
      <c r="D562" s="221"/>
      <c r="E562" s="221"/>
      <c r="F562" s="221"/>
      <c r="G562" s="221"/>
      <c r="H562" s="221"/>
      <c r="I562" s="221"/>
      <c r="J562" s="221"/>
      <c r="K562" s="221"/>
      <c r="L562" s="221"/>
      <c r="M562" s="221"/>
      <c r="N562" s="221"/>
      <c r="O562" s="221"/>
      <c r="P562" s="221"/>
      <c r="Q562" s="221"/>
      <c r="R562" s="221"/>
      <c r="S562" s="221"/>
      <c r="T562" s="221"/>
      <c r="U562" s="221"/>
      <c r="V562" s="221"/>
      <c r="W562" s="221"/>
      <c r="X562" s="221"/>
      <c r="Y562" s="221"/>
      <c r="Z562" s="221"/>
      <c r="AA562" s="221"/>
      <c r="AB562" s="221">
        <v>26</v>
      </c>
      <c r="AC562" s="221">
        <v>1662</v>
      </c>
      <c r="AD562" s="102">
        <f t="shared" si="31"/>
        <v>415.5</v>
      </c>
    </row>
    <row r="563" spans="1:30">
      <c r="A563" s="1" t="s">
        <v>4962</v>
      </c>
      <c r="B563" s="221" t="s">
        <v>4863</v>
      </c>
      <c r="C563" s="261" t="s">
        <v>5</v>
      </c>
      <c r="D563" s="221"/>
      <c r="E563" s="221"/>
      <c r="F563" s="221"/>
      <c r="G563" s="221"/>
      <c r="H563" s="221"/>
      <c r="I563" s="221"/>
      <c r="J563" s="221"/>
      <c r="K563" s="221"/>
      <c r="L563" s="221"/>
      <c r="M563" s="221"/>
      <c r="N563" s="221"/>
      <c r="O563" s="221"/>
      <c r="P563" s="221"/>
      <c r="Q563" s="221"/>
      <c r="R563" s="221"/>
      <c r="S563" s="221"/>
      <c r="T563" s="221"/>
      <c r="U563" s="221"/>
      <c r="V563" s="221"/>
      <c r="W563" s="221"/>
      <c r="X563" s="221"/>
      <c r="Y563" s="221"/>
      <c r="Z563" s="221"/>
      <c r="AA563" s="221"/>
      <c r="AB563" s="221">
        <v>4</v>
      </c>
      <c r="AC563" s="221">
        <v>352</v>
      </c>
      <c r="AD563" s="102">
        <f t="shared" si="31"/>
        <v>88</v>
      </c>
    </row>
    <row r="564" spans="1:30">
      <c r="A564" s="1" t="s">
        <v>4963</v>
      </c>
      <c r="B564" s="221" t="s">
        <v>4864</v>
      </c>
      <c r="C564" s="261" t="s">
        <v>5</v>
      </c>
      <c r="D564" s="221"/>
      <c r="E564" s="221"/>
      <c r="F564" s="221"/>
      <c r="G564" s="221"/>
      <c r="H564" s="221"/>
      <c r="I564" s="221"/>
      <c r="J564" s="221"/>
      <c r="K564" s="221"/>
      <c r="L564" s="221"/>
      <c r="M564" s="221"/>
      <c r="N564" s="221"/>
      <c r="O564" s="221"/>
      <c r="P564" s="221"/>
      <c r="Q564" s="221"/>
      <c r="R564" s="221"/>
      <c r="S564" s="221"/>
      <c r="T564" s="221"/>
      <c r="U564" s="221"/>
      <c r="V564" s="221"/>
      <c r="W564" s="221"/>
      <c r="X564" s="221"/>
      <c r="Y564" s="221"/>
      <c r="Z564" s="221"/>
      <c r="AA564" s="221"/>
      <c r="AB564" s="221">
        <v>29</v>
      </c>
      <c r="AC564" s="221">
        <v>2035</v>
      </c>
      <c r="AD564" s="102">
        <f t="shared" si="31"/>
        <v>508.75</v>
      </c>
    </row>
    <row r="565" spans="1:30">
      <c r="A565" s="1" t="s">
        <v>4964</v>
      </c>
      <c r="B565" s="221" t="s">
        <v>4865</v>
      </c>
      <c r="C565" s="261" t="s">
        <v>5</v>
      </c>
      <c r="D565" s="221"/>
      <c r="E565" s="221"/>
      <c r="F565" s="221"/>
      <c r="G565" s="221"/>
      <c r="H565" s="221"/>
      <c r="I565" s="221"/>
      <c r="J565" s="221"/>
      <c r="K565" s="221"/>
      <c r="L565" s="221"/>
      <c r="M565" s="221"/>
      <c r="N565" s="221"/>
      <c r="O565" s="221"/>
      <c r="P565" s="221"/>
      <c r="Q565" s="221"/>
      <c r="R565" s="221"/>
      <c r="S565" s="221"/>
      <c r="T565" s="221"/>
      <c r="U565" s="221"/>
      <c r="V565" s="221"/>
      <c r="W565" s="221"/>
      <c r="X565" s="221"/>
      <c r="Y565" s="221"/>
      <c r="Z565" s="221"/>
      <c r="AA565" s="221"/>
      <c r="AB565" s="221">
        <v>5</v>
      </c>
      <c r="AC565" s="221">
        <v>435</v>
      </c>
      <c r="AD565" s="102">
        <f t="shared" si="31"/>
        <v>108.75</v>
      </c>
    </row>
    <row r="566" spans="1:30">
      <c r="A566" s="445" t="s">
        <v>925</v>
      </c>
      <c r="B566" s="446"/>
      <c r="C566" s="447"/>
      <c r="D566" s="163">
        <f>SUM(D3:D12)</f>
        <v>186</v>
      </c>
      <c r="E566" s="163">
        <f>SUM(E3:E12)</f>
        <v>12294</v>
      </c>
      <c r="F566" s="163">
        <f>SUM(F3:F12)</f>
        <v>3073.5</v>
      </c>
      <c r="G566" s="163">
        <f t="shared" ref="G566:O566" si="32">SUM(G3:G14)</f>
        <v>926</v>
      </c>
      <c r="H566" s="163">
        <f t="shared" si="32"/>
        <v>63942</v>
      </c>
      <c r="I566" s="163">
        <f t="shared" si="32"/>
        <v>15985.5</v>
      </c>
      <c r="J566" s="217">
        <f t="shared" si="32"/>
        <v>1165</v>
      </c>
      <c r="K566" s="217">
        <f t="shared" si="32"/>
        <v>76351</v>
      </c>
      <c r="L566" s="217">
        <f t="shared" si="32"/>
        <v>19087.75</v>
      </c>
      <c r="M566" s="217">
        <f t="shared" si="32"/>
        <v>1690</v>
      </c>
      <c r="N566" s="217">
        <f t="shared" si="32"/>
        <v>115158</v>
      </c>
      <c r="O566" s="217">
        <f t="shared" si="32"/>
        <v>28789.5</v>
      </c>
      <c r="P566" s="217">
        <f>SUM(P3:P71)</f>
        <v>2733</v>
      </c>
      <c r="Q566" s="217">
        <f>SUM(Q3:Q71)</f>
        <v>181887</v>
      </c>
      <c r="R566" s="217">
        <f>SUM(R3:R71)</f>
        <v>45471.75</v>
      </c>
      <c r="S566" s="217">
        <f>SUM(S3:S189)</f>
        <v>7685</v>
      </c>
      <c r="T566" s="217">
        <f>SUM(T3:T189)</f>
        <v>509611</v>
      </c>
      <c r="U566" s="217">
        <f>SUM(U3:U189)</f>
        <v>127402.75</v>
      </c>
      <c r="V566" s="217">
        <f>SUM(V3:V333)</f>
        <v>18382</v>
      </c>
      <c r="W566" s="217">
        <f>SUM(W3:W333)</f>
        <v>1247590</v>
      </c>
      <c r="X566" s="217">
        <f>SUM(X3:X333)</f>
        <v>311897.5</v>
      </c>
      <c r="Y566" s="217">
        <f>SUM(Y3:Y466)</f>
        <v>27482</v>
      </c>
      <c r="Z566" s="217">
        <f>SUM(Z3:Z466)</f>
        <v>1909762</v>
      </c>
      <c r="AA566" s="217">
        <f>SUM(AA3:AA466)</f>
        <v>477440.5</v>
      </c>
      <c r="AB566" s="217">
        <f>SUM(AB3:AB565)</f>
        <v>37097</v>
      </c>
      <c r="AC566" s="217">
        <f>SUM(AC3:AC565)</f>
        <v>2584407</v>
      </c>
      <c r="AD566" s="217">
        <f>SUM(AD3:AD565)</f>
        <v>646101.75</v>
      </c>
    </row>
  </sheetData>
  <autoFilter ref="A1:R566" xr:uid="{9CDBA9FB-FAA5-4848-AD3A-CC66D6F28F00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</autoFilter>
  <mergeCells count="13">
    <mergeCell ref="AB1:AD1"/>
    <mergeCell ref="Y1:AA1"/>
    <mergeCell ref="V1:X1"/>
    <mergeCell ref="S1:U1"/>
    <mergeCell ref="M1:O1"/>
    <mergeCell ref="P1:R1"/>
    <mergeCell ref="J1:L1"/>
    <mergeCell ref="G1:I1"/>
    <mergeCell ref="A566:C566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CAE6-0535-4972-884B-BCC31E0DA2C4}">
  <sheetPr>
    <tabColor theme="5" tint="-0.249977111117893"/>
  </sheetPr>
  <dimension ref="A1:AD38"/>
  <sheetViews>
    <sheetView showGridLines="0" zoomScale="90" zoomScaleNormal="90" workbookViewId="0">
      <pane xSplit="3" ySplit="2" topLeftCell="AB24" activePane="bottomRight" state="frozen"/>
      <selection activeCell="G24" sqref="G24"/>
      <selection pane="topRight" activeCell="G24" sqref="G24"/>
      <selection pane="bottomLeft" activeCell="G24" sqref="G24"/>
      <selection pane="bottomRight" activeCell="AD4" sqref="AD4:AD30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hidden="1" customWidth="1"/>
    <col min="17" max="18" width="14.140625" hidden="1" customWidth="1"/>
    <col min="19" max="19" width="10" hidden="1" customWidth="1"/>
    <col min="20" max="21" width="14.140625" hidden="1" customWidth="1"/>
    <col min="22" max="22" width="10" hidden="1" customWidth="1"/>
    <col min="23" max="24" width="14.140625" hidden="1" customWidth="1"/>
    <col min="25" max="25" width="10" hidden="1" customWidth="1"/>
    <col min="26" max="27" width="14.140625" hidden="1" customWidth="1"/>
    <col min="28" max="28" width="10" bestFit="1" customWidth="1"/>
    <col min="29" max="30" width="14.140625" customWidth="1"/>
  </cols>
  <sheetData>
    <row r="1" spans="1:30">
      <c r="A1" s="454" t="s">
        <v>0</v>
      </c>
      <c r="B1" s="455" t="s">
        <v>2</v>
      </c>
      <c r="C1" s="454" t="s">
        <v>1</v>
      </c>
      <c r="D1" s="450">
        <v>43132</v>
      </c>
      <c r="E1" s="450"/>
      <c r="F1" s="450"/>
      <c r="G1" s="450">
        <v>43160</v>
      </c>
      <c r="H1" s="450"/>
      <c r="I1" s="450"/>
      <c r="J1" s="450">
        <v>43191</v>
      </c>
      <c r="K1" s="450"/>
      <c r="L1" s="450"/>
      <c r="M1" s="450">
        <v>43221</v>
      </c>
      <c r="N1" s="450"/>
      <c r="O1" s="450"/>
      <c r="P1" s="450">
        <v>43252</v>
      </c>
      <c r="Q1" s="450"/>
      <c r="R1" s="450"/>
      <c r="S1" s="450">
        <v>43282</v>
      </c>
      <c r="T1" s="450"/>
      <c r="U1" s="450"/>
      <c r="V1" s="450">
        <v>43313</v>
      </c>
      <c r="W1" s="450"/>
      <c r="X1" s="450"/>
      <c r="Y1" s="450">
        <v>43344</v>
      </c>
      <c r="Z1" s="450"/>
      <c r="AA1" s="450"/>
      <c r="AB1" s="450">
        <v>43374</v>
      </c>
      <c r="AC1" s="450"/>
      <c r="AD1" s="450"/>
    </row>
    <row r="2" spans="1:30">
      <c r="A2" s="454"/>
      <c r="B2" s="455"/>
      <c r="C2" s="454"/>
      <c r="D2" s="273" t="s">
        <v>923</v>
      </c>
      <c r="E2" s="273" t="s">
        <v>922</v>
      </c>
      <c r="F2" s="274">
        <v>0.25</v>
      </c>
      <c r="G2" s="273" t="s">
        <v>923</v>
      </c>
      <c r="H2" s="273" t="s">
        <v>922</v>
      </c>
      <c r="I2" s="274">
        <v>0.25</v>
      </c>
      <c r="J2" s="273" t="s">
        <v>923</v>
      </c>
      <c r="K2" s="273" t="s">
        <v>922</v>
      </c>
      <c r="L2" s="274">
        <v>0.25</v>
      </c>
      <c r="M2" s="273" t="s">
        <v>923</v>
      </c>
      <c r="N2" s="273" t="s">
        <v>922</v>
      </c>
      <c r="O2" s="274">
        <v>0.25</v>
      </c>
      <c r="P2" s="273" t="s">
        <v>923</v>
      </c>
      <c r="Q2" s="273" t="s">
        <v>922</v>
      </c>
      <c r="R2" s="274">
        <v>0.25</v>
      </c>
      <c r="S2" s="273" t="s">
        <v>923</v>
      </c>
      <c r="T2" s="273" t="s">
        <v>922</v>
      </c>
      <c r="U2" s="274">
        <v>0.25</v>
      </c>
      <c r="V2" s="273" t="s">
        <v>923</v>
      </c>
      <c r="W2" s="273" t="s">
        <v>922</v>
      </c>
      <c r="X2" s="274">
        <v>0.25</v>
      </c>
      <c r="Y2" s="273" t="s">
        <v>923</v>
      </c>
      <c r="Z2" s="273" t="s">
        <v>922</v>
      </c>
      <c r="AA2" s="274">
        <v>0.25</v>
      </c>
      <c r="AB2" s="273" t="s">
        <v>923</v>
      </c>
      <c r="AC2" s="273" t="s">
        <v>922</v>
      </c>
      <c r="AD2" s="274">
        <v>0.25</v>
      </c>
    </row>
    <row r="3" spans="1:30">
      <c r="A3" s="1" t="s">
        <v>2498</v>
      </c>
      <c r="B3" s="179" t="s">
        <v>2513</v>
      </c>
      <c r="C3" s="261" t="s">
        <v>310</v>
      </c>
      <c r="D3" s="159">
        <v>28</v>
      </c>
      <c r="E3" s="160">
        <v>2040</v>
      </c>
      <c r="F3" s="58">
        <f>E3*25%</f>
        <v>510</v>
      </c>
      <c r="G3" s="194">
        <v>183</v>
      </c>
      <c r="H3" s="194">
        <v>12173</v>
      </c>
      <c r="I3" s="58">
        <f>H3*25%</f>
        <v>3043.25</v>
      </c>
      <c r="J3" s="210">
        <v>248</v>
      </c>
      <c r="K3" s="210">
        <v>16100</v>
      </c>
      <c r="L3" s="219">
        <f>K3*25%</f>
        <v>4025</v>
      </c>
      <c r="M3" s="210">
        <v>382</v>
      </c>
      <c r="N3" s="210">
        <v>27486</v>
      </c>
      <c r="O3" s="219">
        <f>N3*25%</f>
        <v>6871.5</v>
      </c>
      <c r="P3" s="270">
        <v>42</v>
      </c>
      <c r="Q3" s="270">
        <v>2562</v>
      </c>
      <c r="R3" s="268">
        <f>Q3*25%</f>
        <v>640.5</v>
      </c>
      <c r="S3" s="271">
        <v>63</v>
      </c>
      <c r="T3" s="271">
        <v>4193</v>
      </c>
      <c r="U3" s="268">
        <f>T3*25%</f>
        <v>1048.25</v>
      </c>
      <c r="V3" s="271">
        <v>56</v>
      </c>
      <c r="W3" s="271">
        <v>3580</v>
      </c>
      <c r="X3" s="268">
        <f>W3*25%</f>
        <v>895</v>
      </c>
      <c r="Y3" s="271">
        <v>67</v>
      </c>
      <c r="Z3" s="271">
        <v>4477</v>
      </c>
      <c r="AA3" s="268">
        <f>Z3*25%</f>
        <v>1119.25</v>
      </c>
      <c r="AB3" s="271">
        <v>58</v>
      </c>
      <c r="AC3" s="271">
        <v>4686</v>
      </c>
      <c r="AD3" s="268">
        <f>AC3*25%</f>
        <v>1171.5</v>
      </c>
    </row>
    <row r="4" spans="1:30">
      <c r="A4" s="1" t="s">
        <v>2499</v>
      </c>
      <c r="B4" s="179" t="s">
        <v>2514</v>
      </c>
      <c r="C4" s="261" t="s">
        <v>5</v>
      </c>
      <c r="D4" s="159">
        <v>30</v>
      </c>
      <c r="E4" s="160">
        <v>2002</v>
      </c>
      <c r="F4" s="58">
        <f t="shared" ref="F4:F12" si="0">E4*25%</f>
        <v>500.5</v>
      </c>
      <c r="G4" s="194">
        <v>119</v>
      </c>
      <c r="H4" s="194">
        <v>7985</v>
      </c>
      <c r="I4" s="58">
        <f t="shared" ref="I4:I14" si="1">H4*25%</f>
        <v>1996.25</v>
      </c>
      <c r="J4" s="210">
        <v>92</v>
      </c>
      <c r="K4" s="210">
        <v>6284</v>
      </c>
      <c r="L4" s="219">
        <f t="shared" ref="L4:L14" si="2">K4*25%</f>
        <v>1571</v>
      </c>
      <c r="M4" s="210">
        <v>112</v>
      </c>
      <c r="N4" s="210">
        <v>8460</v>
      </c>
      <c r="O4" s="219">
        <f t="shared" ref="O4:O14" si="3">N4*25%</f>
        <v>2115</v>
      </c>
      <c r="P4" s="270">
        <v>107</v>
      </c>
      <c r="Q4" s="270">
        <v>7437</v>
      </c>
      <c r="R4" s="268">
        <f t="shared" ref="R4:R17" si="4">Q4*25%</f>
        <v>1859.25</v>
      </c>
      <c r="S4" s="271">
        <v>135</v>
      </c>
      <c r="T4" s="271">
        <v>9441</v>
      </c>
      <c r="U4" s="268">
        <f t="shared" ref="U4:U17" si="5">T4*25%</f>
        <v>2360.25</v>
      </c>
      <c r="V4" s="271">
        <v>159</v>
      </c>
      <c r="W4" s="271">
        <v>11057</v>
      </c>
      <c r="X4" s="268">
        <f t="shared" ref="X4:X17" si="6">W4*25%</f>
        <v>2764.25</v>
      </c>
      <c r="Y4" s="271">
        <v>130</v>
      </c>
      <c r="Z4" s="271">
        <v>8898</v>
      </c>
      <c r="AA4" s="268">
        <f t="shared" ref="AA4:AA17" si="7">Z4*25%</f>
        <v>2224.5</v>
      </c>
      <c r="AB4" s="271">
        <v>138</v>
      </c>
      <c r="AC4" s="271">
        <v>8998</v>
      </c>
      <c r="AD4" s="268">
        <f t="shared" ref="AD4:AD37" si="8">AC4*25%</f>
        <v>2249.5</v>
      </c>
    </row>
    <row r="5" spans="1:30">
      <c r="A5" s="1" t="s">
        <v>2500</v>
      </c>
      <c r="B5" s="179" t="s">
        <v>2515</v>
      </c>
      <c r="C5" s="261" t="s">
        <v>261</v>
      </c>
      <c r="D5" s="159">
        <v>17</v>
      </c>
      <c r="E5" s="160">
        <v>807</v>
      </c>
      <c r="F5" s="58">
        <f t="shared" si="0"/>
        <v>201.75</v>
      </c>
      <c r="G5" s="194">
        <v>51</v>
      </c>
      <c r="H5" s="194">
        <v>3413</v>
      </c>
      <c r="I5" s="58">
        <f t="shared" si="1"/>
        <v>853.25</v>
      </c>
      <c r="J5" s="210">
        <v>60</v>
      </c>
      <c r="K5" s="210">
        <v>4456</v>
      </c>
      <c r="L5" s="219">
        <f t="shared" si="2"/>
        <v>1114</v>
      </c>
      <c r="M5" s="210">
        <v>65</v>
      </c>
      <c r="N5" s="210">
        <v>4843</v>
      </c>
      <c r="O5" s="219">
        <f t="shared" si="3"/>
        <v>1210.75</v>
      </c>
      <c r="P5" s="270">
        <v>60</v>
      </c>
      <c r="Q5" s="270">
        <v>4208</v>
      </c>
      <c r="R5" s="268">
        <f t="shared" si="4"/>
        <v>1052</v>
      </c>
      <c r="S5" s="271">
        <v>92</v>
      </c>
      <c r="T5" s="271">
        <v>5448</v>
      </c>
      <c r="U5" s="268">
        <f t="shared" si="5"/>
        <v>1362</v>
      </c>
      <c r="V5" s="271">
        <v>131</v>
      </c>
      <c r="W5" s="271">
        <v>7825</v>
      </c>
      <c r="X5" s="268">
        <f t="shared" si="6"/>
        <v>1956.25</v>
      </c>
      <c r="Y5" s="271">
        <v>85</v>
      </c>
      <c r="Z5" s="271">
        <v>4403</v>
      </c>
      <c r="AA5" s="268">
        <f t="shared" si="7"/>
        <v>1100.75</v>
      </c>
      <c r="AB5" s="271">
        <v>76</v>
      </c>
      <c r="AC5" s="271">
        <v>4112</v>
      </c>
      <c r="AD5" s="268">
        <f t="shared" si="8"/>
        <v>1028</v>
      </c>
    </row>
    <row r="6" spans="1:30">
      <c r="A6" s="1" t="s">
        <v>2501</v>
      </c>
      <c r="B6" s="179" t="s">
        <v>2516</v>
      </c>
      <c r="C6" s="261" t="s">
        <v>5</v>
      </c>
      <c r="D6" s="159">
        <v>13</v>
      </c>
      <c r="E6" s="160">
        <v>803</v>
      </c>
      <c r="F6" s="58">
        <f t="shared" si="0"/>
        <v>200.75</v>
      </c>
      <c r="G6" s="194">
        <v>36</v>
      </c>
      <c r="H6" s="194">
        <v>2228</v>
      </c>
      <c r="I6" s="58">
        <f t="shared" si="1"/>
        <v>557</v>
      </c>
      <c r="J6" s="210">
        <v>24</v>
      </c>
      <c r="K6" s="210">
        <v>1708</v>
      </c>
      <c r="L6" s="219">
        <f t="shared" si="2"/>
        <v>427</v>
      </c>
      <c r="M6" s="210">
        <v>51</v>
      </c>
      <c r="N6" s="210">
        <v>3241</v>
      </c>
      <c r="O6" s="219">
        <f t="shared" si="3"/>
        <v>810.25</v>
      </c>
      <c r="P6" s="270">
        <v>66</v>
      </c>
      <c r="Q6" s="270">
        <v>4894</v>
      </c>
      <c r="R6" s="268">
        <f t="shared" si="4"/>
        <v>1223.5</v>
      </c>
      <c r="S6" s="271">
        <v>70</v>
      </c>
      <c r="T6" s="271">
        <v>5254</v>
      </c>
      <c r="U6" s="268">
        <f t="shared" si="5"/>
        <v>1313.5</v>
      </c>
      <c r="V6" s="271">
        <v>79</v>
      </c>
      <c r="W6" s="271">
        <v>6117</v>
      </c>
      <c r="X6" s="268">
        <f t="shared" si="6"/>
        <v>1529.25</v>
      </c>
      <c r="Y6" s="271">
        <v>60</v>
      </c>
      <c r="Z6" s="271">
        <v>3676</v>
      </c>
      <c r="AA6" s="268">
        <f t="shared" si="7"/>
        <v>919</v>
      </c>
      <c r="AB6" s="271">
        <v>46</v>
      </c>
      <c r="AC6" s="271">
        <v>3014</v>
      </c>
      <c r="AD6" s="268">
        <f t="shared" si="8"/>
        <v>753.5</v>
      </c>
    </row>
    <row r="7" spans="1:30">
      <c r="A7" s="1" t="s">
        <v>2502</v>
      </c>
      <c r="B7" s="179" t="s">
        <v>2517</v>
      </c>
      <c r="C7" s="261" t="s">
        <v>5</v>
      </c>
      <c r="D7" s="159">
        <v>26</v>
      </c>
      <c r="E7" s="160">
        <v>1474</v>
      </c>
      <c r="F7" s="58">
        <f t="shared" si="0"/>
        <v>368.5</v>
      </c>
      <c r="G7" s="194">
        <v>162</v>
      </c>
      <c r="H7" s="194">
        <v>11230</v>
      </c>
      <c r="I7" s="58">
        <f t="shared" si="1"/>
        <v>2807.5</v>
      </c>
      <c r="J7" s="210">
        <v>173</v>
      </c>
      <c r="K7" s="210">
        <v>11047</v>
      </c>
      <c r="L7" s="219">
        <f t="shared" si="2"/>
        <v>2761.75</v>
      </c>
      <c r="M7" s="210">
        <v>176</v>
      </c>
      <c r="N7" s="210">
        <v>11240</v>
      </c>
      <c r="O7" s="219">
        <f t="shared" si="3"/>
        <v>2810</v>
      </c>
      <c r="P7" s="270">
        <v>122</v>
      </c>
      <c r="Q7" s="270">
        <v>8182</v>
      </c>
      <c r="R7" s="268">
        <f t="shared" si="4"/>
        <v>2045.5</v>
      </c>
      <c r="S7" s="271">
        <v>128</v>
      </c>
      <c r="T7" s="271">
        <v>9420</v>
      </c>
      <c r="U7" s="268">
        <f t="shared" si="5"/>
        <v>2355</v>
      </c>
      <c r="V7" s="271">
        <v>119</v>
      </c>
      <c r="W7" s="271">
        <v>8901</v>
      </c>
      <c r="X7" s="268">
        <f t="shared" si="6"/>
        <v>2225.25</v>
      </c>
      <c r="Y7" s="271">
        <v>93</v>
      </c>
      <c r="Z7" s="271">
        <v>6423</v>
      </c>
      <c r="AA7" s="268">
        <f t="shared" si="7"/>
        <v>1605.75</v>
      </c>
      <c r="AB7" s="271">
        <v>57</v>
      </c>
      <c r="AC7" s="271">
        <v>3807</v>
      </c>
      <c r="AD7" s="268">
        <f t="shared" si="8"/>
        <v>951.75</v>
      </c>
    </row>
    <row r="8" spans="1:30">
      <c r="A8" s="1" t="s">
        <v>2503</v>
      </c>
      <c r="B8" s="179" t="s">
        <v>2518</v>
      </c>
      <c r="C8" s="261" t="s">
        <v>5</v>
      </c>
      <c r="D8" s="159">
        <v>6</v>
      </c>
      <c r="E8" s="160">
        <v>410</v>
      </c>
      <c r="F8" s="58">
        <f t="shared" si="0"/>
        <v>102.5</v>
      </c>
      <c r="G8" s="194">
        <v>39</v>
      </c>
      <c r="H8" s="194">
        <v>3209</v>
      </c>
      <c r="I8" s="58">
        <f t="shared" si="1"/>
        <v>802.25</v>
      </c>
      <c r="J8" s="210">
        <v>27</v>
      </c>
      <c r="K8" s="210">
        <v>2189</v>
      </c>
      <c r="L8" s="219">
        <f t="shared" si="2"/>
        <v>547.25</v>
      </c>
      <c r="M8" s="210">
        <v>48</v>
      </c>
      <c r="N8" s="210">
        <v>3720</v>
      </c>
      <c r="O8" s="219">
        <f t="shared" si="3"/>
        <v>930</v>
      </c>
      <c r="P8" s="270">
        <v>89</v>
      </c>
      <c r="Q8" s="270">
        <v>6471</v>
      </c>
      <c r="R8" s="268">
        <f t="shared" si="4"/>
        <v>1617.75</v>
      </c>
      <c r="S8" s="271">
        <v>113</v>
      </c>
      <c r="T8" s="271">
        <v>8575</v>
      </c>
      <c r="U8" s="268">
        <f t="shared" si="5"/>
        <v>2143.75</v>
      </c>
      <c r="V8" s="271">
        <v>140</v>
      </c>
      <c r="W8" s="271">
        <v>9832</v>
      </c>
      <c r="X8" s="268">
        <f t="shared" si="6"/>
        <v>2458</v>
      </c>
      <c r="Y8" s="271">
        <v>145</v>
      </c>
      <c r="Z8" s="271">
        <v>9935</v>
      </c>
      <c r="AA8" s="268">
        <f t="shared" si="7"/>
        <v>2483.75</v>
      </c>
      <c r="AB8" s="271">
        <v>154</v>
      </c>
      <c r="AC8" s="271">
        <v>9898</v>
      </c>
      <c r="AD8" s="268">
        <f t="shared" si="8"/>
        <v>2474.5</v>
      </c>
    </row>
    <row r="9" spans="1:30">
      <c r="A9" s="1" t="s">
        <v>2504</v>
      </c>
      <c r="B9" s="179" t="s">
        <v>2519</v>
      </c>
      <c r="C9" s="261" t="s">
        <v>5</v>
      </c>
      <c r="D9" s="159">
        <v>26</v>
      </c>
      <c r="E9" s="160">
        <v>2026</v>
      </c>
      <c r="F9" s="58">
        <f t="shared" si="0"/>
        <v>506.5</v>
      </c>
      <c r="G9" s="194">
        <v>152</v>
      </c>
      <c r="H9" s="194">
        <v>10412</v>
      </c>
      <c r="I9" s="58">
        <f t="shared" si="1"/>
        <v>2603</v>
      </c>
      <c r="J9" s="210">
        <v>93</v>
      </c>
      <c r="K9" s="210">
        <v>5807</v>
      </c>
      <c r="L9" s="219">
        <f t="shared" si="2"/>
        <v>1451.75</v>
      </c>
      <c r="M9" s="210">
        <v>131</v>
      </c>
      <c r="N9" s="210">
        <v>8217</v>
      </c>
      <c r="O9" s="219">
        <f t="shared" si="3"/>
        <v>2054.25</v>
      </c>
      <c r="P9" s="270">
        <v>97</v>
      </c>
      <c r="Q9" s="270">
        <v>7003</v>
      </c>
      <c r="R9" s="268">
        <f t="shared" si="4"/>
        <v>1750.75</v>
      </c>
      <c r="S9" s="271">
        <v>127</v>
      </c>
      <c r="T9" s="271">
        <v>8637</v>
      </c>
      <c r="U9" s="268">
        <f t="shared" si="5"/>
        <v>2159.25</v>
      </c>
      <c r="V9" s="271">
        <v>92</v>
      </c>
      <c r="W9" s="271">
        <v>5860</v>
      </c>
      <c r="X9" s="268">
        <f t="shared" si="6"/>
        <v>1465</v>
      </c>
      <c r="Y9" s="271">
        <v>94</v>
      </c>
      <c r="Z9" s="271">
        <v>7030</v>
      </c>
      <c r="AA9" s="268">
        <f t="shared" si="7"/>
        <v>1757.5</v>
      </c>
      <c r="AB9" s="271">
        <v>110</v>
      </c>
      <c r="AC9" s="271">
        <v>7590</v>
      </c>
      <c r="AD9" s="268">
        <f t="shared" si="8"/>
        <v>1897.5</v>
      </c>
    </row>
    <row r="10" spans="1:30">
      <c r="A10" s="1" t="s">
        <v>2505</v>
      </c>
      <c r="B10" s="179" t="s">
        <v>2520</v>
      </c>
      <c r="C10" s="261" t="s">
        <v>5</v>
      </c>
      <c r="D10" s="159">
        <v>10</v>
      </c>
      <c r="E10" s="160">
        <v>706</v>
      </c>
      <c r="F10" s="58">
        <f t="shared" si="0"/>
        <v>176.5</v>
      </c>
      <c r="G10" s="194">
        <v>20</v>
      </c>
      <c r="H10" s="194">
        <v>1360</v>
      </c>
      <c r="I10" s="58">
        <f t="shared" si="1"/>
        <v>340</v>
      </c>
      <c r="J10" s="210">
        <v>23</v>
      </c>
      <c r="K10" s="210">
        <v>1709</v>
      </c>
      <c r="L10" s="219">
        <f t="shared" si="2"/>
        <v>427.25</v>
      </c>
      <c r="M10" s="210">
        <v>58</v>
      </c>
      <c r="N10" s="210">
        <v>4338</v>
      </c>
      <c r="O10" s="219">
        <f t="shared" si="3"/>
        <v>1084.5</v>
      </c>
      <c r="P10" s="270">
        <v>121</v>
      </c>
      <c r="Q10" s="270">
        <v>8023</v>
      </c>
      <c r="R10" s="268">
        <f t="shared" si="4"/>
        <v>2005.75</v>
      </c>
      <c r="S10" s="271">
        <v>99</v>
      </c>
      <c r="T10" s="271">
        <v>6381</v>
      </c>
      <c r="U10" s="268">
        <f t="shared" si="5"/>
        <v>1595.25</v>
      </c>
      <c r="V10" s="271">
        <v>90</v>
      </c>
      <c r="W10" s="271">
        <v>6342</v>
      </c>
      <c r="X10" s="268">
        <f t="shared" si="6"/>
        <v>1585.5</v>
      </c>
      <c r="Y10" s="271">
        <v>63</v>
      </c>
      <c r="Z10" s="271">
        <v>4005</v>
      </c>
      <c r="AA10" s="268">
        <f t="shared" si="7"/>
        <v>1001.25</v>
      </c>
      <c r="AB10" s="271">
        <v>84</v>
      </c>
      <c r="AC10" s="271">
        <v>5860</v>
      </c>
      <c r="AD10" s="268">
        <f t="shared" si="8"/>
        <v>1465</v>
      </c>
    </row>
    <row r="11" spans="1:30">
      <c r="A11" s="1" t="s">
        <v>2506</v>
      </c>
      <c r="B11" s="179" t="s">
        <v>2521</v>
      </c>
      <c r="C11" s="261" t="s">
        <v>5</v>
      </c>
      <c r="D11" s="159">
        <v>13</v>
      </c>
      <c r="E11" s="160">
        <v>891</v>
      </c>
      <c r="F11" s="58">
        <f t="shared" si="0"/>
        <v>222.75</v>
      </c>
      <c r="G11" s="194">
        <v>74</v>
      </c>
      <c r="H11" s="194">
        <v>6022</v>
      </c>
      <c r="I11" s="58">
        <f t="shared" si="1"/>
        <v>1505.5</v>
      </c>
      <c r="J11" s="210">
        <v>67</v>
      </c>
      <c r="K11" s="210">
        <v>4717</v>
      </c>
      <c r="L11" s="219">
        <f t="shared" si="2"/>
        <v>1179.25</v>
      </c>
      <c r="M11" s="210">
        <v>97</v>
      </c>
      <c r="N11" s="210">
        <v>6855</v>
      </c>
      <c r="O11" s="219">
        <f t="shared" si="3"/>
        <v>1713.75</v>
      </c>
      <c r="P11" s="270">
        <v>215</v>
      </c>
      <c r="Q11" s="270">
        <v>16589</v>
      </c>
      <c r="R11" s="268">
        <f t="shared" si="4"/>
        <v>4147.25</v>
      </c>
      <c r="S11" s="271">
        <v>184</v>
      </c>
      <c r="T11" s="271">
        <v>13024</v>
      </c>
      <c r="U11" s="268">
        <f t="shared" si="5"/>
        <v>3256</v>
      </c>
      <c r="V11" s="271">
        <v>190</v>
      </c>
      <c r="W11" s="271">
        <v>13006</v>
      </c>
      <c r="X11" s="268">
        <f t="shared" si="6"/>
        <v>3251.5</v>
      </c>
      <c r="Y11" s="271">
        <v>126</v>
      </c>
      <c r="Z11" s="271">
        <v>10114</v>
      </c>
      <c r="AA11" s="268">
        <f t="shared" si="7"/>
        <v>2528.5</v>
      </c>
      <c r="AB11" s="271">
        <v>95</v>
      </c>
      <c r="AC11" s="271">
        <v>7473</v>
      </c>
      <c r="AD11" s="268">
        <f t="shared" si="8"/>
        <v>1868.25</v>
      </c>
    </row>
    <row r="12" spans="1:30">
      <c r="A12" s="1" t="s">
        <v>2507</v>
      </c>
      <c r="B12" s="179" t="s">
        <v>2522</v>
      </c>
      <c r="C12" s="261" t="s">
        <v>25</v>
      </c>
      <c r="D12" s="159">
        <v>17</v>
      </c>
      <c r="E12" s="160">
        <v>1135</v>
      </c>
      <c r="F12" s="58">
        <f t="shared" si="0"/>
        <v>283.75</v>
      </c>
      <c r="G12" s="194">
        <v>18</v>
      </c>
      <c r="H12" s="194">
        <v>1326</v>
      </c>
      <c r="I12" s="58">
        <f t="shared" si="1"/>
        <v>331.5</v>
      </c>
      <c r="J12" s="210">
        <v>34</v>
      </c>
      <c r="K12" s="210">
        <v>2574</v>
      </c>
      <c r="L12" s="219">
        <f t="shared" si="2"/>
        <v>643.5</v>
      </c>
      <c r="M12" s="210">
        <v>50</v>
      </c>
      <c r="N12" s="210">
        <v>3662</v>
      </c>
      <c r="O12" s="219">
        <f t="shared" si="3"/>
        <v>915.5</v>
      </c>
      <c r="P12" s="270">
        <v>29</v>
      </c>
      <c r="Q12" s="270">
        <v>2151</v>
      </c>
      <c r="R12" s="268">
        <f t="shared" si="4"/>
        <v>537.75</v>
      </c>
      <c r="S12" s="271">
        <v>30</v>
      </c>
      <c r="T12" s="271">
        <v>1998</v>
      </c>
      <c r="U12" s="268">
        <f t="shared" si="5"/>
        <v>499.5</v>
      </c>
      <c r="V12" s="271">
        <v>58</v>
      </c>
      <c r="W12" s="271">
        <v>4222</v>
      </c>
      <c r="X12" s="268">
        <f t="shared" si="6"/>
        <v>1055.5</v>
      </c>
      <c r="Y12" s="271">
        <v>48</v>
      </c>
      <c r="Z12" s="271">
        <v>3220</v>
      </c>
      <c r="AA12" s="268">
        <f t="shared" si="7"/>
        <v>805</v>
      </c>
      <c r="AB12" s="271">
        <v>35</v>
      </c>
      <c r="AC12" s="271">
        <v>2297</v>
      </c>
      <c r="AD12" s="268">
        <f t="shared" si="8"/>
        <v>574.25</v>
      </c>
    </row>
    <row r="13" spans="1:30">
      <c r="A13" s="1" t="s">
        <v>2508</v>
      </c>
      <c r="B13" s="19" t="s">
        <v>2523</v>
      </c>
      <c r="C13" s="261" t="s">
        <v>5</v>
      </c>
      <c r="D13" s="91"/>
      <c r="E13" s="91"/>
      <c r="F13" s="91"/>
      <c r="G13" s="194">
        <v>47</v>
      </c>
      <c r="H13" s="194">
        <v>3081</v>
      </c>
      <c r="I13" s="58">
        <f t="shared" si="1"/>
        <v>770.25</v>
      </c>
      <c r="J13" s="210">
        <v>235</v>
      </c>
      <c r="K13" s="210">
        <v>15149</v>
      </c>
      <c r="L13" s="219">
        <f t="shared" si="2"/>
        <v>3787.25</v>
      </c>
      <c r="M13" s="210">
        <v>388</v>
      </c>
      <c r="N13" s="210">
        <v>24512</v>
      </c>
      <c r="O13" s="219">
        <f t="shared" si="3"/>
        <v>6128</v>
      </c>
      <c r="P13" s="270">
        <v>278</v>
      </c>
      <c r="Q13" s="270">
        <v>18178</v>
      </c>
      <c r="R13" s="268">
        <f t="shared" si="4"/>
        <v>4544.5</v>
      </c>
      <c r="S13" s="271">
        <v>240</v>
      </c>
      <c r="T13" s="271">
        <v>15872</v>
      </c>
      <c r="U13" s="268">
        <f t="shared" si="5"/>
        <v>3968</v>
      </c>
      <c r="V13" s="271">
        <v>240</v>
      </c>
      <c r="W13" s="271">
        <v>16428</v>
      </c>
      <c r="X13" s="268">
        <f t="shared" si="6"/>
        <v>4107</v>
      </c>
      <c r="Y13" s="271">
        <v>202</v>
      </c>
      <c r="Z13" s="271">
        <v>15590</v>
      </c>
      <c r="AA13" s="268">
        <f t="shared" si="7"/>
        <v>3897.5</v>
      </c>
      <c r="AB13" s="271">
        <v>181</v>
      </c>
      <c r="AC13" s="271">
        <v>10139</v>
      </c>
      <c r="AD13" s="268">
        <f t="shared" si="8"/>
        <v>2534.75</v>
      </c>
    </row>
    <row r="14" spans="1:30">
      <c r="A14" s="1" t="s">
        <v>2509</v>
      </c>
      <c r="B14" s="19" t="s">
        <v>2524</v>
      </c>
      <c r="C14" s="261" t="s">
        <v>5</v>
      </c>
      <c r="D14" s="91"/>
      <c r="E14" s="91"/>
      <c r="F14" s="91"/>
      <c r="G14" s="194">
        <v>25</v>
      </c>
      <c r="H14" s="194">
        <v>1503</v>
      </c>
      <c r="I14" s="58">
        <f t="shared" si="1"/>
        <v>375.75</v>
      </c>
      <c r="J14" s="210">
        <v>89</v>
      </c>
      <c r="K14" s="210">
        <v>4611</v>
      </c>
      <c r="L14" s="219">
        <f t="shared" si="2"/>
        <v>1152.75</v>
      </c>
      <c r="M14" s="210">
        <v>132</v>
      </c>
      <c r="N14" s="210">
        <v>8584</v>
      </c>
      <c r="O14" s="219">
        <f t="shared" si="3"/>
        <v>2146</v>
      </c>
      <c r="P14" s="270">
        <v>39</v>
      </c>
      <c r="Q14" s="270">
        <v>2961</v>
      </c>
      <c r="R14" s="268">
        <f t="shared" si="4"/>
        <v>740.25</v>
      </c>
      <c r="S14" s="271">
        <v>43</v>
      </c>
      <c r="T14" s="271">
        <v>3489</v>
      </c>
      <c r="U14" s="268">
        <f t="shared" si="5"/>
        <v>872.25</v>
      </c>
      <c r="V14" s="271">
        <v>40</v>
      </c>
      <c r="W14" s="271">
        <v>3264</v>
      </c>
      <c r="X14" s="268">
        <f t="shared" si="6"/>
        <v>816</v>
      </c>
      <c r="Y14" s="271">
        <v>57</v>
      </c>
      <c r="Z14" s="271">
        <v>4355</v>
      </c>
      <c r="AA14" s="268">
        <f t="shared" si="7"/>
        <v>1088.75</v>
      </c>
      <c r="AB14" s="271">
        <v>36</v>
      </c>
      <c r="AC14" s="271">
        <v>3028</v>
      </c>
      <c r="AD14" s="268">
        <f t="shared" si="8"/>
        <v>757</v>
      </c>
    </row>
    <row r="15" spans="1:30">
      <c r="A15" s="1" t="s">
        <v>2510</v>
      </c>
      <c r="B15" s="221" t="s">
        <v>2525</v>
      </c>
      <c r="C15" s="261" t="s">
        <v>5</v>
      </c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70">
        <v>124</v>
      </c>
      <c r="Q15" s="270">
        <v>8872</v>
      </c>
      <c r="R15" s="268">
        <f t="shared" si="4"/>
        <v>2218</v>
      </c>
      <c r="S15" s="271">
        <v>133</v>
      </c>
      <c r="T15" s="271">
        <v>10047</v>
      </c>
      <c r="U15" s="268">
        <f t="shared" si="5"/>
        <v>2511.75</v>
      </c>
      <c r="V15" s="271">
        <v>150</v>
      </c>
      <c r="W15" s="271">
        <v>12382</v>
      </c>
      <c r="X15" s="268">
        <f t="shared" si="6"/>
        <v>3095.5</v>
      </c>
      <c r="Y15" s="271">
        <v>166</v>
      </c>
      <c r="Z15" s="271">
        <v>12886</v>
      </c>
      <c r="AA15" s="268">
        <f t="shared" si="7"/>
        <v>3221.5</v>
      </c>
      <c r="AB15" s="271">
        <v>123</v>
      </c>
      <c r="AC15" s="271">
        <v>9141</v>
      </c>
      <c r="AD15" s="268">
        <f t="shared" si="8"/>
        <v>2285.25</v>
      </c>
    </row>
    <row r="16" spans="1:30">
      <c r="A16" s="1" t="s">
        <v>2511</v>
      </c>
      <c r="B16" s="221" t="s">
        <v>2526</v>
      </c>
      <c r="C16" s="261" t="s">
        <v>5</v>
      </c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70">
        <v>92</v>
      </c>
      <c r="Q16" s="270">
        <v>6340</v>
      </c>
      <c r="R16" s="268">
        <f t="shared" si="4"/>
        <v>1585</v>
      </c>
      <c r="S16" s="271">
        <v>70</v>
      </c>
      <c r="T16" s="271">
        <v>5446</v>
      </c>
      <c r="U16" s="268">
        <f t="shared" si="5"/>
        <v>1361.5</v>
      </c>
      <c r="V16" s="271">
        <v>96</v>
      </c>
      <c r="W16" s="271">
        <v>6892</v>
      </c>
      <c r="X16" s="268">
        <f t="shared" si="6"/>
        <v>1723</v>
      </c>
      <c r="Y16" s="271">
        <v>59</v>
      </c>
      <c r="Z16" s="271">
        <v>4437</v>
      </c>
      <c r="AA16" s="268">
        <f t="shared" si="7"/>
        <v>1109.25</v>
      </c>
      <c r="AB16" s="271">
        <v>94</v>
      </c>
      <c r="AC16" s="271">
        <v>7794</v>
      </c>
      <c r="AD16" s="268">
        <f t="shared" si="8"/>
        <v>1948.5</v>
      </c>
    </row>
    <row r="17" spans="1:30">
      <c r="A17" s="1" t="s">
        <v>2512</v>
      </c>
      <c r="B17" s="221" t="s">
        <v>2527</v>
      </c>
      <c r="C17" s="261" t="s">
        <v>5</v>
      </c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270">
        <v>42</v>
      </c>
      <c r="Q17" s="270">
        <v>2726</v>
      </c>
      <c r="R17" s="268">
        <f t="shared" si="4"/>
        <v>681.5</v>
      </c>
      <c r="S17" s="271">
        <v>66</v>
      </c>
      <c r="T17" s="271">
        <v>4234</v>
      </c>
      <c r="U17" s="268">
        <f t="shared" si="5"/>
        <v>1058.5</v>
      </c>
      <c r="V17" s="271">
        <v>80</v>
      </c>
      <c r="W17" s="271">
        <v>5928</v>
      </c>
      <c r="X17" s="268">
        <f t="shared" si="6"/>
        <v>1482</v>
      </c>
      <c r="Y17" s="271">
        <v>96</v>
      </c>
      <c r="Z17" s="271">
        <v>6648</v>
      </c>
      <c r="AA17" s="268">
        <f t="shared" si="7"/>
        <v>1662</v>
      </c>
      <c r="AB17" s="271">
        <v>103</v>
      </c>
      <c r="AC17" s="271">
        <v>6369</v>
      </c>
      <c r="AD17" s="268">
        <f t="shared" si="8"/>
        <v>1592.25</v>
      </c>
    </row>
    <row r="18" spans="1:30">
      <c r="A18" s="1" t="s">
        <v>4985</v>
      </c>
      <c r="B18" s="221" t="s">
        <v>4965</v>
      </c>
      <c r="C18" s="261" t="s">
        <v>14</v>
      </c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383">
        <v>22</v>
      </c>
      <c r="AC18" s="383">
        <v>1366</v>
      </c>
      <c r="AD18" s="268">
        <f t="shared" si="8"/>
        <v>341.5</v>
      </c>
    </row>
    <row r="19" spans="1:30">
      <c r="A19" s="1" t="s">
        <v>4986</v>
      </c>
      <c r="B19" s="221" t="s">
        <v>4966</v>
      </c>
      <c r="C19" s="261" t="s">
        <v>3</v>
      </c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383">
        <v>4</v>
      </c>
      <c r="AC19" s="383">
        <v>376</v>
      </c>
      <c r="AD19" s="268">
        <f t="shared" si="8"/>
        <v>94</v>
      </c>
    </row>
    <row r="20" spans="1:30">
      <c r="A20" s="1" t="s">
        <v>4987</v>
      </c>
      <c r="B20" s="221" t="s">
        <v>4967</v>
      </c>
      <c r="C20" s="261" t="s">
        <v>3</v>
      </c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383">
        <v>30</v>
      </c>
      <c r="AC20" s="383">
        <v>2010</v>
      </c>
      <c r="AD20" s="268">
        <f t="shared" si="8"/>
        <v>502.5</v>
      </c>
    </row>
    <row r="21" spans="1:30">
      <c r="A21" s="1" t="s">
        <v>4988</v>
      </c>
      <c r="B21" s="221" t="s">
        <v>4968</v>
      </c>
      <c r="C21" s="261" t="s">
        <v>16</v>
      </c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383">
        <v>16</v>
      </c>
      <c r="AC21" s="383">
        <v>1256</v>
      </c>
      <c r="AD21" s="268">
        <f t="shared" si="8"/>
        <v>314</v>
      </c>
    </row>
    <row r="22" spans="1:30">
      <c r="A22" s="1" t="s">
        <v>4989</v>
      </c>
      <c r="B22" s="221" t="s">
        <v>4969</v>
      </c>
      <c r="C22" s="261" t="s">
        <v>16</v>
      </c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383">
        <v>13</v>
      </c>
      <c r="AC22" s="383">
        <v>835</v>
      </c>
      <c r="AD22" s="268">
        <f t="shared" si="8"/>
        <v>208.75</v>
      </c>
    </row>
    <row r="23" spans="1:30">
      <c r="A23" s="1" t="s">
        <v>4990</v>
      </c>
      <c r="B23" s="221" t="s">
        <v>4970</v>
      </c>
      <c r="C23" s="261" t="s">
        <v>207</v>
      </c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383">
        <v>3</v>
      </c>
      <c r="AC23" s="383">
        <v>237</v>
      </c>
      <c r="AD23" s="268">
        <f t="shared" si="8"/>
        <v>59.25</v>
      </c>
    </row>
    <row r="24" spans="1:30">
      <c r="A24" s="1" t="s">
        <v>4991</v>
      </c>
      <c r="B24" s="221" t="s">
        <v>4971</v>
      </c>
      <c r="C24" s="261" t="s">
        <v>552</v>
      </c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383">
        <v>10</v>
      </c>
      <c r="AC24" s="383">
        <v>702</v>
      </c>
      <c r="AD24" s="268">
        <f t="shared" si="8"/>
        <v>175.5</v>
      </c>
    </row>
    <row r="25" spans="1:30">
      <c r="A25" s="1" t="s">
        <v>4992</v>
      </c>
      <c r="B25" s="221" t="s">
        <v>4972</v>
      </c>
      <c r="C25" s="261" t="s">
        <v>148</v>
      </c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383">
        <v>4</v>
      </c>
      <c r="AC25" s="383">
        <v>396</v>
      </c>
      <c r="AD25" s="268">
        <f t="shared" si="8"/>
        <v>99</v>
      </c>
    </row>
    <row r="26" spans="1:30">
      <c r="A26" s="1" t="s">
        <v>4993</v>
      </c>
      <c r="B26" s="221" t="s">
        <v>4973</v>
      </c>
      <c r="C26" s="261" t="s">
        <v>16</v>
      </c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383">
        <v>12</v>
      </c>
      <c r="AC26" s="383">
        <v>824</v>
      </c>
      <c r="AD26" s="268">
        <f t="shared" si="8"/>
        <v>206</v>
      </c>
    </row>
    <row r="27" spans="1:30">
      <c r="A27" s="1" t="s">
        <v>4994</v>
      </c>
      <c r="B27" s="221" t="s">
        <v>4974</v>
      </c>
      <c r="C27" s="261" t="s">
        <v>148</v>
      </c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383">
        <v>14</v>
      </c>
      <c r="AC27" s="383">
        <v>850</v>
      </c>
      <c r="AD27" s="268">
        <f t="shared" si="8"/>
        <v>212.5</v>
      </c>
    </row>
    <row r="28" spans="1:30">
      <c r="A28" s="1" t="s">
        <v>4995</v>
      </c>
      <c r="B28" s="221" t="s">
        <v>4975</v>
      </c>
      <c r="C28" s="261" t="s">
        <v>207</v>
      </c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1"/>
      <c r="AB28" s="383">
        <v>29</v>
      </c>
      <c r="AC28" s="383">
        <v>2395</v>
      </c>
      <c r="AD28" s="268">
        <f t="shared" si="8"/>
        <v>598.75</v>
      </c>
    </row>
    <row r="29" spans="1:30">
      <c r="A29" s="1" t="s">
        <v>4996</v>
      </c>
      <c r="B29" s="221" t="s">
        <v>4976</v>
      </c>
      <c r="C29" s="261" t="s">
        <v>58</v>
      </c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383">
        <v>1</v>
      </c>
      <c r="AC29" s="383">
        <v>59</v>
      </c>
      <c r="AD29" s="268">
        <f t="shared" si="8"/>
        <v>14.75</v>
      </c>
    </row>
    <row r="30" spans="1:30">
      <c r="A30" s="1" t="s">
        <v>4997</v>
      </c>
      <c r="B30" s="221" t="s">
        <v>4977</v>
      </c>
      <c r="C30" s="261" t="s">
        <v>5</v>
      </c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383">
        <v>3</v>
      </c>
      <c r="AC30" s="383">
        <v>273</v>
      </c>
      <c r="AD30" s="268">
        <f t="shared" si="8"/>
        <v>68.25</v>
      </c>
    </row>
    <row r="31" spans="1:30">
      <c r="A31" s="1" t="s">
        <v>4998</v>
      </c>
      <c r="B31" s="221" t="s">
        <v>4978</v>
      </c>
      <c r="C31" s="261" t="s">
        <v>38</v>
      </c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383">
        <v>1</v>
      </c>
      <c r="AC31" s="383">
        <v>59</v>
      </c>
      <c r="AD31" s="268">
        <f t="shared" si="8"/>
        <v>14.75</v>
      </c>
    </row>
    <row r="32" spans="1:30">
      <c r="A32" s="1" t="s">
        <v>4999</v>
      </c>
      <c r="B32" s="221" t="s">
        <v>4979</v>
      </c>
      <c r="C32" s="261" t="s">
        <v>130</v>
      </c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383">
        <v>3</v>
      </c>
      <c r="AC32" s="383">
        <v>237</v>
      </c>
      <c r="AD32" s="268">
        <f t="shared" si="8"/>
        <v>59.25</v>
      </c>
    </row>
    <row r="33" spans="1:30">
      <c r="A33" s="1" t="s">
        <v>5000</v>
      </c>
      <c r="B33" s="221" t="s">
        <v>4980</v>
      </c>
      <c r="C33" s="261" t="s">
        <v>934</v>
      </c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  <c r="AB33" s="383">
        <v>7</v>
      </c>
      <c r="AC33" s="383">
        <v>293</v>
      </c>
      <c r="AD33" s="268">
        <f t="shared" si="8"/>
        <v>73.25</v>
      </c>
    </row>
    <row r="34" spans="1:30">
      <c r="A34" s="1" t="s">
        <v>5001</v>
      </c>
      <c r="B34" s="221" t="s">
        <v>4981</v>
      </c>
      <c r="C34" s="261" t="s">
        <v>637</v>
      </c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383">
        <v>7</v>
      </c>
      <c r="AC34" s="383">
        <v>525</v>
      </c>
      <c r="AD34" s="268">
        <f t="shared" si="8"/>
        <v>131.25</v>
      </c>
    </row>
    <row r="35" spans="1:30">
      <c r="A35" s="1" t="s">
        <v>5002</v>
      </c>
      <c r="B35" s="221" t="s">
        <v>4982</v>
      </c>
      <c r="C35" s="261" t="s">
        <v>501</v>
      </c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383">
        <v>1</v>
      </c>
      <c r="AC35" s="383">
        <v>35</v>
      </c>
      <c r="AD35" s="268">
        <f t="shared" si="8"/>
        <v>8.75</v>
      </c>
    </row>
    <row r="36" spans="1:30">
      <c r="A36" s="1" t="s">
        <v>5003</v>
      </c>
      <c r="B36" s="221" t="s">
        <v>4983</v>
      </c>
      <c r="C36" s="261" t="s">
        <v>501</v>
      </c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383">
        <v>6</v>
      </c>
      <c r="AC36" s="383">
        <v>394</v>
      </c>
      <c r="AD36" s="268">
        <f t="shared" si="8"/>
        <v>98.5</v>
      </c>
    </row>
    <row r="37" spans="1:30">
      <c r="A37" s="1" t="s">
        <v>5004</v>
      </c>
      <c r="B37" s="221" t="s">
        <v>4984</v>
      </c>
      <c r="C37" s="261" t="s">
        <v>501</v>
      </c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383">
        <v>4</v>
      </c>
      <c r="AC37" s="383">
        <v>372</v>
      </c>
      <c r="AD37" s="268">
        <f t="shared" si="8"/>
        <v>93</v>
      </c>
    </row>
    <row r="38" spans="1:30">
      <c r="A38" s="451" t="s">
        <v>925</v>
      </c>
      <c r="B38" s="452"/>
      <c r="C38" s="453"/>
      <c r="D38" s="275">
        <f>SUM(D3:D12)</f>
        <v>186</v>
      </c>
      <c r="E38" s="275">
        <f>SUM(E3:E12)</f>
        <v>12294</v>
      </c>
      <c r="F38" s="275">
        <f>SUM(F3:F12)</f>
        <v>3073.5</v>
      </c>
      <c r="G38" s="275">
        <f t="shared" ref="G38:O38" si="9">SUM(G3:G14)</f>
        <v>926</v>
      </c>
      <c r="H38" s="275">
        <f t="shared" si="9"/>
        <v>63942</v>
      </c>
      <c r="I38" s="275">
        <f t="shared" si="9"/>
        <v>15985.5</v>
      </c>
      <c r="J38" s="276">
        <f t="shared" si="9"/>
        <v>1165</v>
      </c>
      <c r="K38" s="276">
        <f t="shared" si="9"/>
        <v>76351</v>
      </c>
      <c r="L38" s="276">
        <f t="shared" si="9"/>
        <v>19087.75</v>
      </c>
      <c r="M38" s="276">
        <f t="shared" si="9"/>
        <v>1690</v>
      </c>
      <c r="N38" s="276">
        <f t="shared" si="9"/>
        <v>115158</v>
      </c>
      <c r="O38" s="276">
        <f t="shared" si="9"/>
        <v>28789.5</v>
      </c>
      <c r="P38" s="276">
        <f t="shared" ref="P38:AA38" si="10">SUM(P3:P17)</f>
        <v>1523</v>
      </c>
      <c r="Q38" s="276">
        <f t="shared" si="10"/>
        <v>106597</v>
      </c>
      <c r="R38" s="276">
        <f t="shared" si="10"/>
        <v>26649.25</v>
      </c>
      <c r="S38" s="276">
        <f t="shared" si="10"/>
        <v>1593</v>
      </c>
      <c r="T38" s="276">
        <f t="shared" si="10"/>
        <v>111459</v>
      </c>
      <c r="U38" s="276">
        <f t="shared" si="10"/>
        <v>27864.75</v>
      </c>
      <c r="V38" s="276">
        <f t="shared" si="10"/>
        <v>1720</v>
      </c>
      <c r="W38" s="276">
        <f t="shared" si="10"/>
        <v>121636</v>
      </c>
      <c r="X38" s="276">
        <f t="shared" si="10"/>
        <v>30409</v>
      </c>
      <c r="Y38" s="276">
        <f t="shared" si="10"/>
        <v>1491</v>
      </c>
      <c r="Z38" s="276">
        <f t="shared" si="10"/>
        <v>106097</v>
      </c>
      <c r="AA38" s="276">
        <f t="shared" si="10"/>
        <v>26524.25</v>
      </c>
      <c r="AB38" s="276">
        <f>SUM(AB3:AB37)</f>
        <v>1580</v>
      </c>
      <c r="AC38" s="276">
        <f>SUM(AC3:AC37)</f>
        <v>107700</v>
      </c>
      <c r="AD38" s="276">
        <f>SUM(AD3:AD37)</f>
        <v>26925</v>
      </c>
    </row>
  </sheetData>
  <autoFilter ref="A1:U38" xr:uid="{06E84EBB-4173-4682-B006-3B12BB82B33D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13">
    <mergeCell ref="AB1:AD1"/>
    <mergeCell ref="Y1:AA1"/>
    <mergeCell ref="V1:X1"/>
    <mergeCell ref="S1:U1"/>
    <mergeCell ref="M1:O1"/>
    <mergeCell ref="P1:R1"/>
    <mergeCell ref="G1:I1"/>
    <mergeCell ref="J1:L1"/>
    <mergeCell ref="A38:C38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 MAR</vt:lpstr>
      <vt:lpstr>Sum NOVTEMBER</vt:lpstr>
      <vt:lpstr>PSP</vt:lpstr>
      <vt:lpstr>OFM</vt:lpstr>
      <vt:lpstr>FAM</vt:lpstr>
      <vt:lpstr>B2S</vt:lpstr>
      <vt:lpstr>TOP</vt:lpstr>
      <vt:lpstr>MBC</vt:lpstr>
      <vt:lpstr>JIF</vt:lpstr>
      <vt:lpstr>LEG</vt:lpstr>
      <vt:lpstr>INT</vt:lpstr>
      <vt:lpstr>BET</vt:lpstr>
      <vt:lpstr>SPA</vt:lpstr>
      <vt:lpstr>SKT</vt:lpstr>
      <vt:lpstr>FOOD</vt:lpstr>
      <vt:lpstr>Select</vt:lpstr>
      <vt:lpstr>Remark</vt:lpstr>
      <vt:lpstr>Sum DEC</vt:lpstr>
      <vt:lpstr>Sum JAN</vt:lpstr>
      <vt:lpstr>Sum 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dcterms:created xsi:type="dcterms:W3CDTF">2017-12-16T07:36:09Z</dcterms:created>
  <dcterms:modified xsi:type="dcterms:W3CDTF">2018-12-04T02:24:42Z</dcterms:modified>
</cp:coreProperties>
</file>