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NNIE\- Commission\DEC\"/>
    </mc:Choice>
  </mc:AlternateContent>
  <bookViews>
    <workbookView xWindow="0" yWindow="0" windowWidth="20490" windowHeight="7530"/>
  </bookViews>
  <sheets>
    <sheet name="Sum" sheetId="6" r:id="rId1"/>
    <sheet name="OFM" sheetId="2" r:id="rId2"/>
    <sheet name="FAM" sheetId="3" r:id="rId3"/>
    <sheet name="B2S" sheetId="4" r:id="rId4"/>
    <sheet name="PSP" sheetId="5" r:id="rId5"/>
    <sheet name="Remark" sheetId="1" r:id="rId6"/>
  </sheets>
  <externalReferences>
    <externalReference r:id="rId7"/>
  </externalReferences>
  <definedNames>
    <definedName name="_xlnm._FilterDatabase" localSheetId="2" hidden="1">FAM!$A$2:$AH$280</definedName>
    <definedName name="_xlnm._FilterDatabase" localSheetId="4" hidden="1">PSP!$A$2:$R$303</definedName>
    <definedName name="_xlnm._FilterDatabase" localSheetId="5" hidden="1">Remark!$J$2:$L$302</definedName>
    <definedName name="_xlnm._FilterDatabase" localSheetId="0" hidden="1">Sum!$B$4:$I$165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3" i="5" l="1"/>
  <c r="R192" i="5"/>
  <c r="Q303" i="5"/>
  <c r="F3" i="4" l="1"/>
  <c r="F4" i="4"/>
  <c r="E303" i="5" l="1"/>
  <c r="G303" i="5"/>
  <c r="H303" i="5"/>
  <c r="J303" i="5"/>
  <c r="K303" i="5"/>
  <c r="M303" i="5"/>
  <c r="N303" i="5"/>
  <c r="P303" i="5"/>
  <c r="D303" i="5"/>
  <c r="R3" i="5"/>
  <c r="R302" i="5"/>
  <c r="R301" i="5"/>
  <c r="R300" i="5"/>
  <c r="R299" i="5"/>
  <c r="R298" i="5"/>
  <c r="R297" i="5"/>
  <c r="R296" i="5"/>
  <c r="R295" i="5"/>
  <c r="R294" i="5"/>
  <c r="R293" i="5"/>
  <c r="R292" i="5"/>
  <c r="R291" i="5"/>
  <c r="R290" i="5"/>
  <c r="R289" i="5"/>
  <c r="R288" i="5"/>
  <c r="R287" i="5"/>
  <c r="R286" i="5"/>
  <c r="R285" i="5"/>
  <c r="R284" i="5"/>
  <c r="R283" i="5"/>
  <c r="R282" i="5"/>
  <c r="R281" i="5"/>
  <c r="R280" i="5"/>
  <c r="R279" i="5"/>
  <c r="R278" i="5"/>
  <c r="R277" i="5"/>
  <c r="R276" i="5"/>
  <c r="R275" i="5"/>
  <c r="R274" i="5"/>
  <c r="R273" i="5"/>
  <c r="R272" i="5"/>
  <c r="R271" i="5"/>
  <c r="R270" i="5"/>
  <c r="R269" i="5"/>
  <c r="R268" i="5"/>
  <c r="R267" i="5"/>
  <c r="R266" i="5"/>
  <c r="R265" i="5"/>
  <c r="R264" i="5"/>
  <c r="R263" i="5"/>
  <c r="R262" i="5"/>
  <c r="R261" i="5"/>
  <c r="R260" i="5"/>
  <c r="R259" i="5"/>
  <c r="R258" i="5"/>
  <c r="R257" i="5"/>
  <c r="R256" i="5"/>
  <c r="R255" i="5"/>
  <c r="R254" i="5"/>
  <c r="R253" i="5"/>
  <c r="R252" i="5"/>
  <c r="R251" i="5"/>
  <c r="R250" i="5"/>
  <c r="R249" i="5"/>
  <c r="R248" i="5"/>
  <c r="R247" i="5"/>
  <c r="R246" i="5"/>
  <c r="R245" i="5"/>
  <c r="R244" i="5"/>
  <c r="R243" i="5"/>
  <c r="R242" i="5"/>
  <c r="R241" i="5"/>
  <c r="R240" i="5"/>
  <c r="R239" i="5"/>
  <c r="R238" i="5"/>
  <c r="R237" i="5"/>
  <c r="R236" i="5"/>
  <c r="R235" i="5"/>
  <c r="R234" i="5"/>
  <c r="R233" i="5"/>
  <c r="R232" i="5"/>
  <c r="R231" i="5"/>
  <c r="R230" i="5"/>
  <c r="R229" i="5"/>
  <c r="R228" i="5"/>
  <c r="R227" i="5"/>
  <c r="R226" i="5"/>
  <c r="R225" i="5"/>
  <c r="R224" i="5"/>
  <c r="R223" i="5"/>
  <c r="R222" i="5"/>
  <c r="R221" i="5"/>
  <c r="R220" i="5"/>
  <c r="R219" i="5"/>
  <c r="R218" i="5"/>
  <c r="R217" i="5"/>
  <c r="R216" i="5"/>
  <c r="R215" i="5"/>
  <c r="R214" i="5"/>
  <c r="R213" i="5"/>
  <c r="R212" i="5"/>
  <c r="R211" i="5"/>
  <c r="R210" i="5"/>
  <c r="R209" i="5"/>
  <c r="R208" i="5"/>
  <c r="R207" i="5"/>
  <c r="R206" i="5"/>
  <c r="R205" i="5"/>
  <c r="R204" i="5"/>
  <c r="R203" i="5"/>
  <c r="R202" i="5"/>
  <c r="R201" i="5"/>
  <c r="R200" i="5"/>
  <c r="R199" i="5"/>
  <c r="R198" i="5"/>
  <c r="R197" i="5"/>
  <c r="R196" i="5"/>
  <c r="R195" i="5"/>
  <c r="R194" i="5"/>
  <c r="R193" i="5"/>
  <c r="R191" i="5"/>
  <c r="R190" i="5"/>
  <c r="R189" i="5"/>
  <c r="R188" i="5"/>
  <c r="R187" i="5"/>
  <c r="R186" i="5"/>
  <c r="R185" i="5"/>
  <c r="R184" i="5"/>
  <c r="R183" i="5"/>
  <c r="R182" i="5"/>
  <c r="R181" i="5"/>
  <c r="R180" i="5"/>
  <c r="R179" i="5"/>
  <c r="R178" i="5"/>
  <c r="R177" i="5"/>
  <c r="R176" i="5"/>
  <c r="R175" i="5"/>
  <c r="R174" i="5"/>
  <c r="R173" i="5"/>
  <c r="R172" i="5"/>
  <c r="R171" i="5"/>
  <c r="R170" i="5"/>
  <c r="R169" i="5"/>
  <c r="R168" i="5"/>
  <c r="R167" i="5"/>
  <c r="R166" i="5"/>
  <c r="R165" i="5"/>
  <c r="R164" i="5"/>
  <c r="R163" i="5"/>
  <c r="R162" i="5"/>
  <c r="R161" i="5"/>
  <c r="R160" i="5"/>
  <c r="R159" i="5"/>
  <c r="R158" i="5"/>
  <c r="R157" i="5"/>
  <c r="R156" i="5"/>
  <c r="R155" i="5"/>
  <c r="R154" i="5"/>
  <c r="R153" i="5"/>
  <c r="R152" i="5"/>
  <c r="R151" i="5"/>
  <c r="R150" i="5"/>
  <c r="R149" i="5"/>
  <c r="R148" i="5"/>
  <c r="R147" i="5"/>
  <c r="R146" i="5"/>
  <c r="R145" i="5"/>
  <c r="R144" i="5"/>
  <c r="R143" i="5"/>
  <c r="R142" i="5"/>
  <c r="R141" i="5"/>
  <c r="R140" i="5"/>
  <c r="R139" i="5"/>
  <c r="R138" i="5"/>
  <c r="R137" i="5"/>
  <c r="R136" i="5"/>
  <c r="R135" i="5"/>
  <c r="R134" i="5"/>
  <c r="R133" i="5"/>
  <c r="R132" i="5"/>
  <c r="R131" i="5"/>
  <c r="R130" i="5"/>
  <c r="R129" i="5"/>
  <c r="R128" i="5"/>
  <c r="R127" i="5"/>
  <c r="R126" i="5"/>
  <c r="R125" i="5"/>
  <c r="R124" i="5"/>
  <c r="R123" i="5"/>
  <c r="R122" i="5"/>
  <c r="R121" i="5"/>
  <c r="R120" i="5"/>
  <c r="R119" i="5"/>
  <c r="R118" i="5"/>
  <c r="R117" i="5"/>
  <c r="R116" i="5"/>
  <c r="R115" i="5"/>
  <c r="R114" i="5"/>
  <c r="R113" i="5"/>
  <c r="R112" i="5"/>
  <c r="R111" i="5"/>
  <c r="R110" i="5"/>
  <c r="R109" i="5"/>
  <c r="R108" i="5"/>
  <c r="R107" i="5"/>
  <c r="R106" i="5"/>
  <c r="R105" i="5"/>
  <c r="R104" i="5"/>
  <c r="R103" i="5"/>
  <c r="R102" i="5"/>
  <c r="R101" i="5"/>
  <c r="R100" i="5"/>
  <c r="R99" i="5"/>
  <c r="R98" i="5"/>
  <c r="R97" i="5"/>
  <c r="R96" i="5"/>
  <c r="R95" i="5"/>
  <c r="R94" i="5"/>
  <c r="R93" i="5"/>
  <c r="R92" i="5"/>
  <c r="R91" i="5"/>
  <c r="R90" i="5"/>
  <c r="R89" i="5"/>
  <c r="R88" i="5"/>
  <c r="R87" i="5"/>
  <c r="R86" i="5"/>
  <c r="R85" i="5"/>
  <c r="R84" i="5"/>
  <c r="R83" i="5"/>
  <c r="R82" i="5"/>
  <c r="R81" i="5"/>
  <c r="R80" i="5"/>
  <c r="R79" i="5"/>
  <c r="R78" i="5"/>
  <c r="R77" i="5"/>
  <c r="R76" i="5"/>
  <c r="R75" i="5"/>
  <c r="R74" i="5"/>
  <c r="R73" i="5"/>
  <c r="R72" i="5"/>
  <c r="R71" i="5"/>
  <c r="R70" i="5"/>
  <c r="R69" i="5"/>
  <c r="R68" i="5"/>
  <c r="R67" i="5"/>
  <c r="R66" i="5"/>
  <c r="R65" i="5"/>
  <c r="R64" i="5"/>
  <c r="R63" i="5"/>
  <c r="R62" i="5"/>
  <c r="R61" i="5"/>
  <c r="R60" i="5"/>
  <c r="R59" i="5"/>
  <c r="R58" i="5"/>
  <c r="R57" i="5"/>
  <c r="R56" i="5"/>
  <c r="R55" i="5"/>
  <c r="R54" i="5"/>
  <c r="R53" i="5"/>
  <c r="R52" i="5"/>
  <c r="R51" i="5"/>
  <c r="R50" i="5"/>
  <c r="R49" i="5"/>
  <c r="R48" i="5"/>
  <c r="R47" i="5"/>
  <c r="R46" i="5"/>
  <c r="R45" i="5"/>
  <c r="R44" i="5"/>
  <c r="R43" i="5"/>
  <c r="R42" i="5"/>
  <c r="R41" i="5"/>
  <c r="R40" i="5"/>
  <c r="R39" i="5"/>
  <c r="R38" i="5"/>
  <c r="R37" i="5"/>
  <c r="R36" i="5"/>
  <c r="R35" i="5"/>
  <c r="R34" i="5"/>
  <c r="R33" i="5"/>
  <c r="R32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R9" i="5"/>
  <c r="R8" i="5"/>
  <c r="R7" i="5"/>
  <c r="R6" i="5"/>
  <c r="R5" i="5"/>
  <c r="R4" i="5"/>
  <c r="O302" i="5"/>
  <c r="O301" i="5"/>
  <c r="O300" i="5"/>
  <c r="O299" i="5"/>
  <c r="O298" i="5"/>
  <c r="O297" i="5"/>
  <c r="O296" i="5"/>
  <c r="O295" i="5"/>
  <c r="O294" i="5"/>
  <c r="O293" i="5"/>
  <c r="O292" i="5"/>
  <c r="O291" i="5"/>
  <c r="O290" i="5"/>
  <c r="O289" i="5"/>
  <c r="O288" i="5"/>
  <c r="O287" i="5"/>
  <c r="O286" i="5"/>
  <c r="O285" i="5"/>
  <c r="O284" i="5"/>
  <c r="O283" i="5"/>
  <c r="O282" i="5"/>
  <c r="O281" i="5"/>
  <c r="O280" i="5"/>
  <c r="O279" i="5"/>
  <c r="O278" i="5"/>
  <c r="O277" i="5"/>
  <c r="O276" i="5"/>
  <c r="O275" i="5"/>
  <c r="O274" i="5"/>
  <c r="O273" i="5"/>
  <c r="O272" i="5"/>
  <c r="O271" i="5"/>
  <c r="O270" i="5"/>
  <c r="O269" i="5"/>
  <c r="O268" i="5"/>
  <c r="O267" i="5"/>
  <c r="O266" i="5"/>
  <c r="O265" i="5"/>
  <c r="O264" i="5"/>
  <c r="O263" i="5"/>
  <c r="O262" i="5"/>
  <c r="O261" i="5"/>
  <c r="O260" i="5"/>
  <c r="O259" i="5"/>
  <c r="O258" i="5"/>
  <c r="O257" i="5"/>
  <c r="O256" i="5"/>
  <c r="O255" i="5"/>
  <c r="O254" i="5"/>
  <c r="O253" i="5"/>
  <c r="O252" i="5"/>
  <c r="O251" i="5"/>
  <c r="O250" i="5"/>
  <c r="O249" i="5"/>
  <c r="O248" i="5"/>
  <c r="O247" i="5"/>
  <c r="O246" i="5"/>
  <c r="O245" i="5"/>
  <c r="O244" i="5"/>
  <c r="O243" i="5"/>
  <c r="O242" i="5"/>
  <c r="O241" i="5"/>
  <c r="O240" i="5"/>
  <c r="O239" i="5"/>
  <c r="O238" i="5"/>
  <c r="O237" i="5"/>
  <c r="O236" i="5"/>
  <c r="O235" i="5"/>
  <c r="O234" i="5"/>
  <c r="O233" i="5"/>
  <c r="O232" i="5"/>
  <c r="O231" i="5"/>
  <c r="O230" i="5"/>
  <c r="O229" i="5"/>
  <c r="O228" i="5"/>
  <c r="O227" i="5"/>
  <c r="O226" i="5"/>
  <c r="O225" i="5"/>
  <c r="O224" i="5"/>
  <c r="O223" i="5"/>
  <c r="O222" i="5"/>
  <c r="O221" i="5"/>
  <c r="O220" i="5"/>
  <c r="O219" i="5"/>
  <c r="O218" i="5"/>
  <c r="O217" i="5"/>
  <c r="O216" i="5"/>
  <c r="O215" i="5"/>
  <c r="O214" i="5"/>
  <c r="O213" i="5"/>
  <c r="O212" i="5"/>
  <c r="O211" i="5"/>
  <c r="O210" i="5"/>
  <c r="O209" i="5"/>
  <c r="O208" i="5"/>
  <c r="O207" i="5"/>
  <c r="O206" i="5"/>
  <c r="O205" i="5"/>
  <c r="O204" i="5"/>
  <c r="O203" i="5"/>
  <c r="O202" i="5"/>
  <c r="O201" i="5"/>
  <c r="O200" i="5"/>
  <c r="O199" i="5"/>
  <c r="O198" i="5"/>
  <c r="O197" i="5"/>
  <c r="O196" i="5"/>
  <c r="O195" i="5"/>
  <c r="O194" i="5"/>
  <c r="O193" i="5"/>
  <c r="O192" i="5"/>
  <c r="O191" i="5"/>
  <c r="O190" i="5"/>
  <c r="O189" i="5"/>
  <c r="O188" i="5"/>
  <c r="O187" i="5"/>
  <c r="O186" i="5"/>
  <c r="O185" i="5"/>
  <c r="O184" i="5"/>
  <c r="O183" i="5"/>
  <c r="O182" i="5"/>
  <c r="O181" i="5"/>
  <c r="O180" i="5"/>
  <c r="O179" i="5"/>
  <c r="O178" i="5"/>
  <c r="O177" i="5"/>
  <c r="O176" i="5"/>
  <c r="O175" i="5"/>
  <c r="O174" i="5"/>
  <c r="O173" i="5"/>
  <c r="O172" i="5"/>
  <c r="O171" i="5"/>
  <c r="O170" i="5"/>
  <c r="O169" i="5"/>
  <c r="O168" i="5"/>
  <c r="O167" i="5"/>
  <c r="O166" i="5"/>
  <c r="O165" i="5"/>
  <c r="O164" i="5"/>
  <c r="O163" i="5"/>
  <c r="O162" i="5"/>
  <c r="O161" i="5"/>
  <c r="O160" i="5"/>
  <c r="O159" i="5"/>
  <c r="O158" i="5"/>
  <c r="O157" i="5"/>
  <c r="O156" i="5"/>
  <c r="O155" i="5"/>
  <c r="O154" i="5"/>
  <c r="O153" i="5"/>
  <c r="O152" i="5"/>
  <c r="O151" i="5"/>
  <c r="O150" i="5"/>
  <c r="O149" i="5"/>
  <c r="O148" i="5"/>
  <c r="O147" i="5"/>
  <c r="O146" i="5"/>
  <c r="O145" i="5"/>
  <c r="O144" i="5"/>
  <c r="O143" i="5"/>
  <c r="O142" i="5"/>
  <c r="O141" i="5"/>
  <c r="O140" i="5"/>
  <c r="O139" i="5"/>
  <c r="O138" i="5"/>
  <c r="O137" i="5"/>
  <c r="O136" i="5"/>
  <c r="O135" i="5"/>
  <c r="O134" i="5"/>
  <c r="O133" i="5"/>
  <c r="O132" i="5"/>
  <c r="O131" i="5"/>
  <c r="O130" i="5"/>
  <c r="O129" i="5"/>
  <c r="O128" i="5"/>
  <c r="O127" i="5"/>
  <c r="O126" i="5"/>
  <c r="O125" i="5"/>
  <c r="O124" i="5"/>
  <c r="O123" i="5"/>
  <c r="O122" i="5"/>
  <c r="O121" i="5"/>
  <c r="O120" i="5"/>
  <c r="O119" i="5"/>
  <c r="O118" i="5"/>
  <c r="O117" i="5"/>
  <c r="O116" i="5"/>
  <c r="O115" i="5"/>
  <c r="O114" i="5"/>
  <c r="O113" i="5"/>
  <c r="O112" i="5"/>
  <c r="O111" i="5"/>
  <c r="O110" i="5"/>
  <c r="O109" i="5"/>
  <c r="O108" i="5"/>
  <c r="O107" i="5"/>
  <c r="O106" i="5"/>
  <c r="O105" i="5"/>
  <c r="O104" i="5"/>
  <c r="O103" i="5"/>
  <c r="O102" i="5"/>
  <c r="O101" i="5"/>
  <c r="O100" i="5"/>
  <c r="O99" i="5"/>
  <c r="O98" i="5"/>
  <c r="O97" i="5"/>
  <c r="O96" i="5"/>
  <c r="O95" i="5"/>
  <c r="O94" i="5"/>
  <c r="O93" i="5"/>
  <c r="O92" i="5"/>
  <c r="O91" i="5"/>
  <c r="O90" i="5"/>
  <c r="O89" i="5"/>
  <c r="O88" i="5"/>
  <c r="O87" i="5"/>
  <c r="O86" i="5"/>
  <c r="O85" i="5"/>
  <c r="O84" i="5"/>
  <c r="O83" i="5"/>
  <c r="O82" i="5"/>
  <c r="O81" i="5"/>
  <c r="O80" i="5"/>
  <c r="O79" i="5"/>
  <c r="O78" i="5"/>
  <c r="O77" i="5"/>
  <c r="O76" i="5"/>
  <c r="O75" i="5"/>
  <c r="O74" i="5"/>
  <c r="O73" i="5"/>
  <c r="O72" i="5"/>
  <c r="O71" i="5"/>
  <c r="O70" i="5"/>
  <c r="O69" i="5"/>
  <c r="O68" i="5"/>
  <c r="O67" i="5"/>
  <c r="O66" i="5"/>
  <c r="O65" i="5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O303" i="5" s="1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303" i="5" s="1"/>
  <c r="I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" i="5"/>
  <c r="E5" i="4"/>
  <c r="F5" i="4"/>
  <c r="D5" i="4"/>
  <c r="D280" i="3"/>
  <c r="E280" i="3"/>
  <c r="G280" i="3"/>
  <c r="H280" i="3"/>
  <c r="J280" i="3"/>
  <c r="K280" i="3"/>
  <c r="M280" i="3"/>
  <c r="N280" i="3"/>
  <c r="P280" i="3"/>
  <c r="Q280" i="3"/>
  <c r="S280" i="3"/>
  <c r="T280" i="3"/>
  <c r="Y280" i="3"/>
  <c r="Z280" i="3"/>
  <c r="AB280" i="3"/>
  <c r="AC280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214" i="3"/>
  <c r="AD215" i="3"/>
  <c r="AD216" i="3"/>
  <c r="AD217" i="3"/>
  <c r="AD218" i="3"/>
  <c r="AD219" i="3"/>
  <c r="AD220" i="3"/>
  <c r="AD221" i="3"/>
  <c r="AD222" i="3"/>
  <c r="AD223" i="3"/>
  <c r="AD224" i="3"/>
  <c r="AD225" i="3"/>
  <c r="AD226" i="3"/>
  <c r="AD227" i="3"/>
  <c r="AD228" i="3"/>
  <c r="AD229" i="3"/>
  <c r="AD230" i="3"/>
  <c r="AD231" i="3"/>
  <c r="AD232" i="3"/>
  <c r="AD233" i="3"/>
  <c r="AD234" i="3"/>
  <c r="AD235" i="3"/>
  <c r="AD236" i="3"/>
  <c r="AD237" i="3"/>
  <c r="AD238" i="3"/>
  <c r="AD239" i="3"/>
  <c r="AD240" i="3"/>
  <c r="AD241" i="3"/>
  <c r="AD242" i="3"/>
  <c r="AD243" i="3"/>
  <c r="AD244" i="3"/>
  <c r="AD245" i="3"/>
  <c r="AD246" i="3"/>
  <c r="AD247" i="3"/>
  <c r="AD248" i="3"/>
  <c r="AD249" i="3"/>
  <c r="AD250" i="3"/>
  <c r="AD251" i="3"/>
  <c r="AD252" i="3"/>
  <c r="AD253" i="3"/>
  <c r="AD254" i="3"/>
  <c r="AD255" i="3"/>
  <c r="AD256" i="3"/>
  <c r="AD257" i="3"/>
  <c r="AD258" i="3"/>
  <c r="AD259" i="3"/>
  <c r="AD260" i="3"/>
  <c r="AD261" i="3"/>
  <c r="AD262" i="3"/>
  <c r="AD263" i="3"/>
  <c r="AD264" i="3"/>
  <c r="AD265" i="3"/>
  <c r="AD266" i="3"/>
  <c r="AD267" i="3"/>
  <c r="AD268" i="3"/>
  <c r="AD269" i="3"/>
  <c r="AD270" i="3"/>
  <c r="AD271" i="3"/>
  <c r="AD272" i="3"/>
  <c r="AD273" i="3"/>
  <c r="AD274" i="3"/>
  <c r="AD275" i="3"/>
  <c r="AD276" i="3"/>
  <c r="AD277" i="3"/>
  <c r="AD278" i="3"/>
  <c r="AD279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242" i="3"/>
  <c r="AA243" i="3"/>
  <c r="AA244" i="3"/>
  <c r="AA245" i="3"/>
  <c r="AA246" i="3"/>
  <c r="AA247" i="3"/>
  <c r="AA248" i="3"/>
  <c r="AA249" i="3"/>
  <c r="AA250" i="3"/>
  <c r="AA251" i="3"/>
  <c r="AA252" i="3"/>
  <c r="AA253" i="3"/>
  <c r="AA254" i="3"/>
  <c r="AA255" i="3"/>
  <c r="AA256" i="3"/>
  <c r="AA257" i="3"/>
  <c r="AA258" i="3"/>
  <c r="AA259" i="3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D3" i="3"/>
  <c r="AA3" i="3"/>
  <c r="AA280" i="3" s="1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164" i="3"/>
  <c r="X163" i="3"/>
  <c r="X162" i="3"/>
  <c r="X161" i="3"/>
  <c r="X160" i="3"/>
  <c r="X159" i="3"/>
  <c r="X158" i="3"/>
  <c r="X157" i="3"/>
  <c r="X156" i="3"/>
  <c r="X155" i="3"/>
  <c r="X154" i="3"/>
  <c r="X153" i="3"/>
  <c r="X152" i="3"/>
  <c r="X151" i="3"/>
  <c r="X137" i="3"/>
  <c r="X132" i="3"/>
  <c r="X131" i="3"/>
  <c r="X130" i="3"/>
  <c r="X129" i="3"/>
  <c r="X128" i="3"/>
  <c r="X119" i="3"/>
  <c r="X101" i="3"/>
  <c r="X93" i="3"/>
  <c r="X76" i="3"/>
  <c r="X75" i="3"/>
  <c r="U71" i="3"/>
  <c r="U70" i="3"/>
  <c r="U69" i="3"/>
  <c r="U68" i="3"/>
  <c r="U67" i="3"/>
  <c r="U66" i="3"/>
  <c r="U65" i="3"/>
  <c r="U64" i="3"/>
  <c r="U63" i="3"/>
  <c r="U62" i="3"/>
  <c r="U61" i="3"/>
  <c r="U60" i="3"/>
  <c r="U59" i="3"/>
  <c r="U58" i="3"/>
  <c r="U57" i="3"/>
  <c r="U56" i="3"/>
  <c r="U55" i="3"/>
  <c r="U54" i="3"/>
  <c r="U53" i="3"/>
  <c r="U52" i="3"/>
  <c r="U51" i="3"/>
  <c r="U50" i="3"/>
  <c r="U49" i="3"/>
  <c r="U48" i="3"/>
  <c r="U47" i="3"/>
  <c r="U46" i="3"/>
  <c r="U45" i="3"/>
  <c r="U44" i="3"/>
  <c r="U43" i="3"/>
  <c r="U42" i="3"/>
  <c r="U41" i="3"/>
  <c r="U40" i="3"/>
  <c r="U39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R3" i="3"/>
  <c r="R280" i="3" s="1"/>
  <c r="R10" i="3"/>
  <c r="R9" i="3"/>
  <c r="R8" i="3"/>
  <c r="R7" i="3"/>
  <c r="R6" i="3"/>
  <c r="R5" i="3"/>
  <c r="R4" i="3"/>
  <c r="O3" i="3"/>
  <c r="O280" i="3" s="1"/>
  <c r="O10" i="3"/>
  <c r="O9" i="3"/>
  <c r="O8" i="3"/>
  <c r="O7" i="3"/>
  <c r="O6" i="3"/>
  <c r="O5" i="3"/>
  <c r="O4" i="3"/>
  <c r="L3" i="3"/>
  <c r="L280" i="3" s="1"/>
  <c r="L5" i="3"/>
  <c r="L4" i="3"/>
  <c r="I4" i="3"/>
  <c r="I3" i="3"/>
  <c r="I280" i="3" s="1"/>
  <c r="F4" i="3"/>
  <c r="F3" i="3"/>
  <c r="F280" i="3" s="1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D39" i="2"/>
  <c r="AD38" i="2"/>
  <c r="AD37" i="2"/>
  <c r="AD36" i="2"/>
  <c r="AD35" i="2"/>
  <c r="AD34" i="2"/>
  <c r="AD33" i="2"/>
  <c r="AD32" i="2"/>
  <c r="AD31" i="2"/>
  <c r="AD30" i="2"/>
  <c r="AD29" i="2"/>
  <c r="AD28" i="2"/>
  <c r="AD27" i="2"/>
  <c r="AD26" i="2"/>
  <c r="AD25" i="2"/>
  <c r="AD24" i="2"/>
  <c r="AD23" i="2"/>
  <c r="AD22" i="2"/>
  <c r="AA28" i="2"/>
  <c r="AA27" i="2"/>
  <c r="AA26" i="2"/>
  <c r="AA25" i="2"/>
  <c r="AA24" i="2"/>
  <c r="AA23" i="2"/>
  <c r="AA22" i="2"/>
  <c r="AA21" i="2"/>
  <c r="AA20" i="2"/>
  <c r="AA19" i="2"/>
  <c r="AA18" i="2"/>
  <c r="AA17" i="2"/>
  <c r="AA16" i="2"/>
  <c r="AD21" i="2"/>
  <c r="AD20" i="2"/>
  <c r="AD19" i="2"/>
  <c r="AD18" i="2"/>
  <c r="AD17" i="2"/>
  <c r="AD16" i="2"/>
  <c r="AD13" i="2"/>
  <c r="AD12" i="2"/>
  <c r="AD11" i="2"/>
  <c r="AD10" i="2"/>
  <c r="AD9" i="2"/>
  <c r="AD8" i="2"/>
  <c r="AD7" i="2"/>
  <c r="AD6" i="2"/>
  <c r="AD5" i="2"/>
  <c r="AD4" i="2"/>
  <c r="AD3" i="2"/>
  <c r="AA13" i="2"/>
  <c r="AA12" i="2"/>
  <c r="AA11" i="2"/>
  <c r="AA10" i="2"/>
  <c r="AA9" i="2"/>
  <c r="AA8" i="2"/>
  <c r="AA7" i="2"/>
  <c r="AA6" i="2"/>
  <c r="AA5" i="2"/>
  <c r="AA4" i="2"/>
  <c r="AA3" i="2"/>
  <c r="X19" i="2"/>
  <c r="X18" i="2"/>
  <c r="X17" i="2"/>
  <c r="X16" i="2"/>
  <c r="X14" i="2"/>
  <c r="X13" i="2"/>
  <c r="X12" i="2"/>
  <c r="X11" i="2"/>
  <c r="X10" i="2"/>
  <c r="X9" i="2"/>
  <c r="X8" i="2"/>
  <c r="X7" i="2"/>
  <c r="X6" i="2"/>
  <c r="X5" i="2"/>
  <c r="X4" i="2"/>
  <c r="X3" i="2"/>
  <c r="U14" i="2"/>
  <c r="U13" i="2"/>
  <c r="U12" i="2"/>
  <c r="U11" i="2"/>
  <c r="U10" i="2"/>
  <c r="U9" i="2"/>
  <c r="U8" i="2"/>
  <c r="U7" i="2"/>
  <c r="U6" i="2"/>
  <c r="U5" i="2"/>
  <c r="U4" i="2"/>
  <c r="U3" i="2"/>
  <c r="R5" i="2"/>
  <c r="R4" i="2"/>
  <c r="R3" i="2"/>
  <c r="O5" i="2"/>
  <c r="O4" i="2"/>
  <c r="O3" i="2"/>
  <c r="L4" i="2"/>
  <c r="L3" i="2"/>
  <c r="I4" i="2"/>
  <c r="I3" i="2"/>
  <c r="F3" i="2"/>
  <c r="I303" i="5" l="1"/>
  <c r="F303" i="5"/>
  <c r="R303" i="5"/>
  <c r="AD280" i="3"/>
  <c r="C224" i="5" l="1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95" i="3" l="1"/>
  <c r="C216" i="3"/>
  <c r="C204" i="3"/>
  <c r="C202" i="3"/>
  <c r="C201" i="3"/>
  <c r="C279" i="3"/>
  <c r="AC39" i="2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3" i="5"/>
  <c r="H12" i="6" l="1"/>
  <c r="H8" i="6"/>
  <c r="H6" i="6"/>
  <c r="H7" i="6"/>
  <c r="H13" i="6"/>
  <c r="H17" i="6"/>
  <c r="H21" i="6"/>
  <c r="H26" i="6"/>
  <c r="H30" i="6"/>
  <c r="H34" i="6"/>
  <c r="H38" i="6"/>
  <c r="H42" i="6"/>
  <c r="H46" i="6"/>
  <c r="H50" i="6"/>
  <c r="H54" i="6"/>
  <c r="H58" i="6"/>
  <c r="H62" i="6"/>
  <c r="H66" i="6"/>
  <c r="H70" i="6"/>
  <c r="H74" i="6"/>
  <c r="H78" i="6"/>
  <c r="H82" i="6"/>
  <c r="H86" i="6"/>
  <c r="H90" i="6"/>
  <c r="H94" i="6"/>
  <c r="H98" i="6"/>
  <c r="H102" i="6"/>
  <c r="H106" i="6"/>
  <c r="H110" i="6"/>
  <c r="H114" i="6"/>
  <c r="H118" i="6"/>
  <c r="H122" i="6"/>
  <c r="H126" i="6"/>
  <c r="H130" i="6"/>
  <c r="H134" i="6"/>
  <c r="H138" i="6"/>
  <c r="H142" i="6"/>
  <c r="H146" i="6"/>
  <c r="H150" i="6"/>
  <c r="H154" i="6"/>
  <c r="H158" i="6"/>
  <c r="H162" i="6"/>
  <c r="H20" i="6"/>
  <c r="H77" i="6"/>
  <c r="H89" i="6"/>
  <c r="H101" i="6"/>
  <c r="H113" i="6"/>
  <c r="H129" i="6"/>
  <c r="H141" i="6"/>
  <c r="H153" i="6"/>
  <c r="H165" i="6"/>
  <c r="H9" i="6"/>
  <c r="H14" i="6"/>
  <c r="H18" i="6"/>
  <c r="H22" i="6"/>
  <c r="H27" i="6"/>
  <c r="H31" i="6"/>
  <c r="H35" i="6"/>
  <c r="H39" i="6"/>
  <c r="H43" i="6"/>
  <c r="H47" i="6"/>
  <c r="H51" i="6"/>
  <c r="H55" i="6"/>
  <c r="H59" i="6"/>
  <c r="H63" i="6"/>
  <c r="H67" i="6"/>
  <c r="H71" i="6"/>
  <c r="H75" i="6"/>
  <c r="H79" i="6"/>
  <c r="H83" i="6"/>
  <c r="H87" i="6"/>
  <c r="H91" i="6"/>
  <c r="H95" i="6"/>
  <c r="H99" i="6"/>
  <c r="H103" i="6"/>
  <c r="H107" i="6"/>
  <c r="H111" i="6"/>
  <c r="H115" i="6"/>
  <c r="H119" i="6"/>
  <c r="H123" i="6"/>
  <c r="H127" i="6"/>
  <c r="H131" i="6"/>
  <c r="H135" i="6"/>
  <c r="H139" i="6"/>
  <c r="H143" i="6"/>
  <c r="H147" i="6"/>
  <c r="H151" i="6"/>
  <c r="H155" i="6"/>
  <c r="H159" i="6"/>
  <c r="H163" i="6"/>
  <c r="H16" i="6"/>
  <c r="H29" i="6"/>
  <c r="H33" i="6"/>
  <c r="H41" i="6"/>
  <c r="H49" i="6"/>
  <c r="H57" i="6"/>
  <c r="H69" i="6"/>
  <c r="H73" i="6"/>
  <c r="H81" i="6"/>
  <c r="H93" i="6"/>
  <c r="H105" i="6"/>
  <c r="H117" i="6"/>
  <c r="H125" i="6"/>
  <c r="H137" i="6"/>
  <c r="H149" i="6"/>
  <c r="H161" i="6"/>
  <c r="H10" i="6"/>
  <c r="H15" i="6"/>
  <c r="H19" i="6"/>
  <c r="H23" i="6"/>
  <c r="H28" i="6"/>
  <c r="H32" i="6"/>
  <c r="H36" i="6"/>
  <c r="H40" i="6"/>
  <c r="H44" i="6"/>
  <c r="H48" i="6"/>
  <c r="H52" i="6"/>
  <c r="H56" i="6"/>
  <c r="H60" i="6"/>
  <c r="H64" i="6"/>
  <c r="H68" i="6"/>
  <c r="H72" i="6"/>
  <c r="H76" i="6"/>
  <c r="H80" i="6"/>
  <c r="H84" i="6"/>
  <c r="H88" i="6"/>
  <c r="H92" i="6"/>
  <c r="H96" i="6"/>
  <c r="H100" i="6"/>
  <c r="H104" i="6"/>
  <c r="H108" i="6"/>
  <c r="H112" i="6"/>
  <c r="H116" i="6"/>
  <c r="H120" i="6"/>
  <c r="H124" i="6"/>
  <c r="H128" i="6"/>
  <c r="H132" i="6"/>
  <c r="H136" i="6"/>
  <c r="H140" i="6"/>
  <c r="H144" i="6"/>
  <c r="H148" i="6"/>
  <c r="H152" i="6"/>
  <c r="H156" i="6"/>
  <c r="H160" i="6"/>
  <c r="H164" i="6"/>
  <c r="H11" i="6"/>
  <c r="H24" i="6"/>
  <c r="H37" i="6"/>
  <c r="H45" i="6"/>
  <c r="H53" i="6"/>
  <c r="H61" i="6"/>
  <c r="H65" i="6"/>
  <c r="H85" i="6"/>
  <c r="H97" i="6"/>
  <c r="H109" i="6"/>
  <c r="H121" i="6"/>
  <c r="H133" i="6"/>
  <c r="H145" i="6"/>
  <c r="H157" i="6"/>
  <c r="H25" i="6"/>
  <c r="C4" i="4"/>
  <c r="C3" i="4"/>
  <c r="C205" i="3"/>
  <c r="C206" i="3"/>
  <c r="C207" i="3"/>
  <c r="C208" i="3"/>
  <c r="C209" i="3"/>
  <c r="C210" i="3"/>
  <c r="C211" i="3"/>
  <c r="C212" i="3"/>
  <c r="C213" i="3"/>
  <c r="C214" i="3"/>
  <c r="C215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3" i="3"/>
  <c r="C3" i="3"/>
  <c r="W165" i="3"/>
  <c r="X165" i="3" s="1"/>
  <c r="V165" i="3"/>
  <c r="W150" i="3"/>
  <c r="X150" i="3" s="1"/>
  <c r="V150" i="3"/>
  <c r="W149" i="3"/>
  <c r="X149" i="3" s="1"/>
  <c r="V149" i="3"/>
  <c r="W148" i="3"/>
  <c r="X148" i="3" s="1"/>
  <c r="V148" i="3"/>
  <c r="W147" i="3"/>
  <c r="X147" i="3" s="1"/>
  <c r="V147" i="3"/>
  <c r="W146" i="3"/>
  <c r="X146" i="3" s="1"/>
  <c r="V146" i="3"/>
  <c r="W145" i="3"/>
  <c r="X145" i="3" s="1"/>
  <c r="V145" i="3"/>
  <c r="W144" i="3"/>
  <c r="X144" i="3" s="1"/>
  <c r="V144" i="3"/>
  <c r="W143" i="3"/>
  <c r="X143" i="3" s="1"/>
  <c r="V143" i="3"/>
  <c r="W142" i="3"/>
  <c r="X142" i="3" s="1"/>
  <c r="V142" i="3"/>
  <c r="W141" i="3"/>
  <c r="X141" i="3" s="1"/>
  <c r="V141" i="3"/>
  <c r="W140" i="3"/>
  <c r="X140" i="3" s="1"/>
  <c r="V140" i="3"/>
  <c r="W139" i="3"/>
  <c r="X139" i="3" s="1"/>
  <c r="V139" i="3"/>
  <c r="W138" i="3"/>
  <c r="X138" i="3" s="1"/>
  <c r="V138" i="3"/>
  <c r="W136" i="3"/>
  <c r="X136" i="3" s="1"/>
  <c r="V136" i="3"/>
  <c r="W135" i="3"/>
  <c r="X135" i="3" s="1"/>
  <c r="V135" i="3"/>
  <c r="W134" i="3"/>
  <c r="X134" i="3" s="1"/>
  <c r="V134" i="3"/>
  <c r="W133" i="3"/>
  <c r="X133" i="3" s="1"/>
  <c r="V133" i="3"/>
  <c r="W127" i="3"/>
  <c r="X127" i="3" s="1"/>
  <c r="V127" i="3"/>
  <c r="W126" i="3"/>
  <c r="X126" i="3" s="1"/>
  <c r="V126" i="3"/>
  <c r="W125" i="3"/>
  <c r="X125" i="3" s="1"/>
  <c r="V125" i="3"/>
  <c r="W124" i="3"/>
  <c r="X124" i="3" s="1"/>
  <c r="V124" i="3"/>
  <c r="W123" i="3"/>
  <c r="X123" i="3" s="1"/>
  <c r="V123" i="3"/>
  <c r="W122" i="3"/>
  <c r="X122" i="3" s="1"/>
  <c r="V122" i="3"/>
  <c r="W121" i="3"/>
  <c r="X121" i="3" s="1"/>
  <c r="V121" i="3"/>
  <c r="W120" i="3"/>
  <c r="X120" i="3" s="1"/>
  <c r="V120" i="3"/>
  <c r="W118" i="3"/>
  <c r="X118" i="3" s="1"/>
  <c r="V118" i="3"/>
  <c r="W117" i="3"/>
  <c r="X117" i="3" s="1"/>
  <c r="V117" i="3"/>
  <c r="W116" i="3"/>
  <c r="X116" i="3" s="1"/>
  <c r="V116" i="3"/>
  <c r="W115" i="3"/>
  <c r="X115" i="3" s="1"/>
  <c r="V115" i="3"/>
  <c r="W114" i="3"/>
  <c r="X114" i="3" s="1"/>
  <c r="V114" i="3"/>
  <c r="W113" i="3"/>
  <c r="X113" i="3" s="1"/>
  <c r="V113" i="3"/>
  <c r="W112" i="3"/>
  <c r="X112" i="3" s="1"/>
  <c r="V112" i="3"/>
  <c r="W111" i="3"/>
  <c r="X111" i="3" s="1"/>
  <c r="V111" i="3"/>
  <c r="W110" i="3"/>
  <c r="X110" i="3" s="1"/>
  <c r="V110" i="3"/>
  <c r="W109" i="3"/>
  <c r="X109" i="3" s="1"/>
  <c r="V109" i="3"/>
  <c r="W108" i="3"/>
  <c r="X108" i="3" s="1"/>
  <c r="V108" i="3"/>
  <c r="W107" i="3"/>
  <c r="X107" i="3" s="1"/>
  <c r="V107" i="3"/>
  <c r="W106" i="3"/>
  <c r="X106" i="3" s="1"/>
  <c r="V106" i="3"/>
  <c r="W105" i="3"/>
  <c r="X105" i="3" s="1"/>
  <c r="V105" i="3"/>
  <c r="W104" i="3"/>
  <c r="X104" i="3" s="1"/>
  <c r="V104" i="3"/>
  <c r="W103" i="3"/>
  <c r="X103" i="3" s="1"/>
  <c r="V103" i="3"/>
  <c r="W102" i="3"/>
  <c r="X102" i="3" s="1"/>
  <c r="V102" i="3"/>
  <c r="W100" i="3"/>
  <c r="X100" i="3" s="1"/>
  <c r="V100" i="3"/>
  <c r="W99" i="3"/>
  <c r="X99" i="3" s="1"/>
  <c r="V99" i="3"/>
  <c r="W98" i="3"/>
  <c r="X98" i="3" s="1"/>
  <c r="V98" i="3"/>
  <c r="W97" i="3"/>
  <c r="X97" i="3" s="1"/>
  <c r="V97" i="3"/>
  <c r="W96" i="3"/>
  <c r="X96" i="3" s="1"/>
  <c r="V96" i="3"/>
  <c r="W95" i="3"/>
  <c r="X95" i="3" s="1"/>
  <c r="V95" i="3"/>
  <c r="W94" i="3"/>
  <c r="X94" i="3" s="1"/>
  <c r="V94" i="3"/>
  <c r="W92" i="3"/>
  <c r="X92" i="3" s="1"/>
  <c r="V92" i="3"/>
  <c r="W91" i="3"/>
  <c r="X91" i="3" s="1"/>
  <c r="V91" i="3"/>
  <c r="W90" i="3"/>
  <c r="X90" i="3" s="1"/>
  <c r="V90" i="3"/>
  <c r="W89" i="3"/>
  <c r="X89" i="3" s="1"/>
  <c r="V89" i="3"/>
  <c r="W88" i="3"/>
  <c r="X88" i="3" s="1"/>
  <c r="V88" i="3"/>
  <c r="W87" i="3"/>
  <c r="X87" i="3" s="1"/>
  <c r="V87" i="3"/>
  <c r="W86" i="3"/>
  <c r="X86" i="3" s="1"/>
  <c r="V86" i="3"/>
  <c r="W85" i="3"/>
  <c r="X85" i="3" s="1"/>
  <c r="V85" i="3"/>
  <c r="W84" i="3"/>
  <c r="X84" i="3" s="1"/>
  <c r="V84" i="3"/>
  <c r="W83" i="3"/>
  <c r="X83" i="3" s="1"/>
  <c r="V83" i="3"/>
  <c r="W82" i="3"/>
  <c r="X82" i="3" s="1"/>
  <c r="V82" i="3"/>
  <c r="W81" i="3"/>
  <c r="X81" i="3" s="1"/>
  <c r="V81" i="3"/>
  <c r="W80" i="3"/>
  <c r="X80" i="3" s="1"/>
  <c r="V80" i="3"/>
  <c r="W79" i="3"/>
  <c r="X79" i="3" s="1"/>
  <c r="V79" i="3"/>
  <c r="W78" i="3"/>
  <c r="X78" i="3" s="1"/>
  <c r="V78" i="3"/>
  <c r="W77" i="3"/>
  <c r="X77" i="3" s="1"/>
  <c r="V77" i="3"/>
  <c r="W74" i="3"/>
  <c r="X74" i="3" s="1"/>
  <c r="V74" i="3"/>
  <c r="W73" i="3"/>
  <c r="X73" i="3" s="1"/>
  <c r="V73" i="3"/>
  <c r="W72" i="3"/>
  <c r="X72" i="3" s="1"/>
  <c r="V72" i="3"/>
  <c r="W71" i="3"/>
  <c r="X71" i="3" s="1"/>
  <c r="V71" i="3"/>
  <c r="W70" i="3"/>
  <c r="X70" i="3" s="1"/>
  <c r="V70" i="3"/>
  <c r="W69" i="3"/>
  <c r="X69" i="3" s="1"/>
  <c r="V69" i="3"/>
  <c r="W68" i="3"/>
  <c r="X68" i="3" s="1"/>
  <c r="V68" i="3"/>
  <c r="W67" i="3"/>
  <c r="X67" i="3" s="1"/>
  <c r="V67" i="3"/>
  <c r="W66" i="3"/>
  <c r="X66" i="3" s="1"/>
  <c r="V66" i="3"/>
  <c r="W65" i="3"/>
  <c r="X65" i="3" s="1"/>
  <c r="V65" i="3"/>
  <c r="W64" i="3"/>
  <c r="X64" i="3" s="1"/>
  <c r="V64" i="3"/>
  <c r="W63" i="3"/>
  <c r="X63" i="3" s="1"/>
  <c r="V63" i="3"/>
  <c r="W62" i="3"/>
  <c r="X62" i="3" s="1"/>
  <c r="V62" i="3"/>
  <c r="W61" i="3"/>
  <c r="X61" i="3" s="1"/>
  <c r="V61" i="3"/>
  <c r="W60" i="3"/>
  <c r="X60" i="3" s="1"/>
  <c r="V60" i="3"/>
  <c r="W59" i="3"/>
  <c r="X59" i="3" s="1"/>
  <c r="V59" i="3"/>
  <c r="W58" i="3"/>
  <c r="X58" i="3" s="1"/>
  <c r="V58" i="3"/>
  <c r="W57" i="3"/>
  <c r="X57" i="3" s="1"/>
  <c r="V57" i="3"/>
  <c r="W56" i="3"/>
  <c r="X56" i="3" s="1"/>
  <c r="V56" i="3"/>
  <c r="W55" i="3"/>
  <c r="X55" i="3" s="1"/>
  <c r="V55" i="3"/>
  <c r="W54" i="3"/>
  <c r="X54" i="3" s="1"/>
  <c r="V54" i="3"/>
  <c r="W53" i="3"/>
  <c r="X53" i="3" s="1"/>
  <c r="V53" i="3"/>
  <c r="W52" i="3"/>
  <c r="X52" i="3" s="1"/>
  <c r="V52" i="3"/>
  <c r="W51" i="3"/>
  <c r="X51" i="3" s="1"/>
  <c r="V51" i="3"/>
  <c r="W50" i="3"/>
  <c r="X50" i="3" s="1"/>
  <c r="V50" i="3"/>
  <c r="W49" i="3"/>
  <c r="X49" i="3" s="1"/>
  <c r="V49" i="3"/>
  <c r="W48" i="3"/>
  <c r="X48" i="3" s="1"/>
  <c r="V48" i="3"/>
  <c r="W47" i="3"/>
  <c r="X47" i="3" s="1"/>
  <c r="V47" i="3"/>
  <c r="W46" i="3"/>
  <c r="X46" i="3" s="1"/>
  <c r="V46" i="3"/>
  <c r="W45" i="3"/>
  <c r="X45" i="3" s="1"/>
  <c r="V45" i="3"/>
  <c r="W44" i="3"/>
  <c r="X44" i="3" s="1"/>
  <c r="V44" i="3"/>
  <c r="W43" i="3"/>
  <c r="X43" i="3" s="1"/>
  <c r="V43" i="3"/>
  <c r="W42" i="3"/>
  <c r="X42" i="3" s="1"/>
  <c r="V42" i="3"/>
  <c r="W41" i="3"/>
  <c r="X41" i="3" s="1"/>
  <c r="V41" i="3"/>
  <c r="W40" i="3"/>
  <c r="X40" i="3" s="1"/>
  <c r="V40" i="3"/>
  <c r="W39" i="3"/>
  <c r="X39" i="3" s="1"/>
  <c r="V39" i="3"/>
  <c r="W38" i="3"/>
  <c r="X38" i="3" s="1"/>
  <c r="V38" i="3"/>
  <c r="W37" i="3"/>
  <c r="X37" i="3" s="1"/>
  <c r="V37" i="3"/>
  <c r="W36" i="3"/>
  <c r="X36" i="3" s="1"/>
  <c r="V36" i="3"/>
  <c r="W35" i="3"/>
  <c r="X35" i="3" s="1"/>
  <c r="V35" i="3"/>
  <c r="W34" i="3"/>
  <c r="X34" i="3" s="1"/>
  <c r="V34" i="3"/>
  <c r="W33" i="3"/>
  <c r="X33" i="3" s="1"/>
  <c r="V33" i="3"/>
  <c r="W32" i="3"/>
  <c r="X32" i="3" s="1"/>
  <c r="V32" i="3"/>
  <c r="W31" i="3"/>
  <c r="X31" i="3" s="1"/>
  <c r="V31" i="3"/>
  <c r="W30" i="3"/>
  <c r="X30" i="3" s="1"/>
  <c r="V30" i="3"/>
  <c r="W29" i="3"/>
  <c r="X29" i="3" s="1"/>
  <c r="V29" i="3"/>
  <c r="W28" i="3"/>
  <c r="X28" i="3" s="1"/>
  <c r="V28" i="3"/>
  <c r="W27" i="3"/>
  <c r="X27" i="3" s="1"/>
  <c r="V27" i="3"/>
  <c r="W26" i="3"/>
  <c r="X26" i="3" s="1"/>
  <c r="V26" i="3"/>
  <c r="W25" i="3"/>
  <c r="X25" i="3" s="1"/>
  <c r="V25" i="3"/>
  <c r="W24" i="3"/>
  <c r="X24" i="3" s="1"/>
  <c r="V24" i="3"/>
  <c r="W23" i="3"/>
  <c r="X23" i="3" s="1"/>
  <c r="V23" i="3"/>
  <c r="W22" i="3"/>
  <c r="X22" i="3" s="1"/>
  <c r="V22" i="3"/>
  <c r="W21" i="3"/>
  <c r="X21" i="3" s="1"/>
  <c r="V21" i="3"/>
  <c r="W20" i="3"/>
  <c r="X20" i="3" s="1"/>
  <c r="V20" i="3"/>
  <c r="W19" i="3"/>
  <c r="X19" i="3" s="1"/>
  <c r="V19" i="3"/>
  <c r="W18" i="3"/>
  <c r="X18" i="3" s="1"/>
  <c r="V18" i="3"/>
  <c r="T18" i="3"/>
  <c r="W17" i="3"/>
  <c r="X17" i="3" s="1"/>
  <c r="V17" i="3"/>
  <c r="W16" i="3"/>
  <c r="X16" i="3" s="1"/>
  <c r="V16" i="3"/>
  <c r="W15" i="3"/>
  <c r="X15" i="3" s="1"/>
  <c r="V15" i="3"/>
  <c r="W14" i="3"/>
  <c r="X14" i="3" s="1"/>
  <c r="V14" i="3"/>
  <c r="W13" i="3"/>
  <c r="X13" i="3" s="1"/>
  <c r="V13" i="3"/>
  <c r="W12" i="3"/>
  <c r="X12" i="3" s="1"/>
  <c r="V12" i="3"/>
  <c r="W11" i="3"/>
  <c r="X11" i="3" s="1"/>
  <c r="V11" i="3"/>
  <c r="W10" i="3"/>
  <c r="X10" i="3" s="1"/>
  <c r="V10" i="3"/>
  <c r="W9" i="3"/>
  <c r="X9" i="3" s="1"/>
  <c r="V9" i="3"/>
  <c r="W8" i="3"/>
  <c r="X8" i="3" s="1"/>
  <c r="V8" i="3"/>
  <c r="W7" i="3"/>
  <c r="X7" i="3" s="1"/>
  <c r="V7" i="3"/>
  <c r="W6" i="3"/>
  <c r="X6" i="3" s="1"/>
  <c r="V6" i="3"/>
  <c r="W5" i="3"/>
  <c r="X5" i="3" s="1"/>
  <c r="V5" i="3"/>
  <c r="W4" i="3"/>
  <c r="X4" i="3" s="1"/>
  <c r="V4" i="3"/>
  <c r="W3" i="3"/>
  <c r="V3" i="3"/>
  <c r="C29" i="2"/>
  <c r="C30" i="2"/>
  <c r="C31" i="2"/>
  <c r="C32" i="2"/>
  <c r="C33" i="2"/>
  <c r="C34" i="2"/>
  <c r="C35" i="2"/>
  <c r="C36" i="2"/>
  <c r="C37" i="2"/>
  <c r="C38" i="2"/>
  <c r="C21" i="2"/>
  <c r="C22" i="2"/>
  <c r="C23" i="2"/>
  <c r="C24" i="2"/>
  <c r="C25" i="2"/>
  <c r="C26" i="2"/>
  <c r="C27" i="2"/>
  <c r="C28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3" i="2"/>
  <c r="W19" i="2"/>
  <c r="V19" i="2"/>
  <c r="W18" i="2"/>
  <c r="V18" i="2"/>
  <c r="W17" i="2"/>
  <c r="V17" i="2"/>
  <c r="W16" i="2"/>
  <c r="V16" i="2"/>
  <c r="W13" i="2"/>
  <c r="V13" i="2"/>
  <c r="W12" i="2"/>
  <c r="V12" i="2"/>
  <c r="W11" i="2"/>
  <c r="V11" i="2"/>
  <c r="W10" i="2"/>
  <c r="V10" i="2"/>
  <c r="W9" i="2"/>
  <c r="V9" i="2"/>
  <c r="W8" i="2"/>
  <c r="V8" i="2"/>
  <c r="T8" i="2"/>
  <c r="S8" i="2"/>
  <c r="W7" i="2"/>
  <c r="V7" i="2"/>
  <c r="W6" i="2"/>
  <c r="V6" i="2"/>
  <c r="W5" i="2"/>
  <c r="V5" i="2"/>
  <c r="T5" i="2"/>
  <c r="S5" i="2"/>
  <c r="W4" i="2"/>
  <c r="V4" i="2"/>
  <c r="T4" i="2"/>
  <c r="S4" i="2"/>
  <c r="W3" i="2"/>
  <c r="V3" i="2"/>
  <c r="T3" i="2"/>
  <c r="S3" i="2"/>
  <c r="D9" i="6" l="1"/>
  <c r="D13" i="6"/>
  <c r="D17" i="6"/>
  <c r="D21" i="6"/>
  <c r="D25" i="6"/>
  <c r="D29" i="6"/>
  <c r="D33" i="6"/>
  <c r="D37" i="6"/>
  <c r="D41" i="6"/>
  <c r="D45" i="6"/>
  <c r="D49" i="6"/>
  <c r="D53" i="6"/>
  <c r="D57" i="6"/>
  <c r="D61" i="6"/>
  <c r="D65" i="6"/>
  <c r="D69" i="6"/>
  <c r="D73" i="6"/>
  <c r="D77" i="6"/>
  <c r="D81" i="6"/>
  <c r="D85" i="6"/>
  <c r="D89" i="6"/>
  <c r="D93" i="6"/>
  <c r="D97" i="6"/>
  <c r="D101" i="6"/>
  <c r="D105" i="6"/>
  <c r="D109" i="6"/>
  <c r="D113" i="6"/>
  <c r="D117" i="6"/>
  <c r="D121" i="6"/>
  <c r="D125" i="6"/>
  <c r="D129" i="6"/>
  <c r="D133" i="6"/>
  <c r="D137" i="6"/>
  <c r="D141" i="6"/>
  <c r="D145" i="6"/>
  <c r="D149" i="6"/>
  <c r="D153" i="6"/>
  <c r="D157" i="6"/>
  <c r="D161" i="6"/>
  <c r="D165" i="6"/>
  <c r="D8" i="6"/>
  <c r="D10" i="6"/>
  <c r="D14" i="6"/>
  <c r="D18" i="6"/>
  <c r="D22" i="6"/>
  <c r="D26" i="6"/>
  <c r="D30" i="6"/>
  <c r="D34" i="6"/>
  <c r="D38" i="6"/>
  <c r="D42" i="6"/>
  <c r="D46" i="6"/>
  <c r="D50" i="6"/>
  <c r="D54" i="6"/>
  <c r="D58" i="6"/>
  <c r="D62" i="6"/>
  <c r="D66" i="6"/>
  <c r="D70" i="6"/>
  <c r="D74" i="6"/>
  <c r="D78" i="6"/>
  <c r="D82" i="6"/>
  <c r="D86" i="6"/>
  <c r="D90" i="6"/>
  <c r="D94" i="6"/>
  <c r="D98" i="6"/>
  <c r="D102" i="6"/>
  <c r="D106" i="6"/>
  <c r="D110" i="6"/>
  <c r="D114" i="6"/>
  <c r="D118" i="6"/>
  <c r="D122" i="6"/>
  <c r="D126" i="6"/>
  <c r="D130" i="6"/>
  <c r="D134" i="6"/>
  <c r="D138" i="6"/>
  <c r="D142" i="6"/>
  <c r="D146" i="6"/>
  <c r="D150" i="6"/>
  <c r="D154" i="6"/>
  <c r="D158" i="6"/>
  <c r="D162" i="6"/>
  <c r="D6" i="6"/>
  <c r="D11" i="6"/>
  <c r="D15" i="6"/>
  <c r="D19" i="6"/>
  <c r="D23" i="6"/>
  <c r="D27" i="6"/>
  <c r="D31" i="6"/>
  <c r="D35" i="6"/>
  <c r="D39" i="6"/>
  <c r="D43" i="6"/>
  <c r="D47" i="6"/>
  <c r="D51" i="6"/>
  <c r="D55" i="6"/>
  <c r="D59" i="6"/>
  <c r="D63" i="6"/>
  <c r="D67" i="6"/>
  <c r="D71" i="6"/>
  <c r="D75" i="6"/>
  <c r="D79" i="6"/>
  <c r="D83" i="6"/>
  <c r="D87" i="6"/>
  <c r="D91" i="6"/>
  <c r="D95" i="6"/>
  <c r="D99" i="6"/>
  <c r="D103" i="6"/>
  <c r="D107" i="6"/>
  <c r="D111" i="6"/>
  <c r="D115" i="6"/>
  <c r="D119" i="6"/>
  <c r="D123" i="6"/>
  <c r="D127" i="6"/>
  <c r="D131" i="6"/>
  <c r="D135" i="6"/>
  <c r="D139" i="6"/>
  <c r="D143" i="6"/>
  <c r="D147" i="6"/>
  <c r="D151" i="6"/>
  <c r="D155" i="6"/>
  <c r="D159" i="6"/>
  <c r="D163" i="6"/>
  <c r="D7" i="6"/>
  <c r="D24" i="6"/>
  <c r="D40" i="6"/>
  <c r="D56" i="6"/>
  <c r="D72" i="6"/>
  <c r="D88" i="6"/>
  <c r="D104" i="6"/>
  <c r="D136" i="6"/>
  <c r="D156" i="6"/>
  <c r="D12" i="6"/>
  <c r="D28" i="6"/>
  <c r="D44" i="6"/>
  <c r="D60" i="6"/>
  <c r="D76" i="6"/>
  <c r="D92" i="6"/>
  <c r="D108" i="6"/>
  <c r="D124" i="6"/>
  <c r="D140" i="6"/>
  <c r="D16" i="6"/>
  <c r="D32" i="6"/>
  <c r="D48" i="6"/>
  <c r="D64" i="6"/>
  <c r="D80" i="6"/>
  <c r="D96" i="6"/>
  <c r="D112" i="6"/>
  <c r="D128" i="6"/>
  <c r="D144" i="6"/>
  <c r="D160" i="6"/>
  <c r="D20" i="6"/>
  <c r="D36" i="6"/>
  <c r="D52" i="6"/>
  <c r="D68" i="6"/>
  <c r="D84" i="6"/>
  <c r="D100" i="6"/>
  <c r="D116" i="6"/>
  <c r="D132" i="6"/>
  <c r="D148" i="6"/>
  <c r="D164" i="6"/>
  <c r="D120" i="6"/>
  <c r="D152" i="6"/>
  <c r="F10" i="6"/>
  <c r="F14" i="6"/>
  <c r="F18" i="6"/>
  <c r="F22" i="6"/>
  <c r="F26" i="6"/>
  <c r="F30" i="6"/>
  <c r="F34" i="6"/>
  <c r="F38" i="6"/>
  <c r="F42" i="6"/>
  <c r="F46" i="6"/>
  <c r="F50" i="6"/>
  <c r="F54" i="6"/>
  <c r="F58" i="6"/>
  <c r="F62" i="6"/>
  <c r="F66" i="6"/>
  <c r="F70" i="6"/>
  <c r="F74" i="6"/>
  <c r="F78" i="6"/>
  <c r="F82" i="6"/>
  <c r="F86" i="6"/>
  <c r="F90" i="6"/>
  <c r="F94" i="6"/>
  <c r="F98" i="6"/>
  <c r="F102" i="6"/>
  <c r="F106" i="6"/>
  <c r="F110" i="6"/>
  <c r="F114" i="6"/>
  <c r="F118" i="6"/>
  <c r="F122" i="6"/>
  <c r="F126" i="6"/>
  <c r="F130" i="6"/>
  <c r="F134" i="6"/>
  <c r="F138" i="6"/>
  <c r="F142" i="6"/>
  <c r="F146" i="6"/>
  <c r="F150" i="6"/>
  <c r="F154" i="6"/>
  <c r="F158" i="6"/>
  <c r="F162" i="6"/>
  <c r="F6" i="6"/>
  <c r="F13" i="6"/>
  <c r="F37" i="6"/>
  <c r="F49" i="6"/>
  <c r="F7" i="6"/>
  <c r="F11" i="6"/>
  <c r="F15" i="6"/>
  <c r="F19" i="6"/>
  <c r="F23" i="6"/>
  <c r="F27" i="6"/>
  <c r="F31" i="6"/>
  <c r="F35" i="6"/>
  <c r="F39" i="6"/>
  <c r="F43" i="6"/>
  <c r="F47" i="6"/>
  <c r="F51" i="6"/>
  <c r="F55" i="6"/>
  <c r="F59" i="6"/>
  <c r="F63" i="6"/>
  <c r="F67" i="6"/>
  <c r="F71" i="6"/>
  <c r="F75" i="6"/>
  <c r="F79" i="6"/>
  <c r="F83" i="6"/>
  <c r="F87" i="6"/>
  <c r="F91" i="6"/>
  <c r="F95" i="6"/>
  <c r="F99" i="6"/>
  <c r="F103" i="6"/>
  <c r="F107" i="6"/>
  <c r="F111" i="6"/>
  <c r="F115" i="6"/>
  <c r="F119" i="6"/>
  <c r="F123" i="6"/>
  <c r="F127" i="6"/>
  <c r="F131" i="6"/>
  <c r="F135" i="6"/>
  <c r="F139" i="6"/>
  <c r="F143" i="6"/>
  <c r="F147" i="6"/>
  <c r="F151" i="6"/>
  <c r="F155" i="6"/>
  <c r="F159" i="6"/>
  <c r="F163" i="6"/>
  <c r="F17" i="6"/>
  <c r="F29" i="6"/>
  <c r="F41" i="6"/>
  <c r="F53" i="6"/>
  <c r="F8" i="6"/>
  <c r="F12" i="6"/>
  <c r="F16" i="6"/>
  <c r="F20" i="6"/>
  <c r="F24" i="6"/>
  <c r="F28" i="6"/>
  <c r="F32" i="6"/>
  <c r="F36" i="6"/>
  <c r="F40" i="6"/>
  <c r="F44" i="6"/>
  <c r="F48" i="6"/>
  <c r="F52" i="6"/>
  <c r="F56" i="6"/>
  <c r="F60" i="6"/>
  <c r="F64" i="6"/>
  <c r="F68" i="6"/>
  <c r="F72" i="6"/>
  <c r="F76" i="6"/>
  <c r="F80" i="6"/>
  <c r="F84" i="6"/>
  <c r="F88" i="6"/>
  <c r="F92" i="6"/>
  <c r="F96" i="6"/>
  <c r="F100" i="6"/>
  <c r="F104" i="6"/>
  <c r="F108" i="6"/>
  <c r="F112" i="6"/>
  <c r="F116" i="6"/>
  <c r="F120" i="6"/>
  <c r="F124" i="6"/>
  <c r="F128" i="6"/>
  <c r="F132" i="6"/>
  <c r="F136" i="6"/>
  <c r="F140" i="6"/>
  <c r="F144" i="6"/>
  <c r="F148" i="6"/>
  <c r="F152" i="6"/>
  <c r="F156" i="6"/>
  <c r="F160" i="6"/>
  <c r="F164" i="6"/>
  <c r="F9" i="6"/>
  <c r="F21" i="6"/>
  <c r="F25" i="6"/>
  <c r="F33" i="6"/>
  <c r="F45" i="6"/>
  <c r="F57" i="6"/>
  <c r="F73" i="6"/>
  <c r="F89" i="6"/>
  <c r="F105" i="6"/>
  <c r="F121" i="6"/>
  <c r="F137" i="6"/>
  <c r="F153" i="6"/>
  <c r="F61" i="6"/>
  <c r="F77" i="6"/>
  <c r="F93" i="6"/>
  <c r="F109" i="6"/>
  <c r="F125" i="6"/>
  <c r="F141" i="6"/>
  <c r="F157" i="6"/>
  <c r="F65" i="6"/>
  <c r="F81" i="6"/>
  <c r="F97" i="6"/>
  <c r="F113" i="6"/>
  <c r="F129" i="6"/>
  <c r="F145" i="6"/>
  <c r="F161" i="6"/>
  <c r="F69" i="6"/>
  <c r="F85" i="6"/>
  <c r="F101" i="6"/>
  <c r="F117" i="6"/>
  <c r="F133" i="6"/>
  <c r="F149" i="6"/>
  <c r="F165" i="6"/>
  <c r="E8" i="6"/>
  <c r="H5" i="6"/>
  <c r="E7" i="6"/>
  <c r="E12" i="6"/>
  <c r="E16" i="6"/>
  <c r="E20" i="6"/>
  <c r="G20" i="6" s="1"/>
  <c r="I20" i="6" s="1"/>
  <c r="E24" i="6"/>
  <c r="E28" i="6"/>
  <c r="E32" i="6"/>
  <c r="E36" i="6"/>
  <c r="G36" i="6" s="1"/>
  <c r="I36" i="6" s="1"/>
  <c r="E40" i="6"/>
  <c r="E44" i="6"/>
  <c r="E48" i="6"/>
  <c r="E52" i="6"/>
  <c r="G52" i="6" s="1"/>
  <c r="I52" i="6" s="1"/>
  <c r="E56" i="6"/>
  <c r="E60" i="6"/>
  <c r="E64" i="6"/>
  <c r="E68" i="6"/>
  <c r="E72" i="6"/>
  <c r="E76" i="6"/>
  <c r="E80" i="6"/>
  <c r="E84" i="6"/>
  <c r="G84" i="6" s="1"/>
  <c r="I84" i="6" s="1"/>
  <c r="E88" i="6"/>
  <c r="E92" i="6"/>
  <c r="E96" i="6"/>
  <c r="E100" i="6"/>
  <c r="E104" i="6"/>
  <c r="E108" i="6"/>
  <c r="E112" i="6"/>
  <c r="G112" i="6" s="1"/>
  <c r="I112" i="6" s="1"/>
  <c r="E116" i="6"/>
  <c r="E120" i="6"/>
  <c r="E124" i="6"/>
  <c r="E128" i="6"/>
  <c r="E132" i="6"/>
  <c r="E136" i="6"/>
  <c r="E140" i="6"/>
  <c r="E144" i="6"/>
  <c r="E148" i="6"/>
  <c r="E152" i="6"/>
  <c r="E156" i="6"/>
  <c r="E160" i="6"/>
  <c r="E164" i="6"/>
  <c r="G164" i="6" s="1"/>
  <c r="I164" i="6" s="1"/>
  <c r="E19" i="6"/>
  <c r="E39" i="6"/>
  <c r="E51" i="6"/>
  <c r="E63" i="6"/>
  <c r="G63" i="6" s="1"/>
  <c r="I63" i="6" s="1"/>
  <c r="E75" i="6"/>
  <c r="E87" i="6"/>
  <c r="E99" i="6"/>
  <c r="E111" i="6"/>
  <c r="E119" i="6"/>
  <c r="E131" i="6"/>
  <c r="E147" i="6"/>
  <c r="E159" i="6"/>
  <c r="G159" i="6" s="1"/>
  <c r="I159" i="6" s="1"/>
  <c r="E9" i="6"/>
  <c r="E13" i="6"/>
  <c r="E17" i="6"/>
  <c r="E21" i="6"/>
  <c r="E25" i="6"/>
  <c r="E29" i="6"/>
  <c r="E33" i="6"/>
  <c r="E37" i="6"/>
  <c r="G37" i="6" s="1"/>
  <c r="I37" i="6" s="1"/>
  <c r="E41" i="6"/>
  <c r="E45" i="6"/>
  <c r="E49" i="6"/>
  <c r="G49" i="6" s="1"/>
  <c r="I49" i="6" s="1"/>
  <c r="E53" i="6"/>
  <c r="E57" i="6"/>
  <c r="E61" i="6"/>
  <c r="E65" i="6"/>
  <c r="G65" i="6" s="1"/>
  <c r="I65" i="6" s="1"/>
  <c r="E69" i="6"/>
  <c r="E73" i="6"/>
  <c r="E77" i="6"/>
  <c r="E81" i="6"/>
  <c r="E85" i="6"/>
  <c r="E89" i="6"/>
  <c r="E93" i="6"/>
  <c r="E97" i="6"/>
  <c r="G97" i="6" s="1"/>
  <c r="I97" i="6" s="1"/>
  <c r="E101" i="6"/>
  <c r="E105" i="6"/>
  <c r="E109" i="6"/>
  <c r="E113" i="6"/>
  <c r="E117" i="6"/>
  <c r="E121" i="6"/>
  <c r="E125" i="6"/>
  <c r="E129" i="6"/>
  <c r="E133" i="6"/>
  <c r="E137" i="6"/>
  <c r="E141" i="6"/>
  <c r="E145" i="6"/>
  <c r="E149" i="6"/>
  <c r="E153" i="6"/>
  <c r="E157" i="6"/>
  <c r="E161" i="6"/>
  <c r="G161" i="6" s="1"/>
  <c r="I161" i="6" s="1"/>
  <c r="E165" i="6"/>
  <c r="E162" i="6"/>
  <c r="E11" i="6"/>
  <c r="E27" i="6"/>
  <c r="G27" i="6" s="1"/>
  <c r="I27" i="6" s="1"/>
  <c r="E35" i="6"/>
  <c r="E47" i="6"/>
  <c r="E55" i="6"/>
  <c r="E71" i="6"/>
  <c r="E83" i="6"/>
  <c r="E95" i="6"/>
  <c r="E107" i="6"/>
  <c r="E127" i="6"/>
  <c r="G127" i="6" s="1"/>
  <c r="I127" i="6" s="1"/>
  <c r="E139" i="6"/>
  <c r="G139" i="6" s="1"/>
  <c r="I139" i="6" s="1"/>
  <c r="E155" i="6"/>
  <c r="E10" i="6"/>
  <c r="E14" i="6"/>
  <c r="E18" i="6"/>
  <c r="E22" i="6"/>
  <c r="E26" i="6"/>
  <c r="E30" i="6"/>
  <c r="E34" i="6"/>
  <c r="E38" i="6"/>
  <c r="E42" i="6"/>
  <c r="E46" i="6"/>
  <c r="E50" i="6"/>
  <c r="E54" i="6"/>
  <c r="E58" i="6"/>
  <c r="E62" i="6"/>
  <c r="E66" i="6"/>
  <c r="E70" i="6"/>
  <c r="E74" i="6"/>
  <c r="E78" i="6"/>
  <c r="E82" i="6"/>
  <c r="E86" i="6"/>
  <c r="E90" i="6"/>
  <c r="E94" i="6"/>
  <c r="E98" i="6"/>
  <c r="E102" i="6"/>
  <c r="E106" i="6"/>
  <c r="E110" i="6"/>
  <c r="E114" i="6"/>
  <c r="E118" i="6"/>
  <c r="E122" i="6"/>
  <c r="E126" i="6"/>
  <c r="E130" i="6"/>
  <c r="E134" i="6"/>
  <c r="E138" i="6"/>
  <c r="E142" i="6"/>
  <c r="E146" i="6"/>
  <c r="E150" i="6"/>
  <c r="G150" i="6" s="1"/>
  <c r="I150" i="6" s="1"/>
  <c r="E154" i="6"/>
  <c r="E158" i="6"/>
  <c r="G158" i="6" s="1"/>
  <c r="I158" i="6" s="1"/>
  <c r="E6" i="6"/>
  <c r="E15" i="6"/>
  <c r="E23" i="6"/>
  <c r="E31" i="6"/>
  <c r="G31" i="6" s="1"/>
  <c r="I31" i="6" s="1"/>
  <c r="E43" i="6"/>
  <c r="G43" i="6" s="1"/>
  <c r="I43" i="6" s="1"/>
  <c r="E59" i="6"/>
  <c r="E67" i="6"/>
  <c r="E79" i="6"/>
  <c r="E91" i="6"/>
  <c r="E103" i="6"/>
  <c r="G103" i="6" s="1"/>
  <c r="I103" i="6" s="1"/>
  <c r="E115" i="6"/>
  <c r="E123" i="6"/>
  <c r="E135" i="6"/>
  <c r="E143" i="6"/>
  <c r="G143" i="6" s="1"/>
  <c r="I143" i="6" s="1"/>
  <c r="E151" i="6"/>
  <c r="G151" i="6" s="1"/>
  <c r="I151" i="6" s="1"/>
  <c r="E163" i="6"/>
  <c r="G163" i="6" s="1"/>
  <c r="I163" i="6" s="1"/>
  <c r="V280" i="3"/>
  <c r="W280" i="3"/>
  <c r="X3" i="3"/>
  <c r="X280" i="3" s="1"/>
  <c r="U18" i="3"/>
  <c r="U280" i="3" s="1"/>
  <c r="G165" i="6"/>
  <c r="I165" i="6" s="1"/>
  <c r="G162" i="6"/>
  <c r="I162" i="6" s="1"/>
  <c r="G160" i="6"/>
  <c r="I160" i="6" s="1"/>
  <c r="G44" i="6"/>
  <c r="I44" i="6" s="1"/>
  <c r="G60" i="6"/>
  <c r="I60" i="6" s="1"/>
  <c r="G88" i="6"/>
  <c r="I88" i="6" s="1"/>
  <c r="G152" i="6"/>
  <c r="I152" i="6" s="1"/>
  <c r="G10" i="6"/>
  <c r="I10" i="6" s="1"/>
  <c r="G19" i="6"/>
  <c r="I19" i="6" s="1"/>
  <c r="G12" i="6"/>
  <c r="I12" i="6" s="1"/>
  <c r="G28" i="6"/>
  <c r="I28" i="6" s="1"/>
  <c r="G76" i="6"/>
  <c r="I76" i="6" s="1"/>
  <c r="G108" i="6"/>
  <c r="I108" i="6" s="1"/>
  <c r="G124" i="6"/>
  <c r="I124" i="6" s="1"/>
  <c r="G140" i="6"/>
  <c r="I140" i="6" s="1"/>
  <c r="G16" i="6"/>
  <c r="I16" i="6" s="1"/>
  <c r="G40" i="6"/>
  <c r="I40" i="6" s="1"/>
  <c r="G72" i="6"/>
  <c r="I72" i="6" s="1"/>
  <c r="G80" i="6"/>
  <c r="I80" i="6" s="1"/>
  <c r="G104" i="6"/>
  <c r="I104" i="6" s="1"/>
  <c r="G136" i="6"/>
  <c r="I136" i="6" s="1"/>
  <c r="G144" i="6"/>
  <c r="I144" i="6" s="1"/>
  <c r="G33" i="6"/>
  <c r="I33" i="6" s="1"/>
  <c r="G113" i="6"/>
  <c r="I113" i="6" s="1"/>
  <c r="G145" i="6"/>
  <c r="I145" i="6" s="1"/>
  <c r="G39" i="6"/>
  <c r="I39" i="6" s="1"/>
  <c r="G75" i="6"/>
  <c r="I75" i="6" s="1"/>
  <c r="G107" i="6"/>
  <c r="I107" i="6" s="1"/>
  <c r="G154" i="6"/>
  <c r="I154" i="6" s="1"/>
  <c r="G71" i="6"/>
  <c r="I71" i="6" s="1"/>
  <c r="G131" i="6"/>
  <c r="I131" i="6" s="1"/>
  <c r="G24" i="6"/>
  <c r="I24" i="6" s="1"/>
  <c r="G156" i="6"/>
  <c r="I156" i="6" s="1"/>
  <c r="G129" i="6"/>
  <c r="I129" i="6" s="1"/>
  <c r="F5" i="6" l="1"/>
  <c r="G81" i="6"/>
  <c r="I81" i="6" s="1"/>
  <c r="G17" i="6"/>
  <c r="I17" i="6" s="1"/>
  <c r="G147" i="6"/>
  <c r="I147" i="6" s="1"/>
  <c r="G7" i="6"/>
  <c r="I7" i="6" s="1"/>
  <c r="G6" i="6"/>
  <c r="G8" i="6"/>
  <c r="I8" i="6" s="1"/>
  <c r="E5" i="6"/>
  <c r="G116" i="6"/>
  <c r="I116" i="6" s="1"/>
  <c r="G138" i="6"/>
  <c r="I138" i="6" s="1"/>
  <c r="G122" i="6"/>
  <c r="I122" i="6" s="1"/>
  <c r="G106" i="6"/>
  <c r="I106" i="6" s="1"/>
  <c r="G90" i="6"/>
  <c r="I90" i="6" s="1"/>
  <c r="G74" i="6"/>
  <c r="I74" i="6" s="1"/>
  <c r="G58" i="6"/>
  <c r="I58" i="6" s="1"/>
  <c r="G42" i="6"/>
  <c r="I42" i="6" s="1"/>
  <c r="G26" i="6"/>
  <c r="I26" i="6" s="1"/>
  <c r="G149" i="6"/>
  <c r="I149" i="6" s="1"/>
  <c r="G133" i="6"/>
  <c r="I133" i="6" s="1"/>
  <c r="G117" i="6"/>
  <c r="I117" i="6" s="1"/>
  <c r="G101" i="6"/>
  <c r="I101" i="6" s="1"/>
  <c r="G85" i="6"/>
  <c r="I85" i="6" s="1"/>
  <c r="G69" i="6"/>
  <c r="I69" i="6" s="1"/>
  <c r="G53" i="6"/>
  <c r="I53" i="6" s="1"/>
  <c r="G21" i="6"/>
  <c r="I21" i="6" s="1"/>
  <c r="G111" i="6"/>
  <c r="I111" i="6" s="1"/>
  <c r="G79" i="6"/>
  <c r="I79" i="6" s="1"/>
  <c r="G47" i="6"/>
  <c r="I47" i="6" s="1"/>
  <c r="G134" i="6"/>
  <c r="I134" i="6" s="1"/>
  <c r="G118" i="6"/>
  <c r="I118" i="6" s="1"/>
  <c r="G102" i="6"/>
  <c r="I102" i="6" s="1"/>
  <c r="G86" i="6"/>
  <c r="I86" i="6" s="1"/>
  <c r="G70" i="6"/>
  <c r="I70" i="6" s="1"/>
  <c r="G54" i="6"/>
  <c r="I54" i="6" s="1"/>
  <c r="G38" i="6"/>
  <c r="I38" i="6" s="1"/>
  <c r="G22" i="6"/>
  <c r="I22" i="6" s="1"/>
  <c r="G115" i="6"/>
  <c r="I115" i="6" s="1"/>
  <c r="G83" i="6"/>
  <c r="I83" i="6" s="1"/>
  <c r="G51" i="6"/>
  <c r="I51" i="6" s="1"/>
  <c r="G11" i="6"/>
  <c r="I11" i="6" s="1"/>
  <c r="G120" i="6"/>
  <c r="I120" i="6" s="1"/>
  <c r="G56" i="6"/>
  <c r="I56" i="6" s="1"/>
  <c r="G148" i="6"/>
  <c r="I148" i="6" s="1"/>
  <c r="G35" i="6"/>
  <c r="I35" i="6" s="1"/>
  <c r="G95" i="6"/>
  <c r="I95" i="6" s="1"/>
  <c r="G126" i="6"/>
  <c r="I126" i="6" s="1"/>
  <c r="G110" i="6"/>
  <c r="I110" i="6" s="1"/>
  <c r="G94" i="6"/>
  <c r="I94" i="6" s="1"/>
  <c r="G78" i="6"/>
  <c r="I78" i="6" s="1"/>
  <c r="G62" i="6"/>
  <c r="I62" i="6" s="1"/>
  <c r="G46" i="6"/>
  <c r="I46" i="6" s="1"/>
  <c r="G30" i="6"/>
  <c r="I30" i="6" s="1"/>
  <c r="G14" i="6"/>
  <c r="I14" i="6" s="1"/>
  <c r="G135" i="6"/>
  <c r="I135" i="6" s="1"/>
  <c r="G99" i="6"/>
  <c r="I99" i="6" s="1"/>
  <c r="G67" i="6"/>
  <c r="I67" i="6" s="1"/>
  <c r="G153" i="6"/>
  <c r="I153" i="6" s="1"/>
  <c r="G137" i="6"/>
  <c r="I137" i="6" s="1"/>
  <c r="G121" i="6"/>
  <c r="I121" i="6" s="1"/>
  <c r="G105" i="6"/>
  <c r="I105" i="6" s="1"/>
  <c r="G89" i="6"/>
  <c r="I89" i="6" s="1"/>
  <c r="G73" i="6"/>
  <c r="I73" i="6" s="1"/>
  <c r="G57" i="6"/>
  <c r="I57" i="6" s="1"/>
  <c r="G41" i="6"/>
  <c r="I41" i="6" s="1"/>
  <c r="G25" i="6"/>
  <c r="I25" i="6" s="1"/>
  <c r="G48" i="6"/>
  <c r="I48" i="6" s="1"/>
  <c r="G146" i="6"/>
  <c r="I146" i="6" s="1"/>
  <c r="G82" i="6"/>
  <c r="I82" i="6" s="1"/>
  <c r="G50" i="6"/>
  <c r="I50" i="6" s="1"/>
  <c r="G157" i="6"/>
  <c r="I157" i="6" s="1"/>
  <c r="D5" i="6"/>
  <c r="G130" i="6"/>
  <c r="I130" i="6" s="1"/>
  <c r="G98" i="6"/>
  <c r="I98" i="6" s="1"/>
  <c r="G66" i="6"/>
  <c r="I66" i="6" s="1"/>
  <c r="G18" i="6"/>
  <c r="I18" i="6" s="1"/>
  <c r="G141" i="6"/>
  <c r="I141" i="6" s="1"/>
  <c r="G109" i="6"/>
  <c r="I109" i="6" s="1"/>
  <c r="G77" i="6"/>
  <c r="I77" i="6" s="1"/>
  <c r="G61" i="6"/>
  <c r="I61" i="6" s="1"/>
  <c r="G45" i="6"/>
  <c r="I45" i="6" s="1"/>
  <c r="G29" i="6"/>
  <c r="I29" i="6" s="1"/>
  <c r="G119" i="6"/>
  <c r="I119" i="6" s="1"/>
  <c r="G132" i="6"/>
  <c r="I132" i="6" s="1"/>
  <c r="G100" i="6"/>
  <c r="I100" i="6" s="1"/>
  <c r="G68" i="6"/>
  <c r="I68" i="6" s="1"/>
  <c r="G128" i="6"/>
  <c r="I128" i="6" s="1"/>
  <c r="G96" i="6"/>
  <c r="I96" i="6" s="1"/>
  <c r="G64" i="6"/>
  <c r="I64" i="6" s="1"/>
  <c r="G32" i="6"/>
  <c r="I32" i="6" s="1"/>
  <c r="G114" i="6"/>
  <c r="I114" i="6" s="1"/>
  <c r="G34" i="6"/>
  <c r="I34" i="6" s="1"/>
  <c r="G23" i="6"/>
  <c r="I23" i="6" s="1"/>
  <c r="G125" i="6"/>
  <c r="I125" i="6" s="1"/>
  <c r="G93" i="6"/>
  <c r="I93" i="6" s="1"/>
  <c r="G13" i="6"/>
  <c r="I13" i="6" s="1"/>
  <c r="G142" i="6"/>
  <c r="I142" i="6" s="1"/>
  <c r="G9" i="6"/>
  <c r="I9" i="6" s="1"/>
  <c r="G123" i="6"/>
  <c r="I123" i="6" s="1"/>
  <c r="G87" i="6"/>
  <c r="I87" i="6" s="1"/>
  <c r="G55" i="6"/>
  <c r="I55" i="6" s="1"/>
  <c r="G91" i="6"/>
  <c r="I91" i="6" s="1"/>
  <c r="G59" i="6"/>
  <c r="I59" i="6" s="1"/>
  <c r="G155" i="6"/>
  <c r="I155" i="6" s="1"/>
  <c r="G92" i="6"/>
  <c r="I92" i="6" s="1"/>
  <c r="G15" i="6"/>
  <c r="I15" i="6" s="1"/>
  <c r="G5" i="6" l="1"/>
  <c r="I6" i="6"/>
  <c r="I5" i="6" s="1"/>
</calcChain>
</file>

<file path=xl/sharedStrings.xml><?xml version="1.0" encoding="utf-8"?>
<sst xmlns="http://schemas.openxmlformats.org/spreadsheetml/2006/main" count="2703" uniqueCount="1095">
  <si>
    <t>No</t>
  </si>
  <si>
    <t>Zone</t>
  </si>
  <si>
    <t>Partner/Brn.</t>
  </si>
  <si>
    <t>RMA2</t>
  </si>
  <si>
    <t>OFM RAMA2</t>
  </si>
  <si>
    <t>Kerry</t>
  </si>
  <si>
    <t>OFM Tree on 3</t>
  </si>
  <si>
    <t>OFM JTC</t>
  </si>
  <si>
    <t>OFM Ekamai</t>
  </si>
  <si>
    <t>OFM Lotus RAMA 1</t>
  </si>
  <si>
    <t>OFM Sukhumvit Asoke</t>
  </si>
  <si>
    <t>OFM Jasmine</t>
  </si>
  <si>
    <t>SUKS</t>
  </si>
  <si>
    <t>OFM BIG C Suksawat</t>
  </si>
  <si>
    <t>BKAE</t>
  </si>
  <si>
    <t>OFM Phetchakasem</t>
  </si>
  <si>
    <t>CHC4</t>
  </si>
  <si>
    <t>OFM Ramindra</t>
  </si>
  <si>
    <t>OFM Fashion Island</t>
  </si>
  <si>
    <t>TPLU</t>
  </si>
  <si>
    <t>OFM Seacon bangkhae</t>
  </si>
  <si>
    <t>KVIL</t>
  </si>
  <si>
    <t>OFM Rama 4</t>
  </si>
  <si>
    <t>HPPY</t>
  </si>
  <si>
    <t>OFM Big C Huamark</t>
  </si>
  <si>
    <t>SMUT</t>
  </si>
  <si>
    <t>OFM RBS Samutprakan</t>
  </si>
  <si>
    <t>OFM CPN RAMA9</t>
  </si>
  <si>
    <t>OFM CPN Express ( East Ville)</t>
  </si>
  <si>
    <t>PINK</t>
  </si>
  <si>
    <t xml:space="preserve">OFM Sirintorn </t>
  </si>
  <si>
    <t xml:space="preserve">OFM CPN Pinklao </t>
  </si>
  <si>
    <t>LADP</t>
  </si>
  <si>
    <t xml:space="preserve">OFM Saphankhwai </t>
  </si>
  <si>
    <t>TSIT</t>
  </si>
  <si>
    <t xml:space="preserve">OFM Futute Park Rangsit </t>
  </si>
  <si>
    <t>BBUA</t>
  </si>
  <si>
    <t xml:space="preserve">OFM CPN Westgate </t>
  </si>
  <si>
    <t>TNON</t>
  </si>
  <si>
    <t xml:space="preserve">OFM Rattanatibate </t>
  </si>
  <si>
    <t>SURA</t>
  </si>
  <si>
    <t xml:space="preserve">OFM United Center </t>
  </si>
  <si>
    <t xml:space="preserve">OFM Bangkapi </t>
  </si>
  <si>
    <t>PKED</t>
  </si>
  <si>
    <t xml:space="preserve">OFM Cheang wattana </t>
  </si>
  <si>
    <t>OFM</t>
  </si>
  <si>
    <t>FamilyMart SILOM32</t>
  </si>
  <si>
    <t>FamilyMart PRESIDENT PARK TOWER SUKHUMVIT24</t>
  </si>
  <si>
    <t xml:space="preserve">FamilyMart  HOLIDAY INN SILOM </t>
  </si>
  <si>
    <t>FamilyMart THANIYA</t>
  </si>
  <si>
    <t>FamilyMart Silom Square</t>
  </si>
  <si>
    <t>FamilyMart SURAWONG CENTER</t>
  </si>
  <si>
    <t>FamilyMart JC.KEVIN TOWER SATHORN</t>
  </si>
  <si>
    <t>FamilyMart MONTIEN PLAZA</t>
  </si>
  <si>
    <t>FamilyMart THANON MANGKON</t>
  </si>
  <si>
    <t>FamilyMart CHAROENNAKORN 13</t>
  </si>
  <si>
    <t xml:space="preserve">FamilyMart LADYA 1 </t>
  </si>
  <si>
    <t xml:space="preserve">FamilyMart TAKSIN 44 </t>
  </si>
  <si>
    <t>NLCH</t>
  </si>
  <si>
    <t xml:space="preserve">FamilyMart SOI SUANPLU </t>
  </si>
  <si>
    <t xml:space="preserve">FamilyMart SOI SUANPLU 8 </t>
  </si>
  <si>
    <t xml:space="preserve">FamilyMart JOMSOMBOON </t>
  </si>
  <si>
    <t>FamilyMart CHAROENNAKORN  14 YAEK 25</t>
  </si>
  <si>
    <t>FamilyMart CHAN  27</t>
  </si>
  <si>
    <t>FamilyMart THE TRUST PRARAM 3</t>
  </si>
  <si>
    <t xml:space="preserve">FamilyMart WONGWAENAUSAHAKAM PRARAM 3 </t>
  </si>
  <si>
    <t>TKRU</t>
  </si>
  <si>
    <t>FamilyMart KHRU  NAI  3</t>
  </si>
  <si>
    <t xml:space="preserve">FamilyMart SAMITIVEJ THONBURI  HOSPITAL </t>
  </si>
  <si>
    <t>FamilyMart SOI SUKSAWAT 50</t>
  </si>
  <si>
    <t>FamilyMart PRACHAUTHIT  98</t>
  </si>
  <si>
    <t>FamilyMart LIAPTHANGDUAN  PRACHAUTHIT</t>
  </si>
  <si>
    <t>FamilyMart SOI ANAMAI NGAM CHAROEN11</t>
  </si>
  <si>
    <t xml:space="preserve">FamilyMart PHARAM 2 SOI 69 YAEK3 </t>
  </si>
  <si>
    <t>FamilyMart PRARAM  2  SOI  69  YAEK  4</t>
  </si>
  <si>
    <t>FamilyMart WATSINGHA</t>
  </si>
  <si>
    <t xml:space="preserve">FamilyMart SUKSAWAT 2 YEAK NAIPHIN </t>
  </si>
  <si>
    <t>FamilyMart PRARAM 2 SOI 38</t>
  </si>
  <si>
    <t>FamilyMart PRARAM 2 SOI 30</t>
  </si>
  <si>
    <t>FamilyMart CHOMTHONG 16</t>
  </si>
  <si>
    <t>FamilyMart BANGPRAKOK 9 INTER HOSPITAL</t>
  </si>
  <si>
    <t xml:space="preserve">FamilyMart CHOMTHONG19  </t>
  </si>
  <si>
    <t>FamilyMart ASPIRE SATHON-TAKSIN</t>
  </si>
  <si>
    <t>FamilyMart TALAD SAENGTHIP</t>
  </si>
  <si>
    <t>ONUT</t>
  </si>
  <si>
    <t>FamilyMart SUKHUMVIT 50</t>
  </si>
  <si>
    <t>FamilyMart SUKHUMVIT 48</t>
  </si>
  <si>
    <t>FamilyMart ASPIRE SUKHUMVIT 48</t>
  </si>
  <si>
    <t>FamilyMart SUKHUMVIT 42</t>
  </si>
  <si>
    <t>FamilyMart YEAKLUAYNAMTHAI</t>
  </si>
  <si>
    <t>FamilyMart ASPIRE RAMA 4</t>
  </si>
  <si>
    <t>FamilyMart SOI SAENSUK</t>
  </si>
  <si>
    <t>FamilyMart REGENCY PARK SUKHUMVIT 22</t>
  </si>
  <si>
    <t>FamilyMart SAINUMTIP</t>
  </si>
  <si>
    <t>FamilyMart SUKHUMVIT 20.2</t>
  </si>
  <si>
    <t>FamilyMart SUKHUMVIT 20</t>
  </si>
  <si>
    <t>FamilyMart SUKHUMVIT 18</t>
  </si>
  <si>
    <t>FamilyMart SUKHUMVIT 16</t>
  </si>
  <si>
    <t>FamilyMart SUKHUMVIT 4</t>
  </si>
  <si>
    <t xml:space="preserve">FamilyMart BB BUILDING </t>
  </si>
  <si>
    <t xml:space="preserve">FamilyMart PREEDEEPANOMYONG  26 </t>
  </si>
  <si>
    <t>FamilyMart PREEDEEPANOMYONG  42</t>
  </si>
  <si>
    <t>FamilyMart PREEDEEPANOMYONG  46.2</t>
  </si>
  <si>
    <t>FamilyMart PREEDEEPANOMYONG  31</t>
  </si>
  <si>
    <t xml:space="preserve">FamilyMart THONGLOR 17 </t>
  </si>
  <si>
    <t>FamilyMart THE RESIDENT THONGLOR</t>
  </si>
  <si>
    <t>FamilyMart SUKHUMVIT 13</t>
  </si>
  <si>
    <t>FamilyMart INTERCHANGE 2</t>
  </si>
  <si>
    <t>FamilyMart SUKHUMVIT  23</t>
  </si>
  <si>
    <t>FamilyMart SUKHUMVIT  25</t>
  </si>
  <si>
    <t>FamilyMart SUKHUMVIT  33</t>
  </si>
  <si>
    <t>FamilyMart Pak Soi Sukhumvit 33</t>
  </si>
  <si>
    <t>FamilyMart SUKHUMVIT  61</t>
  </si>
  <si>
    <t>FamilyMart SUKHUMVIT  67</t>
  </si>
  <si>
    <t>FamilyMart THANON PUN</t>
  </si>
  <si>
    <t>FamilyMart BANGKOK FASHION OUTLET SILOM</t>
  </si>
  <si>
    <t>FamilyMart MA HOTEL</t>
  </si>
  <si>
    <t xml:space="preserve">FamilyMart BTS SURASAK </t>
  </si>
  <si>
    <t xml:space="preserve">FamilyMart SOI CHULA 64 </t>
  </si>
  <si>
    <t xml:space="preserve">FamilyMart OFFICE CENTRAL WORLD </t>
  </si>
  <si>
    <t xml:space="preserve">FamilyMart CENTRAL EMBASSY </t>
  </si>
  <si>
    <t>FamilyMart LIFE WITTAYU</t>
  </si>
  <si>
    <t>FamilyMart MBK CENTER FLOOR 4</t>
  </si>
  <si>
    <t>BKEN</t>
  </si>
  <si>
    <t xml:space="preserve">FamilyMart KEHA BANGBUA 2 </t>
  </si>
  <si>
    <t>MTNG</t>
  </si>
  <si>
    <t xml:space="preserve">FamilyMart PARKVIEW VIPHAVADI </t>
  </si>
  <si>
    <t>FamilyMart CHAENG WATTHANA 10</t>
  </si>
  <si>
    <t xml:space="preserve">FamilyMart KAM PHANG PHET 6 </t>
  </si>
  <si>
    <t xml:space="preserve">FamilyMart KOMKANKONGSON </t>
  </si>
  <si>
    <t>DONM</t>
  </si>
  <si>
    <t>FamilyMart MOO BAN PIN CHAROEN 1</t>
  </si>
  <si>
    <t xml:space="preserve">FamilyMart VIPAWADEE 25 </t>
  </si>
  <si>
    <t xml:space="preserve">FamilyMart KOSUM SAMAKEE 1 </t>
  </si>
  <si>
    <t xml:space="preserve">FamilyMart KAMPHAENG PHET 6 SOI 7 </t>
  </si>
  <si>
    <t>FamilyMart DONMUEANG AIRPORT (BUS STOP)</t>
  </si>
  <si>
    <t xml:space="preserve">FamilyMart CALTEX NGAMWONGWAN </t>
  </si>
  <si>
    <t xml:space="preserve">PHAHOLYOTHIN 52 </t>
  </si>
  <si>
    <t>PHAHOLYOTHIN 54.2</t>
  </si>
  <si>
    <t>FamilyMart PHAHONYOTHIN 50 YAEK 13</t>
  </si>
  <si>
    <t>FamilyMart PHAHOLYOTHIN 67.2</t>
  </si>
  <si>
    <t>FamilyMart PAHOLYOTHIN  SOI  57</t>
  </si>
  <si>
    <t>FamilyMart RUAMMIT PHATTHANA</t>
  </si>
  <si>
    <t>FamilyMart PHAHOLYONTHIN 69</t>
  </si>
  <si>
    <t>FamilyMart SAIMAI  SOI  10</t>
  </si>
  <si>
    <t>FamilyMart SUKHAPHIBAN  5  SOI  5  YAEK 21</t>
  </si>
  <si>
    <t>FamilyMart TALAD PUNTHONG</t>
  </si>
  <si>
    <t xml:space="preserve">FamilyMart REGENT  HOME15  CHAENGWATTANA </t>
  </si>
  <si>
    <t>NMIN</t>
  </si>
  <si>
    <t xml:space="preserve">FamilyMart RAMINTRA 65 </t>
  </si>
  <si>
    <t xml:space="preserve">FamilyMart MOOBAN TANASIN </t>
  </si>
  <si>
    <t>FamilyMart LPN RAMINTRA LAKSI</t>
  </si>
  <si>
    <t xml:space="preserve">FamilyMart RAMINTRA  SOI  15 </t>
  </si>
  <si>
    <t>FamilyMart LADPRAO VILLAGE</t>
  </si>
  <si>
    <t xml:space="preserve">FamilyMart CHOKCHAI 4 SOI 54 YAEK 23 </t>
  </si>
  <si>
    <t>FamilyMart LADPHRAOWANGHIN 34</t>
  </si>
  <si>
    <t>FamilyMart  NAKNIWAT 4</t>
  </si>
  <si>
    <t>FamilyMart SOI SANGKHOM SONGKHRO 28</t>
  </si>
  <si>
    <t>FamilyMart LADPHARO WANGHIN 14</t>
  </si>
  <si>
    <t>FamilyMart LADPHARO  WANGHIN  7</t>
  </si>
  <si>
    <t>FamilyMart LADPHARO  WANGHIN 47</t>
  </si>
  <si>
    <t>FamilyMart SATRIWITTHAYA  2   SOI  29</t>
  </si>
  <si>
    <t>FamilyMart S.S. CENTER</t>
  </si>
  <si>
    <t xml:space="preserve">FamilyMart LADPHARO  WANGHIN  48 </t>
  </si>
  <si>
    <t>FamilyMart TALAD BUAPATTANA</t>
  </si>
  <si>
    <t xml:space="preserve">FamilyMart CALTEX  WANGHIN  GAS  STATION </t>
  </si>
  <si>
    <t>FamilyMart Talad Bangkapi 2</t>
  </si>
  <si>
    <t>FamilyMart LPN Ramkhamhaeng 44</t>
  </si>
  <si>
    <t>FamilyMart Ramkhamhaeng 24 Yaek 10</t>
  </si>
  <si>
    <t>FamilyMart Nawamin 93</t>
  </si>
  <si>
    <t>FamilyMart Ramkhamhaeng 24 Yaek 6</t>
  </si>
  <si>
    <t>FamilyMart Happy Land Sai 1 Road</t>
  </si>
  <si>
    <t>FamilyMart Happy Land Sai 2 Road</t>
  </si>
  <si>
    <t>FamiyMart Lat Phrao 132</t>
  </si>
  <si>
    <t>FamilyMart Ram Townhouse</t>
  </si>
  <si>
    <t>FamilyMart Lat Phrao Drive Inn</t>
  </si>
  <si>
    <t>FamilyMart Ramkhamhaeng 53 Community</t>
  </si>
  <si>
    <t>FamilyMart Mahad Thai 2</t>
  </si>
  <si>
    <t>FamilyMart Lat Phrao 114</t>
  </si>
  <si>
    <t>FamilyMart Talad Chok Chai 4</t>
  </si>
  <si>
    <t>FamilyMart Lat Phrao 87 Yaek 7</t>
  </si>
  <si>
    <t>FamilyMart LPN Bodindecha 2</t>
  </si>
  <si>
    <t>FamilyMart Lat Phrao 102</t>
  </si>
  <si>
    <t>FamilyMart Lat Phrao 46</t>
  </si>
  <si>
    <t>FamilyMart Lat Phrao 63</t>
  </si>
  <si>
    <t>FamilyMart Rhythm Ratchada</t>
  </si>
  <si>
    <t>FamilyMart Lat Phrao 41</t>
  </si>
  <si>
    <t>FamilyMart Lat Phrao 96</t>
  </si>
  <si>
    <t>FamilyMart Lat Phrao 85</t>
  </si>
  <si>
    <t>FamilyMart Life Ratchadapisek</t>
  </si>
  <si>
    <t>FamilyMart LPN Bodindecha</t>
  </si>
  <si>
    <t>PTNK</t>
  </si>
  <si>
    <t>FamilyMart Synphaet Hospital</t>
  </si>
  <si>
    <t>FamilyMart Khubon Soi 4</t>
  </si>
  <si>
    <t>FamilyMart Nawamin 90</t>
  </si>
  <si>
    <t>FamilyMart Khubon Soi 13</t>
  </si>
  <si>
    <t>FamilyMart Ramindra K.M. 7</t>
  </si>
  <si>
    <t>FamilyMart Thararom Village</t>
  </si>
  <si>
    <t>FamilyMart Soi Ruenrom</t>
  </si>
  <si>
    <t>FamilyMart ABAC Condo</t>
  </si>
  <si>
    <t>FamilyMart ABAC Condo 2</t>
  </si>
  <si>
    <t>FamilyMart Soi Sirimit</t>
  </si>
  <si>
    <t>FamilyMart Rama 9 Soi 49</t>
  </si>
  <si>
    <t>FamilyMart Bangkapi Square</t>
  </si>
  <si>
    <t>SCON</t>
  </si>
  <si>
    <t>FamilyMart Soi Suphaphong 3 Yaek 4</t>
  </si>
  <si>
    <t>FamilyMart Soi Anamai</t>
  </si>
  <si>
    <t>MINB</t>
  </si>
  <si>
    <t>FamilyMart Ramkhamhaeng 164</t>
  </si>
  <si>
    <t>FamilyMart Sam Wa Road Soi 1</t>
  </si>
  <si>
    <t>FamilyMart Soi Hathai Rat 3</t>
  </si>
  <si>
    <t>FamilyMart Ramkhamhaeng 166</t>
  </si>
  <si>
    <t>FamilyMart Liap Khlong Song Soi 28</t>
  </si>
  <si>
    <t>FamilyMart Soi Suknet</t>
  </si>
  <si>
    <t>FamilyMart Rung Napa Village</t>
  </si>
  <si>
    <t>FamilyMart Permsuk Village</t>
  </si>
  <si>
    <t>LKAB</t>
  </si>
  <si>
    <t>FamilyMart Chalong Krung 1</t>
  </si>
  <si>
    <t>SAT</t>
  </si>
  <si>
    <t>FamilyMart Sahamit 1</t>
  </si>
  <si>
    <t>FamilyMart Bunyalay Village</t>
  </si>
  <si>
    <t>FamilyMart Chalong Krung 53</t>
  </si>
  <si>
    <t>ROMK</t>
  </si>
  <si>
    <t>FamilyMart Soi Rom Klao 27</t>
  </si>
  <si>
    <t>FamilyMart Soi Khum Klao 35</t>
  </si>
  <si>
    <t>FamilyMart Soi Latkrabang 1</t>
  </si>
  <si>
    <t>FamilyMart Soi Latkrabang 42</t>
  </si>
  <si>
    <t>FamilyMart Soi Rom Klao 36</t>
  </si>
  <si>
    <t>FamilyMart Soi Kheha Rom Klao 24</t>
  </si>
  <si>
    <t>FamilyMart Rom Klao 25/2 (Gas Station)</t>
  </si>
  <si>
    <t>FamilyMart Soi Phatthana Chonnabot 3</t>
  </si>
  <si>
    <t>FamilyMart Soi Kheha Rom Klao 64</t>
  </si>
  <si>
    <t>FamilyMart CFM OFFICE</t>
  </si>
  <si>
    <t>FamilyMart Soi Latkrabang 6</t>
  </si>
  <si>
    <t>FamilyMart Keki Ngam 3</t>
  </si>
  <si>
    <t>FamilyMart Soi Latkrabang 24</t>
  </si>
  <si>
    <t>FamilyMart Suwinthawong Soi 1</t>
  </si>
  <si>
    <t>FamilyMart Suwinthawong Soi 64</t>
  </si>
  <si>
    <t>NJOK</t>
  </si>
  <si>
    <t>FamilyMart Soi Chueam Samphan 29</t>
  </si>
  <si>
    <t>FamilyMart Amorn Sap 22</t>
  </si>
  <si>
    <t>FamilyMart Phadung Phan 11</t>
  </si>
  <si>
    <t>FamilyMart Wat Ampawa</t>
  </si>
  <si>
    <t>FamilyMart PO Phasuk Village</t>
  </si>
  <si>
    <t>PCH</t>
  </si>
  <si>
    <t>FamilyMart Talad Khema</t>
  </si>
  <si>
    <t>FamilyMart Krungthep-Non 17</t>
  </si>
  <si>
    <t>FamilyMart Ratchadaphisek 66</t>
  </si>
  <si>
    <t>FamilyMart Wongsawang 4</t>
  </si>
  <si>
    <t>FamilyMart Krungthep-Non 56</t>
  </si>
  <si>
    <t>FamilyMart Ratchadaphisek 52</t>
  </si>
  <si>
    <t>FamilyMart Talad Bang Krabue</t>
  </si>
  <si>
    <t>FamilyMart Vibhavadi 16/26</t>
  </si>
  <si>
    <t>FamilyMart Sripatum University</t>
  </si>
  <si>
    <t>FamilyMart Chandrakasem Rajabhat University</t>
  </si>
  <si>
    <t>FamilyMart Paholyothin 24</t>
  </si>
  <si>
    <t>FamilyMart Paholyothin 40</t>
  </si>
  <si>
    <t>FamilyMart Paholyothin 44</t>
  </si>
  <si>
    <t>FamilyMart Lat Phrao 35</t>
  </si>
  <si>
    <t>NKAM</t>
  </si>
  <si>
    <t>FamilyMart Pethkasem 63</t>
  </si>
  <si>
    <t>BROM</t>
  </si>
  <si>
    <t>FAM</t>
  </si>
  <si>
    <t>PSP7001</t>
  </si>
  <si>
    <t>ร้าน  เอฟ จี แอล อิงค์เจ็ท</t>
  </si>
  <si>
    <t>SLOM</t>
  </si>
  <si>
    <t>PSP7002</t>
  </si>
  <si>
    <t>ร้าน ศิริสิน</t>
  </si>
  <si>
    <t>PSP7003</t>
  </si>
  <si>
    <t>ร้าน scm premier</t>
  </si>
  <si>
    <t>PSP7004</t>
  </si>
  <si>
    <t>กิตติ โฟโต้</t>
  </si>
  <si>
    <t>PSP7005</t>
  </si>
  <si>
    <t>P'น้อง สปอร์ต</t>
  </si>
  <si>
    <t>PSP7006</t>
  </si>
  <si>
    <t>ร้านยาดีสเตชั่น</t>
  </si>
  <si>
    <t>PSP7007</t>
  </si>
  <si>
    <t>บางแคการแว่น</t>
  </si>
  <si>
    <t>PSP7008</t>
  </si>
  <si>
    <t>เพาเวอร์ เอส มอเตอร์ ทูลล์</t>
  </si>
  <si>
    <t>PSP7009</t>
  </si>
  <si>
    <t>ห้องภาพนิวสุริวงศ์</t>
  </si>
  <si>
    <t>PSP7010</t>
  </si>
  <si>
    <t>TP Rider</t>
  </si>
  <si>
    <t>TEPA</t>
  </si>
  <si>
    <t>PSP7011</t>
  </si>
  <si>
    <t>ABC Flying</t>
  </si>
  <si>
    <t>PSP7012</t>
  </si>
  <si>
    <t>ร้าน กอล์ฟ กราฟฟิค แอนด์ พริ้นติ้ง</t>
  </si>
  <si>
    <t>PSP7013</t>
  </si>
  <si>
    <t>บูมคอมพิวเตอร์</t>
  </si>
  <si>
    <t>PSP7014</t>
  </si>
  <si>
    <t>รุ่งเรืองภัณฑ์</t>
  </si>
  <si>
    <t>PSP7015</t>
  </si>
  <si>
    <t>Coffee House</t>
  </si>
  <si>
    <t>PSP7016</t>
  </si>
  <si>
    <t>บี อาร์ โฟโต้ 3</t>
  </si>
  <si>
    <t>BSTO</t>
  </si>
  <si>
    <t>PSP7017</t>
  </si>
  <si>
    <t>บจก ภรณ์ทวีพริ้นติ้ง แอนด์ เทรดดิ้ง</t>
  </si>
  <si>
    <t>PSP7018</t>
  </si>
  <si>
    <t>ร้านหวานใจ</t>
  </si>
  <si>
    <t>MPTN</t>
  </si>
  <si>
    <t>PSP7019</t>
  </si>
  <si>
    <t>สุพรรณีย์ นวดหน้า</t>
  </si>
  <si>
    <t>PSP7020</t>
  </si>
  <si>
    <t>PN Optic</t>
  </si>
  <si>
    <t>BYAI</t>
  </si>
  <si>
    <t>PSP7021</t>
  </si>
  <si>
    <t>จีดับบลิวอาร์ท</t>
  </si>
  <si>
    <t>RSIT</t>
  </si>
  <si>
    <t>PSP7022</t>
  </si>
  <si>
    <t>Learning house Center</t>
  </si>
  <si>
    <t>TUPM</t>
  </si>
  <si>
    <t>PSP7023</t>
  </si>
  <si>
    <t>Pearl Coffee</t>
  </si>
  <si>
    <t>PSP7024</t>
  </si>
  <si>
    <t>Stamp U Stamp</t>
  </si>
  <si>
    <t>PSP7025</t>
  </si>
  <si>
    <t>ห้องภาพเพชร</t>
  </si>
  <si>
    <t>PSP7026</t>
  </si>
  <si>
    <t>หทัยราษฎร์ฟาร์มาซี</t>
  </si>
  <si>
    <t>KSWA</t>
  </si>
  <si>
    <t>PSP7027</t>
  </si>
  <si>
    <t>ไทธ์ออฟติค</t>
  </si>
  <si>
    <t>PSP7028</t>
  </si>
  <si>
    <t>Brothers</t>
  </si>
  <si>
    <t>PSP7029</t>
  </si>
  <si>
    <t>ตำรับยา</t>
  </si>
  <si>
    <t>PSP7030</t>
  </si>
  <si>
    <t>เทพพิทักษ์การพิมพ์</t>
  </si>
  <si>
    <t>PSP7031</t>
  </si>
  <si>
    <t>คุณแข</t>
  </si>
  <si>
    <t>PSP7032</t>
  </si>
  <si>
    <t>Lunar mobile</t>
  </si>
  <si>
    <t>PSP7033</t>
  </si>
  <si>
    <t>ระวินทร์ 101</t>
  </si>
  <si>
    <t>PSP7034</t>
  </si>
  <si>
    <t>จีจีไอ</t>
  </si>
  <si>
    <t>PSP7035</t>
  </si>
  <si>
    <t>ต้นข้าว ก๊อปปี้</t>
  </si>
  <si>
    <t>BBON</t>
  </si>
  <si>
    <t>PSP7036</t>
  </si>
  <si>
    <t>วีอาร์ไบค์</t>
  </si>
  <si>
    <t>PSP7037</t>
  </si>
  <si>
    <t>บจก บ้านดอท โฆษณา</t>
  </si>
  <si>
    <t>PSP7038</t>
  </si>
  <si>
    <t>คิวดรั๊ก</t>
  </si>
  <si>
    <t>PSP7039</t>
  </si>
  <si>
    <t>ต้องตา 63</t>
  </si>
  <si>
    <t>PSP7040</t>
  </si>
  <si>
    <t>Eazy Express (ร้านถ่ายรูป)</t>
  </si>
  <si>
    <t>PSP7041</t>
  </si>
  <si>
    <t>กุ๊กไก่บาร์เบอร์</t>
  </si>
  <si>
    <t>PSP7042</t>
  </si>
  <si>
    <t>มานิตย์ เซอร์วิส</t>
  </si>
  <si>
    <t>PSP7043</t>
  </si>
  <si>
    <t>แว่นเทพารักษ์</t>
  </si>
  <si>
    <t>PSP7044</t>
  </si>
  <si>
    <t>เพาร์เวอร์ คิดส์</t>
  </si>
  <si>
    <t>PSP7045</t>
  </si>
  <si>
    <t>Eazy Express (ร้านเครื่องเขียน)</t>
  </si>
  <si>
    <t>PSP7046</t>
  </si>
  <si>
    <t>แบกกาฮอลิก</t>
  </si>
  <si>
    <t>MAHA</t>
  </si>
  <si>
    <t>PSP7047</t>
  </si>
  <si>
    <t>เมืองใหม่เภสัช</t>
  </si>
  <si>
    <t>PANT</t>
  </si>
  <si>
    <t>PSP7048</t>
  </si>
  <si>
    <t>ร้านขายยาสิริวรรณ</t>
  </si>
  <si>
    <t>PSP7049</t>
  </si>
  <si>
    <t>K cup Cafe</t>
  </si>
  <si>
    <t>TYA6</t>
  </si>
  <si>
    <t>PSP7050</t>
  </si>
  <si>
    <t>รังสิตดิจิตอล</t>
  </si>
  <si>
    <t>PSP7051</t>
  </si>
  <si>
    <t>ธนบุรีเวชภัณฑ์</t>
  </si>
  <si>
    <t>PSP7052</t>
  </si>
  <si>
    <t>อะคะจัง</t>
  </si>
  <si>
    <t>PSP7053</t>
  </si>
  <si>
    <t>shop&amp;shop</t>
  </si>
  <si>
    <t>PSP7054</t>
  </si>
  <si>
    <t>m.sun child</t>
  </si>
  <si>
    <t>SMAI</t>
  </si>
  <si>
    <t>PSP7055</t>
  </si>
  <si>
    <t>ร้านกาแฟสดต้นเอ๋</t>
  </si>
  <si>
    <t>PSP7056</t>
  </si>
  <si>
    <t>บี.เอ็ม.เซอร์วิส</t>
  </si>
  <si>
    <t>PSP7057</t>
  </si>
  <si>
    <t>เลิศมงคลเภสัช</t>
  </si>
  <si>
    <t>BAPU</t>
  </si>
  <si>
    <t>PSP7058</t>
  </si>
  <si>
    <t>ฟอร์ยู คอฟฟี่เฮาส์</t>
  </si>
  <si>
    <t>PSP7059</t>
  </si>
  <si>
    <t>ชาญออโต้เซอร์วิส</t>
  </si>
  <si>
    <t>PSP7060</t>
  </si>
  <si>
    <t>สเต็กหน้าบ้าน</t>
  </si>
  <si>
    <t>PSP7061</t>
  </si>
  <si>
    <t>Preem Laundry &amp; Dry Clean</t>
  </si>
  <si>
    <t>PSP7062</t>
  </si>
  <si>
    <t>ปภาดาเซอร์วิส</t>
  </si>
  <si>
    <t>PSP7063</t>
  </si>
  <si>
    <t>ลูกน้ำ</t>
  </si>
  <si>
    <t>PSP7064</t>
  </si>
  <si>
    <t>เจ23 มาร์ท</t>
  </si>
  <si>
    <t>PSP7065</t>
  </si>
  <si>
    <t>Sister Café</t>
  </si>
  <si>
    <t>PSP7066</t>
  </si>
  <si>
    <t>อรุณทองฟาร์มาซี</t>
  </si>
  <si>
    <t>PSP7067</t>
  </si>
  <si>
    <t>Wash United </t>
  </si>
  <si>
    <t>PSP7068</t>
  </si>
  <si>
    <t>ภ.เภสัช (สาขา1)</t>
  </si>
  <si>
    <t>PSP7069</t>
  </si>
  <si>
    <t>ลัคกี้ อิน บ๊อก</t>
  </si>
  <si>
    <t>PSP7070</t>
  </si>
  <si>
    <t>เถ้าแก่น้อย </t>
  </si>
  <si>
    <t>PSP7071</t>
  </si>
  <si>
    <t>เมกไกวส์กัลปพฤกษ์ </t>
  </si>
  <si>
    <t>PSP7072</t>
  </si>
  <si>
    <t>บริษัท สิริ โพรเฟสชั่นนอล จำกัด</t>
  </si>
  <si>
    <t>PSP7073</t>
  </si>
  <si>
    <t>Twin Monkey</t>
  </si>
  <si>
    <t>PSP7074</t>
  </si>
  <si>
    <t>Southern Coffee</t>
  </si>
  <si>
    <t>PSP7075</t>
  </si>
  <si>
    <t>hippo balloon</t>
  </si>
  <si>
    <t>PSP7076</t>
  </si>
  <si>
    <t>เมมเบอร์เทค</t>
  </si>
  <si>
    <t>PSP7077</t>
  </si>
  <si>
    <t>ช.จิตต์เจริญ</t>
  </si>
  <si>
    <t>PSP7078</t>
  </si>
  <si>
    <t>การ์ด &amp; ถ่ายเอกสาร</t>
  </si>
  <si>
    <t>PSP7079</t>
  </si>
  <si>
    <t>เอสพีพี แพคเกจจิ้ง แอนด์ เทรดดิ้ง เซ็นเตอร์</t>
  </si>
  <si>
    <t>PSP7080</t>
  </si>
  <si>
    <t>Print express</t>
  </si>
  <si>
    <t>PSP7081</t>
  </si>
  <si>
    <t>อาร์ทตี้เลทเธอร์</t>
  </si>
  <si>
    <t>PSP7082</t>
  </si>
  <si>
    <t>พีเอดี ดิสทริบิวเตอร์</t>
  </si>
  <si>
    <t>PSP7083</t>
  </si>
  <si>
    <t>บจก.โปรปริ้นท์ เอ็นเทอไพรส์</t>
  </si>
  <si>
    <t>PSP7084</t>
  </si>
  <si>
    <t>ซิลเวอร์ดรัก</t>
  </si>
  <si>
    <t>PSP7085</t>
  </si>
  <si>
    <t>เอ็กเพรสเน็ต</t>
  </si>
  <si>
    <t>PSP7086</t>
  </si>
  <si>
    <t>โกโก้ โมบาย</t>
  </si>
  <si>
    <t>PSP7087</t>
  </si>
  <si>
    <t>ไทยอินชัวรันซ์เซ็นเตอร์</t>
  </si>
  <si>
    <t>PSP7088</t>
  </si>
  <si>
    <t>ร้านกาแฟแม่มด</t>
  </si>
  <si>
    <t>PSP7089</t>
  </si>
  <si>
    <t>แฮปปี้แพทช๊อป</t>
  </si>
  <si>
    <t>PSP7090</t>
  </si>
  <si>
    <t>บจก. เออีซี เฟรนด์ชิพ</t>
  </si>
  <si>
    <t>PSP7091</t>
  </si>
  <si>
    <t>จักรยานหมีปั่น</t>
  </si>
  <si>
    <t>PSP7092</t>
  </si>
  <si>
    <t>พีจี ซาลอน เเอนด์ สปา</t>
  </si>
  <si>
    <t>PSP7093</t>
  </si>
  <si>
    <t>โมโนปริ้น</t>
  </si>
  <si>
    <t>NAIN</t>
  </si>
  <si>
    <t>PSP7094</t>
  </si>
  <si>
    <t>ออฟฟิตแห่งแว่นตา</t>
  </si>
  <si>
    <t>PSP7095</t>
  </si>
  <si>
    <t>ทรี เจ เพ็ทช็อป</t>
  </si>
  <si>
    <t>PSP7096</t>
  </si>
  <si>
    <t>เอเค คาร์แคร์</t>
  </si>
  <si>
    <t>PSP7097</t>
  </si>
  <si>
    <t xml:space="preserve">ไทยรุ่งเรืองเครื่องเย็น </t>
  </si>
  <si>
    <t>PSP7098</t>
  </si>
  <si>
    <t>อินริช ฮาร์ดแวร์</t>
  </si>
  <si>
    <t>PSP7099</t>
  </si>
  <si>
    <t>KERRY สาขาอุดมสุข</t>
  </si>
  <si>
    <t>PSP7100</t>
  </si>
  <si>
    <t>ช็อปซีซ่า</t>
  </si>
  <si>
    <t>PSP7101</t>
  </si>
  <si>
    <t>กู้ดมอร์นิ่งคาเฟ่</t>
  </si>
  <si>
    <t>EKKA</t>
  </si>
  <si>
    <t>PSP7102</t>
  </si>
  <si>
    <t>เอี่ยมบุญ เนิร์สเซอรี่</t>
  </si>
  <si>
    <t>PSP7103</t>
  </si>
  <si>
    <t>บ้านหม้อสโตร์</t>
  </si>
  <si>
    <t>PSP7104</t>
  </si>
  <si>
    <t>บัดดี้ ด็อก</t>
  </si>
  <si>
    <t>PSP7105</t>
  </si>
  <si>
    <t>นำโชคฮาร์ดแวร์</t>
  </si>
  <si>
    <t>PSP7106</t>
  </si>
  <si>
    <t>เอ็มดีดี</t>
  </si>
  <si>
    <t>PSP7107</t>
  </si>
  <si>
    <t>นานาเซอร์วิส</t>
  </si>
  <si>
    <t>PSP7108</t>
  </si>
  <si>
    <t>จี เซอร์วิส</t>
  </si>
  <si>
    <t>PSP7109</t>
  </si>
  <si>
    <t>มีคุณ คาเฟ่</t>
  </si>
  <si>
    <t>PSP7110</t>
  </si>
  <si>
    <t>บริษัท ซี. เอส. โฮม อีเล็คโทรนิคส์ จำกัด</t>
  </si>
  <si>
    <t>PSP7111</t>
  </si>
  <si>
    <t>ทีโฟ ไบค์</t>
  </si>
  <si>
    <t>BPEE</t>
  </si>
  <si>
    <t>PSP7112</t>
  </si>
  <si>
    <t>ร้านดอกไม้จันทน์คุณอุ๋ย</t>
  </si>
  <si>
    <t>PSP7113</t>
  </si>
  <si>
    <t>หจก.แอกเซส เอกซเพิท</t>
  </si>
  <si>
    <t>PSP7114</t>
  </si>
  <si>
    <t>โดมอน</t>
  </si>
  <si>
    <t>PSP7115</t>
  </si>
  <si>
    <t>ดวงพร</t>
  </si>
  <si>
    <t>PSP7116</t>
  </si>
  <si>
    <t>กาแฟในบ้าน</t>
  </si>
  <si>
    <t>TTAI</t>
  </si>
  <si>
    <t>PSP7117</t>
  </si>
  <si>
    <t>กัสมา เอ ซี กรุ๊ป</t>
  </si>
  <si>
    <t>TAIT</t>
  </si>
  <si>
    <t>PSP7118</t>
  </si>
  <si>
    <t>บีเอ็ม ฮาร์ดแวร์</t>
  </si>
  <si>
    <t>PSP7119</t>
  </si>
  <si>
    <t>เรนนี่ไลท์ติ้งแอนด์เฟอร์นิเจอร์</t>
  </si>
  <si>
    <t>PSP7120</t>
  </si>
  <si>
    <t>บจ.ชิบูญา เอ็นเตอร์เทนเมนต์</t>
  </si>
  <si>
    <t>PSP7121</t>
  </si>
  <si>
    <t>จี.พี.อะไหล่</t>
  </si>
  <si>
    <t>PSP7122</t>
  </si>
  <si>
    <t>หจก.เจมส์ โอเอ ซัพพลาย</t>
  </si>
  <si>
    <t>PSP7123</t>
  </si>
  <si>
    <t>เอ็กซ์เพรสเซ็นเตอร์</t>
  </si>
  <si>
    <t>PSP7124</t>
  </si>
  <si>
    <t>บ้านแก้วสมุนไพร</t>
  </si>
  <si>
    <t>PSP7125</t>
  </si>
  <si>
    <t>เพื่อนแว่น</t>
  </si>
  <si>
    <t>PSP7126</t>
  </si>
  <si>
    <t>PSP7127</t>
  </si>
  <si>
    <t>คอฟฟี่ทอย</t>
  </si>
  <si>
    <t>PSP7128</t>
  </si>
  <si>
    <t>Washmart Dryclean</t>
  </si>
  <si>
    <t>PSP7129</t>
  </si>
  <si>
    <t>สิงห์คะนองนา</t>
  </si>
  <si>
    <t>PSP7130</t>
  </si>
  <si>
    <t>เมด ฟาร์มาซี</t>
  </si>
  <si>
    <t>PSP7131</t>
  </si>
  <si>
    <t>เวล-ทู-ดู</t>
  </si>
  <si>
    <t>PSP7132</t>
  </si>
  <si>
    <t>ห้องเสื้อ นิดา</t>
  </si>
  <si>
    <t>KKAW</t>
  </si>
  <si>
    <t>PSP7133</t>
  </si>
  <si>
    <t>ดีดีคอม</t>
  </si>
  <si>
    <t>PSP7134</t>
  </si>
  <si>
    <t>Camping in th</t>
  </si>
  <si>
    <t>PSP7135</t>
  </si>
  <si>
    <t>คอสมอส คาร์แคร์</t>
  </si>
  <si>
    <t>BANA</t>
  </si>
  <si>
    <t>PSP7136</t>
  </si>
  <si>
    <t>ทวีชัยอะไหล่ยนต์</t>
  </si>
  <si>
    <t>PSP7137</t>
  </si>
  <si>
    <t>ยูนีคซ่า</t>
  </si>
  <si>
    <t>PSP7138</t>
  </si>
  <si>
    <t>จิณณะ</t>
  </si>
  <si>
    <t>PSP7139</t>
  </si>
  <si>
    <t>ฟ้าประทาน</t>
  </si>
  <si>
    <t>PSP7140</t>
  </si>
  <si>
    <t>เอส.ที.สติกเกอร์</t>
  </si>
  <si>
    <t>PSP7141</t>
  </si>
  <si>
    <t>The lady dress rental</t>
  </si>
  <si>
    <t>PSP7142</t>
  </si>
  <si>
    <t>บริษัท ซี.เอ็น.เซ็นเตอร์ สแควร์ จำกัด</t>
  </si>
  <si>
    <t>PSP7143</t>
  </si>
  <si>
    <t>คุณทิพย์สตูดิโอ</t>
  </si>
  <si>
    <t>PSP7144</t>
  </si>
  <si>
    <t>เซ็นทรัล 20</t>
  </si>
  <si>
    <t>PSP7145</t>
  </si>
  <si>
    <t>บ้านรักษ์ยา</t>
  </si>
  <si>
    <t>PSP7146</t>
  </si>
  <si>
    <t>ลลิลทิพย์</t>
  </si>
  <si>
    <t>PSP7147</t>
  </si>
  <si>
    <t>ออเร้นจ์ ช้อปสบาย</t>
  </si>
  <si>
    <t>PSP7148</t>
  </si>
  <si>
    <t>คีท พลาซ่า</t>
  </si>
  <si>
    <t>PSP7149</t>
  </si>
  <si>
    <t>องศาอี</t>
  </si>
  <si>
    <t>SNOI</t>
  </si>
  <si>
    <t>PSP7150</t>
  </si>
  <si>
    <t>ร้านโฟโต้บ๊อกซ์</t>
  </si>
  <si>
    <t>PSP7151</t>
  </si>
  <si>
    <t>ออร่าซายน์</t>
  </si>
  <si>
    <t>PSP7152</t>
  </si>
  <si>
    <t>บริษัท สเตชั่นทูพริ้นท์</t>
  </si>
  <si>
    <t>PSP7153</t>
  </si>
  <si>
    <t>เมดไลฟ์ พลัส</t>
  </si>
  <si>
    <t>PSP7154</t>
  </si>
  <si>
    <t>เจเอ็นเอ็นออนไลน์</t>
  </si>
  <si>
    <t>PSP7155</t>
  </si>
  <si>
    <t>ดี เน็ต สปอร์ต เกมส์</t>
  </si>
  <si>
    <t>PSP7156</t>
  </si>
  <si>
    <t>ปูเป้ช็อบ</t>
  </si>
  <si>
    <t>PSP7157</t>
  </si>
  <si>
    <t>ร้านหยกฟ้า</t>
  </si>
  <si>
    <t>PSP7158</t>
  </si>
  <si>
    <t>ร้านดาวคู่อิฐอ่างทอง</t>
  </si>
  <si>
    <t>PSP7159</t>
  </si>
  <si>
    <t>ธิปสถานโอสถ</t>
  </si>
  <si>
    <t>TNPT</t>
  </si>
  <si>
    <t>PSP7160</t>
  </si>
  <si>
    <t>ปลายก๊อปปี้</t>
  </si>
  <si>
    <t>PSP7161</t>
  </si>
  <si>
    <t>บริษัท ดิวัน รีโนเวชั่น จำกัด</t>
  </si>
  <si>
    <t>PSP7162</t>
  </si>
  <si>
    <t>พี แอนด์ โพสท์</t>
  </si>
  <si>
    <t>PSP7163</t>
  </si>
  <si>
    <t>บริษัท โซล่า เอ็กซ์เพรส จำกัด</t>
  </si>
  <si>
    <t>PSP7164</t>
  </si>
  <si>
    <t>สถาบันคณิตศาสตร์</t>
  </si>
  <si>
    <t>PSP7165</t>
  </si>
  <si>
    <t>ห้องเสื้อพัตราภรณ์</t>
  </si>
  <si>
    <t>PSP7166</t>
  </si>
  <si>
    <t>เอาท์ดอร์พลาซา</t>
  </si>
  <si>
    <t>PSP7167</t>
  </si>
  <si>
    <t>ศูนย์พระเครื่องกวงตรอกไผ่</t>
  </si>
  <si>
    <t>PSP7168</t>
  </si>
  <si>
    <t>ดีดี มินิมาร์ท</t>
  </si>
  <si>
    <t>PSP7169</t>
  </si>
  <si>
    <t xml:space="preserve">แม๊ก ช้อป </t>
  </si>
  <si>
    <t>PSP7170</t>
  </si>
  <si>
    <t>มุธีราเนอสเซอร์รี่</t>
  </si>
  <si>
    <t>PSP7171</t>
  </si>
  <si>
    <t>128 ปรินซ์ติ้ง</t>
  </si>
  <si>
    <t>PSP7172</t>
  </si>
  <si>
    <t>อินเฟ้นท์ทูเบบี้</t>
  </si>
  <si>
    <t>PSP7173</t>
  </si>
  <si>
    <t>บ้านครูเก่ง</t>
  </si>
  <si>
    <t>PSP7174</t>
  </si>
  <si>
    <t>บ้านการ์ตูน สาขา123</t>
  </si>
  <si>
    <t>PSP7175</t>
  </si>
  <si>
    <t>ยิ้มยิ้ม</t>
  </si>
  <si>
    <t>PSP7176</t>
  </si>
  <si>
    <t>ร้านบ้านฟ้าประกันภัย</t>
  </si>
  <si>
    <t>TYA3</t>
  </si>
  <si>
    <t>PSP7177</t>
  </si>
  <si>
    <t>เคอรี่ ฮับประชาชื่น</t>
  </si>
  <si>
    <t>PSP7178</t>
  </si>
  <si>
    <t>บริษัท เบลสลิ้งค์ กรุ๊ป</t>
  </si>
  <si>
    <t>PSP7179</t>
  </si>
  <si>
    <t>That's Me</t>
  </si>
  <si>
    <t>PSP7180</t>
  </si>
  <si>
    <t>ซีแอนด์ซี เฮลธ์แคร์</t>
  </si>
  <si>
    <t>PSP7181</t>
  </si>
  <si>
    <t>ร้านนพรัตน์เวชภัณฑ์</t>
  </si>
  <si>
    <t>PSP7182</t>
  </si>
  <si>
    <t>พี เอส คอมพิวเตอร์</t>
  </si>
  <si>
    <t>PSP7183</t>
  </si>
  <si>
    <t>แอดวานซ์ทรานสเลชั่น</t>
  </si>
  <si>
    <t>PSP7184</t>
  </si>
  <si>
    <t>วรภรพรรณ์</t>
  </si>
  <si>
    <t>PSP7185</t>
  </si>
  <si>
    <t>เมกา ไบค์</t>
  </si>
  <si>
    <t>PSP7186</t>
  </si>
  <si>
    <t>เอ็นวี</t>
  </si>
  <si>
    <t>PSP7187</t>
  </si>
  <si>
    <t>เดลี่สมายส์</t>
  </si>
  <si>
    <t>PSP7188</t>
  </si>
  <si>
    <t>เพลย์ โปโล จักรปักคอมพิวเตอร์</t>
  </si>
  <si>
    <t>PSP7189</t>
  </si>
  <si>
    <t>Coffee Mania</t>
  </si>
  <si>
    <t>PSP7190</t>
  </si>
  <si>
    <t>ประกันภัยรถยนต์ รามอินทรา 67</t>
  </si>
  <si>
    <t>PSP7191</t>
  </si>
  <si>
    <t>ซุฟเปอร์เซฟ</t>
  </si>
  <si>
    <t>PSP7192</t>
  </si>
  <si>
    <t>Minimis Hotel</t>
  </si>
  <si>
    <t>PSP7193</t>
  </si>
  <si>
    <t>ป้าไอโกะ</t>
  </si>
  <si>
    <t>PSP7194</t>
  </si>
  <si>
    <t>เฟรชมาร์ท</t>
  </si>
  <si>
    <t>PSP7195</t>
  </si>
  <si>
    <t>ฉายาลักษณ์</t>
  </si>
  <si>
    <t>PSP7196</t>
  </si>
  <si>
    <t>กรุง คัลเลอร์แลป</t>
  </si>
  <si>
    <t>PSP7197</t>
  </si>
  <si>
    <t>บอย ฟิช แอนด์ เบิร์ด</t>
  </si>
  <si>
    <t>PSP7198</t>
  </si>
  <si>
    <t>เอเอล ปริ้นท์ช็อป</t>
  </si>
  <si>
    <t>PSP7199</t>
  </si>
  <si>
    <t>มิราเคิล</t>
  </si>
  <si>
    <t>PSP7200</t>
  </si>
  <si>
    <t>มีเมด</t>
  </si>
  <si>
    <t>PSP7201</t>
  </si>
  <si>
    <t>เฮงเจริญลิสชิ่ง</t>
  </si>
  <si>
    <t>PSP7202</t>
  </si>
  <si>
    <t>บอลลูน</t>
  </si>
  <si>
    <t>PSP7203</t>
  </si>
  <si>
    <t>เจริญดีน้ำมัน</t>
  </si>
  <si>
    <t>PSP7204</t>
  </si>
  <si>
    <t>เคฟเฟ่34</t>
  </si>
  <si>
    <t>PSP7205</t>
  </si>
  <si>
    <t>เพิ่มภัณฑ์</t>
  </si>
  <si>
    <t>PSP7206</t>
  </si>
  <si>
    <t>สิตา</t>
  </si>
  <si>
    <t>PSP7207</t>
  </si>
  <si>
    <t>เดอะวินเนอร์ บิวตี้</t>
  </si>
  <si>
    <t>PSP7208</t>
  </si>
  <si>
    <t>ภวิทฟาร์มาซี</t>
  </si>
  <si>
    <t>PSP7209</t>
  </si>
  <si>
    <t>เอ็มดีที ช๊อป</t>
  </si>
  <si>
    <t>PSP7210</t>
  </si>
  <si>
    <t>iUpple</t>
  </si>
  <si>
    <t>PSP7211</t>
  </si>
  <si>
    <t>ร้านยาเกษตร</t>
  </si>
  <si>
    <t>PSP7212</t>
  </si>
  <si>
    <t>ไอแอมดรักสโตร์</t>
  </si>
  <si>
    <t>PSP7213</t>
  </si>
  <si>
    <t>ศูนย์การแปลภาษาบางรัก</t>
  </si>
  <si>
    <t>PSP7214</t>
  </si>
  <si>
    <t>วิชั่น เฮ้าส์</t>
  </si>
  <si>
    <t>PSP7215</t>
  </si>
  <si>
    <t>พชร</t>
  </si>
  <si>
    <t>PSP7216</t>
  </si>
  <si>
    <t>สอนขับรถยนต์</t>
  </si>
  <si>
    <t>PSP7217</t>
  </si>
  <si>
    <t>เจพี ดรักส์</t>
  </si>
  <si>
    <t>PSP7218</t>
  </si>
  <si>
    <t>เจเจ ทเวนตี้</t>
  </si>
  <si>
    <t>PSP7219</t>
  </si>
  <si>
    <t>เอฟบีบี</t>
  </si>
  <si>
    <t>PSP7220</t>
  </si>
  <si>
    <t>นภัส</t>
  </si>
  <si>
    <t>PSP7221</t>
  </si>
  <si>
    <t>คัลเลอฟู ซาลอน</t>
  </si>
  <si>
    <t>PSP7222</t>
  </si>
  <si>
    <t>ทีซี ด๊อกคิวเม้นท์ จำกัด</t>
  </si>
  <si>
    <t>PSP7223</t>
  </si>
  <si>
    <t>ภูเขาทอง</t>
  </si>
  <si>
    <t>PSP7224</t>
  </si>
  <si>
    <t>แอล พี กรุ๊ป</t>
  </si>
  <si>
    <t>PSP7225</t>
  </si>
  <si>
    <t>เกือบหัวมุม</t>
  </si>
  <si>
    <t>PSP7226</t>
  </si>
  <si>
    <t>สยามสแควร์การ์ด</t>
  </si>
  <si>
    <t>PSP7227</t>
  </si>
  <si>
    <t>26โปรไลท์</t>
  </si>
  <si>
    <t>PSP7229</t>
  </si>
  <si>
    <t>เจ.พี.</t>
  </si>
  <si>
    <t>PSP7230</t>
  </si>
  <si>
    <t>ลอฟท์เทล สเตชั่น โฮสเทล</t>
  </si>
  <si>
    <t>PSP7231</t>
  </si>
  <si>
    <t>นิทาน โมบาย</t>
  </si>
  <si>
    <t>PSP7232</t>
  </si>
  <si>
    <t>นั้งจ้อ</t>
  </si>
  <si>
    <t>PSP7233</t>
  </si>
  <si>
    <t>เดอะฟาร์มเฮาส์</t>
  </si>
  <si>
    <t>PSP7234</t>
  </si>
  <si>
    <t>โชติหิรัญกิจ</t>
  </si>
  <si>
    <t>PSP7235</t>
  </si>
  <si>
    <t>ร้านประดับยนต์</t>
  </si>
  <si>
    <t>PSP7236</t>
  </si>
  <si>
    <t>ร้านเนล&amp;บิวตี้เฮ้าส์</t>
  </si>
  <si>
    <t>PSP7237</t>
  </si>
  <si>
    <t>ร้านถ่ายเอกสาร 35 สต.</t>
  </si>
  <si>
    <t>PSP7238</t>
  </si>
  <si>
    <t>จันทน์พาณิชย์</t>
  </si>
  <si>
    <t>PSP7239</t>
  </si>
  <si>
    <t>ร้านแชมป์บิวตี้ สาธุประดิษฐ์</t>
  </si>
  <si>
    <t>PSP7240</t>
  </si>
  <si>
    <t>มงคลการพิมพ์</t>
  </si>
  <si>
    <t>PSP7241</t>
  </si>
  <si>
    <t>ชาพะยอม บางหว้า-ม.สยาม</t>
  </si>
  <si>
    <t>PSP7242</t>
  </si>
  <si>
    <t>นิยม ชม ชอบ</t>
  </si>
  <si>
    <t>PSP7243</t>
  </si>
  <si>
    <t>ชิล เอาท์ แอท บ้านใหญ่</t>
  </si>
  <si>
    <t>PSP7244</t>
  </si>
  <si>
    <t>สโตร์</t>
  </si>
  <si>
    <t>PSP7245</t>
  </si>
  <si>
    <t>น้องเคอรี่</t>
  </si>
  <si>
    <t>PSP7247</t>
  </si>
  <si>
    <t>ร้านรองเท้า</t>
  </si>
  <si>
    <t>PSP7248</t>
  </si>
  <si>
    <t>ร้านสอนขับรถยนต์</t>
  </si>
  <si>
    <t>PSP7249</t>
  </si>
  <si>
    <t>เครื่องเขียน สมายล์ลี่ 1</t>
  </si>
  <si>
    <t>PSP7250</t>
  </si>
  <si>
    <t>เครื่องเขียน สมายล์ลี่ 2</t>
  </si>
  <si>
    <t>PSP7251</t>
  </si>
  <si>
    <t>นพรัตน์</t>
  </si>
  <si>
    <t>PSP7252</t>
  </si>
  <si>
    <t>ไร่ช่อลดา</t>
  </si>
  <si>
    <t>PSP7253</t>
  </si>
  <si>
    <t>จ่าอ๊อฟฟิชชิ่ง</t>
  </si>
  <si>
    <t>PSP7254</t>
  </si>
  <si>
    <t>พี เอส</t>
  </si>
  <si>
    <t>PSP7255</t>
  </si>
  <si>
    <t>ฉันทะ</t>
  </si>
  <si>
    <t>PSP7256</t>
  </si>
  <si>
    <t>กาแฟสด 122</t>
  </si>
  <si>
    <t>PSP7257</t>
  </si>
  <si>
    <t>ต้นแบบ</t>
  </si>
  <si>
    <t>PSP7258</t>
  </si>
  <si>
    <t>ร้าน โปร</t>
  </si>
  <si>
    <t>PSP7259</t>
  </si>
  <si>
    <t>ร้านมิน่าล่ะ</t>
  </si>
  <si>
    <t>PSP7261</t>
  </si>
  <si>
    <t>ร้านถ่ายเอกสารดิจิตอล</t>
  </si>
  <si>
    <t>PSP7262</t>
  </si>
  <si>
    <t>ชาพะยอม@ลาดหญ้า</t>
  </si>
  <si>
    <t>PSP7263</t>
  </si>
  <si>
    <t>ชาพะยอม@วงเวียนใหญ่</t>
  </si>
  <si>
    <t>PSP7264</t>
  </si>
  <si>
    <t>ประตูแดง</t>
  </si>
  <si>
    <t>PSP7265</t>
  </si>
  <si>
    <t>ดับบลิวเค เพ็ท ช็อป</t>
  </si>
  <si>
    <t>PSP7266</t>
  </si>
  <si>
    <t>สุทธินีเภสัช</t>
  </si>
  <si>
    <t>PSP7267</t>
  </si>
  <si>
    <t>สองพี่น้องฮาร์ดแวร์</t>
  </si>
  <si>
    <t>PSP7268</t>
  </si>
  <si>
    <t>ร้านยาดี</t>
  </si>
  <si>
    <t>PSP7269</t>
  </si>
  <si>
    <t>ฟ้าใหม่การพิมพ์</t>
  </si>
  <si>
    <t>PSP7272</t>
  </si>
  <si>
    <t>ร้านธนพรเซอร์วิส 1</t>
  </si>
  <si>
    <t>PSP7273</t>
  </si>
  <si>
    <t>ร้านธนพรเซอร์วิส 2</t>
  </si>
  <si>
    <t>PSP7274</t>
  </si>
  <si>
    <t>ร้านธนพรเซอร์วิส 3</t>
  </si>
  <si>
    <t>PSP7275</t>
  </si>
  <si>
    <t>ปันสุข สาธุประดิษฐ์</t>
  </si>
  <si>
    <t>PSP7291</t>
  </si>
  <si>
    <t>ร้านด็อกกลอรี่</t>
  </si>
  <si>
    <t>PSP7292</t>
  </si>
  <si>
    <t>ปันสุข อารีย์</t>
  </si>
  <si>
    <t>PSP</t>
  </si>
  <si>
    <t xml:space="preserve">OFM  Samrong (Big C Jumbo) </t>
  </si>
  <si>
    <t xml:space="preserve">OFM  Fortune Ratchada </t>
  </si>
  <si>
    <t xml:space="preserve">OFM  Zeer Rangsit </t>
  </si>
  <si>
    <t xml:space="preserve">OFM Big C Bangplee </t>
  </si>
  <si>
    <t xml:space="preserve">OFM Big C Bangyai </t>
  </si>
  <si>
    <t xml:space="preserve">OFM  Mega Bangna </t>
  </si>
  <si>
    <t xml:space="preserve">OFM RBS Sirsaman </t>
  </si>
  <si>
    <t xml:space="preserve">OFM Ladpro </t>
  </si>
  <si>
    <t xml:space="preserve">OFM Lamlukka </t>
  </si>
  <si>
    <t xml:space="preserve">OFM CPN Mahachai </t>
  </si>
  <si>
    <t>FamilyMart  SOI SIRITHAVORN STORE</t>
  </si>
  <si>
    <t xml:space="preserve">FamilyMart  CHALOEM PHRAKIAT 14 YAEK 34 </t>
  </si>
  <si>
    <t>FamilyMart  PATTHANAKARN 38</t>
  </si>
  <si>
    <t>FamilyMart  NASA 2</t>
  </si>
  <si>
    <t>FamilyMart  SOI ONNUT 65 STORE</t>
  </si>
  <si>
    <t>FamilyMart  I - BIZA  RCA STORE</t>
  </si>
  <si>
    <t>FamilyMart  TERDPRAKIAT GAS STATION</t>
  </si>
  <si>
    <t>FamilyMart  WATMAICHONGROM STORE</t>
  </si>
  <si>
    <t>FamilyMart   ITAL THAI TOWER STORE</t>
  </si>
  <si>
    <t>FamilyMart  SIYAEK KLONGTON STORE</t>
  </si>
  <si>
    <t>FamilyMart   YAEK SRIUDOM STORE</t>
  </si>
  <si>
    <t>FamilyMart  CHIDLOM</t>
  </si>
  <si>
    <t>FamilyMart  PRACHARATBUMPEN SOI 9 STORE</t>
  </si>
  <si>
    <t>FamilyMart   RATCHADAPISEK 10.1 STORE</t>
  </si>
  <si>
    <t>FamilyMart  YAEK MENGJAI STORE</t>
  </si>
  <si>
    <t>FamilyMart  RHYTRM  HUAIKHWANG STORE</t>
  </si>
  <si>
    <t>FamilyMart  TOWN IN TOWN SOUL BIZ STORE</t>
  </si>
  <si>
    <t>FamilyMart  PRACHARATBUMPEN 20</t>
  </si>
  <si>
    <t>FamilyMart  L.P.N. SOONWATTANATUM STORE</t>
  </si>
  <si>
    <t>FamilyMart  SOONWATTANATAM GAS STATION</t>
  </si>
  <si>
    <t>FamilyMart  RATCHADAPISEK 1 STORE</t>
  </si>
  <si>
    <t>FamilyMart  SOI SERITHAI 9 STORE</t>
  </si>
  <si>
    <t>FamilyMart  RAM KHAM HAENG 29 STORE</t>
  </si>
  <si>
    <t>FamilyMart  RAMKHAMHAENG 15 STORE</t>
  </si>
  <si>
    <t>FamilyMart   RAM KHAM HAENG 55 STORE</t>
  </si>
  <si>
    <t>FamilyMart  RAMKHAMHAENG 29.2 STORE</t>
  </si>
  <si>
    <t>FamilyMart  RAMKHUMHAENG 60/2 .2 STORE</t>
  </si>
  <si>
    <t>FamilyMart  BAN KLANGMUANG CHALOEM PRAKIAT</t>
  </si>
  <si>
    <t>FamilyMart PATTANAKARN 51 STORE</t>
  </si>
  <si>
    <t>FamilyMart  SOI THUNG SETTHI YAEK 3 STORE</t>
  </si>
  <si>
    <t>FamilyMart SRINAKARIN  SOI  27  GAS  STATION STORE</t>
  </si>
  <si>
    <t>FamilyMart  PATTANAKARN 43 STORE</t>
  </si>
  <si>
    <t>FamilyMart ONNUT 17 YAEK 19 STORE</t>
  </si>
  <si>
    <t>FamilyMart  SRINAKARIN 46/1 GAS STATION</t>
  </si>
  <si>
    <t>FamilyMart  CENTRAL MAHACHAI</t>
  </si>
  <si>
    <t>FamilyMart SUKHUMVIT 95/1 STORE</t>
  </si>
  <si>
    <t>FamilyMart TALAD MAHASIN STORE</t>
  </si>
  <si>
    <t>FamilyMart LAZAN 17 STORE</t>
  </si>
  <si>
    <t>FamilyMart UDOMSUK 26 STORE</t>
  </si>
  <si>
    <t>FamilyMart SUKHUMVIT  103/2 STORE</t>
  </si>
  <si>
    <t>FamilyMart SOI PHIANPHIN 2 STORE</t>
  </si>
  <si>
    <t>FamilyMart LASAN PARK STORE</t>
  </si>
  <si>
    <t>FamilyMart PHETCHABURI 5 STORE</t>
  </si>
  <si>
    <t>FamilyMart PRACHASONGKLO 27 STORE</t>
  </si>
  <si>
    <t>FamilyMart VANIT BUILDING STORE</t>
  </si>
  <si>
    <t>FamilyMart WICHAIYUT HOSPITAL STORE</t>
  </si>
  <si>
    <t>FamilyMart HORKANKAR STORE</t>
  </si>
  <si>
    <t>FamilyMart SRIAYUTTHAYA 12 STORE</t>
  </si>
  <si>
    <t>FamilyMart PHACHASONGKHROA 33 STORE</t>
  </si>
  <si>
    <t>FamilyMart CALTEX PHAHOLYOTHIN4 STORE</t>
  </si>
  <si>
    <t>FamilyMart SOI  INDRA  PRATUNUM STORE</t>
  </si>
  <si>
    <t>FamilyMart TALAD SRIVANIT STORE</t>
  </si>
  <si>
    <t>FamilyMart CENTRAL  RAMA 9</t>
  </si>
  <si>
    <t>FamilyMart 200 CHAROENPHON STORE</t>
  </si>
  <si>
    <t>FamilyMart CHANMUENG YEAK 4 STORE</t>
  </si>
  <si>
    <t>FamilyMart PHETBURT 15</t>
  </si>
  <si>
    <t>FamilyMart BAIYOKE SKY HOTEL STORE</t>
  </si>
  <si>
    <t>FamilyMart CHARANSANITWONG 71 STORE</t>
  </si>
  <si>
    <t>FamilyMart CHAOPRAYA HOSPITAL STORE</t>
  </si>
  <si>
    <t>FamilyMart LPN PINKLAO 2 STORE</t>
  </si>
  <si>
    <t>FamilyMart CHARANSANITWONG 49 STORE</t>
  </si>
  <si>
    <t>FamilyMart SIRINDHORN 5 STORE</t>
  </si>
  <si>
    <t>FamilyMart CHARANSANITWONG 82 STORE</t>
  </si>
  <si>
    <t>FamilyMart CHARANSANITWONG 65 YAEK 13 STORE</t>
  </si>
  <si>
    <t>FamilyMart MOOBANPINKLAO PATTANA</t>
  </si>
  <si>
    <t>FamilyMart SOI CHARATLAP STORE</t>
  </si>
  <si>
    <t>FamilyMart CHARAN SANITWONG92</t>
  </si>
  <si>
    <t>FamilyMart PATONG BEACH</t>
  </si>
  <si>
    <t>FamilyMart THANAM SIRIRAJ STORE</t>
  </si>
  <si>
    <t>FamilyMart CENTURY PARK STORE</t>
  </si>
  <si>
    <t>FamilyMart PHETCHAKASEM 55/2 STORE</t>
  </si>
  <si>
    <t>FamilyMart SIAM UNIVERSITY STORE</t>
  </si>
  <si>
    <t>FamilyMart MOOBAN  TUANGTHONG STORE</t>
  </si>
  <si>
    <t>FamilyMart PHETKASEM 41 STORE</t>
  </si>
  <si>
    <t>FamilyMart PHETKASEM 39 GAS STATION</t>
  </si>
  <si>
    <t>FamilyMart Pethkasem 108</t>
  </si>
  <si>
    <t>FamilyMart Pethkasem 92/2</t>
  </si>
  <si>
    <t>FamilyMart Thonburi Market Plaza 2</t>
  </si>
  <si>
    <t>B2S001</t>
  </si>
  <si>
    <t>1. B2S Mega Bangna</t>
  </si>
  <si>
    <t>B2S002</t>
  </si>
  <si>
    <t>2.B2S CPN Korat</t>
  </si>
  <si>
    <t>B2S</t>
  </si>
  <si>
    <t>Rev</t>
  </si>
  <si>
    <t>Con</t>
  </si>
  <si>
    <t>TTL</t>
  </si>
  <si>
    <t>Total</t>
  </si>
  <si>
    <t>Master</t>
  </si>
  <si>
    <t>Nov'17 (25%)</t>
  </si>
  <si>
    <t>PSP (25%) - DEC'17</t>
  </si>
  <si>
    <t>ASK</t>
  </si>
  <si>
    <t>SIAM</t>
  </si>
  <si>
    <t>RONG</t>
  </si>
  <si>
    <t>NAWA</t>
  </si>
  <si>
    <t>KBAN</t>
  </si>
  <si>
    <t>SAMK</t>
  </si>
  <si>
    <t>SLYA</t>
  </si>
  <si>
    <t>LPDU</t>
  </si>
  <si>
    <t>PS43</t>
  </si>
  <si>
    <t>TAC4</t>
  </si>
  <si>
    <t>BSAE</t>
  </si>
  <si>
    <t>LAMB</t>
  </si>
  <si>
    <t>CWNA</t>
  </si>
  <si>
    <t>SNBN</t>
  </si>
  <si>
    <t>SAP2</t>
  </si>
  <si>
    <t>PBSK</t>
  </si>
  <si>
    <t>LUK2</t>
  </si>
  <si>
    <t>SNDA</t>
  </si>
  <si>
    <t>PYSL</t>
  </si>
  <si>
    <t>LKAE</t>
  </si>
  <si>
    <t>SUAS</t>
  </si>
  <si>
    <t>BANB</t>
  </si>
  <si>
    <t>MCCS</t>
  </si>
  <si>
    <t>AMTA</t>
  </si>
  <si>
    <t>POKW</t>
  </si>
  <si>
    <t>NKCS</t>
  </si>
  <si>
    <t>PTYA</t>
  </si>
  <si>
    <t>MNKP</t>
  </si>
  <si>
    <t>BWIN</t>
  </si>
  <si>
    <t>ONTC</t>
  </si>
  <si>
    <t>PWET</t>
  </si>
  <si>
    <t>PNAM</t>
  </si>
  <si>
    <t>PYSC</t>
  </si>
  <si>
    <t>BRAK</t>
  </si>
  <si>
    <t>BTEC</t>
  </si>
  <si>
    <t>PSAM</t>
  </si>
  <si>
    <t>FPAK</t>
  </si>
  <si>
    <t>SAI4</t>
  </si>
  <si>
    <t>TTLY</t>
  </si>
  <si>
    <t>BAKY</t>
  </si>
  <si>
    <t>SKMT</t>
  </si>
  <si>
    <t>LAK4</t>
  </si>
  <si>
    <t>SATU</t>
  </si>
  <si>
    <t>SEC2</t>
  </si>
  <si>
    <t>PT90</t>
  </si>
  <si>
    <t>SPPA</t>
  </si>
  <si>
    <t>BCPS</t>
  </si>
  <si>
    <t>NBKK</t>
  </si>
  <si>
    <t>TPMR</t>
  </si>
  <si>
    <t>CHLP</t>
  </si>
  <si>
    <t>LUAP</t>
  </si>
  <si>
    <t>PH44</t>
  </si>
  <si>
    <t>KNTH</t>
  </si>
  <si>
    <t>KLUA</t>
  </si>
  <si>
    <t>PTMH</t>
  </si>
  <si>
    <t>EKA2</t>
  </si>
  <si>
    <t>POKN</t>
  </si>
  <si>
    <t>SKIT</t>
  </si>
  <si>
    <t>DHLO</t>
  </si>
  <si>
    <t>SUK2</t>
  </si>
  <si>
    <t>NRCM</t>
  </si>
  <si>
    <t>TMDM</t>
  </si>
  <si>
    <t>SUTI</t>
  </si>
  <si>
    <t>SIMM</t>
  </si>
  <si>
    <t>BPLA</t>
  </si>
  <si>
    <t>PORM</t>
  </si>
  <si>
    <t>TMHA</t>
  </si>
  <si>
    <t>PSJR</t>
  </si>
  <si>
    <t>NWA2</t>
  </si>
  <si>
    <t>LTMP</t>
  </si>
  <si>
    <t>MVLD</t>
  </si>
  <si>
    <t>TAPO</t>
  </si>
  <si>
    <t>TLIP</t>
  </si>
  <si>
    <t>SCBY</t>
  </si>
  <si>
    <t>BTKH</t>
  </si>
  <si>
    <t>WDSR</t>
  </si>
  <si>
    <t>BRO2</t>
  </si>
  <si>
    <t>KAOL</t>
  </si>
  <si>
    <t>TLCH</t>
  </si>
  <si>
    <t>JMAL</t>
  </si>
  <si>
    <t>PLTN</t>
  </si>
  <si>
    <t>TLOR</t>
  </si>
  <si>
    <t>PASA</t>
  </si>
  <si>
    <t>RKH2</t>
  </si>
  <si>
    <t>YESP</t>
  </si>
  <si>
    <t>IDPS</t>
  </si>
  <si>
    <t>SVNP</t>
  </si>
  <si>
    <t>SAI5</t>
  </si>
  <si>
    <t>HPRP</t>
  </si>
  <si>
    <t>MCRI</t>
  </si>
  <si>
    <t>PTPR</t>
  </si>
  <si>
    <t>KLPP</t>
  </si>
  <si>
    <t>TLPS</t>
  </si>
  <si>
    <t>NMIT</t>
  </si>
  <si>
    <t>RATN</t>
  </si>
  <si>
    <t>SHPC</t>
  </si>
  <si>
    <t>TLNN</t>
  </si>
  <si>
    <t>No.</t>
  </si>
  <si>
    <t>Commission PSA - December 2017</t>
  </si>
  <si>
    <t>Sum</t>
  </si>
  <si>
    <t xml:space="preserve">error consignment 2 cons 2x119 = </t>
  </si>
  <si>
    <t>PSP7293</t>
  </si>
  <si>
    <t>PSP7294</t>
  </si>
  <si>
    <t>PSP7295</t>
  </si>
  <si>
    <t>PSP7296</t>
  </si>
  <si>
    <t>PSP7297</t>
  </si>
  <si>
    <t>PSP7298</t>
  </si>
  <si>
    <t>PSP7299</t>
  </si>
  <si>
    <t>PSP7300</t>
  </si>
  <si>
    <t>หมายเกียรติเภสัช</t>
  </si>
  <si>
    <t>ตูนคอม</t>
  </si>
  <si>
    <t>บุษรากร</t>
  </si>
  <si>
    <t>หมากะแมว</t>
  </si>
  <si>
    <t>มิลค์ดอทคอม</t>
  </si>
  <si>
    <t>อลังการ</t>
  </si>
  <si>
    <t>ขีดขีดเขียนเขียน</t>
  </si>
  <si>
    <t>ไซแอ๊น</t>
  </si>
  <si>
    <t>PSP7228</t>
  </si>
  <si>
    <t>โซว็อท</t>
  </si>
  <si>
    <t>PSP7270</t>
  </si>
  <si>
    <t>เจ๊อ๋า บางขุนนนท์</t>
  </si>
  <si>
    <t>PSP7271</t>
  </si>
  <si>
    <t>สกายเพ็ทช็อป</t>
  </si>
  <si>
    <t>PSP7276</t>
  </si>
  <si>
    <t>PSP7277</t>
  </si>
  <si>
    <t>PSP7278</t>
  </si>
  <si>
    <t>PSP7279</t>
  </si>
  <si>
    <t>PSP7280</t>
  </si>
  <si>
    <t>PSP7281</t>
  </si>
  <si>
    <t>PSP7282</t>
  </si>
  <si>
    <t>PSP7283</t>
  </si>
  <si>
    <t>PSP7284</t>
  </si>
  <si>
    <t>PSP7285</t>
  </si>
  <si>
    <t>PSP7286</t>
  </si>
  <si>
    <t>PSP7287</t>
  </si>
  <si>
    <t>PSP7288</t>
  </si>
  <si>
    <t>PSP7289</t>
  </si>
  <si>
    <t>PSP7290</t>
  </si>
  <si>
    <t>บิทเทอร์บีนส์</t>
  </si>
  <si>
    <t xml:space="preserve"> เรดริบบ้อน</t>
  </si>
  <si>
    <t>ดับเบิ้ลดี ก็อปปี้</t>
  </si>
  <si>
    <t xml:space="preserve">อัลณ่า </t>
  </si>
  <si>
    <t xml:space="preserve">โอเล็ก </t>
  </si>
  <si>
    <t xml:space="preserve"> ทิพย์ บิวตี้</t>
  </si>
  <si>
    <t>แอ็กซ์ดี้</t>
  </si>
  <si>
    <t>ปริ้นท์ แอนด์ คัต</t>
  </si>
  <si>
    <t xml:space="preserve">นีนี่ ช็อป </t>
  </si>
  <si>
    <t>รวมยา 37</t>
  </si>
  <si>
    <t>พรานนก</t>
  </si>
  <si>
    <t>หนุกหนาน</t>
  </si>
  <si>
    <t>พีอาร์พี</t>
  </si>
  <si>
    <t>ปังปอนด์</t>
  </si>
  <si>
    <t>เอเอ็มพีเอ็ม</t>
  </si>
  <si>
    <t>PSP7246</t>
  </si>
  <si>
    <t>Fin</t>
  </si>
  <si>
    <t>PSP7260</t>
  </si>
  <si>
    <t xml:space="preserve">โอจัง </t>
  </si>
  <si>
    <t>MIST</t>
  </si>
  <si>
    <t>CULA</t>
  </si>
  <si>
    <t>PBRI</t>
  </si>
  <si>
    <t>CHBP</t>
  </si>
  <si>
    <t>MTCP</t>
  </si>
  <si>
    <t>PPDA</t>
  </si>
  <si>
    <t>Total RTSP NOV'17 (25%)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</si>
</sst>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b/>
      <sz val="11"/>
      <name val="Calibri"/>
      <family val="2"/>
      <scheme val="minor"/>
    </font>
    <font>
      <sz val="10"/>
      <color rgb="FF333333"/>
      <name val="Tahoma"/>
      <family val="2"/>
    </font>
    <font>
      <b/>
      <u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charset val="22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66FF3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/>
  </cellStyleXfs>
  <cellXfs count="153">
    <xf numFmtId="0" fontId="0" fillId="0" borderId="0" xfId="0"/>
    <xf numFmtId="0" fontId="4" fillId="3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left" vertical="center"/>
    </xf>
    <xf numFmtId="0" fontId="5" fillId="0" borderId="0" xfId="0" applyFont="1"/>
    <xf numFmtId="0" fontId="4" fillId="3" borderId="1" xfId="0" applyFont="1" applyFill="1" applyBorder="1" applyAlignment="1">
      <alignment horizontal="center" vertical="center" wrapText="1"/>
    </xf>
    <xf numFmtId="164" fontId="4" fillId="3" borderId="4" xfId="1" applyNumberFormat="1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164" fontId="4" fillId="3" borderId="1" xfId="1" applyNumberFormat="1" applyFont="1" applyFill="1" applyBorder="1" applyAlignment="1">
      <alignment horizontal="left" vertical="center"/>
    </xf>
    <xf numFmtId="164" fontId="7" fillId="3" borderId="1" xfId="1" applyNumberFormat="1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0" fontId="9" fillId="6" borderId="1" xfId="2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4" fillId="0" borderId="1" xfId="0" applyFont="1" applyBorder="1"/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/>
    <xf numFmtId="0" fontId="4" fillId="3" borderId="1" xfId="0" applyNumberFormat="1" applyFont="1" applyFill="1" applyBorder="1" applyAlignment="1">
      <alignment horizontal="left"/>
    </xf>
    <xf numFmtId="0" fontId="4" fillId="3" borderId="1" xfId="1" applyNumberFormat="1" applyFont="1" applyFill="1" applyBorder="1" applyAlignment="1">
      <alignment horizontal="left"/>
    </xf>
    <xf numFmtId="0" fontId="9" fillId="9" borderId="1" xfId="2" applyFont="1" applyFill="1" applyBorder="1" applyAlignment="1">
      <alignment horizontal="center" vertical="center"/>
    </xf>
    <xf numFmtId="0" fontId="5" fillId="0" borderId="0" xfId="0" applyFont="1" applyAlignment="1"/>
    <xf numFmtId="0" fontId="4" fillId="0" borderId="1" xfId="0" applyFont="1" applyFill="1" applyBorder="1" applyAlignment="1">
      <alignment horizontal="center"/>
    </xf>
    <xf numFmtId="0" fontId="4" fillId="0" borderId="1" xfId="2" applyFont="1" applyBorder="1" applyAlignment="1">
      <alignment horizontal="center"/>
    </xf>
    <xf numFmtId="0" fontId="4" fillId="0" borderId="1" xfId="2" applyFont="1" applyBorder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left"/>
    </xf>
    <xf numFmtId="164" fontId="4" fillId="0" borderId="1" xfId="1" applyNumberFormat="1" applyFont="1" applyFill="1" applyBorder="1" applyAlignment="1">
      <alignment horizontal="center"/>
    </xf>
    <xf numFmtId="164" fontId="4" fillId="0" borderId="1" xfId="1" applyNumberFormat="1" applyFont="1" applyFill="1" applyBorder="1"/>
    <xf numFmtId="164" fontId="4" fillId="0" borderId="1" xfId="1" applyNumberFormat="1" applyFont="1" applyFill="1" applyBorder="1" applyAlignment="1">
      <alignment horizontal="left"/>
    </xf>
    <xf numFmtId="164" fontId="4" fillId="0" borderId="1" xfId="1" applyNumberFormat="1" applyFont="1" applyFill="1" applyBorder="1" applyAlignment="1">
      <alignment horizontal="right"/>
    </xf>
    <xf numFmtId="0" fontId="4" fillId="0" borderId="1" xfId="0" applyNumberFormat="1" applyFont="1" applyFill="1" applyBorder="1" applyAlignment="1">
      <alignment horizontal="left"/>
    </xf>
    <xf numFmtId="164" fontId="3" fillId="10" borderId="1" xfId="1" applyNumberFormat="1" applyFont="1" applyFill="1" applyBorder="1"/>
    <xf numFmtId="164" fontId="4" fillId="11" borderId="1" xfId="1" applyNumberFormat="1" applyFont="1" applyFill="1" applyBorder="1" applyAlignment="1">
      <alignment horizontal="left"/>
    </xf>
    <xf numFmtId="164" fontId="4" fillId="11" borderId="1" xfId="1" applyNumberFormat="1" applyFont="1" applyFill="1" applyBorder="1"/>
    <xf numFmtId="0" fontId="4" fillId="3" borderId="1" xfId="0" applyNumberFormat="1" applyFont="1" applyFill="1" applyBorder="1" applyAlignment="1">
      <alignment horizontal="center"/>
    </xf>
    <xf numFmtId="164" fontId="4" fillId="3" borderId="1" xfId="1" applyNumberFormat="1" applyFont="1" applyFill="1" applyBorder="1" applyAlignment="1">
      <alignment horizontal="center"/>
    </xf>
    <xf numFmtId="164" fontId="4" fillId="3" borderId="1" xfId="0" applyNumberFormat="1" applyFont="1" applyFill="1" applyBorder="1"/>
    <xf numFmtId="0" fontId="10" fillId="3" borderId="1" xfId="0" applyFont="1" applyFill="1" applyBorder="1" applyAlignment="1">
      <alignment horizontal="right" vertical="center" wrapText="1"/>
    </xf>
    <xf numFmtId="0" fontId="3" fillId="1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4" fontId="3" fillId="4" borderId="1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3" borderId="5" xfId="1" applyNumberFormat="1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64" fontId="12" fillId="3" borderId="1" xfId="1" applyNumberFormat="1" applyFont="1" applyFill="1" applyBorder="1" applyAlignment="1">
      <alignment horizontal="center" vertical="center"/>
    </xf>
    <xf numFmtId="164" fontId="7" fillId="3" borderId="1" xfId="1" applyNumberFormat="1" applyFont="1" applyFill="1" applyBorder="1" applyAlignment="1">
      <alignment horizontal="right" vertical="center"/>
    </xf>
    <xf numFmtId="0" fontId="13" fillId="0" borderId="1" xfId="2" applyFont="1" applyBorder="1" applyAlignment="1">
      <alignment horizontal="center"/>
    </xf>
    <xf numFmtId="0" fontId="13" fillId="0" borderId="1" xfId="2" applyFont="1" applyBorder="1"/>
    <xf numFmtId="164" fontId="7" fillId="0" borderId="1" xfId="1" applyNumberFormat="1" applyFont="1" applyBorder="1"/>
    <xf numFmtId="164" fontId="7" fillId="0" borderId="1" xfId="1" applyNumberFormat="1" applyFont="1" applyFill="1" applyBorder="1" applyAlignment="1">
      <alignment horizontal="center"/>
    </xf>
    <xf numFmtId="164" fontId="7" fillId="0" borderId="1" xfId="1" applyNumberFormat="1" applyFont="1" applyBorder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164" fontId="7" fillId="3" borderId="1" xfId="1" applyNumberFormat="1" applyFont="1" applyFill="1" applyBorder="1"/>
    <xf numFmtId="164" fontId="3" fillId="6" borderId="1" xfId="0" applyNumberFormat="1" applyFont="1" applyFill="1" applyBorder="1"/>
    <xf numFmtId="0" fontId="3" fillId="5" borderId="1" xfId="0" applyFont="1" applyFill="1" applyBorder="1" applyAlignment="1">
      <alignment horizontal="center" vertical="center"/>
    </xf>
    <xf numFmtId="164" fontId="3" fillId="5" borderId="1" xfId="1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43" fontId="4" fillId="3" borderId="0" xfId="1" applyFont="1" applyFill="1" applyAlignment="1">
      <alignment horizontal="center" vertical="center"/>
    </xf>
    <xf numFmtId="43" fontId="3" fillId="12" borderId="1" xfId="1" applyFont="1" applyFill="1" applyBorder="1" applyAlignment="1">
      <alignment horizontal="center" vertical="center"/>
    </xf>
    <xf numFmtId="43" fontId="3" fillId="7" borderId="1" xfId="0" applyNumberFormat="1" applyFont="1" applyFill="1" applyBorder="1" applyAlignment="1">
      <alignment horizontal="center" vertical="center"/>
    </xf>
    <xf numFmtId="164" fontId="4" fillId="3" borderId="0" xfId="0" applyNumberFormat="1" applyFont="1" applyFill="1" applyAlignment="1">
      <alignment horizontal="center" vertical="center"/>
    </xf>
    <xf numFmtId="164" fontId="3" fillId="12" borderId="1" xfId="0" applyNumberFormat="1" applyFont="1" applyFill="1" applyBorder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64" fontId="4" fillId="0" borderId="0" xfId="1" applyNumberFormat="1" applyFont="1"/>
    <xf numFmtId="0" fontId="14" fillId="0" borderId="0" xfId="0" applyFont="1"/>
    <xf numFmtId="0" fontId="13" fillId="0" borderId="7" xfId="2" applyFont="1" applyBorder="1"/>
    <xf numFmtId="164" fontId="4" fillId="0" borderId="1" xfId="1" applyNumberFormat="1" applyFont="1" applyBorder="1"/>
    <xf numFmtId="9" fontId="2" fillId="2" borderId="1" xfId="0" applyNumberFormat="1" applyFont="1" applyFill="1" applyBorder="1" applyAlignment="1">
      <alignment horizontal="center" vertical="center"/>
    </xf>
    <xf numFmtId="43" fontId="4" fillId="0" borderId="1" xfId="1" applyNumberFormat="1" applyFont="1" applyFill="1" applyBorder="1" applyAlignment="1">
      <alignment horizontal="center"/>
    </xf>
    <xf numFmtId="9" fontId="2" fillId="5" borderId="1" xfId="0" applyNumberFormat="1" applyFont="1" applyFill="1" applyBorder="1" applyAlignment="1">
      <alignment horizontal="center" vertical="center"/>
    </xf>
    <xf numFmtId="164" fontId="3" fillId="5" borderId="1" xfId="1" applyNumberFormat="1" applyFont="1" applyFill="1" applyBorder="1"/>
    <xf numFmtId="9" fontId="3" fillId="4" borderId="1" xfId="0" applyNumberFormat="1" applyFont="1" applyFill="1" applyBorder="1" applyAlignment="1">
      <alignment horizontal="center" vertical="center"/>
    </xf>
    <xf numFmtId="9" fontId="3" fillId="5" borderId="1" xfId="0" applyNumberFormat="1" applyFont="1" applyFill="1" applyBorder="1" applyAlignment="1">
      <alignment horizontal="center" vertical="center"/>
    </xf>
    <xf numFmtId="164" fontId="3" fillId="4" borderId="1" xfId="1" applyNumberFormat="1" applyFont="1" applyFill="1" applyBorder="1" applyAlignment="1">
      <alignment horizontal="center"/>
    </xf>
    <xf numFmtId="0" fontId="15" fillId="0" borderId="0" xfId="0" applyFont="1"/>
    <xf numFmtId="0" fontId="14" fillId="0" borderId="0" xfId="0" applyFont="1" applyAlignment="1">
      <alignment horizontal="left"/>
    </xf>
    <xf numFmtId="164" fontId="3" fillId="5" borderId="1" xfId="1" applyNumberFormat="1" applyFont="1" applyFill="1" applyBorder="1" applyAlignment="1">
      <alignment horizontal="right" vertical="center"/>
    </xf>
    <xf numFmtId="9" fontId="3" fillId="6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64" fontId="4" fillId="3" borderId="1" xfId="1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43" fontId="4" fillId="3" borderId="1" xfId="1" applyNumberFormat="1" applyFont="1" applyFill="1" applyBorder="1" applyAlignment="1">
      <alignment horizontal="center" vertical="center"/>
    </xf>
    <xf numFmtId="43" fontId="4" fillId="0" borderId="1" xfId="1" applyNumberFormat="1" applyFont="1" applyBorder="1" applyAlignment="1">
      <alignment vertical="center"/>
    </xf>
    <xf numFmtId="43" fontId="4" fillId="3" borderId="3" xfId="1" applyNumberFormat="1" applyFont="1" applyFill="1" applyBorder="1" applyAlignment="1">
      <alignment horizontal="center" vertical="center" wrapText="1"/>
    </xf>
    <xf numFmtId="43" fontId="3" fillId="5" borderId="1" xfId="1" applyNumberFormat="1" applyFont="1" applyFill="1" applyBorder="1"/>
    <xf numFmtId="43" fontId="3" fillId="4" borderId="1" xfId="1" applyNumberFormat="1" applyFont="1" applyFill="1" applyBorder="1" applyAlignment="1">
      <alignment horizontal="center"/>
    </xf>
    <xf numFmtId="43" fontId="3" fillId="3" borderId="1" xfId="0" applyNumberFormat="1" applyFont="1" applyFill="1" applyBorder="1" applyAlignment="1">
      <alignment horizontal="center" vertical="center"/>
    </xf>
    <xf numFmtId="43" fontId="4" fillId="3" borderId="1" xfId="0" applyNumberFormat="1" applyFont="1" applyFill="1" applyBorder="1" applyAlignment="1">
      <alignment horizontal="center" vertical="center"/>
    </xf>
    <xf numFmtId="43" fontId="3" fillId="5" borderId="1" xfId="1" applyNumberFormat="1" applyFont="1" applyFill="1" applyBorder="1" applyAlignment="1">
      <alignment horizontal="right" vertical="center"/>
    </xf>
    <xf numFmtId="0" fontId="3" fillId="13" borderId="1" xfId="0" applyFont="1" applyFill="1" applyBorder="1" applyAlignment="1">
      <alignment horizontal="center" vertical="center"/>
    </xf>
    <xf numFmtId="43" fontId="4" fillId="13" borderId="1" xfId="1" applyNumberFormat="1" applyFont="1" applyFill="1" applyBorder="1" applyAlignment="1">
      <alignment horizontal="center" vertical="center"/>
    </xf>
    <xf numFmtId="43" fontId="3" fillId="13" borderId="1" xfId="0" applyNumberFormat="1" applyFont="1" applyFill="1" applyBorder="1" applyAlignment="1">
      <alignment horizontal="center" vertical="center"/>
    </xf>
    <xf numFmtId="43" fontId="4" fillId="13" borderId="1" xfId="1" applyNumberFormat="1" applyFont="1" applyFill="1" applyBorder="1" applyAlignment="1">
      <alignment vertical="center"/>
    </xf>
    <xf numFmtId="43" fontId="4" fillId="13" borderId="3" xfId="1" applyNumberFormat="1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164" fontId="3" fillId="14" borderId="2" xfId="0" applyNumberFormat="1" applyFont="1" applyFill="1" applyBorder="1" applyAlignment="1">
      <alignment horizontal="center" vertical="center" wrapText="1"/>
    </xf>
    <xf numFmtId="164" fontId="3" fillId="14" borderId="3" xfId="0" applyNumberFormat="1" applyFont="1" applyFill="1" applyBorder="1" applyAlignment="1">
      <alignment horizontal="center" vertical="center" wrapText="1"/>
    </xf>
    <xf numFmtId="0" fontId="3" fillId="14" borderId="2" xfId="0" applyFont="1" applyFill="1" applyBorder="1" applyAlignment="1">
      <alignment horizontal="center" vertical="center" wrapText="1"/>
    </xf>
    <xf numFmtId="0" fontId="3" fillId="14" borderId="3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/>
    </xf>
    <xf numFmtId="0" fontId="3" fillId="10" borderId="7" xfId="0" applyFont="1" applyFill="1" applyBorder="1" applyAlignment="1">
      <alignment horizontal="center"/>
    </xf>
    <xf numFmtId="0" fontId="3" fillId="10" borderId="6" xfId="0" applyFont="1" applyFill="1" applyBorder="1" applyAlignment="1">
      <alignment horizontal="center"/>
    </xf>
    <xf numFmtId="17" fontId="2" fillId="2" borderId="4" xfId="0" applyNumberFormat="1" applyFont="1" applyFill="1" applyBorder="1" applyAlignment="1">
      <alignment horizontal="center" vertical="center"/>
    </xf>
    <xf numFmtId="17" fontId="2" fillId="2" borderId="7" xfId="0" applyNumberFormat="1" applyFont="1" applyFill="1" applyBorder="1" applyAlignment="1">
      <alignment horizontal="center" vertical="center"/>
    </xf>
    <xf numFmtId="17" fontId="2" fillId="2" borderId="6" xfId="0" applyNumberFormat="1" applyFont="1" applyFill="1" applyBorder="1" applyAlignment="1">
      <alignment horizontal="center" vertical="center"/>
    </xf>
    <xf numFmtId="17" fontId="2" fillId="5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17" fontId="3" fillId="5" borderId="1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49" fontId="3" fillId="4" borderId="2" xfId="0" applyNumberFormat="1" applyFont="1" applyFill="1" applyBorder="1" applyAlignment="1">
      <alignment horizontal="center" vertical="center"/>
    </xf>
    <xf numFmtId="49" fontId="3" fillId="4" borderId="3" xfId="0" applyNumberFormat="1" applyFont="1" applyFill="1" applyBorder="1" applyAlignment="1">
      <alignment horizontal="center" vertical="center"/>
    </xf>
    <xf numFmtId="17" fontId="3" fillId="4" borderId="4" xfId="0" applyNumberFormat="1" applyFont="1" applyFill="1" applyBorder="1" applyAlignment="1">
      <alignment horizontal="center" vertical="center"/>
    </xf>
    <xf numFmtId="17" fontId="3" fillId="4" borderId="7" xfId="0" applyNumberFormat="1" applyFont="1" applyFill="1" applyBorder="1" applyAlignment="1">
      <alignment horizontal="center" vertical="center"/>
    </xf>
    <xf numFmtId="17" fontId="3" fillId="4" borderId="6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1" xfId="0" applyNumberFormat="1" applyFont="1" applyFill="1" applyBorder="1" applyAlignment="1">
      <alignment horizontal="center" vertical="center"/>
    </xf>
    <xf numFmtId="164" fontId="11" fillId="8" borderId="4" xfId="1" applyNumberFormat="1" applyFont="1" applyFill="1" applyBorder="1" applyAlignment="1">
      <alignment horizontal="center" vertical="center"/>
    </xf>
    <xf numFmtId="164" fontId="11" fillId="8" borderId="7" xfId="1" applyNumberFormat="1" applyFont="1" applyFill="1" applyBorder="1" applyAlignment="1">
      <alignment horizontal="center" vertical="center"/>
    </xf>
    <xf numFmtId="164" fontId="11" fillId="8" borderId="6" xfId="1" applyNumberFormat="1" applyFont="1" applyFill="1" applyBorder="1" applyAlignment="1">
      <alignment horizontal="center" vertical="center"/>
    </xf>
    <xf numFmtId="17" fontId="3" fillId="6" borderId="4" xfId="0" applyNumberFormat="1" applyFont="1" applyFill="1" applyBorder="1" applyAlignment="1">
      <alignment horizontal="center" vertical="center"/>
    </xf>
    <xf numFmtId="17" fontId="3" fillId="6" borderId="7" xfId="0" applyNumberFormat="1" applyFont="1" applyFill="1" applyBorder="1" applyAlignment="1">
      <alignment horizontal="center" vertical="center"/>
    </xf>
    <xf numFmtId="17" fontId="3" fillId="6" borderId="6" xfId="0" applyNumberFormat="1" applyFont="1" applyFill="1" applyBorder="1" applyAlignment="1">
      <alignment horizontal="center" vertical="center"/>
    </xf>
    <xf numFmtId="164" fontId="11" fillId="6" borderId="4" xfId="1" applyNumberFormat="1" applyFont="1" applyFill="1" applyBorder="1" applyAlignment="1">
      <alignment horizontal="center" vertical="center"/>
    </xf>
    <xf numFmtId="164" fontId="11" fillId="6" borderId="7" xfId="1" applyNumberFormat="1" applyFont="1" applyFill="1" applyBorder="1" applyAlignment="1">
      <alignment horizontal="center" vertical="center"/>
    </xf>
    <xf numFmtId="164" fontId="11" fillId="6" borderId="6" xfId="1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/>
    </xf>
    <xf numFmtId="43" fontId="3" fillId="6" borderId="1" xfId="0" applyNumberFormat="1" applyFont="1" applyFill="1" applyBorder="1"/>
  </cellXfs>
  <cellStyles count="3">
    <cellStyle name="Comma" xfId="1" builtinId="3"/>
    <cellStyle name="Normal" xfId="0" builtinId="0"/>
    <cellStyle name="Normal 3" xfId="2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erry\Desktop\fam%2015-30%20sep%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8"/>
      <sheetName val="fam 1-15 sep 17"/>
      <sheetName val="Sheet9"/>
      <sheetName val="fam 16-30 sep 17"/>
      <sheetName val="sum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>
            <v>1</v>
          </cell>
          <cell r="B2" t="str">
            <v>FAM001</v>
          </cell>
          <cell r="C2">
            <v>78</v>
          </cell>
          <cell r="D2">
            <v>4562</v>
          </cell>
          <cell r="E2">
            <v>59</v>
          </cell>
          <cell r="F2">
            <v>4565</v>
          </cell>
          <cell r="G2">
            <v>137</v>
          </cell>
          <cell r="H2">
            <v>9127</v>
          </cell>
        </row>
        <row r="3">
          <cell r="A3">
            <v>2</v>
          </cell>
          <cell r="B3" t="str">
            <v>FAM002</v>
          </cell>
          <cell r="C3">
            <v>27</v>
          </cell>
          <cell r="D3">
            <v>1881</v>
          </cell>
          <cell r="E3">
            <v>79</v>
          </cell>
          <cell r="F3">
            <v>4637</v>
          </cell>
          <cell r="G3">
            <v>106</v>
          </cell>
          <cell r="H3">
            <v>6518</v>
          </cell>
        </row>
        <row r="4">
          <cell r="A4">
            <v>3</v>
          </cell>
          <cell r="B4" t="str">
            <v>FAM003</v>
          </cell>
          <cell r="C4">
            <v>88</v>
          </cell>
          <cell r="D4">
            <v>6260</v>
          </cell>
          <cell r="E4">
            <v>99</v>
          </cell>
          <cell r="F4">
            <v>6425</v>
          </cell>
          <cell r="G4">
            <v>187</v>
          </cell>
          <cell r="H4">
            <v>12685</v>
          </cell>
        </row>
        <row r="5">
          <cell r="A5">
            <v>4</v>
          </cell>
          <cell r="B5" t="str">
            <v>FAM004</v>
          </cell>
          <cell r="C5">
            <v>32</v>
          </cell>
          <cell r="D5">
            <v>2268</v>
          </cell>
          <cell r="E5">
            <v>30</v>
          </cell>
          <cell r="F5">
            <v>2226</v>
          </cell>
          <cell r="G5">
            <v>62</v>
          </cell>
          <cell r="H5">
            <v>4494</v>
          </cell>
        </row>
        <row r="6">
          <cell r="A6">
            <v>5</v>
          </cell>
          <cell r="B6" t="str">
            <v>FAM005</v>
          </cell>
          <cell r="C6">
            <v>25</v>
          </cell>
          <cell r="D6">
            <v>1667</v>
          </cell>
          <cell r="E6">
            <v>26</v>
          </cell>
          <cell r="F6">
            <v>2130</v>
          </cell>
          <cell r="G6">
            <v>51</v>
          </cell>
          <cell r="H6">
            <v>3797</v>
          </cell>
        </row>
        <row r="7">
          <cell r="A7">
            <v>6</v>
          </cell>
          <cell r="B7" t="str">
            <v>FAM006</v>
          </cell>
          <cell r="C7">
            <v>9</v>
          </cell>
          <cell r="D7">
            <v>699</v>
          </cell>
          <cell r="E7">
            <v>94</v>
          </cell>
          <cell r="F7">
            <v>8002</v>
          </cell>
          <cell r="G7">
            <v>103</v>
          </cell>
          <cell r="H7">
            <v>8701</v>
          </cell>
        </row>
        <row r="8">
          <cell r="A8">
            <v>7</v>
          </cell>
          <cell r="B8" t="str">
            <v>FAM007</v>
          </cell>
          <cell r="C8">
            <v>69</v>
          </cell>
          <cell r="D8">
            <v>5891</v>
          </cell>
          <cell r="E8">
            <v>32</v>
          </cell>
          <cell r="F8">
            <v>2352</v>
          </cell>
          <cell r="G8">
            <v>101</v>
          </cell>
          <cell r="H8">
            <v>8243</v>
          </cell>
        </row>
        <row r="9">
          <cell r="A9">
            <v>8</v>
          </cell>
          <cell r="B9" t="str">
            <v>FAM008</v>
          </cell>
          <cell r="C9">
            <v>43</v>
          </cell>
          <cell r="D9">
            <v>2941</v>
          </cell>
          <cell r="E9">
            <v>79</v>
          </cell>
          <cell r="F9">
            <v>5725</v>
          </cell>
          <cell r="G9">
            <v>122</v>
          </cell>
          <cell r="H9">
            <v>8666</v>
          </cell>
        </row>
        <row r="10">
          <cell r="A10">
            <v>9</v>
          </cell>
          <cell r="B10" t="str">
            <v>FAM009</v>
          </cell>
          <cell r="C10">
            <v>67</v>
          </cell>
          <cell r="D10">
            <v>4925</v>
          </cell>
          <cell r="E10">
            <v>9</v>
          </cell>
          <cell r="F10">
            <v>747</v>
          </cell>
          <cell r="G10">
            <v>76</v>
          </cell>
          <cell r="H10">
            <v>5672</v>
          </cell>
        </row>
        <row r="11">
          <cell r="A11">
            <v>10</v>
          </cell>
          <cell r="B11" t="str">
            <v>FAM010</v>
          </cell>
          <cell r="C11">
            <v>49</v>
          </cell>
          <cell r="D11">
            <v>3387</v>
          </cell>
          <cell r="E11">
            <v>58</v>
          </cell>
          <cell r="F11">
            <v>4070</v>
          </cell>
          <cell r="G11">
            <v>107</v>
          </cell>
          <cell r="H11">
            <v>7457</v>
          </cell>
        </row>
        <row r="12">
          <cell r="A12">
            <v>11</v>
          </cell>
          <cell r="B12" t="str">
            <v>FAM011</v>
          </cell>
          <cell r="C12">
            <v>106</v>
          </cell>
          <cell r="D12">
            <v>8070</v>
          </cell>
          <cell r="E12">
            <v>44</v>
          </cell>
          <cell r="F12">
            <v>3252</v>
          </cell>
          <cell r="G12">
            <v>150</v>
          </cell>
          <cell r="H12">
            <v>11322</v>
          </cell>
        </row>
        <row r="13">
          <cell r="A13">
            <v>12</v>
          </cell>
          <cell r="B13" t="str">
            <v>FAM012</v>
          </cell>
          <cell r="C13">
            <v>56</v>
          </cell>
          <cell r="D13">
            <v>4176</v>
          </cell>
          <cell r="E13">
            <v>31</v>
          </cell>
          <cell r="F13">
            <v>2081</v>
          </cell>
          <cell r="G13">
            <v>87</v>
          </cell>
          <cell r="H13">
            <v>6257</v>
          </cell>
        </row>
        <row r="14">
          <cell r="A14">
            <v>13</v>
          </cell>
          <cell r="B14" t="str">
            <v>FAM013</v>
          </cell>
          <cell r="C14">
            <v>50</v>
          </cell>
          <cell r="D14">
            <v>3450</v>
          </cell>
          <cell r="E14">
            <v>42</v>
          </cell>
          <cell r="F14">
            <v>2654</v>
          </cell>
          <cell r="G14">
            <v>92</v>
          </cell>
          <cell r="H14">
            <v>6104</v>
          </cell>
        </row>
        <row r="15">
          <cell r="A15">
            <v>14</v>
          </cell>
          <cell r="B15" t="str">
            <v>FAM014</v>
          </cell>
          <cell r="C15">
            <v>39</v>
          </cell>
          <cell r="D15">
            <v>2813</v>
          </cell>
          <cell r="E15">
            <v>45</v>
          </cell>
          <cell r="F15">
            <v>2967</v>
          </cell>
          <cell r="G15">
            <v>84</v>
          </cell>
          <cell r="H15">
            <v>5780</v>
          </cell>
        </row>
        <row r="16">
          <cell r="A16">
            <v>15</v>
          </cell>
          <cell r="B16" t="str">
            <v>FAM015</v>
          </cell>
          <cell r="C16">
            <v>69</v>
          </cell>
          <cell r="D16">
            <v>4695</v>
          </cell>
          <cell r="E16">
            <v>50</v>
          </cell>
          <cell r="F16">
            <v>3482</v>
          </cell>
          <cell r="G16">
            <v>119</v>
          </cell>
          <cell r="H16">
            <v>8177</v>
          </cell>
        </row>
        <row r="17">
          <cell r="A17">
            <v>16</v>
          </cell>
          <cell r="B17" t="str">
            <v>FAM016</v>
          </cell>
          <cell r="C17">
            <v>46</v>
          </cell>
          <cell r="D17">
            <v>3490</v>
          </cell>
          <cell r="E17">
            <v>53</v>
          </cell>
          <cell r="F17">
            <v>3055</v>
          </cell>
          <cell r="G17">
            <v>99</v>
          </cell>
          <cell r="H17">
            <v>6545</v>
          </cell>
        </row>
        <row r="18">
          <cell r="A18">
            <v>17</v>
          </cell>
          <cell r="B18" t="str">
            <v>FAM017</v>
          </cell>
          <cell r="C18">
            <v>56</v>
          </cell>
          <cell r="D18">
            <v>3492</v>
          </cell>
          <cell r="E18">
            <v>67</v>
          </cell>
          <cell r="F18">
            <v>4961</v>
          </cell>
          <cell r="G18">
            <v>123</v>
          </cell>
          <cell r="H18">
            <v>8453</v>
          </cell>
        </row>
        <row r="19">
          <cell r="A19">
            <v>18</v>
          </cell>
          <cell r="B19" t="str">
            <v>FAM018</v>
          </cell>
          <cell r="C19">
            <v>64</v>
          </cell>
          <cell r="D19">
            <v>4188</v>
          </cell>
          <cell r="E19">
            <v>36</v>
          </cell>
          <cell r="F19">
            <v>2688</v>
          </cell>
          <cell r="G19">
            <v>100</v>
          </cell>
          <cell r="H19">
            <v>6876</v>
          </cell>
        </row>
        <row r="20">
          <cell r="A20">
            <v>19</v>
          </cell>
          <cell r="B20" t="str">
            <v>FAM019</v>
          </cell>
          <cell r="C20">
            <v>70</v>
          </cell>
          <cell r="D20">
            <v>4294</v>
          </cell>
          <cell r="E20">
            <v>36</v>
          </cell>
          <cell r="F20">
            <v>2408</v>
          </cell>
          <cell r="G20">
            <v>106</v>
          </cell>
          <cell r="H20">
            <v>6702</v>
          </cell>
        </row>
        <row r="21">
          <cell r="A21">
            <v>20</v>
          </cell>
          <cell r="B21" t="str">
            <v>FAM020</v>
          </cell>
          <cell r="C21">
            <v>24</v>
          </cell>
          <cell r="D21">
            <v>1428</v>
          </cell>
          <cell r="E21">
            <v>31</v>
          </cell>
          <cell r="F21">
            <v>2073</v>
          </cell>
          <cell r="G21">
            <v>55</v>
          </cell>
          <cell r="H21">
            <v>3501</v>
          </cell>
        </row>
        <row r="22">
          <cell r="A22">
            <v>21</v>
          </cell>
          <cell r="B22" t="str">
            <v>FAM021</v>
          </cell>
          <cell r="C22">
            <v>32</v>
          </cell>
          <cell r="D22">
            <v>2656</v>
          </cell>
          <cell r="E22">
            <v>19</v>
          </cell>
          <cell r="F22">
            <v>1329</v>
          </cell>
          <cell r="G22">
            <v>51</v>
          </cell>
          <cell r="H22">
            <v>3985</v>
          </cell>
        </row>
        <row r="23">
          <cell r="A23">
            <v>22</v>
          </cell>
          <cell r="B23" t="str">
            <v>FAM022</v>
          </cell>
          <cell r="C23">
            <v>38</v>
          </cell>
          <cell r="D23">
            <v>2250</v>
          </cell>
          <cell r="E23">
            <v>15</v>
          </cell>
          <cell r="F23">
            <v>981</v>
          </cell>
          <cell r="G23">
            <v>53</v>
          </cell>
          <cell r="H23">
            <v>3231</v>
          </cell>
        </row>
        <row r="24">
          <cell r="A24">
            <v>23</v>
          </cell>
          <cell r="B24" t="str">
            <v>FAM023</v>
          </cell>
          <cell r="C24">
            <v>29</v>
          </cell>
          <cell r="D24">
            <v>2071</v>
          </cell>
          <cell r="E24">
            <v>25</v>
          </cell>
          <cell r="F24">
            <v>1683</v>
          </cell>
          <cell r="G24">
            <v>54</v>
          </cell>
          <cell r="H24">
            <v>3754</v>
          </cell>
        </row>
        <row r="25">
          <cell r="A25">
            <v>24</v>
          </cell>
          <cell r="B25" t="str">
            <v>FAM024</v>
          </cell>
          <cell r="C25">
            <v>21</v>
          </cell>
          <cell r="D25">
            <v>1403</v>
          </cell>
          <cell r="E25">
            <v>53</v>
          </cell>
          <cell r="F25">
            <v>3675</v>
          </cell>
          <cell r="G25">
            <v>74</v>
          </cell>
          <cell r="H25">
            <v>5078</v>
          </cell>
        </row>
        <row r="26">
          <cell r="A26">
            <v>25</v>
          </cell>
          <cell r="B26" t="str">
            <v>FAM025</v>
          </cell>
          <cell r="C26">
            <v>80</v>
          </cell>
          <cell r="D26">
            <v>5684</v>
          </cell>
          <cell r="E26">
            <v>98</v>
          </cell>
          <cell r="F26">
            <v>6218</v>
          </cell>
          <cell r="G26">
            <v>178</v>
          </cell>
          <cell r="H26">
            <v>11902</v>
          </cell>
        </row>
        <row r="27">
          <cell r="A27">
            <v>26</v>
          </cell>
          <cell r="B27" t="str">
            <v>FAM026</v>
          </cell>
          <cell r="C27">
            <v>49</v>
          </cell>
          <cell r="D27">
            <v>3999</v>
          </cell>
          <cell r="E27">
            <v>80</v>
          </cell>
          <cell r="F27">
            <v>5412</v>
          </cell>
          <cell r="G27">
            <v>129</v>
          </cell>
          <cell r="H27">
            <v>9411</v>
          </cell>
        </row>
        <row r="28">
          <cell r="A28">
            <v>27</v>
          </cell>
          <cell r="B28" t="str">
            <v>FAM027</v>
          </cell>
          <cell r="C28">
            <v>63</v>
          </cell>
          <cell r="D28">
            <v>3921</v>
          </cell>
          <cell r="E28">
            <v>38</v>
          </cell>
          <cell r="F28">
            <v>2598</v>
          </cell>
          <cell r="G28">
            <v>101</v>
          </cell>
          <cell r="H28">
            <v>6519</v>
          </cell>
        </row>
        <row r="29">
          <cell r="A29">
            <v>28</v>
          </cell>
          <cell r="B29" t="str">
            <v>FAM028</v>
          </cell>
          <cell r="C29">
            <v>38</v>
          </cell>
          <cell r="D29">
            <v>2206</v>
          </cell>
          <cell r="E29">
            <v>29</v>
          </cell>
          <cell r="F29">
            <v>2155</v>
          </cell>
          <cell r="G29">
            <v>67</v>
          </cell>
          <cell r="H29">
            <v>4361</v>
          </cell>
        </row>
        <row r="30">
          <cell r="A30">
            <v>29</v>
          </cell>
          <cell r="B30" t="str">
            <v>FAM029</v>
          </cell>
          <cell r="C30">
            <v>34</v>
          </cell>
          <cell r="D30">
            <v>2502</v>
          </cell>
          <cell r="E30">
            <v>44</v>
          </cell>
          <cell r="F30">
            <v>3088</v>
          </cell>
          <cell r="G30">
            <v>78</v>
          </cell>
          <cell r="H30">
            <v>5590</v>
          </cell>
        </row>
        <row r="31">
          <cell r="A31">
            <v>30</v>
          </cell>
          <cell r="B31" t="str">
            <v>FAM030</v>
          </cell>
          <cell r="C31">
            <v>45</v>
          </cell>
          <cell r="D31">
            <v>3119</v>
          </cell>
          <cell r="E31">
            <v>63</v>
          </cell>
          <cell r="F31">
            <v>4749</v>
          </cell>
          <cell r="G31">
            <v>108</v>
          </cell>
          <cell r="H31">
            <v>7868</v>
          </cell>
        </row>
        <row r="32">
          <cell r="A32">
            <v>31</v>
          </cell>
          <cell r="B32" t="str">
            <v>FAM031</v>
          </cell>
          <cell r="C32">
            <v>61</v>
          </cell>
          <cell r="D32">
            <v>4107</v>
          </cell>
          <cell r="E32">
            <v>105</v>
          </cell>
          <cell r="F32">
            <v>6927</v>
          </cell>
          <cell r="G32">
            <v>166</v>
          </cell>
          <cell r="H32">
            <v>11034</v>
          </cell>
        </row>
        <row r="33">
          <cell r="A33">
            <v>32</v>
          </cell>
          <cell r="B33" t="str">
            <v>FAM032</v>
          </cell>
          <cell r="C33">
            <v>115</v>
          </cell>
          <cell r="D33">
            <v>6781</v>
          </cell>
          <cell r="E33">
            <v>45</v>
          </cell>
          <cell r="F33">
            <v>2851</v>
          </cell>
          <cell r="G33">
            <v>160</v>
          </cell>
          <cell r="H33">
            <v>9632</v>
          </cell>
        </row>
        <row r="34">
          <cell r="A34">
            <v>33</v>
          </cell>
          <cell r="B34" t="str">
            <v>FAM033</v>
          </cell>
          <cell r="C34">
            <v>26</v>
          </cell>
          <cell r="D34">
            <v>2030</v>
          </cell>
          <cell r="E34">
            <v>42</v>
          </cell>
          <cell r="F34">
            <v>2650</v>
          </cell>
          <cell r="G34">
            <v>68</v>
          </cell>
          <cell r="H34">
            <v>4680</v>
          </cell>
        </row>
        <row r="35">
          <cell r="A35">
            <v>34</v>
          </cell>
          <cell r="B35" t="str">
            <v>FAM034</v>
          </cell>
          <cell r="C35">
            <v>38</v>
          </cell>
          <cell r="D35">
            <v>3034</v>
          </cell>
          <cell r="E35">
            <v>64</v>
          </cell>
          <cell r="F35">
            <v>4320</v>
          </cell>
          <cell r="G35">
            <v>102</v>
          </cell>
          <cell r="H35">
            <v>7354</v>
          </cell>
        </row>
        <row r="36">
          <cell r="A36">
            <v>35</v>
          </cell>
          <cell r="B36" t="str">
            <v>FAM035</v>
          </cell>
          <cell r="C36">
            <v>42</v>
          </cell>
          <cell r="D36">
            <v>2542</v>
          </cell>
          <cell r="E36">
            <v>21</v>
          </cell>
          <cell r="F36">
            <v>1515</v>
          </cell>
          <cell r="G36">
            <v>63</v>
          </cell>
          <cell r="H36">
            <v>4057</v>
          </cell>
        </row>
        <row r="37">
          <cell r="A37">
            <v>36</v>
          </cell>
          <cell r="B37" t="str">
            <v>FAM036</v>
          </cell>
          <cell r="C37">
            <v>38</v>
          </cell>
          <cell r="D37">
            <v>2530</v>
          </cell>
          <cell r="E37">
            <v>31</v>
          </cell>
          <cell r="F37">
            <v>2009</v>
          </cell>
          <cell r="G37">
            <v>69</v>
          </cell>
          <cell r="H37">
            <v>4539</v>
          </cell>
        </row>
        <row r="38">
          <cell r="A38">
            <v>37</v>
          </cell>
          <cell r="B38" t="str">
            <v>FAM037</v>
          </cell>
          <cell r="C38">
            <v>23</v>
          </cell>
          <cell r="D38">
            <v>1705</v>
          </cell>
          <cell r="E38">
            <v>28</v>
          </cell>
          <cell r="F38">
            <v>1320</v>
          </cell>
          <cell r="G38">
            <v>51</v>
          </cell>
          <cell r="H38">
            <v>3025</v>
          </cell>
        </row>
        <row r="39">
          <cell r="A39">
            <v>38</v>
          </cell>
          <cell r="B39" t="str">
            <v>FAM038</v>
          </cell>
          <cell r="C39">
            <v>25</v>
          </cell>
          <cell r="D39">
            <v>1719</v>
          </cell>
          <cell r="E39">
            <v>68</v>
          </cell>
          <cell r="F39">
            <v>4152</v>
          </cell>
          <cell r="G39">
            <v>93</v>
          </cell>
          <cell r="H39">
            <v>5871</v>
          </cell>
        </row>
        <row r="40">
          <cell r="A40">
            <v>39</v>
          </cell>
          <cell r="B40" t="str">
            <v>FAM039</v>
          </cell>
          <cell r="C40">
            <v>46</v>
          </cell>
          <cell r="D40">
            <v>2738</v>
          </cell>
          <cell r="E40">
            <v>15</v>
          </cell>
          <cell r="F40">
            <v>1201</v>
          </cell>
          <cell r="G40">
            <v>61</v>
          </cell>
          <cell r="H40">
            <v>3939</v>
          </cell>
        </row>
        <row r="41">
          <cell r="A41">
            <v>40</v>
          </cell>
          <cell r="B41" t="str">
            <v>FAM040</v>
          </cell>
          <cell r="C41">
            <v>17</v>
          </cell>
          <cell r="D41">
            <v>1231</v>
          </cell>
          <cell r="E41">
            <v>16</v>
          </cell>
          <cell r="F41">
            <v>1088</v>
          </cell>
          <cell r="G41">
            <v>33</v>
          </cell>
          <cell r="H41">
            <v>2319</v>
          </cell>
        </row>
        <row r="42">
          <cell r="A42">
            <v>41</v>
          </cell>
          <cell r="B42" t="str">
            <v>FAM041</v>
          </cell>
          <cell r="C42">
            <v>14</v>
          </cell>
          <cell r="D42">
            <v>1078</v>
          </cell>
          <cell r="E42">
            <v>36</v>
          </cell>
          <cell r="F42">
            <v>2524</v>
          </cell>
          <cell r="G42">
            <v>50</v>
          </cell>
          <cell r="H42">
            <v>3602</v>
          </cell>
        </row>
        <row r="43">
          <cell r="A43">
            <v>42</v>
          </cell>
          <cell r="B43" t="str">
            <v>FAM042</v>
          </cell>
          <cell r="C43">
            <v>54</v>
          </cell>
          <cell r="D43">
            <v>4254</v>
          </cell>
          <cell r="E43">
            <v>49</v>
          </cell>
          <cell r="F43">
            <v>3091</v>
          </cell>
          <cell r="G43">
            <v>103</v>
          </cell>
          <cell r="H43">
            <v>7345</v>
          </cell>
        </row>
        <row r="44">
          <cell r="A44">
            <v>43</v>
          </cell>
          <cell r="B44" t="str">
            <v>FAM043</v>
          </cell>
          <cell r="C44">
            <v>32</v>
          </cell>
          <cell r="D44">
            <v>1932</v>
          </cell>
          <cell r="E44">
            <v>18</v>
          </cell>
          <cell r="F44">
            <v>970</v>
          </cell>
          <cell r="G44">
            <v>50</v>
          </cell>
          <cell r="H44">
            <v>2902</v>
          </cell>
        </row>
        <row r="45">
          <cell r="A45">
            <v>44</v>
          </cell>
          <cell r="B45" t="str">
            <v>FAM044</v>
          </cell>
          <cell r="C45">
            <v>16</v>
          </cell>
          <cell r="D45">
            <v>1172</v>
          </cell>
          <cell r="E45">
            <v>19</v>
          </cell>
          <cell r="F45">
            <v>1165</v>
          </cell>
          <cell r="G45">
            <v>35</v>
          </cell>
          <cell r="H45">
            <v>2337</v>
          </cell>
        </row>
        <row r="46">
          <cell r="A46">
            <v>45</v>
          </cell>
          <cell r="B46" t="str">
            <v>FAM045</v>
          </cell>
          <cell r="C46">
            <v>16</v>
          </cell>
          <cell r="D46">
            <v>1024</v>
          </cell>
          <cell r="E46">
            <v>13</v>
          </cell>
          <cell r="F46">
            <v>1143</v>
          </cell>
          <cell r="G46">
            <v>29</v>
          </cell>
          <cell r="H46">
            <v>2167</v>
          </cell>
        </row>
        <row r="47">
          <cell r="A47">
            <v>46</v>
          </cell>
          <cell r="B47" t="str">
            <v>FAM046</v>
          </cell>
          <cell r="C47">
            <v>29</v>
          </cell>
          <cell r="D47">
            <v>2623</v>
          </cell>
          <cell r="E47">
            <v>15</v>
          </cell>
          <cell r="F47">
            <v>1225</v>
          </cell>
          <cell r="G47">
            <v>44</v>
          </cell>
          <cell r="H47">
            <v>3848</v>
          </cell>
        </row>
        <row r="48">
          <cell r="A48">
            <v>47</v>
          </cell>
          <cell r="B48" t="str">
            <v>FAM047</v>
          </cell>
          <cell r="C48">
            <v>13</v>
          </cell>
          <cell r="D48">
            <v>1179</v>
          </cell>
          <cell r="E48">
            <v>32</v>
          </cell>
          <cell r="F48">
            <v>1944</v>
          </cell>
          <cell r="G48">
            <v>45</v>
          </cell>
          <cell r="H48">
            <v>3123</v>
          </cell>
        </row>
        <row r="49">
          <cell r="A49">
            <v>48</v>
          </cell>
          <cell r="B49" t="str">
            <v>FAM048</v>
          </cell>
          <cell r="C49">
            <v>18</v>
          </cell>
          <cell r="D49">
            <v>1402</v>
          </cell>
          <cell r="E49">
            <v>20</v>
          </cell>
          <cell r="F49">
            <v>1464</v>
          </cell>
          <cell r="G49">
            <v>38</v>
          </cell>
          <cell r="H49">
            <v>2866</v>
          </cell>
        </row>
        <row r="50">
          <cell r="A50">
            <v>49</v>
          </cell>
          <cell r="B50" t="str">
            <v>FAM049</v>
          </cell>
          <cell r="C50">
            <v>52</v>
          </cell>
          <cell r="D50">
            <v>3464</v>
          </cell>
          <cell r="E50">
            <v>19</v>
          </cell>
          <cell r="F50">
            <v>1297</v>
          </cell>
          <cell r="G50">
            <v>71</v>
          </cell>
          <cell r="H50">
            <v>4761</v>
          </cell>
        </row>
        <row r="51">
          <cell r="A51">
            <v>50</v>
          </cell>
          <cell r="B51" t="str">
            <v>FAM050</v>
          </cell>
          <cell r="C51">
            <v>25</v>
          </cell>
          <cell r="D51">
            <v>2103</v>
          </cell>
          <cell r="E51">
            <v>27</v>
          </cell>
          <cell r="F51">
            <v>1509</v>
          </cell>
          <cell r="G51">
            <v>52</v>
          </cell>
          <cell r="H51">
            <v>3612</v>
          </cell>
        </row>
        <row r="52">
          <cell r="A52">
            <v>51</v>
          </cell>
          <cell r="B52" t="str">
            <v>FAM051</v>
          </cell>
          <cell r="C52">
            <v>44</v>
          </cell>
          <cell r="D52">
            <v>3184</v>
          </cell>
          <cell r="E52">
            <v>35</v>
          </cell>
          <cell r="F52">
            <v>2285</v>
          </cell>
          <cell r="G52">
            <v>79</v>
          </cell>
          <cell r="H52">
            <v>5469</v>
          </cell>
        </row>
        <row r="53">
          <cell r="A53">
            <v>52</v>
          </cell>
          <cell r="B53" t="str">
            <v>FAM052</v>
          </cell>
          <cell r="C53">
            <v>51</v>
          </cell>
          <cell r="D53">
            <v>4069</v>
          </cell>
          <cell r="E53">
            <v>26</v>
          </cell>
          <cell r="F53">
            <v>2198</v>
          </cell>
          <cell r="G53">
            <v>77</v>
          </cell>
          <cell r="H53">
            <v>6267</v>
          </cell>
        </row>
        <row r="54">
          <cell r="A54">
            <v>53</v>
          </cell>
          <cell r="B54" t="str">
            <v>FAM053</v>
          </cell>
          <cell r="C54">
            <v>22</v>
          </cell>
          <cell r="D54">
            <v>1438</v>
          </cell>
          <cell r="E54">
            <v>29</v>
          </cell>
          <cell r="F54">
            <v>2055</v>
          </cell>
          <cell r="G54">
            <v>51</v>
          </cell>
          <cell r="H54">
            <v>3493</v>
          </cell>
        </row>
        <row r="55">
          <cell r="A55">
            <v>54</v>
          </cell>
          <cell r="B55" t="str">
            <v>FAM054</v>
          </cell>
          <cell r="C55">
            <v>35</v>
          </cell>
          <cell r="D55">
            <v>2377</v>
          </cell>
          <cell r="E55">
            <v>43</v>
          </cell>
          <cell r="F55">
            <v>2865</v>
          </cell>
          <cell r="G55">
            <v>78</v>
          </cell>
          <cell r="H55">
            <v>5242</v>
          </cell>
        </row>
        <row r="56">
          <cell r="A56">
            <v>55</v>
          </cell>
          <cell r="B56" t="str">
            <v>FAM055</v>
          </cell>
          <cell r="C56">
            <v>64</v>
          </cell>
          <cell r="D56">
            <v>4400</v>
          </cell>
          <cell r="E56">
            <v>48</v>
          </cell>
          <cell r="F56">
            <v>3044</v>
          </cell>
          <cell r="G56">
            <v>112</v>
          </cell>
          <cell r="H56">
            <v>7444</v>
          </cell>
        </row>
        <row r="57">
          <cell r="A57">
            <v>56</v>
          </cell>
          <cell r="B57" t="str">
            <v>FAM056</v>
          </cell>
          <cell r="C57">
            <v>41</v>
          </cell>
          <cell r="D57">
            <v>2995</v>
          </cell>
          <cell r="E57">
            <v>52</v>
          </cell>
          <cell r="F57">
            <v>4464</v>
          </cell>
          <cell r="G57">
            <v>93</v>
          </cell>
          <cell r="H57">
            <v>7459</v>
          </cell>
        </row>
        <row r="58">
          <cell r="A58">
            <v>57</v>
          </cell>
          <cell r="B58" t="str">
            <v>FAM057</v>
          </cell>
          <cell r="C58">
            <v>62</v>
          </cell>
          <cell r="D58">
            <v>4978</v>
          </cell>
          <cell r="E58">
            <v>83</v>
          </cell>
          <cell r="F58">
            <v>5049</v>
          </cell>
          <cell r="G58">
            <v>145</v>
          </cell>
          <cell r="H58">
            <v>10027</v>
          </cell>
        </row>
        <row r="59">
          <cell r="A59">
            <v>58</v>
          </cell>
          <cell r="B59" t="str">
            <v>FAM058</v>
          </cell>
          <cell r="C59">
            <v>52</v>
          </cell>
          <cell r="D59">
            <v>3284</v>
          </cell>
          <cell r="E59">
            <v>57</v>
          </cell>
          <cell r="F59">
            <v>3727</v>
          </cell>
          <cell r="G59">
            <v>109</v>
          </cell>
          <cell r="H59">
            <v>7011</v>
          </cell>
        </row>
        <row r="60">
          <cell r="A60">
            <v>59</v>
          </cell>
          <cell r="B60" t="str">
            <v>FAM059</v>
          </cell>
          <cell r="C60">
            <v>69</v>
          </cell>
          <cell r="D60">
            <v>4059</v>
          </cell>
          <cell r="E60">
            <v>26</v>
          </cell>
          <cell r="F60">
            <v>2106</v>
          </cell>
          <cell r="G60">
            <v>95</v>
          </cell>
          <cell r="H60">
            <v>6165</v>
          </cell>
        </row>
        <row r="61">
          <cell r="A61">
            <v>60</v>
          </cell>
          <cell r="B61" t="str">
            <v>FAM060</v>
          </cell>
          <cell r="C61">
            <v>23</v>
          </cell>
          <cell r="D61">
            <v>1557</v>
          </cell>
          <cell r="E61">
            <v>26</v>
          </cell>
          <cell r="F61">
            <v>1606</v>
          </cell>
          <cell r="G61">
            <v>49</v>
          </cell>
          <cell r="H61">
            <v>3163</v>
          </cell>
        </row>
        <row r="62">
          <cell r="A62">
            <v>61</v>
          </cell>
          <cell r="B62" t="str">
            <v>FAM061</v>
          </cell>
          <cell r="C62">
            <v>34</v>
          </cell>
          <cell r="D62">
            <v>2422</v>
          </cell>
          <cell r="E62">
            <v>37</v>
          </cell>
          <cell r="F62">
            <v>2787</v>
          </cell>
          <cell r="G62">
            <v>71</v>
          </cell>
          <cell r="H62">
            <v>5209</v>
          </cell>
        </row>
        <row r="63">
          <cell r="A63">
            <v>62</v>
          </cell>
          <cell r="B63" t="str">
            <v>FAM062</v>
          </cell>
          <cell r="C63">
            <v>47</v>
          </cell>
          <cell r="D63">
            <v>3017</v>
          </cell>
          <cell r="E63">
            <v>29</v>
          </cell>
          <cell r="F63">
            <v>1835</v>
          </cell>
          <cell r="G63">
            <v>76</v>
          </cell>
          <cell r="H63">
            <v>4852</v>
          </cell>
        </row>
        <row r="64">
          <cell r="A64">
            <v>63</v>
          </cell>
          <cell r="B64" t="str">
            <v>FAM063</v>
          </cell>
          <cell r="C64">
            <v>36</v>
          </cell>
          <cell r="D64">
            <v>2432</v>
          </cell>
          <cell r="E64">
            <v>17</v>
          </cell>
          <cell r="F64">
            <v>1163</v>
          </cell>
          <cell r="G64">
            <v>53</v>
          </cell>
          <cell r="H64">
            <v>3595</v>
          </cell>
        </row>
        <row r="65">
          <cell r="A65">
            <v>64</v>
          </cell>
          <cell r="B65" t="str">
            <v>FAM064</v>
          </cell>
          <cell r="C65">
            <v>34</v>
          </cell>
          <cell r="D65">
            <v>2138</v>
          </cell>
          <cell r="E65">
            <v>69</v>
          </cell>
          <cell r="F65">
            <v>4523</v>
          </cell>
          <cell r="G65">
            <v>103</v>
          </cell>
          <cell r="H65">
            <v>6661</v>
          </cell>
        </row>
        <row r="66">
          <cell r="A66">
            <v>65</v>
          </cell>
          <cell r="B66" t="str">
            <v>FAM065</v>
          </cell>
          <cell r="C66">
            <v>18</v>
          </cell>
          <cell r="D66">
            <v>1118</v>
          </cell>
          <cell r="E66">
            <v>11</v>
          </cell>
          <cell r="F66">
            <v>717</v>
          </cell>
          <cell r="G66">
            <v>29</v>
          </cell>
          <cell r="H66">
            <v>1835</v>
          </cell>
        </row>
        <row r="67">
          <cell r="A67">
            <v>66</v>
          </cell>
          <cell r="B67" t="str">
            <v>FAM066</v>
          </cell>
          <cell r="C67">
            <v>70</v>
          </cell>
          <cell r="D67">
            <v>4634</v>
          </cell>
          <cell r="E67">
            <v>6</v>
          </cell>
          <cell r="F67">
            <v>694</v>
          </cell>
          <cell r="G67">
            <v>76</v>
          </cell>
          <cell r="H67">
            <v>5328</v>
          </cell>
        </row>
        <row r="68">
          <cell r="A68">
            <v>67</v>
          </cell>
          <cell r="B68" t="str">
            <v>FAM067</v>
          </cell>
          <cell r="C68">
            <v>16</v>
          </cell>
          <cell r="D68">
            <v>1024</v>
          </cell>
          <cell r="E68">
            <v>58</v>
          </cell>
          <cell r="F68">
            <v>4354</v>
          </cell>
          <cell r="G68">
            <v>74</v>
          </cell>
          <cell r="H68">
            <v>5378</v>
          </cell>
        </row>
        <row r="69">
          <cell r="A69">
            <v>68</v>
          </cell>
          <cell r="B69" t="str">
            <v>FAM068</v>
          </cell>
          <cell r="C69">
            <v>12</v>
          </cell>
          <cell r="D69">
            <v>1044</v>
          </cell>
          <cell r="E69">
            <v>3</v>
          </cell>
          <cell r="F69">
            <v>217</v>
          </cell>
          <cell r="G69">
            <v>15</v>
          </cell>
          <cell r="H69">
            <v>1261</v>
          </cell>
        </row>
        <row r="70">
          <cell r="A70">
            <v>69</v>
          </cell>
          <cell r="B70" t="str">
            <v>FAM069</v>
          </cell>
          <cell r="C70">
            <v>64</v>
          </cell>
          <cell r="D70">
            <v>4916</v>
          </cell>
          <cell r="E70">
            <v>12</v>
          </cell>
          <cell r="F70">
            <v>684</v>
          </cell>
          <cell r="G70">
            <v>76</v>
          </cell>
          <cell r="H70">
            <v>5600</v>
          </cell>
        </row>
        <row r="71">
          <cell r="A71">
            <v>70</v>
          </cell>
          <cell r="B71" t="str">
            <v>FAM070</v>
          </cell>
          <cell r="C71">
            <v>27</v>
          </cell>
          <cell r="D71">
            <v>1865</v>
          </cell>
          <cell r="E71">
            <v>1</v>
          </cell>
          <cell r="F71">
            <v>35</v>
          </cell>
          <cell r="G71">
            <v>28</v>
          </cell>
          <cell r="H71">
            <v>1900</v>
          </cell>
        </row>
        <row r="72">
          <cell r="A72">
            <v>71</v>
          </cell>
          <cell r="B72" t="str">
            <v>FAM071</v>
          </cell>
          <cell r="C72">
            <v>47</v>
          </cell>
          <cell r="D72">
            <v>3781</v>
          </cell>
          <cell r="E72">
            <v>8</v>
          </cell>
          <cell r="F72">
            <v>416</v>
          </cell>
          <cell r="G72">
            <v>55</v>
          </cell>
          <cell r="H72">
            <v>4197</v>
          </cell>
        </row>
        <row r="73">
          <cell r="A73">
            <v>72</v>
          </cell>
          <cell r="B73" t="str">
            <v>FAM072</v>
          </cell>
          <cell r="C73">
            <v>9</v>
          </cell>
          <cell r="D73">
            <v>519</v>
          </cell>
          <cell r="E73">
            <v>1</v>
          </cell>
          <cell r="F73">
            <v>79</v>
          </cell>
          <cell r="G73">
            <v>10</v>
          </cell>
          <cell r="H73">
            <v>598</v>
          </cell>
        </row>
        <row r="74">
          <cell r="A74">
            <v>75</v>
          </cell>
          <cell r="B74" t="str">
            <v>FAM075</v>
          </cell>
          <cell r="C74">
            <v>94</v>
          </cell>
          <cell r="D74">
            <v>7006</v>
          </cell>
          <cell r="E74">
            <v>3</v>
          </cell>
          <cell r="F74">
            <v>129</v>
          </cell>
          <cell r="G74">
            <v>97</v>
          </cell>
          <cell r="H74">
            <v>7135</v>
          </cell>
        </row>
        <row r="75">
          <cell r="A75">
            <v>76</v>
          </cell>
          <cell r="B75" t="str">
            <v>FAM076</v>
          </cell>
          <cell r="C75">
            <v>83</v>
          </cell>
          <cell r="D75">
            <v>5089</v>
          </cell>
          <cell r="E75">
            <v>1</v>
          </cell>
          <cell r="F75">
            <v>59</v>
          </cell>
          <cell r="G75">
            <v>84</v>
          </cell>
          <cell r="H75">
            <v>5148</v>
          </cell>
        </row>
        <row r="76">
          <cell r="A76">
            <v>77</v>
          </cell>
          <cell r="B76" t="str">
            <v>FAM077</v>
          </cell>
          <cell r="C76">
            <v>19</v>
          </cell>
          <cell r="D76">
            <v>1437</v>
          </cell>
          <cell r="E76">
            <v>9</v>
          </cell>
          <cell r="F76">
            <v>511</v>
          </cell>
          <cell r="G76">
            <v>28</v>
          </cell>
          <cell r="H76">
            <v>1948</v>
          </cell>
        </row>
        <row r="77">
          <cell r="A77">
            <v>78</v>
          </cell>
          <cell r="B77" t="str">
            <v>FAM078</v>
          </cell>
          <cell r="C77">
            <v>15</v>
          </cell>
          <cell r="D77">
            <v>1013</v>
          </cell>
          <cell r="E77">
            <v>4</v>
          </cell>
          <cell r="F77">
            <v>212</v>
          </cell>
          <cell r="G77">
            <v>19</v>
          </cell>
          <cell r="H77">
            <v>1225</v>
          </cell>
        </row>
        <row r="78">
          <cell r="A78">
            <v>79</v>
          </cell>
          <cell r="B78" t="str">
            <v>FAM079</v>
          </cell>
          <cell r="C78">
            <v>16</v>
          </cell>
          <cell r="D78">
            <v>956</v>
          </cell>
          <cell r="E78">
            <v>15</v>
          </cell>
          <cell r="F78">
            <v>957</v>
          </cell>
          <cell r="G78">
            <v>31</v>
          </cell>
          <cell r="H78">
            <v>1913</v>
          </cell>
        </row>
        <row r="79">
          <cell r="A79">
            <v>80</v>
          </cell>
          <cell r="B79" t="str">
            <v>FAM080</v>
          </cell>
          <cell r="C79">
            <v>30</v>
          </cell>
          <cell r="D79">
            <v>1794</v>
          </cell>
          <cell r="E79">
            <v>3</v>
          </cell>
          <cell r="F79">
            <v>193</v>
          </cell>
          <cell r="G79">
            <v>33</v>
          </cell>
          <cell r="H79">
            <v>1987</v>
          </cell>
        </row>
        <row r="80">
          <cell r="A80">
            <v>81</v>
          </cell>
          <cell r="B80" t="str">
            <v>FAM081</v>
          </cell>
          <cell r="C80">
            <v>19</v>
          </cell>
          <cell r="D80">
            <v>1097</v>
          </cell>
          <cell r="E80">
            <v>1</v>
          </cell>
          <cell r="F80">
            <v>35</v>
          </cell>
          <cell r="G80">
            <v>20</v>
          </cell>
          <cell r="H80">
            <v>1132</v>
          </cell>
        </row>
        <row r="81">
          <cell r="A81">
            <v>82</v>
          </cell>
          <cell r="B81" t="str">
            <v>FAM082</v>
          </cell>
          <cell r="C81">
            <v>48</v>
          </cell>
          <cell r="D81">
            <v>3064</v>
          </cell>
          <cell r="E81">
            <v>1</v>
          </cell>
          <cell r="F81">
            <v>35</v>
          </cell>
          <cell r="G81">
            <v>49</v>
          </cell>
          <cell r="H81">
            <v>3099</v>
          </cell>
        </row>
        <row r="82">
          <cell r="A82">
            <v>83</v>
          </cell>
          <cell r="B82" t="str">
            <v>FAM083</v>
          </cell>
          <cell r="C82">
            <v>26</v>
          </cell>
          <cell r="D82">
            <v>2054</v>
          </cell>
          <cell r="E82">
            <v>1</v>
          </cell>
          <cell r="F82">
            <v>99</v>
          </cell>
          <cell r="G82">
            <v>27</v>
          </cell>
          <cell r="H82">
            <v>2153</v>
          </cell>
        </row>
        <row r="83">
          <cell r="A83">
            <v>84</v>
          </cell>
          <cell r="B83" t="str">
            <v>FAM084</v>
          </cell>
          <cell r="C83">
            <v>20</v>
          </cell>
          <cell r="D83">
            <v>1480</v>
          </cell>
          <cell r="G83">
            <v>20</v>
          </cell>
          <cell r="H83">
            <v>1480</v>
          </cell>
        </row>
        <row r="84">
          <cell r="A84">
            <v>85</v>
          </cell>
          <cell r="B84" t="str">
            <v>FAM085</v>
          </cell>
          <cell r="C84">
            <v>20</v>
          </cell>
          <cell r="D84">
            <v>1604</v>
          </cell>
          <cell r="G84">
            <v>20</v>
          </cell>
          <cell r="H84">
            <v>1604</v>
          </cell>
        </row>
        <row r="85">
          <cell r="A85">
            <v>86</v>
          </cell>
          <cell r="B85" t="str">
            <v>FAM086</v>
          </cell>
          <cell r="C85">
            <v>50</v>
          </cell>
          <cell r="D85">
            <v>3490</v>
          </cell>
          <cell r="G85">
            <v>50</v>
          </cell>
          <cell r="H85">
            <v>3490</v>
          </cell>
        </row>
        <row r="86">
          <cell r="A86">
            <v>87</v>
          </cell>
          <cell r="B86" t="str">
            <v>FAM087</v>
          </cell>
          <cell r="C86">
            <v>44</v>
          </cell>
          <cell r="D86">
            <v>3376</v>
          </cell>
          <cell r="G86">
            <v>44</v>
          </cell>
          <cell r="H86">
            <v>3376</v>
          </cell>
        </row>
        <row r="87">
          <cell r="A87">
            <v>88</v>
          </cell>
          <cell r="B87" t="str">
            <v>FAM088</v>
          </cell>
          <cell r="C87">
            <v>16</v>
          </cell>
          <cell r="D87">
            <v>944</v>
          </cell>
          <cell r="G87">
            <v>16</v>
          </cell>
          <cell r="H87">
            <v>944</v>
          </cell>
        </row>
        <row r="88">
          <cell r="A88">
            <v>89</v>
          </cell>
          <cell r="B88" t="str">
            <v>FAM089</v>
          </cell>
          <cell r="C88">
            <v>17</v>
          </cell>
          <cell r="D88">
            <v>1407</v>
          </cell>
          <cell r="G88">
            <v>17</v>
          </cell>
          <cell r="H88">
            <v>1407</v>
          </cell>
        </row>
        <row r="89">
          <cell r="A89">
            <v>90</v>
          </cell>
          <cell r="B89" t="str">
            <v>FAM090</v>
          </cell>
          <cell r="C89">
            <v>80</v>
          </cell>
          <cell r="D89">
            <v>5140</v>
          </cell>
          <cell r="G89">
            <v>80</v>
          </cell>
          <cell r="H89">
            <v>5140</v>
          </cell>
        </row>
        <row r="90">
          <cell r="A90">
            <v>92</v>
          </cell>
          <cell r="B90" t="str">
            <v>FAM092</v>
          </cell>
          <cell r="C90">
            <v>22</v>
          </cell>
          <cell r="D90">
            <v>1534</v>
          </cell>
          <cell r="G90">
            <v>22</v>
          </cell>
          <cell r="H90">
            <v>1534</v>
          </cell>
        </row>
        <row r="91">
          <cell r="A91">
            <v>93</v>
          </cell>
          <cell r="B91" t="str">
            <v>FAM093</v>
          </cell>
          <cell r="C91">
            <v>25</v>
          </cell>
          <cell r="D91">
            <v>1995</v>
          </cell>
          <cell r="G91">
            <v>25</v>
          </cell>
          <cell r="H91">
            <v>1995</v>
          </cell>
        </row>
        <row r="92">
          <cell r="A92">
            <v>94</v>
          </cell>
          <cell r="B92" t="str">
            <v>FAM094</v>
          </cell>
          <cell r="C92">
            <v>31</v>
          </cell>
          <cell r="D92">
            <v>2017</v>
          </cell>
          <cell r="G92">
            <v>31</v>
          </cell>
          <cell r="H92">
            <v>2017</v>
          </cell>
        </row>
        <row r="93">
          <cell r="A93">
            <v>95</v>
          </cell>
          <cell r="B93" t="str">
            <v>FAM095</v>
          </cell>
          <cell r="C93">
            <v>46</v>
          </cell>
          <cell r="D93">
            <v>3046</v>
          </cell>
          <cell r="G93">
            <v>46</v>
          </cell>
          <cell r="H93">
            <v>3046</v>
          </cell>
        </row>
        <row r="94">
          <cell r="A94">
            <v>96</v>
          </cell>
          <cell r="B94" t="str">
            <v>FAM096</v>
          </cell>
          <cell r="C94">
            <v>27</v>
          </cell>
          <cell r="D94">
            <v>1737</v>
          </cell>
          <cell r="G94">
            <v>27</v>
          </cell>
          <cell r="H94">
            <v>1737</v>
          </cell>
        </row>
        <row r="95">
          <cell r="A95">
            <v>97</v>
          </cell>
          <cell r="B95" t="str">
            <v>FAM097</v>
          </cell>
          <cell r="C95">
            <v>27</v>
          </cell>
          <cell r="D95">
            <v>1717</v>
          </cell>
          <cell r="G95">
            <v>27</v>
          </cell>
          <cell r="H95">
            <v>1717</v>
          </cell>
        </row>
        <row r="96">
          <cell r="A96">
            <v>98</v>
          </cell>
          <cell r="B96" t="str">
            <v>FAM098</v>
          </cell>
          <cell r="C96">
            <v>21</v>
          </cell>
          <cell r="D96">
            <v>1491</v>
          </cell>
          <cell r="G96">
            <v>21</v>
          </cell>
          <cell r="H96">
            <v>1491</v>
          </cell>
        </row>
        <row r="97">
          <cell r="A97">
            <v>100</v>
          </cell>
          <cell r="B97" t="str">
            <v>FAM100</v>
          </cell>
          <cell r="C97">
            <v>37</v>
          </cell>
          <cell r="D97">
            <v>2395</v>
          </cell>
          <cell r="G97">
            <v>37</v>
          </cell>
          <cell r="H97">
            <v>2395</v>
          </cell>
        </row>
        <row r="98">
          <cell r="A98">
            <v>101</v>
          </cell>
          <cell r="B98" t="str">
            <v>FAM101</v>
          </cell>
          <cell r="C98">
            <v>25</v>
          </cell>
          <cell r="D98">
            <v>1895</v>
          </cell>
          <cell r="G98">
            <v>25</v>
          </cell>
          <cell r="H98">
            <v>1895</v>
          </cell>
        </row>
        <row r="99">
          <cell r="A99">
            <v>102</v>
          </cell>
          <cell r="B99" t="str">
            <v>FAM102</v>
          </cell>
          <cell r="C99">
            <v>50</v>
          </cell>
          <cell r="D99">
            <v>3666</v>
          </cell>
          <cell r="G99">
            <v>50</v>
          </cell>
          <cell r="H99">
            <v>3666</v>
          </cell>
        </row>
        <row r="100">
          <cell r="A100">
            <v>103</v>
          </cell>
          <cell r="B100" t="str">
            <v>FAM103</v>
          </cell>
          <cell r="C100">
            <v>20</v>
          </cell>
          <cell r="D100">
            <v>1572</v>
          </cell>
          <cell r="G100">
            <v>20</v>
          </cell>
          <cell r="H100">
            <v>1572</v>
          </cell>
        </row>
        <row r="101">
          <cell r="A101">
            <v>104</v>
          </cell>
          <cell r="B101" t="str">
            <v>FAM104</v>
          </cell>
          <cell r="C101">
            <v>13</v>
          </cell>
          <cell r="D101">
            <v>731</v>
          </cell>
          <cell r="G101">
            <v>13</v>
          </cell>
          <cell r="H101">
            <v>731</v>
          </cell>
        </row>
        <row r="102">
          <cell r="A102">
            <v>105</v>
          </cell>
          <cell r="B102" t="str">
            <v>FAM105</v>
          </cell>
          <cell r="C102">
            <v>11</v>
          </cell>
          <cell r="D102">
            <v>673</v>
          </cell>
          <cell r="G102">
            <v>11</v>
          </cell>
          <cell r="H102">
            <v>673</v>
          </cell>
        </row>
        <row r="103">
          <cell r="A103">
            <v>106</v>
          </cell>
          <cell r="B103" t="str">
            <v>FAM106</v>
          </cell>
          <cell r="C103">
            <v>13</v>
          </cell>
          <cell r="D103">
            <v>891</v>
          </cell>
          <cell r="G103">
            <v>13</v>
          </cell>
          <cell r="H103">
            <v>891</v>
          </cell>
        </row>
        <row r="104">
          <cell r="A104">
            <v>107</v>
          </cell>
          <cell r="B104" t="str">
            <v>FAM107</v>
          </cell>
          <cell r="C104">
            <v>10</v>
          </cell>
          <cell r="D104">
            <v>554</v>
          </cell>
          <cell r="G104">
            <v>10</v>
          </cell>
          <cell r="H104">
            <v>554</v>
          </cell>
        </row>
        <row r="105">
          <cell r="A105">
            <v>108</v>
          </cell>
          <cell r="B105" t="str">
            <v>FAM108</v>
          </cell>
          <cell r="C105">
            <v>6</v>
          </cell>
          <cell r="D105">
            <v>426</v>
          </cell>
          <cell r="G105">
            <v>6</v>
          </cell>
          <cell r="H105">
            <v>426</v>
          </cell>
        </row>
        <row r="106">
          <cell r="A106">
            <v>109</v>
          </cell>
          <cell r="B106" t="str">
            <v>FAM109</v>
          </cell>
          <cell r="C106">
            <v>16</v>
          </cell>
          <cell r="D106">
            <v>1184</v>
          </cell>
          <cell r="G106">
            <v>16</v>
          </cell>
          <cell r="H106">
            <v>1184</v>
          </cell>
        </row>
        <row r="107">
          <cell r="A107">
            <v>110</v>
          </cell>
          <cell r="B107" t="str">
            <v>FAM110</v>
          </cell>
          <cell r="C107">
            <v>10</v>
          </cell>
          <cell r="D107">
            <v>570</v>
          </cell>
          <cell r="G107">
            <v>10</v>
          </cell>
          <cell r="H107">
            <v>570</v>
          </cell>
        </row>
        <row r="108">
          <cell r="A108">
            <v>111</v>
          </cell>
          <cell r="B108" t="str">
            <v>FAM111</v>
          </cell>
          <cell r="C108">
            <v>8</v>
          </cell>
          <cell r="D108">
            <v>560</v>
          </cell>
          <cell r="G108">
            <v>8</v>
          </cell>
          <cell r="H108">
            <v>560</v>
          </cell>
        </row>
        <row r="109">
          <cell r="A109">
            <v>112</v>
          </cell>
          <cell r="B109" t="str">
            <v>FAM112</v>
          </cell>
          <cell r="C109">
            <v>11</v>
          </cell>
          <cell r="D109">
            <v>885</v>
          </cell>
          <cell r="G109">
            <v>11</v>
          </cell>
          <cell r="H109">
            <v>885</v>
          </cell>
        </row>
        <row r="110">
          <cell r="A110">
            <v>113</v>
          </cell>
          <cell r="B110" t="str">
            <v>FAM113</v>
          </cell>
          <cell r="C110">
            <v>15</v>
          </cell>
          <cell r="D110">
            <v>853</v>
          </cell>
          <cell r="G110">
            <v>15</v>
          </cell>
          <cell r="H110">
            <v>853</v>
          </cell>
        </row>
        <row r="111">
          <cell r="A111">
            <v>114</v>
          </cell>
          <cell r="B111" t="str">
            <v>FAM114</v>
          </cell>
          <cell r="C111">
            <v>6</v>
          </cell>
          <cell r="D111">
            <v>426</v>
          </cell>
          <cell r="G111">
            <v>6</v>
          </cell>
          <cell r="H111">
            <v>426</v>
          </cell>
        </row>
        <row r="112">
          <cell r="A112">
            <v>115</v>
          </cell>
          <cell r="B112" t="str">
            <v>FAM115</v>
          </cell>
          <cell r="C112">
            <v>20</v>
          </cell>
          <cell r="D112">
            <v>1608</v>
          </cell>
          <cell r="G112">
            <v>20</v>
          </cell>
          <cell r="H112">
            <v>1608</v>
          </cell>
        </row>
        <row r="113">
          <cell r="A113">
            <v>116</v>
          </cell>
          <cell r="B113" t="str">
            <v>FAM116</v>
          </cell>
          <cell r="C113">
            <v>8</v>
          </cell>
          <cell r="D113">
            <v>632</v>
          </cell>
          <cell r="G113">
            <v>8</v>
          </cell>
          <cell r="H113">
            <v>632</v>
          </cell>
        </row>
        <row r="114">
          <cell r="A114">
            <v>118</v>
          </cell>
          <cell r="B114" t="str">
            <v>FAM118</v>
          </cell>
          <cell r="C114">
            <v>1</v>
          </cell>
          <cell r="D114">
            <v>99</v>
          </cell>
          <cell r="G114">
            <v>1</v>
          </cell>
          <cell r="H114">
            <v>99</v>
          </cell>
        </row>
        <row r="115">
          <cell r="A115">
            <v>119</v>
          </cell>
          <cell r="B115" t="str">
            <v>FAM119</v>
          </cell>
          <cell r="C115">
            <v>19</v>
          </cell>
          <cell r="D115">
            <v>1233</v>
          </cell>
          <cell r="G115">
            <v>19</v>
          </cell>
          <cell r="H115">
            <v>1233</v>
          </cell>
        </row>
        <row r="116">
          <cell r="A116">
            <v>120</v>
          </cell>
          <cell r="B116" t="str">
            <v>FAM120</v>
          </cell>
          <cell r="C116">
            <v>31</v>
          </cell>
          <cell r="D116">
            <v>2173</v>
          </cell>
          <cell r="G116">
            <v>31</v>
          </cell>
          <cell r="H116">
            <v>2173</v>
          </cell>
        </row>
        <row r="117">
          <cell r="A117">
            <v>121</v>
          </cell>
          <cell r="B117" t="str">
            <v>FAM121</v>
          </cell>
          <cell r="C117">
            <v>12</v>
          </cell>
          <cell r="D117">
            <v>772</v>
          </cell>
          <cell r="G117">
            <v>12</v>
          </cell>
          <cell r="H117">
            <v>772</v>
          </cell>
        </row>
        <row r="118">
          <cell r="A118">
            <v>122</v>
          </cell>
          <cell r="B118" t="str">
            <v>FAM122</v>
          </cell>
          <cell r="C118">
            <v>6</v>
          </cell>
          <cell r="D118">
            <v>454</v>
          </cell>
          <cell r="G118">
            <v>6</v>
          </cell>
          <cell r="H118">
            <v>454</v>
          </cell>
        </row>
        <row r="119">
          <cell r="A119">
            <v>123</v>
          </cell>
          <cell r="B119" t="str">
            <v>FAM123</v>
          </cell>
          <cell r="C119">
            <v>25</v>
          </cell>
          <cell r="D119">
            <v>2039</v>
          </cell>
          <cell r="G119">
            <v>25</v>
          </cell>
          <cell r="H119">
            <v>2039</v>
          </cell>
        </row>
        <row r="120">
          <cell r="A120">
            <v>124</v>
          </cell>
          <cell r="B120" t="str">
            <v>FAM124</v>
          </cell>
          <cell r="C120">
            <v>13</v>
          </cell>
          <cell r="D120">
            <v>935</v>
          </cell>
          <cell r="G120">
            <v>13</v>
          </cell>
          <cell r="H120">
            <v>935</v>
          </cell>
        </row>
        <row r="121">
          <cell r="A121">
            <v>125</v>
          </cell>
          <cell r="B121" t="str">
            <v>FAM125</v>
          </cell>
          <cell r="C121">
            <v>18</v>
          </cell>
          <cell r="D121">
            <v>1402</v>
          </cell>
          <cell r="G121">
            <v>18</v>
          </cell>
          <cell r="H121">
            <v>1402</v>
          </cell>
        </row>
        <row r="122">
          <cell r="A122">
            <v>131</v>
          </cell>
          <cell r="B122" t="str">
            <v>FAM131</v>
          </cell>
          <cell r="C122">
            <v>23</v>
          </cell>
          <cell r="D122">
            <v>1841</v>
          </cell>
          <cell r="G122">
            <v>23</v>
          </cell>
          <cell r="H122">
            <v>1841</v>
          </cell>
        </row>
        <row r="123">
          <cell r="A123">
            <v>132</v>
          </cell>
          <cell r="B123" t="str">
            <v>FAM132</v>
          </cell>
          <cell r="C123">
            <v>16</v>
          </cell>
          <cell r="D123">
            <v>1072</v>
          </cell>
          <cell r="G123">
            <v>16</v>
          </cell>
          <cell r="H123">
            <v>1072</v>
          </cell>
        </row>
        <row r="124">
          <cell r="A124">
            <v>133</v>
          </cell>
          <cell r="B124" t="str">
            <v>FAM133</v>
          </cell>
          <cell r="C124">
            <v>42</v>
          </cell>
          <cell r="D124">
            <v>3710</v>
          </cell>
          <cell r="G124">
            <v>42</v>
          </cell>
          <cell r="H124">
            <v>3710</v>
          </cell>
        </row>
        <row r="125">
          <cell r="A125">
            <v>134</v>
          </cell>
          <cell r="B125" t="str">
            <v>FAM134</v>
          </cell>
          <cell r="C125">
            <v>16</v>
          </cell>
          <cell r="D125">
            <v>1300</v>
          </cell>
          <cell r="G125">
            <v>16</v>
          </cell>
          <cell r="H125">
            <v>1300</v>
          </cell>
        </row>
        <row r="126">
          <cell r="A126">
            <v>136</v>
          </cell>
          <cell r="B126" t="str">
            <v>FAM136</v>
          </cell>
          <cell r="C126">
            <v>20</v>
          </cell>
          <cell r="D126">
            <v>1424</v>
          </cell>
          <cell r="G126">
            <v>20</v>
          </cell>
          <cell r="H126">
            <v>1424</v>
          </cell>
        </row>
        <row r="127">
          <cell r="A127">
            <v>137</v>
          </cell>
          <cell r="B127" t="str">
            <v>FAM137</v>
          </cell>
          <cell r="C127">
            <v>2</v>
          </cell>
          <cell r="D127">
            <v>158</v>
          </cell>
          <cell r="G127">
            <v>2</v>
          </cell>
          <cell r="H127">
            <v>158</v>
          </cell>
        </row>
        <row r="128">
          <cell r="A128">
            <v>138</v>
          </cell>
          <cell r="B128" t="str">
            <v>FAM138</v>
          </cell>
          <cell r="C128">
            <v>50</v>
          </cell>
          <cell r="D128">
            <v>2650</v>
          </cell>
          <cell r="G128">
            <v>50</v>
          </cell>
          <cell r="H128">
            <v>2650</v>
          </cell>
        </row>
        <row r="129">
          <cell r="A129">
            <v>139</v>
          </cell>
          <cell r="B129" t="str">
            <v>FAM139</v>
          </cell>
          <cell r="C129">
            <v>9</v>
          </cell>
          <cell r="D129">
            <v>479</v>
          </cell>
          <cell r="G129">
            <v>9</v>
          </cell>
          <cell r="H129">
            <v>479</v>
          </cell>
        </row>
        <row r="130">
          <cell r="A130">
            <v>140</v>
          </cell>
          <cell r="B130" t="str">
            <v>FAM140</v>
          </cell>
          <cell r="C130">
            <v>6</v>
          </cell>
          <cell r="D130">
            <v>394</v>
          </cell>
          <cell r="G130">
            <v>6</v>
          </cell>
          <cell r="H130">
            <v>394</v>
          </cell>
        </row>
        <row r="131">
          <cell r="A131">
            <v>141</v>
          </cell>
          <cell r="B131" t="str">
            <v>FAM141</v>
          </cell>
          <cell r="C131">
            <v>5</v>
          </cell>
          <cell r="D131">
            <v>327</v>
          </cell>
          <cell r="G131">
            <v>5</v>
          </cell>
          <cell r="H131">
            <v>327</v>
          </cell>
        </row>
        <row r="132">
          <cell r="A132">
            <v>142</v>
          </cell>
          <cell r="B132" t="str">
            <v>FAM142</v>
          </cell>
          <cell r="C132">
            <v>19</v>
          </cell>
          <cell r="D132">
            <v>1573</v>
          </cell>
          <cell r="G132">
            <v>19</v>
          </cell>
          <cell r="H132">
            <v>1573</v>
          </cell>
        </row>
        <row r="133">
          <cell r="A133">
            <v>143</v>
          </cell>
          <cell r="B133" t="str">
            <v>FAM143</v>
          </cell>
          <cell r="C133">
            <v>4</v>
          </cell>
          <cell r="D133">
            <v>312</v>
          </cell>
          <cell r="G133">
            <v>4</v>
          </cell>
          <cell r="H133">
            <v>312</v>
          </cell>
        </row>
        <row r="134">
          <cell r="A134">
            <v>144</v>
          </cell>
          <cell r="B134" t="str">
            <v>FAM144</v>
          </cell>
          <cell r="C134">
            <v>18</v>
          </cell>
          <cell r="D134">
            <v>1286</v>
          </cell>
          <cell r="G134">
            <v>18</v>
          </cell>
          <cell r="H134">
            <v>1286</v>
          </cell>
        </row>
        <row r="135">
          <cell r="A135">
            <v>145</v>
          </cell>
          <cell r="B135" t="str">
            <v>FAM145</v>
          </cell>
          <cell r="C135">
            <v>7</v>
          </cell>
          <cell r="D135">
            <v>529</v>
          </cell>
          <cell r="G135">
            <v>7</v>
          </cell>
          <cell r="H135">
            <v>529</v>
          </cell>
        </row>
        <row r="136">
          <cell r="A136">
            <v>146</v>
          </cell>
          <cell r="B136" t="str">
            <v>FAM146</v>
          </cell>
          <cell r="C136">
            <v>23</v>
          </cell>
          <cell r="D136">
            <v>1545</v>
          </cell>
          <cell r="G136">
            <v>23</v>
          </cell>
          <cell r="H136">
            <v>1545</v>
          </cell>
        </row>
        <row r="137">
          <cell r="A137">
            <v>147</v>
          </cell>
          <cell r="B137" t="str">
            <v>FAM147</v>
          </cell>
          <cell r="C137">
            <v>14</v>
          </cell>
          <cell r="D137">
            <v>802</v>
          </cell>
          <cell r="G137">
            <v>14</v>
          </cell>
          <cell r="H137">
            <v>802</v>
          </cell>
        </row>
        <row r="138">
          <cell r="A138">
            <v>148</v>
          </cell>
          <cell r="B138" t="str">
            <v>FAM148</v>
          </cell>
          <cell r="C138">
            <v>10</v>
          </cell>
          <cell r="D138">
            <v>702</v>
          </cell>
          <cell r="G138">
            <v>10</v>
          </cell>
          <cell r="H138">
            <v>702</v>
          </cell>
        </row>
        <row r="139">
          <cell r="A139">
            <v>163</v>
          </cell>
          <cell r="B139" t="str">
            <v>FAM163</v>
          </cell>
          <cell r="C139">
            <v>5</v>
          </cell>
          <cell r="D139">
            <v>331</v>
          </cell>
          <cell r="G139">
            <v>5</v>
          </cell>
          <cell r="H139">
            <v>331</v>
          </cell>
        </row>
        <row r="140">
          <cell r="A140">
            <v>238</v>
          </cell>
          <cell r="B140" t="str">
            <v>FAM238</v>
          </cell>
          <cell r="C140">
            <v>4</v>
          </cell>
          <cell r="D140">
            <v>212</v>
          </cell>
          <cell r="G140">
            <v>4</v>
          </cell>
          <cell r="H140">
            <v>212</v>
          </cell>
        </row>
        <row r="141">
          <cell r="A141">
            <v>241</v>
          </cell>
          <cell r="B141" t="str">
            <v>FAM241</v>
          </cell>
          <cell r="C141">
            <v>2</v>
          </cell>
          <cell r="D141">
            <v>178</v>
          </cell>
          <cell r="G141">
            <v>2</v>
          </cell>
          <cell r="H141">
            <v>178</v>
          </cell>
        </row>
        <row r="142">
          <cell r="A142">
            <v>242</v>
          </cell>
          <cell r="B142" t="str">
            <v>FAM242</v>
          </cell>
          <cell r="C142">
            <v>3</v>
          </cell>
          <cell r="D142">
            <v>277</v>
          </cell>
          <cell r="G142">
            <v>3</v>
          </cell>
          <cell r="H142">
            <v>277</v>
          </cell>
        </row>
        <row r="143">
          <cell r="A143">
            <v>243</v>
          </cell>
          <cell r="B143" t="str">
            <v>FAM243</v>
          </cell>
          <cell r="C143">
            <v>2</v>
          </cell>
          <cell r="D143">
            <v>134</v>
          </cell>
          <cell r="G143">
            <v>2</v>
          </cell>
          <cell r="H143">
            <v>134</v>
          </cell>
        </row>
        <row r="144">
          <cell r="A144">
            <v>244</v>
          </cell>
          <cell r="B144" t="str">
            <v>FAM244</v>
          </cell>
          <cell r="C144">
            <v>1</v>
          </cell>
          <cell r="D144">
            <v>59</v>
          </cell>
          <cell r="G144">
            <v>1</v>
          </cell>
          <cell r="H144">
            <v>59</v>
          </cell>
        </row>
        <row r="145">
          <cell r="A145">
            <v>245</v>
          </cell>
          <cell r="B145" t="str">
            <v>FAM245</v>
          </cell>
          <cell r="C145">
            <v>2</v>
          </cell>
          <cell r="D145">
            <v>158</v>
          </cell>
          <cell r="G145">
            <v>2</v>
          </cell>
          <cell r="H145">
            <v>158</v>
          </cell>
        </row>
        <row r="146">
          <cell r="A146">
            <v>246</v>
          </cell>
          <cell r="B146" t="str">
            <v>FAM246</v>
          </cell>
          <cell r="C146">
            <v>2</v>
          </cell>
          <cell r="D146">
            <v>118</v>
          </cell>
          <cell r="G146">
            <v>2</v>
          </cell>
          <cell r="H146">
            <v>118</v>
          </cell>
        </row>
        <row r="147">
          <cell r="A147">
            <v>247</v>
          </cell>
          <cell r="B147" t="str">
            <v>FAM247</v>
          </cell>
          <cell r="C147">
            <v>3</v>
          </cell>
          <cell r="D147">
            <v>153</v>
          </cell>
          <cell r="G147">
            <v>3</v>
          </cell>
          <cell r="H147">
            <v>153</v>
          </cell>
        </row>
        <row r="148">
          <cell r="A148">
            <v>249</v>
          </cell>
          <cell r="B148" t="str">
            <v>FAM249</v>
          </cell>
          <cell r="C148">
            <v>1</v>
          </cell>
          <cell r="D148">
            <v>79</v>
          </cell>
          <cell r="G148">
            <v>1</v>
          </cell>
          <cell r="H148">
            <v>79</v>
          </cell>
        </row>
        <row r="149">
          <cell r="A149">
            <v>250</v>
          </cell>
          <cell r="B149" t="str">
            <v>FAM250</v>
          </cell>
          <cell r="C149">
            <v>9</v>
          </cell>
          <cell r="D149">
            <v>411</v>
          </cell>
          <cell r="G149">
            <v>9</v>
          </cell>
          <cell r="H149">
            <v>411</v>
          </cell>
        </row>
        <row r="150">
          <cell r="A150">
            <v>251</v>
          </cell>
          <cell r="B150" t="str">
            <v>FAM251</v>
          </cell>
          <cell r="C150">
            <v>1</v>
          </cell>
          <cell r="D150">
            <v>35</v>
          </cell>
          <cell r="G150">
            <v>1</v>
          </cell>
          <cell r="H150">
            <v>35</v>
          </cell>
        </row>
        <row r="151">
          <cell r="A151">
            <v>256</v>
          </cell>
          <cell r="B151" t="str">
            <v>FAM256</v>
          </cell>
          <cell r="C151">
            <v>11</v>
          </cell>
          <cell r="D151">
            <v>825</v>
          </cell>
          <cell r="G151">
            <v>11</v>
          </cell>
          <cell r="H151">
            <v>825</v>
          </cell>
        </row>
        <row r="152">
          <cell r="A152">
            <v>272</v>
          </cell>
          <cell r="B152" t="str">
            <v>FAM272</v>
          </cell>
          <cell r="C152">
            <v>2</v>
          </cell>
          <cell r="D152">
            <v>134</v>
          </cell>
          <cell r="G152">
            <v>2</v>
          </cell>
          <cell r="H152">
            <v>134</v>
          </cell>
        </row>
        <row r="153">
          <cell r="A153">
            <v>283</v>
          </cell>
          <cell r="B153" t="str">
            <v>FAM283</v>
          </cell>
          <cell r="C153">
            <v>2</v>
          </cell>
          <cell r="D153">
            <v>238</v>
          </cell>
          <cell r="G153">
            <v>2</v>
          </cell>
          <cell r="H153">
            <v>238</v>
          </cell>
        </row>
        <row r="154">
          <cell r="A154">
            <v>285</v>
          </cell>
          <cell r="B154" t="str">
            <v>FAM285</v>
          </cell>
          <cell r="C154">
            <v>2</v>
          </cell>
          <cell r="D154">
            <v>134</v>
          </cell>
          <cell r="G154">
            <v>2</v>
          </cell>
          <cell r="H154">
            <v>134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I165"/>
  <sheetViews>
    <sheetView showGridLines="0" tabSelected="1" workbookViewId="0">
      <selection activeCell="H13" sqref="H13"/>
    </sheetView>
  </sheetViews>
  <sheetFormatPr defaultRowHeight="15" customHeight="1"/>
  <cols>
    <col min="1" max="1" width="4" style="74" customWidth="1"/>
    <col min="2" max="2" width="7.28515625" style="73" customWidth="1"/>
    <col min="3" max="3" width="11.140625" style="73" customWidth="1"/>
    <col min="4" max="4" width="14.28515625" style="75" customWidth="1"/>
    <col min="5" max="6" width="14.28515625" style="74" customWidth="1"/>
    <col min="7" max="7" width="17.42578125" style="75" customWidth="1"/>
    <col min="8" max="8" width="17.5703125" style="74" customWidth="1"/>
    <col min="9" max="9" width="18.140625" style="74" customWidth="1"/>
    <col min="10" max="16384" width="9.140625" style="74"/>
  </cols>
  <sheetData>
    <row r="2" spans="2:9" ht="15" customHeight="1">
      <c r="B2" s="72" t="s">
        <v>1029</v>
      </c>
      <c r="D2" s="70"/>
      <c r="E2" s="67"/>
      <c r="F2" s="67"/>
      <c r="G2" s="70"/>
      <c r="H2" s="66"/>
      <c r="I2" s="66"/>
    </row>
    <row r="3" spans="2:9" ht="15" customHeight="1">
      <c r="B3" s="114" t="s">
        <v>1028</v>
      </c>
      <c r="C3" s="114" t="s">
        <v>928</v>
      </c>
      <c r="D3" s="71" t="s">
        <v>45</v>
      </c>
      <c r="E3" s="68" t="s">
        <v>262</v>
      </c>
      <c r="F3" s="68" t="s">
        <v>923</v>
      </c>
      <c r="G3" s="115" t="s">
        <v>1094</v>
      </c>
      <c r="H3" s="117" t="s">
        <v>930</v>
      </c>
      <c r="I3" s="112" t="s">
        <v>927</v>
      </c>
    </row>
    <row r="4" spans="2:9" ht="15" customHeight="1">
      <c r="B4" s="114"/>
      <c r="C4" s="114"/>
      <c r="D4" s="71" t="s">
        <v>929</v>
      </c>
      <c r="E4" s="47" t="s">
        <v>929</v>
      </c>
      <c r="F4" s="47" t="s">
        <v>929</v>
      </c>
      <c r="G4" s="116"/>
      <c r="H4" s="118"/>
      <c r="I4" s="113"/>
    </row>
    <row r="5" spans="2:9" ht="15" customHeight="1">
      <c r="B5" s="110" t="s">
        <v>1030</v>
      </c>
      <c r="C5" s="111"/>
      <c r="D5" s="69">
        <f t="shared" ref="D5:F5" si="0">SUM(D6:D165)</f>
        <v>302244.25</v>
      </c>
      <c r="E5" s="69">
        <f t="shared" si="0"/>
        <v>442786.75</v>
      </c>
      <c r="F5" s="69">
        <f t="shared" si="0"/>
        <v>20440</v>
      </c>
      <c r="G5" s="69">
        <f>SUM(G6:G165)</f>
        <v>765471</v>
      </c>
      <c r="H5" s="69">
        <f>SUM(H6:H165)</f>
        <v>501790</v>
      </c>
      <c r="I5" s="69">
        <f>SUM(I6:I165)</f>
        <v>1267261</v>
      </c>
    </row>
    <row r="6" spans="2:9" ht="15" customHeight="1">
      <c r="B6" s="104">
        <v>0</v>
      </c>
      <c r="C6" s="104" t="s">
        <v>5</v>
      </c>
      <c r="D6" s="105">
        <f>SUMIFS(OFM!AD:AD,OFM!C:C,C6)</f>
        <v>103022.75</v>
      </c>
      <c r="E6" s="105">
        <f>SUMIFS(FAM!AD:AD,FAM!C:C,C6)</f>
        <v>104405.5</v>
      </c>
      <c r="F6" s="106">
        <f>SUMIFS(B2S!F:F,B2S!C:C,C6)</f>
        <v>16943</v>
      </c>
      <c r="G6" s="107">
        <f>SUM(D6:F6)</f>
        <v>224371.25</v>
      </c>
      <c r="H6" s="108">
        <f>SUMIFS(PSP!R:R,PSP!C:C,C6)</f>
        <v>87.5</v>
      </c>
      <c r="I6" s="107">
        <f>SUM(G6:H6)</f>
        <v>224458.75</v>
      </c>
    </row>
    <row r="7" spans="2:9" ht="15" customHeight="1">
      <c r="B7" s="104">
        <v>0</v>
      </c>
      <c r="C7" s="104" t="s">
        <v>244</v>
      </c>
      <c r="D7" s="105">
        <f>SUMIFS(OFM!AD:AD,OFM!C:C,C7)</f>
        <v>0</v>
      </c>
      <c r="E7" s="105">
        <f>SUMIFS(FAM!AD:AD,FAM!C:C,C7)</f>
        <v>7386.75</v>
      </c>
      <c r="F7" s="106">
        <f>SUMIFS(B2S!F:F,B2S!C:C,C7)</f>
        <v>0</v>
      </c>
      <c r="G7" s="107">
        <f t="shared" ref="G7:G8" si="1">SUM(D7:F7)</f>
        <v>7386.75</v>
      </c>
      <c r="H7" s="108">
        <f>SUMIFS(PSP!R:R,PSP!C:C,C7)</f>
        <v>0</v>
      </c>
      <c r="I7" s="107">
        <f t="shared" ref="I7:I8" si="2">SUM(G7:H7)</f>
        <v>7386.75</v>
      </c>
    </row>
    <row r="8" spans="2:9" ht="15" customHeight="1">
      <c r="B8" s="104">
        <v>0</v>
      </c>
      <c r="C8" s="104" t="s">
        <v>218</v>
      </c>
      <c r="D8" s="105">
        <f>SUMIFS(OFM!AD:AD,OFM!C:C,C8)</f>
        <v>0</v>
      </c>
      <c r="E8" s="105">
        <f>SUMIFS(FAM!AD:AD,FAM!C:C,C8)</f>
        <v>1150.5</v>
      </c>
      <c r="F8" s="106">
        <f>SUMIFS(B2S!F:F,B2S!C:C,C8)</f>
        <v>0</v>
      </c>
      <c r="G8" s="107">
        <f t="shared" si="1"/>
        <v>1150.5</v>
      </c>
      <c r="H8" s="108">
        <f>SUMIFS(PSP!R:R,PSP!C:C,C8)</f>
        <v>0</v>
      </c>
      <c r="I8" s="107">
        <f t="shared" si="2"/>
        <v>1150.5</v>
      </c>
    </row>
    <row r="9" spans="2:9" ht="15" hidden="1" customHeight="1">
      <c r="B9" s="52">
        <v>1</v>
      </c>
      <c r="C9" s="52" t="s">
        <v>931</v>
      </c>
      <c r="D9" s="96">
        <f>SUMIFS(OFM!AD:AD,OFM!C:C,C9)</f>
        <v>0</v>
      </c>
      <c r="E9" s="96">
        <f>SUMIFS(FAM!AD:AD,FAM!C:C,C9)</f>
        <v>0</v>
      </c>
      <c r="F9" s="101">
        <f>SUMIFS(B2S!F:F,B2S!C:C,C9)</f>
        <v>0</v>
      </c>
      <c r="G9" s="97">
        <f>SUM(D9:F9)</f>
        <v>0</v>
      </c>
      <c r="H9" s="98">
        <f>SUMIFS(PSP!R:R,PSP!C:C,C9)</f>
        <v>0</v>
      </c>
      <c r="I9" s="97">
        <f>SUM(G9:H9)</f>
        <v>0</v>
      </c>
    </row>
    <row r="10" spans="2:9" ht="15" hidden="1" customHeight="1">
      <c r="B10" s="52">
        <v>2</v>
      </c>
      <c r="C10" s="52" t="s">
        <v>932</v>
      </c>
      <c r="D10" s="96">
        <f>SUMIFS(OFM!AD:AD,OFM!C:C,C10)</f>
        <v>0</v>
      </c>
      <c r="E10" s="96">
        <f>SUMIFS(FAM!AD:AD,FAM!C:C,C10)</f>
        <v>0</v>
      </c>
      <c r="F10" s="101">
        <f>SUMIFS(B2S!F:F,B2S!C:C,C10)</f>
        <v>0</v>
      </c>
      <c r="G10" s="97">
        <f t="shared" ref="G10:G73" si="3">SUM(D10:F10)</f>
        <v>0</v>
      </c>
      <c r="H10" s="98">
        <f>SUMIFS(PSP!R:R,PSP!C:C,C10)</f>
        <v>0</v>
      </c>
      <c r="I10" s="97">
        <f>SUM(G10:H10)</f>
        <v>0</v>
      </c>
    </row>
    <row r="11" spans="2:9" ht="15" customHeight="1">
      <c r="B11" s="109">
        <v>3</v>
      </c>
      <c r="C11" s="109" t="s">
        <v>265</v>
      </c>
      <c r="D11" s="105">
        <f>SUMIFS(OFM!AD:AD,OFM!C:C,C11)</f>
        <v>0</v>
      </c>
      <c r="E11" s="105">
        <f>SUMIFS(FAM!AD:AD,FAM!C:C,C11)</f>
        <v>0</v>
      </c>
      <c r="F11" s="106">
        <f>SUMIFS(B2S!F:F,B2S!C:C,C11)</f>
        <v>0</v>
      </c>
      <c r="G11" s="107">
        <f t="shared" si="3"/>
        <v>0</v>
      </c>
      <c r="H11" s="108">
        <f>SUMIFS(PSP!R:R,PSP!C:C,C11)</f>
        <v>179538.75</v>
      </c>
      <c r="I11" s="107">
        <f>SUM(G11:H11)</f>
        <v>179538.75</v>
      </c>
    </row>
    <row r="12" spans="2:9" ht="15" customHeight="1">
      <c r="B12" s="52">
        <v>5</v>
      </c>
      <c r="C12" s="52" t="s">
        <v>307</v>
      </c>
      <c r="D12" s="96">
        <f>SUMIFS(OFM!AD:AD,OFM!C:C,C12)</f>
        <v>1567.75</v>
      </c>
      <c r="E12" s="96">
        <f>SUMIFS(FAM!AD:AD,FAM!C:C,C12)</f>
        <v>0</v>
      </c>
      <c r="F12" s="101">
        <f>SUMIFS(B2S!F:F,B2S!C:C,C12)</f>
        <v>0</v>
      </c>
      <c r="G12" s="97">
        <f t="shared" si="3"/>
        <v>1567.75</v>
      </c>
      <c r="H12" s="98">
        <f>SUMIFS(PSP!R:R,PSP!C:C,C12)</f>
        <v>10458.75</v>
      </c>
      <c r="I12" s="97">
        <f t="shared" ref="I12:I73" si="4">SUM(G12:H12)</f>
        <v>12026.5</v>
      </c>
    </row>
    <row r="13" spans="2:9" ht="15" customHeight="1">
      <c r="B13" s="52">
        <v>6</v>
      </c>
      <c r="C13" s="52" t="s">
        <v>310</v>
      </c>
      <c r="D13" s="96">
        <f>SUMIFS(OFM!AD:AD,OFM!C:C,C13)</f>
        <v>0</v>
      </c>
      <c r="E13" s="96">
        <f>SUMIFS(FAM!AD:AD,FAM!C:C,C13)</f>
        <v>0</v>
      </c>
      <c r="F13" s="101">
        <f>SUMIFS(B2S!F:F,B2S!C:C,C13)</f>
        <v>0</v>
      </c>
      <c r="G13" s="97">
        <f t="shared" si="3"/>
        <v>0</v>
      </c>
      <c r="H13" s="98">
        <f>SUMIFS(PSP!R:R,PSP!C:C,C13)</f>
        <v>950</v>
      </c>
      <c r="I13" s="97">
        <f>SUM(G13:H13)</f>
        <v>950</v>
      </c>
    </row>
    <row r="14" spans="2:9" ht="15" customHeight="1">
      <c r="B14" s="52">
        <v>7</v>
      </c>
      <c r="C14" s="52" t="s">
        <v>545</v>
      </c>
      <c r="D14" s="96">
        <f>SUMIFS(OFM!AD:AD,OFM!C:C,C14)</f>
        <v>0</v>
      </c>
      <c r="E14" s="96">
        <f>SUMIFS(FAM!AD:AD,FAM!C:C,C14)</f>
        <v>0</v>
      </c>
      <c r="F14" s="101">
        <f>SUMIFS(B2S!F:F,B2S!C:C,C14)</f>
        <v>0</v>
      </c>
      <c r="G14" s="97">
        <f t="shared" si="3"/>
        <v>0</v>
      </c>
      <c r="H14" s="98">
        <f>SUMIFS(PSP!R:R,PSP!C:C,C14)</f>
        <v>1786.25</v>
      </c>
      <c r="I14" s="97">
        <f t="shared" si="4"/>
        <v>1786.25</v>
      </c>
    </row>
    <row r="15" spans="2:9" ht="15" customHeight="1">
      <c r="B15" s="52">
        <v>8</v>
      </c>
      <c r="C15" s="52" t="s">
        <v>125</v>
      </c>
      <c r="D15" s="96">
        <f>SUMIFS(OFM!AD:AD,OFM!C:C,C15)</f>
        <v>0</v>
      </c>
      <c r="E15" s="96">
        <f>SUMIFS(FAM!AD:AD,FAM!C:C,C15)</f>
        <v>7312.75</v>
      </c>
      <c r="F15" s="101">
        <f>SUMIFS(B2S!F:F,B2S!C:C,C15)</f>
        <v>0</v>
      </c>
      <c r="G15" s="97">
        <f>SUM(D15:F15)</f>
        <v>7312.75</v>
      </c>
      <c r="H15" s="98">
        <f>SUMIFS(PSP!R:R,PSP!C:C,C15)</f>
        <v>8295</v>
      </c>
      <c r="I15" s="97">
        <f t="shared" si="4"/>
        <v>15607.75</v>
      </c>
    </row>
    <row r="16" spans="2:9" ht="15" customHeight="1">
      <c r="B16" s="52">
        <v>9</v>
      </c>
      <c r="C16" s="52" t="s">
        <v>364</v>
      </c>
      <c r="D16" s="96">
        <f>SUMIFS(OFM!AD:AD,OFM!C:C,C16)</f>
        <v>194.75</v>
      </c>
      <c r="E16" s="96">
        <f>SUMIFS(FAM!AD:AD,FAM!C:C,C16)</f>
        <v>196.5</v>
      </c>
      <c r="F16" s="101">
        <f>SUMIFS(B2S!F:F,B2S!C:C,C16)</f>
        <v>0</v>
      </c>
      <c r="G16" s="97">
        <f t="shared" si="3"/>
        <v>391.25</v>
      </c>
      <c r="H16" s="98">
        <f>SUMIFS(PSP!R:R,PSP!C:C,C16)</f>
        <v>1461.25</v>
      </c>
      <c r="I16" s="97">
        <f t="shared" si="4"/>
        <v>1852.5</v>
      </c>
    </row>
    <row r="17" spans="2:9" ht="15" customHeight="1">
      <c r="B17" s="52">
        <v>10</v>
      </c>
      <c r="C17" s="52" t="s">
        <v>43</v>
      </c>
      <c r="D17" s="96">
        <f>SUMIFS(OFM!AD:AD,OFM!C:C,C17)</f>
        <v>8995.25</v>
      </c>
      <c r="E17" s="96">
        <f>SUMIFS(FAM!AD:AD,FAM!C:C,C17)</f>
        <v>2453.75</v>
      </c>
      <c r="F17" s="101">
        <f>SUMIFS(B2S!F:F,B2S!C:C,C17)</f>
        <v>0</v>
      </c>
      <c r="G17" s="97">
        <f t="shared" si="3"/>
        <v>11449</v>
      </c>
      <c r="H17" s="98">
        <f>SUMIFS(PSP!R:R,PSP!C:C,C17)</f>
        <v>2727.5</v>
      </c>
      <c r="I17" s="97">
        <f t="shared" si="4"/>
        <v>14176.5</v>
      </c>
    </row>
    <row r="18" spans="2:9" ht="15" customHeight="1">
      <c r="B18" s="52">
        <v>11</v>
      </c>
      <c r="C18" s="52" t="s">
        <v>204</v>
      </c>
      <c r="D18" s="96">
        <f>SUMIFS(OFM!AD:AD,OFM!C:C,C18)</f>
        <v>0</v>
      </c>
      <c r="E18" s="96">
        <f>SUMIFS(FAM!AD:AD,FAM!C:C,C18)</f>
        <v>6213.5</v>
      </c>
      <c r="F18" s="101">
        <f>SUMIFS(B2S!F:F,B2S!C:C,C18)</f>
        <v>0</v>
      </c>
      <c r="G18" s="97">
        <f t="shared" si="3"/>
        <v>6213.5</v>
      </c>
      <c r="H18" s="98">
        <f>SUMIFS(PSP!R:R,PSP!C:C,C18)</f>
        <v>2462.5</v>
      </c>
      <c r="I18" s="97">
        <f t="shared" si="4"/>
        <v>8676</v>
      </c>
    </row>
    <row r="19" spans="2:9" ht="15" customHeight="1">
      <c r="B19" s="52">
        <v>12</v>
      </c>
      <c r="C19" s="52" t="s">
        <v>14</v>
      </c>
      <c r="D19" s="96">
        <f>SUMIFS(OFM!AD:AD,OFM!C:C,C19)</f>
        <v>3107.5</v>
      </c>
      <c r="E19" s="96">
        <f>SUMIFS(FAM!AD:AD,FAM!C:C,C19)</f>
        <v>4774</v>
      </c>
      <c r="F19" s="101">
        <f>SUMIFS(B2S!F:F,B2S!C:C,C19)</f>
        <v>0</v>
      </c>
      <c r="G19" s="97">
        <f t="shared" si="3"/>
        <v>7881.5</v>
      </c>
      <c r="H19" s="98">
        <f>SUMIFS(PSP!R:R,PSP!C:C,C19)</f>
        <v>9831.25</v>
      </c>
      <c r="I19" s="97">
        <f t="shared" si="4"/>
        <v>17712.75</v>
      </c>
    </row>
    <row r="20" spans="2:9" ht="15" customHeight="1">
      <c r="B20" s="52">
        <v>13</v>
      </c>
      <c r="C20" s="52" t="s">
        <v>36</v>
      </c>
      <c r="D20" s="96">
        <f>SUMIFS(OFM!AD:AD,OFM!C:C,C20)</f>
        <v>12224.5</v>
      </c>
      <c r="E20" s="96">
        <f>SUMIFS(FAM!AD:AD,FAM!C:C,C20)</f>
        <v>0</v>
      </c>
      <c r="F20" s="101">
        <f>SUMIFS(B2S!F:F,B2S!C:C,C20)</f>
        <v>0</v>
      </c>
      <c r="G20" s="97">
        <f t="shared" si="3"/>
        <v>12224.5</v>
      </c>
      <c r="H20" s="98">
        <f>SUMIFS(PSP!R:R,PSP!C:C,C20)</f>
        <v>3616.25</v>
      </c>
      <c r="I20" s="97">
        <f t="shared" si="4"/>
        <v>15840.75</v>
      </c>
    </row>
    <row r="21" spans="2:9" ht="15" customHeight="1">
      <c r="B21" s="52">
        <v>14</v>
      </c>
      <c r="C21" s="52" t="s">
        <v>23</v>
      </c>
      <c r="D21" s="96">
        <f>SUMIFS(OFM!AD:AD,OFM!C:C,C21)</f>
        <v>24633.5</v>
      </c>
      <c r="E21" s="96">
        <f>SUMIFS(FAM!AD:AD,FAM!C:C,C21)</f>
        <v>74921.25</v>
      </c>
      <c r="F21" s="101">
        <f>SUMIFS(B2S!F:F,B2S!C:C,C21)</f>
        <v>0</v>
      </c>
      <c r="G21" s="97">
        <f t="shared" si="3"/>
        <v>99554.75</v>
      </c>
      <c r="H21" s="98">
        <f>SUMIFS(PSP!R:R,PSP!C:C,C21)</f>
        <v>32813.75</v>
      </c>
      <c r="I21" s="97">
        <f t="shared" si="4"/>
        <v>132368.5</v>
      </c>
    </row>
    <row r="22" spans="2:9" ht="15" customHeight="1">
      <c r="B22" s="52">
        <v>15</v>
      </c>
      <c r="C22" s="52" t="s">
        <v>38</v>
      </c>
      <c r="D22" s="96">
        <f>SUMIFS(OFM!AD:AD,OFM!C:C,C22)</f>
        <v>5813.25</v>
      </c>
      <c r="E22" s="96">
        <f>SUMIFS(FAM!AD:AD,FAM!C:C,C22)</f>
        <v>0</v>
      </c>
      <c r="F22" s="101">
        <f>SUMIFS(B2S!F:F,B2S!C:C,C22)</f>
        <v>0</v>
      </c>
      <c r="G22" s="97">
        <f t="shared" si="3"/>
        <v>5813.25</v>
      </c>
      <c r="H22" s="98">
        <f>SUMIFS(PSP!R:R,PSP!C:C,C22)</f>
        <v>13167.5</v>
      </c>
      <c r="I22" s="97">
        <f t="shared" si="4"/>
        <v>18980.75</v>
      </c>
    </row>
    <row r="23" spans="2:9" ht="15" hidden="1" customHeight="1">
      <c r="B23" s="52">
        <v>16</v>
      </c>
      <c r="C23" s="52" t="s">
        <v>933</v>
      </c>
      <c r="D23" s="96">
        <f>SUMIFS(OFM!AD:AD,OFM!C:C,C23)</f>
        <v>0</v>
      </c>
      <c r="E23" s="96">
        <f>SUMIFS(FAM!AD:AD,FAM!C:C,C23)</f>
        <v>0</v>
      </c>
      <c r="F23" s="101">
        <f>SUMIFS(B2S!F:F,B2S!C:C,C23)</f>
        <v>0</v>
      </c>
      <c r="G23" s="97">
        <f t="shared" si="3"/>
        <v>0</v>
      </c>
      <c r="H23" s="98">
        <f>SUMIFS(PSP!R:R,PSP!C:C,C23)</f>
        <v>0</v>
      </c>
      <c r="I23" s="97">
        <f t="shared" si="4"/>
        <v>0</v>
      </c>
    </row>
    <row r="24" spans="2:9" ht="15" customHeight="1">
      <c r="B24" s="109">
        <v>17</v>
      </c>
      <c r="C24" s="109" t="s">
        <v>32</v>
      </c>
      <c r="D24" s="105">
        <f>SUMIFS(OFM!AD:AD,OFM!C:C,C24)</f>
        <v>18549</v>
      </c>
      <c r="E24" s="105">
        <f>SUMIFS(FAM!AD:AD,FAM!C:C,C24)</f>
        <v>0</v>
      </c>
      <c r="F24" s="106">
        <f>SUMIFS(B2S!F:F,B2S!C:C,C24)</f>
        <v>0</v>
      </c>
      <c r="G24" s="107">
        <f t="shared" si="3"/>
        <v>18549</v>
      </c>
      <c r="H24" s="108">
        <f>SUMIFS(PSP!R:R,PSP!C:C,C24)</f>
        <v>0</v>
      </c>
      <c r="I24" s="107">
        <f t="shared" si="4"/>
        <v>18549</v>
      </c>
    </row>
    <row r="25" spans="2:9" ht="15" customHeight="1">
      <c r="B25" s="52">
        <v>18</v>
      </c>
      <c r="C25" s="52" t="s">
        <v>148</v>
      </c>
      <c r="D25" s="96">
        <f>SUMIFS(OFM!AD:AD,OFM!C:C,C25)</f>
        <v>0</v>
      </c>
      <c r="E25" s="96">
        <f>SUMIFS(FAM!AD:AD,FAM!C:C,C25)</f>
        <v>12424.5</v>
      </c>
      <c r="F25" s="101">
        <f>SUMIFS(B2S!F:F,B2S!C:C,C25)</f>
        <v>0</v>
      </c>
      <c r="G25" s="97">
        <f t="shared" si="3"/>
        <v>12424.5</v>
      </c>
      <c r="H25" s="98">
        <f>SUMIFS(PSP!R:R,PSP!C:C,C25)</f>
        <v>33757.5</v>
      </c>
      <c r="I25" s="97">
        <f t="shared" si="4"/>
        <v>46182</v>
      </c>
    </row>
    <row r="26" spans="2:9" ht="15" customHeight="1">
      <c r="B26" s="52">
        <v>19</v>
      </c>
      <c r="C26" s="52" t="s">
        <v>19</v>
      </c>
      <c r="D26" s="96">
        <f>SUMIFS(OFM!AD:AD,OFM!C:C,C26)</f>
        <v>0</v>
      </c>
      <c r="E26" s="96">
        <f>SUMIFS(FAM!AD:AD,FAM!C:C,C26)</f>
        <v>20564.5</v>
      </c>
      <c r="F26" s="101">
        <f>SUMIFS(B2S!F:F,B2S!C:C,C26)</f>
        <v>0</v>
      </c>
      <c r="G26" s="97">
        <f t="shared" si="3"/>
        <v>20564.5</v>
      </c>
      <c r="H26" s="98">
        <f>SUMIFS(PSP!R:R,PSP!C:C,C26)</f>
        <v>13653.75</v>
      </c>
      <c r="I26" s="97">
        <f t="shared" si="4"/>
        <v>34218.25</v>
      </c>
    </row>
    <row r="27" spans="2:9" ht="15" customHeight="1">
      <c r="B27" s="52">
        <v>20</v>
      </c>
      <c r="C27" s="52" t="s">
        <v>29</v>
      </c>
      <c r="D27" s="96">
        <f>SUMIFS(OFM!AD:AD,OFM!C:C,C27)</f>
        <v>15728.75</v>
      </c>
      <c r="E27" s="96">
        <f>SUMIFS(FAM!AD:AD,FAM!C:C,C27)</f>
        <v>20597.25</v>
      </c>
      <c r="F27" s="101">
        <f>SUMIFS(B2S!F:F,B2S!C:C,C27)</f>
        <v>0</v>
      </c>
      <c r="G27" s="97">
        <f t="shared" si="3"/>
        <v>36326</v>
      </c>
      <c r="H27" s="98">
        <f>SUMIFS(PSP!R:R,PSP!C:C,C27)</f>
        <v>12915</v>
      </c>
      <c r="I27" s="97">
        <f t="shared" si="4"/>
        <v>49241</v>
      </c>
    </row>
    <row r="28" spans="2:9" ht="15" customHeight="1">
      <c r="B28" s="52">
        <v>21</v>
      </c>
      <c r="C28" s="52" t="s">
        <v>3</v>
      </c>
      <c r="D28" s="96">
        <f>SUMIFS(OFM!AD:AD,OFM!C:C,C28)</f>
        <v>39431.75</v>
      </c>
      <c r="E28" s="96">
        <f>SUMIFS(FAM!AD:AD,FAM!C:C,C28)</f>
        <v>8857.5</v>
      </c>
      <c r="F28" s="101">
        <f>SUMIFS(B2S!F:F,B2S!C:C,C28)</f>
        <v>0</v>
      </c>
      <c r="G28" s="97">
        <f t="shared" si="3"/>
        <v>48289.25</v>
      </c>
      <c r="H28" s="98">
        <f>SUMIFS(PSP!R:R,PSP!C:C,C28)</f>
        <v>4915</v>
      </c>
      <c r="I28" s="97">
        <f t="shared" si="4"/>
        <v>53204.25</v>
      </c>
    </row>
    <row r="29" spans="2:9" ht="15" customHeight="1">
      <c r="B29" s="52">
        <v>22</v>
      </c>
      <c r="C29" s="52" t="s">
        <v>383</v>
      </c>
      <c r="D29" s="96">
        <f>SUMIFS(OFM!AD:AD,OFM!C:C,C29)</f>
        <v>0</v>
      </c>
      <c r="E29" s="96">
        <f>SUMIFS(FAM!AD:AD,FAM!C:C,C29)</f>
        <v>0</v>
      </c>
      <c r="F29" s="101">
        <f>SUMIFS(B2S!F:F,B2S!C:C,C29)</f>
        <v>0</v>
      </c>
      <c r="G29" s="97">
        <f t="shared" si="3"/>
        <v>0</v>
      </c>
      <c r="H29" s="98">
        <f>SUMIFS(PSP!R:R,PSP!C:C,C29)</f>
        <v>5183.75</v>
      </c>
      <c r="I29" s="97">
        <f t="shared" si="4"/>
        <v>5183.75</v>
      </c>
    </row>
    <row r="30" spans="2:9" ht="15" customHeight="1">
      <c r="B30" s="52">
        <v>23</v>
      </c>
      <c r="C30" s="52" t="s">
        <v>341</v>
      </c>
      <c r="D30" s="96">
        <f>SUMIFS(OFM!AD:AD,OFM!C:C,C30)</f>
        <v>0</v>
      </c>
      <c r="E30" s="96">
        <f>SUMIFS(FAM!AD:AD,FAM!C:C,C30)</f>
        <v>0</v>
      </c>
      <c r="F30" s="101">
        <f>SUMIFS(B2S!F:F,B2S!C:C,C30)</f>
        <v>0</v>
      </c>
      <c r="G30" s="97">
        <f t="shared" si="3"/>
        <v>0</v>
      </c>
      <c r="H30" s="98">
        <f>SUMIFS(PSP!R:R,PSP!C:C,C30)</f>
        <v>4792.5</v>
      </c>
      <c r="I30" s="97">
        <f t="shared" si="4"/>
        <v>4792.5</v>
      </c>
    </row>
    <row r="31" spans="2:9" ht="15" customHeight="1">
      <c r="B31" s="52">
        <v>24</v>
      </c>
      <c r="C31" s="52" t="s">
        <v>34</v>
      </c>
      <c r="D31" s="96">
        <f>SUMIFS(OFM!AD:AD,OFM!C:C,C31)</f>
        <v>2993.5</v>
      </c>
      <c r="E31" s="96">
        <f>SUMIFS(FAM!AD:AD,FAM!C:C,C31)</f>
        <v>0</v>
      </c>
      <c r="F31" s="101">
        <f>SUMIFS(B2S!F:F,B2S!C:C,C31)</f>
        <v>0</v>
      </c>
      <c r="G31" s="97">
        <f t="shared" si="3"/>
        <v>2993.5</v>
      </c>
      <c r="H31" s="98">
        <f>SUMIFS(PSP!R:R,PSP!C:C,C31)</f>
        <v>13743.75</v>
      </c>
      <c r="I31" s="97">
        <f t="shared" si="4"/>
        <v>16737.25</v>
      </c>
    </row>
    <row r="32" spans="2:9" ht="15" customHeight="1">
      <c r="B32" s="52">
        <v>25</v>
      </c>
      <c r="C32" s="52" t="s">
        <v>12</v>
      </c>
      <c r="D32" s="96">
        <f>SUMIFS(OFM!AD:AD,OFM!C:C,C32)</f>
        <v>7522.75</v>
      </c>
      <c r="E32" s="96">
        <f>SUMIFS(FAM!AD:AD,FAM!C:C,C32)</f>
        <v>6168.75</v>
      </c>
      <c r="F32" s="101">
        <f>SUMIFS(B2S!F:F,B2S!C:C,C32)</f>
        <v>0</v>
      </c>
      <c r="G32" s="97">
        <f t="shared" si="3"/>
        <v>13691.5</v>
      </c>
      <c r="H32" s="98">
        <f>SUMIFS(PSP!R:R,PSP!C:C,C32)</f>
        <v>19730</v>
      </c>
      <c r="I32" s="97">
        <f t="shared" si="4"/>
        <v>33421.5</v>
      </c>
    </row>
    <row r="33" spans="2:9" ht="15" customHeight="1">
      <c r="B33" s="52">
        <v>26</v>
      </c>
      <c r="C33" s="52" t="s">
        <v>130</v>
      </c>
      <c r="D33" s="96">
        <f>SUMIFS(OFM!AD:AD,OFM!C:C,C33)</f>
        <v>0</v>
      </c>
      <c r="E33" s="96">
        <f>SUMIFS(FAM!AD:AD,FAM!C:C,C33)</f>
        <v>5401</v>
      </c>
      <c r="F33" s="101">
        <f>SUMIFS(B2S!F:F,B2S!C:C,C33)</f>
        <v>0</v>
      </c>
      <c r="G33" s="97">
        <f t="shared" si="3"/>
        <v>5401</v>
      </c>
      <c r="H33" s="98">
        <f>SUMIFS(PSP!R:R,PSP!C:C,C33)</f>
        <v>2745</v>
      </c>
      <c r="I33" s="97">
        <f t="shared" si="4"/>
        <v>8146</v>
      </c>
    </row>
    <row r="34" spans="2:9" ht="15" hidden="1" customHeight="1">
      <c r="B34" s="52">
        <v>27</v>
      </c>
      <c r="C34" s="52" t="s">
        <v>934</v>
      </c>
      <c r="D34" s="96">
        <f>SUMIFS(OFM!AD:AD,OFM!C:C,C34)</f>
        <v>0</v>
      </c>
      <c r="E34" s="96">
        <f>SUMIFS(FAM!AD:AD,FAM!C:C,C34)</f>
        <v>0</v>
      </c>
      <c r="F34" s="101">
        <f>SUMIFS(B2S!F:F,B2S!C:C,C34)</f>
        <v>0</v>
      </c>
      <c r="G34" s="97">
        <f t="shared" si="3"/>
        <v>0</v>
      </c>
      <c r="H34" s="98">
        <f>SUMIFS(PSP!R:R,PSP!C:C,C34)</f>
        <v>0</v>
      </c>
      <c r="I34" s="97">
        <f t="shared" si="4"/>
        <v>0</v>
      </c>
    </row>
    <row r="35" spans="2:9" ht="15" customHeight="1">
      <c r="B35" s="52">
        <v>28</v>
      </c>
      <c r="C35" s="52" t="s">
        <v>84</v>
      </c>
      <c r="D35" s="96">
        <f>SUMIFS(OFM!AD:AD,OFM!C:C,C35)</f>
        <v>0</v>
      </c>
      <c r="E35" s="96">
        <f>SUMIFS(FAM!AD:AD,FAM!C:C,C35)</f>
        <v>2189.75</v>
      </c>
      <c r="F35" s="101">
        <f>SUMIFS(B2S!F:F,B2S!C:C,C35)</f>
        <v>0</v>
      </c>
      <c r="G35" s="97">
        <f t="shared" si="3"/>
        <v>2189.75</v>
      </c>
      <c r="H35" s="98">
        <f>SUMIFS(PSP!R:R,PSP!C:C,C35)</f>
        <v>11661.25</v>
      </c>
      <c r="I35" s="97">
        <f t="shared" si="4"/>
        <v>13851</v>
      </c>
    </row>
    <row r="36" spans="2:9" ht="15" customHeight="1">
      <c r="B36" s="52">
        <v>29</v>
      </c>
      <c r="C36" s="52" t="s">
        <v>216</v>
      </c>
      <c r="D36" s="96">
        <f>SUMIFS(OFM!AD:AD,OFM!C:C,C36)</f>
        <v>0</v>
      </c>
      <c r="E36" s="96">
        <f>SUMIFS(FAM!AD:AD,FAM!C:C,C36)</f>
        <v>13133.75</v>
      </c>
      <c r="F36" s="101">
        <f>SUMIFS(B2S!F:F,B2S!C:C,C36)</f>
        <v>0</v>
      </c>
      <c r="G36" s="97">
        <f t="shared" si="3"/>
        <v>13133.75</v>
      </c>
      <c r="H36" s="98">
        <f>SUMIFS(PSP!R:R,PSP!C:C,C36)</f>
        <v>0</v>
      </c>
      <c r="I36" s="97">
        <f t="shared" si="4"/>
        <v>13133.75</v>
      </c>
    </row>
    <row r="37" spans="2:9" ht="15" customHeight="1">
      <c r="B37" s="52">
        <v>30</v>
      </c>
      <c r="C37" s="52" t="s">
        <v>25</v>
      </c>
      <c r="D37" s="96">
        <f>SUMIFS(OFM!AD:AD,OFM!C:C,C37)</f>
        <v>3585.75</v>
      </c>
      <c r="E37" s="96">
        <f>SUMIFS(FAM!AD:AD,FAM!C:C,C37)</f>
        <v>0</v>
      </c>
      <c r="F37" s="101">
        <f>SUMIFS(B2S!F:F,B2S!C:C,C37)</f>
        <v>0</v>
      </c>
      <c r="G37" s="97">
        <f t="shared" si="3"/>
        <v>3585.75</v>
      </c>
      <c r="H37" s="98">
        <f>SUMIFS(PSP!R:R,PSP!C:C,C37)</f>
        <v>11837.5</v>
      </c>
      <c r="I37" s="97">
        <f t="shared" si="4"/>
        <v>15423.25</v>
      </c>
    </row>
    <row r="38" spans="2:9" ht="15" customHeight="1">
      <c r="B38" s="52">
        <v>31</v>
      </c>
      <c r="C38" s="52" t="s">
        <v>284</v>
      </c>
      <c r="D38" s="96">
        <f>SUMIFS(OFM!AD:AD,OFM!C:C,C38)</f>
        <v>1702.5</v>
      </c>
      <c r="E38" s="96">
        <f>SUMIFS(FAM!AD:AD,FAM!C:C,C38)</f>
        <v>0</v>
      </c>
      <c r="F38" s="101">
        <f>SUMIFS(B2S!F:F,B2S!C:C,C38)</f>
        <v>0</v>
      </c>
      <c r="G38" s="97">
        <f t="shared" si="3"/>
        <v>1702.5</v>
      </c>
      <c r="H38" s="98">
        <f>SUMIFS(PSP!R:R,PSP!C:C,C38)</f>
        <v>12275</v>
      </c>
      <c r="I38" s="97">
        <f t="shared" si="4"/>
        <v>13977.5</v>
      </c>
    </row>
    <row r="39" spans="2:9" ht="15" customHeight="1">
      <c r="B39" s="52">
        <v>32</v>
      </c>
      <c r="C39" s="52" t="s">
        <v>501</v>
      </c>
      <c r="D39" s="96">
        <f>SUMIFS(OFM!AD:AD,OFM!C:C,C39)</f>
        <v>2721</v>
      </c>
      <c r="E39" s="96">
        <f>SUMIFS(FAM!AD:AD,FAM!C:C,C39)</f>
        <v>0</v>
      </c>
      <c r="F39" s="101">
        <f>SUMIFS(B2S!F:F,B2S!C:C,C39)</f>
        <v>0</v>
      </c>
      <c r="G39" s="97">
        <f t="shared" si="3"/>
        <v>2721</v>
      </c>
      <c r="H39" s="98">
        <f>SUMIFS(PSP!R:R,PSP!C:C,C39)</f>
        <v>1433.75</v>
      </c>
      <c r="I39" s="97">
        <f t="shared" si="4"/>
        <v>4154.75</v>
      </c>
    </row>
    <row r="40" spans="2:9" ht="15" customHeight="1">
      <c r="B40" s="52">
        <v>33</v>
      </c>
      <c r="C40" s="52" t="s">
        <v>602</v>
      </c>
      <c r="D40" s="96">
        <f>SUMIFS(OFM!AD:AD,OFM!C:C,C40)</f>
        <v>0</v>
      </c>
      <c r="E40" s="96">
        <f>SUMIFS(FAM!AD:AD,FAM!C:C,C40)</f>
        <v>0</v>
      </c>
      <c r="F40" s="101">
        <f>SUMIFS(B2S!F:F,B2S!C:C,C40)</f>
        <v>0</v>
      </c>
      <c r="G40" s="97">
        <f t="shared" si="3"/>
        <v>0</v>
      </c>
      <c r="H40" s="98">
        <f>SUMIFS(PSP!R:R,PSP!C:C,C40)</f>
        <v>1028.75</v>
      </c>
      <c r="I40" s="97">
        <f t="shared" si="4"/>
        <v>1028.75</v>
      </c>
    </row>
    <row r="41" spans="2:9" ht="15" customHeight="1">
      <c r="B41" s="52">
        <v>34</v>
      </c>
      <c r="C41" s="52" t="s">
        <v>463</v>
      </c>
      <c r="D41" s="96">
        <f>SUMIFS(OFM!AD:AD,OFM!C:C,C41)</f>
        <v>0</v>
      </c>
      <c r="E41" s="96">
        <f>SUMIFS(FAM!AD:AD,FAM!C:C,C41)</f>
        <v>0</v>
      </c>
      <c r="F41" s="101">
        <f>SUMIFS(B2S!F:F,B2S!C:C,C41)</f>
        <v>0</v>
      </c>
      <c r="G41" s="97">
        <f t="shared" si="3"/>
        <v>0</v>
      </c>
      <c r="H41" s="98">
        <f>SUMIFS(PSP!R:R,PSP!C:C,C41)</f>
        <v>1456.25</v>
      </c>
      <c r="I41" s="97">
        <f t="shared" si="4"/>
        <v>1456.25</v>
      </c>
    </row>
    <row r="42" spans="2:9" ht="15" customHeight="1">
      <c r="B42" s="52">
        <v>35</v>
      </c>
      <c r="C42" s="52" t="s">
        <v>313</v>
      </c>
      <c r="D42" s="96">
        <f>SUMIFS(OFM!AD:AD,OFM!C:C,C42)</f>
        <v>13617.5</v>
      </c>
      <c r="E42" s="96">
        <f>SUMIFS(FAM!AD:AD,FAM!C:C,C42)</f>
        <v>4907.5</v>
      </c>
      <c r="F42" s="101">
        <f>SUMIFS(B2S!F:F,B2S!C:C,C42)</f>
        <v>0</v>
      </c>
      <c r="G42" s="97">
        <f t="shared" si="3"/>
        <v>18525</v>
      </c>
      <c r="H42" s="98">
        <f>SUMIFS(PSP!R:R,PSP!C:C,C42)</f>
        <v>640</v>
      </c>
      <c r="I42" s="97">
        <f t="shared" si="4"/>
        <v>19165</v>
      </c>
    </row>
    <row r="43" spans="2:9" ht="15" customHeight="1">
      <c r="B43" s="52">
        <v>36</v>
      </c>
      <c r="C43" s="52" t="s">
        <v>552</v>
      </c>
      <c r="D43" s="96">
        <f>SUMIFS(OFM!AD:AD,OFM!C:C,C43)</f>
        <v>0</v>
      </c>
      <c r="E43" s="96">
        <f>SUMIFS(FAM!AD:AD,FAM!C:C,C43)</f>
        <v>792.75</v>
      </c>
      <c r="F43" s="102">
        <f>SUMIFS(B2S!F:F,B2S!C:C,C43)</f>
        <v>3497</v>
      </c>
      <c r="G43" s="97">
        <f t="shared" si="3"/>
        <v>4289.75</v>
      </c>
      <c r="H43" s="98">
        <f>SUMIFS(PSP!R:R,PSP!C:C,C43)</f>
        <v>231.25</v>
      </c>
      <c r="I43" s="97">
        <f t="shared" si="4"/>
        <v>4521</v>
      </c>
    </row>
    <row r="44" spans="2:9" ht="15" customHeight="1">
      <c r="B44" s="52">
        <v>37</v>
      </c>
      <c r="C44" s="52" t="s">
        <v>512</v>
      </c>
      <c r="D44" s="96">
        <f>SUMIFS(OFM!AD:AD,OFM!C:C,C44)</f>
        <v>0</v>
      </c>
      <c r="E44" s="96">
        <f>SUMIFS(FAM!AD:AD,FAM!C:C,C44)</f>
        <v>0</v>
      </c>
      <c r="F44" s="101">
        <f>SUMIFS(B2S!F:F,B2S!C:C,C44)</f>
        <v>0</v>
      </c>
      <c r="G44" s="97">
        <f t="shared" si="3"/>
        <v>0</v>
      </c>
      <c r="H44" s="98">
        <f>SUMIFS(PSP!R:R,PSP!C:C,C44)</f>
        <v>518.75</v>
      </c>
      <c r="I44" s="97">
        <f t="shared" si="4"/>
        <v>518.75</v>
      </c>
    </row>
    <row r="45" spans="2:9" ht="15" customHeight="1">
      <c r="B45" s="52">
        <v>38</v>
      </c>
      <c r="C45" s="52" t="s">
        <v>259</v>
      </c>
      <c r="D45" s="96">
        <f>SUMIFS(OFM!AD:AD,OFM!C:C,C45)</f>
        <v>0</v>
      </c>
      <c r="E45" s="96">
        <f>SUMIFS(FAM!AD:AD,FAM!C:C,C45)</f>
        <v>1877.75</v>
      </c>
      <c r="F45" s="101">
        <f>SUMIFS(B2S!F:F,B2S!C:C,C45)</f>
        <v>0</v>
      </c>
      <c r="G45" s="97">
        <f t="shared" si="3"/>
        <v>1877.75</v>
      </c>
      <c r="H45" s="98">
        <f>SUMIFS(PSP!R:R,PSP!C:C,C45)</f>
        <v>4441.25</v>
      </c>
      <c r="I45" s="97">
        <f t="shared" si="4"/>
        <v>6319</v>
      </c>
    </row>
    <row r="46" spans="2:9" ht="15" customHeight="1">
      <c r="B46" s="52">
        <v>39</v>
      </c>
      <c r="C46" s="52" t="s">
        <v>367</v>
      </c>
      <c r="D46" s="96">
        <f>SUMIFS(OFM!AD:AD,OFM!C:C,C46)</f>
        <v>0</v>
      </c>
      <c r="E46" s="96">
        <f>SUMIFS(FAM!AD:AD,FAM!C:C,C46)</f>
        <v>0</v>
      </c>
      <c r="F46" s="101">
        <f>SUMIFS(B2S!F:F,B2S!C:C,C46)</f>
        <v>0</v>
      </c>
      <c r="G46" s="97">
        <f t="shared" si="3"/>
        <v>0</v>
      </c>
      <c r="H46" s="98">
        <f>SUMIFS(PSP!R:R,PSP!C:C,C46)</f>
        <v>1986.25</v>
      </c>
      <c r="I46" s="97">
        <f t="shared" si="4"/>
        <v>1986.25</v>
      </c>
    </row>
    <row r="47" spans="2:9" ht="15" hidden="1" customHeight="1">
      <c r="B47" s="52">
        <v>40</v>
      </c>
      <c r="C47" s="52" t="s">
        <v>935</v>
      </c>
      <c r="D47" s="96">
        <f>SUMIFS(OFM!AD:AD,OFM!C:C,C47)</f>
        <v>0</v>
      </c>
      <c r="E47" s="96">
        <f>SUMIFS(FAM!AD:AD,FAM!C:C,C47)</f>
        <v>0</v>
      </c>
      <c r="F47" s="101">
        <f>SUMIFS(B2S!F:F,B2S!C:C,C47)</f>
        <v>0</v>
      </c>
      <c r="G47" s="97">
        <f t="shared" si="3"/>
        <v>0</v>
      </c>
      <c r="H47" s="98">
        <f>SUMIFS(PSP!R:R,PSP!C:C,C47)</f>
        <v>0</v>
      </c>
      <c r="I47" s="97">
        <f t="shared" si="4"/>
        <v>0</v>
      </c>
    </row>
    <row r="48" spans="2:9" ht="15" customHeight="1">
      <c r="B48" s="52">
        <v>41</v>
      </c>
      <c r="C48" s="52" t="s">
        <v>480</v>
      </c>
      <c r="D48" s="96">
        <f>SUMIFS(OFM!AD:AD,OFM!C:C,C48)</f>
        <v>0</v>
      </c>
      <c r="E48" s="96">
        <f>SUMIFS(FAM!AD:AD,FAM!C:C,C48)</f>
        <v>0</v>
      </c>
      <c r="F48" s="101">
        <f>SUMIFS(B2S!F:F,B2S!C:C,C48)</f>
        <v>0</v>
      </c>
      <c r="G48" s="97">
        <f t="shared" si="3"/>
        <v>0</v>
      </c>
      <c r="H48" s="98">
        <f>SUMIFS(PSP!R:R,PSP!C:C,C48)</f>
        <v>3333.75</v>
      </c>
      <c r="I48" s="97">
        <f t="shared" si="4"/>
        <v>3333.75</v>
      </c>
    </row>
    <row r="49" spans="2:9" ht="15" hidden="1" customHeight="1">
      <c r="B49" s="52">
        <v>42</v>
      </c>
      <c r="C49" s="52" t="s">
        <v>936</v>
      </c>
      <c r="D49" s="96">
        <f>SUMIFS(OFM!AD:AD,OFM!C:C,C49)</f>
        <v>0</v>
      </c>
      <c r="E49" s="96">
        <f>SUMIFS(FAM!AD:AD,FAM!C:C,C49)</f>
        <v>0</v>
      </c>
      <c r="F49" s="101">
        <f>SUMIFS(B2S!F:F,B2S!C:C,C49)</f>
        <v>0</v>
      </c>
      <c r="G49" s="97">
        <f t="shared" si="3"/>
        <v>0</v>
      </c>
      <c r="H49" s="98">
        <f>SUMIFS(PSP!R:R,PSP!C:C,C49)</f>
        <v>0</v>
      </c>
      <c r="I49" s="97">
        <f t="shared" si="4"/>
        <v>0</v>
      </c>
    </row>
    <row r="50" spans="2:9" ht="15" customHeight="1">
      <c r="B50" s="52">
        <v>43</v>
      </c>
      <c r="C50" s="52" t="s">
        <v>515</v>
      </c>
      <c r="D50" s="96">
        <f>SUMIFS(OFM!AD:AD,OFM!C:C,C50)</f>
        <v>0</v>
      </c>
      <c r="E50" s="96">
        <f>SUMIFS(FAM!AD:AD,FAM!C:C,C50)</f>
        <v>0</v>
      </c>
      <c r="F50" s="101">
        <f>SUMIFS(B2S!F:F,B2S!C:C,C50)</f>
        <v>0</v>
      </c>
      <c r="G50" s="97">
        <f t="shared" si="3"/>
        <v>0</v>
      </c>
      <c r="H50" s="98">
        <f>SUMIFS(PSP!R:R,PSP!C:C,C50)</f>
        <v>1455</v>
      </c>
      <c r="I50" s="97">
        <f t="shared" si="4"/>
        <v>1455</v>
      </c>
    </row>
    <row r="51" spans="2:9" ht="15" customHeight="1">
      <c r="B51" s="52">
        <v>44</v>
      </c>
      <c r="C51" s="52" t="s">
        <v>238</v>
      </c>
      <c r="D51" s="96">
        <f>SUMIFS(OFM!AD:AD,OFM!C:C,C51)</f>
        <v>0</v>
      </c>
      <c r="E51" s="96">
        <f>SUMIFS(FAM!AD:AD,FAM!C:C,C51)</f>
        <v>4380.5</v>
      </c>
      <c r="F51" s="101">
        <f>SUMIFS(B2S!F:F,B2S!C:C,C51)</f>
        <v>0</v>
      </c>
      <c r="G51" s="97">
        <f t="shared" si="3"/>
        <v>4380.5</v>
      </c>
      <c r="H51" s="98">
        <f>SUMIFS(PSP!R:R,PSP!C:C,C51)</f>
        <v>0</v>
      </c>
      <c r="I51" s="97">
        <f t="shared" si="4"/>
        <v>4380.5</v>
      </c>
    </row>
    <row r="52" spans="2:9" ht="15" customHeight="1">
      <c r="B52" s="52">
        <v>45</v>
      </c>
      <c r="C52" s="52" t="s">
        <v>297</v>
      </c>
      <c r="D52" s="96">
        <f>SUMIFS(OFM!AD:AD,OFM!C:C,C52)</f>
        <v>0</v>
      </c>
      <c r="E52" s="96">
        <f>SUMIFS(FAM!AD:AD,FAM!C:C,C52)</f>
        <v>0</v>
      </c>
      <c r="F52" s="101">
        <f>SUMIFS(B2S!F:F,B2S!C:C,C52)</f>
        <v>0</v>
      </c>
      <c r="G52" s="97">
        <f t="shared" si="3"/>
        <v>0</v>
      </c>
      <c r="H52" s="98">
        <f>SUMIFS(PSP!R:R,PSP!C:C,C52)</f>
        <v>5880</v>
      </c>
      <c r="I52" s="97">
        <f t="shared" si="4"/>
        <v>5880</v>
      </c>
    </row>
    <row r="53" spans="2:9" ht="15" customHeight="1">
      <c r="B53" s="52">
        <v>46</v>
      </c>
      <c r="C53" s="52" t="s">
        <v>191</v>
      </c>
      <c r="D53" s="96">
        <f>SUMIFS(OFM!AD:AD,OFM!C:C,C53)</f>
        <v>0</v>
      </c>
      <c r="E53" s="96">
        <f>SUMIFS(FAM!AD:AD,FAM!C:C,C53)</f>
        <v>12287.5</v>
      </c>
      <c r="F53" s="101">
        <f>SUMIFS(B2S!F:F,B2S!C:C,C53)</f>
        <v>0</v>
      </c>
      <c r="G53" s="97">
        <f t="shared" si="3"/>
        <v>12287.5</v>
      </c>
      <c r="H53" s="98">
        <f>SUMIFS(PSP!R:R,PSP!C:C,C53)</f>
        <v>10833.75</v>
      </c>
      <c r="I53" s="97">
        <f t="shared" si="4"/>
        <v>23121.25</v>
      </c>
    </row>
    <row r="54" spans="2:9" ht="15" customHeight="1">
      <c r="B54" s="52">
        <v>47</v>
      </c>
      <c r="C54" s="52" t="s">
        <v>302</v>
      </c>
      <c r="D54" s="96">
        <f>SUMIFS(OFM!AD:AD,OFM!C:C,C54)</f>
        <v>0</v>
      </c>
      <c r="E54" s="96">
        <f>SUMIFS(FAM!AD:AD,FAM!C:C,C54)</f>
        <v>0</v>
      </c>
      <c r="F54" s="101">
        <f>SUMIFS(B2S!F:F,B2S!C:C,C54)</f>
        <v>0</v>
      </c>
      <c r="G54" s="97">
        <f t="shared" si="3"/>
        <v>0</v>
      </c>
      <c r="H54" s="98">
        <f>SUMIFS(PSP!R:R,PSP!C:C,C54)</f>
        <v>3082.5</v>
      </c>
      <c r="I54" s="97">
        <f t="shared" si="4"/>
        <v>3082.5</v>
      </c>
    </row>
    <row r="55" spans="2:9" ht="15" customHeight="1">
      <c r="B55" s="52">
        <v>48</v>
      </c>
      <c r="C55" s="52" t="s">
        <v>16</v>
      </c>
      <c r="D55" s="96">
        <f>SUMIFS(OFM!AD:AD,OFM!C:C,C55)</f>
        <v>30705.5</v>
      </c>
      <c r="E55" s="96">
        <f>SUMIFS(FAM!AD:AD,FAM!C:C,C55)</f>
        <v>38502.5</v>
      </c>
      <c r="F55" s="101">
        <f>SUMIFS(B2S!F:F,B2S!C:C,C55)</f>
        <v>0</v>
      </c>
      <c r="G55" s="97">
        <f t="shared" si="3"/>
        <v>69208</v>
      </c>
      <c r="H55" s="98">
        <f>SUMIFS(PSP!R:R,PSP!C:C,C55)</f>
        <v>10327.5</v>
      </c>
      <c r="I55" s="97">
        <f t="shared" si="4"/>
        <v>79535.5</v>
      </c>
    </row>
    <row r="56" spans="2:9" ht="15" hidden="1" customHeight="1">
      <c r="B56" s="52">
        <v>49</v>
      </c>
      <c r="C56" s="52" t="s">
        <v>937</v>
      </c>
      <c r="D56" s="96">
        <f>SUMIFS(OFM!AD:AD,OFM!C:C,C56)</f>
        <v>0</v>
      </c>
      <c r="E56" s="96">
        <f>SUMIFS(FAM!AD:AD,FAM!C:C,C56)</f>
        <v>0</v>
      </c>
      <c r="F56" s="101">
        <f>SUMIFS(B2S!F:F,B2S!C:C,C56)</f>
        <v>0</v>
      </c>
      <c r="G56" s="97">
        <f t="shared" si="3"/>
        <v>0</v>
      </c>
      <c r="H56" s="98">
        <f>SUMIFS(PSP!R:R,PSP!C:C,C56)</f>
        <v>0</v>
      </c>
      <c r="I56" s="97">
        <f t="shared" si="4"/>
        <v>0</v>
      </c>
    </row>
    <row r="57" spans="2:9" ht="15" customHeight="1">
      <c r="B57" s="52">
        <v>50</v>
      </c>
      <c r="C57" s="52" t="s">
        <v>66</v>
      </c>
      <c r="D57" s="96">
        <f>SUMIFS(OFM!AD:AD,OFM!C:C,C57)</f>
        <v>0</v>
      </c>
      <c r="E57" s="96">
        <f>SUMIFS(FAM!AD:AD,FAM!C:C,C57)</f>
        <v>2915</v>
      </c>
      <c r="F57" s="101">
        <f>SUMIFS(B2S!F:F,B2S!C:C,C57)</f>
        <v>0</v>
      </c>
      <c r="G57" s="97">
        <f t="shared" si="3"/>
        <v>2915</v>
      </c>
      <c r="H57" s="98">
        <f>SUMIFS(PSP!R:R,PSP!C:C,C57)</f>
        <v>4652.5</v>
      </c>
      <c r="I57" s="97">
        <f t="shared" si="4"/>
        <v>7567.5</v>
      </c>
    </row>
    <row r="58" spans="2:9" ht="15" customHeight="1">
      <c r="B58" s="52">
        <v>51</v>
      </c>
      <c r="C58" s="52" t="s">
        <v>123</v>
      </c>
      <c r="D58" s="96">
        <f>SUMIFS(OFM!AD:AD,OFM!C:C,C58)</f>
        <v>0</v>
      </c>
      <c r="E58" s="96">
        <f>SUMIFS(FAM!AD:AD,FAM!C:C,C58)</f>
        <v>26647</v>
      </c>
      <c r="F58" s="101">
        <f>SUMIFS(B2S!F:F,B2S!C:C,C58)</f>
        <v>0</v>
      </c>
      <c r="G58" s="97">
        <f t="shared" si="3"/>
        <v>26647</v>
      </c>
      <c r="H58" s="98">
        <f>SUMIFS(PSP!R:R,PSP!C:C,C58)</f>
        <v>8555</v>
      </c>
      <c r="I58" s="97">
        <f t="shared" si="4"/>
        <v>35202</v>
      </c>
    </row>
    <row r="59" spans="2:9" ht="15" customHeight="1">
      <c r="B59" s="52">
        <v>52</v>
      </c>
      <c r="C59" s="52" t="s">
        <v>207</v>
      </c>
      <c r="D59" s="96">
        <f>SUMIFS(OFM!AD:AD,OFM!C:C,C59)</f>
        <v>0</v>
      </c>
      <c r="E59" s="96">
        <f>SUMIFS(FAM!AD:AD,FAM!C:C,C59)</f>
        <v>16035</v>
      </c>
      <c r="F59" s="101">
        <f>SUMIFS(B2S!F:F,B2S!C:C,C59)</f>
        <v>0</v>
      </c>
      <c r="G59" s="97">
        <f t="shared" si="3"/>
        <v>16035</v>
      </c>
      <c r="H59" s="98">
        <f>SUMIFS(PSP!R:R,PSP!C:C,C59)</f>
        <v>0</v>
      </c>
      <c r="I59" s="97">
        <f t="shared" si="4"/>
        <v>16035</v>
      </c>
    </row>
    <row r="60" spans="2:9" ht="15" customHeight="1">
      <c r="B60" s="52">
        <v>53</v>
      </c>
      <c r="C60" s="52" t="s">
        <v>637</v>
      </c>
      <c r="D60" s="96">
        <f>SUMIFS(OFM!AD:AD,OFM!C:C,C60)</f>
        <v>0</v>
      </c>
      <c r="E60" s="96">
        <f>SUMIFS(FAM!AD:AD,FAM!C:C,C60)</f>
        <v>0</v>
      </c>
      <c r="F60" s="101">
        <f>SUMIFS(B2S!F:F,B2S!C:C,C60)</f>
        <v>0</v>
      </c>
      <c r="G60" s="97">
        <f t="shared" si="3"/>
        <v>0</v>
      </c>
      <c r="H60" s="98">
        <f>SUMIFS(PSP!R:R,PSP!C:C,C60)</f>
        <v>961.25</v>
      </c>
      <c r="I60" s="97">
        <f t="shared" si="4"/>
        <v>961.25</v>
      </c>
    </row>
    <row r="61" spans="2:9" ht="15" customHeight="1">
      <c r="B61" s="52">
        <v>54</v>
      </c>
      <c r="C61" s="52" t="s">
        <v>261</v>
      </c>
      <c r="D61" s="96">
        <f>SUMIFS(OFM!AD:AD,OFM!C:C,C61)</f>
        <v>0</v>
      </c>
      <c r="E61" s="96">
        <f>SUMIFS(FAM!AD:AD,FAM!C:C,C61)</f>
        <v>1730.5</v>
      </c>
      <c r="F61" s="101">
        <f>SUMIFS(B2S!F:F,B2S!C:C,C61)</f>
        <v>0</v>
      </c>
      <c r="G61" s="97">
        <f t="shared" si="3"/>
        <v>1730.5</v>
      </c>
      <c r="H61" s="98">
        <f>SUMIFS(PSP!R:R,PSP!C:C,C61)</f>
        <v>2042.5</v>
      </c>
      <c r="I61" s="97">
        <f t="shared" si="4"/>
        <v>3773</v>
      </c>
    </row>
    <row r="62" spans="2:9" ht="15" customHeight="1">
      <c r="B62" s="52">
        <v>55</v>
      </c>
      <c r="C62" s="52" t="s">
        <v>58</v>
      </c>
      <c r="D62" s="96">
        <f>SUMIFS(OFM!AD:AD,OFM!C:C,C62)</f>
        <v>0</v>
      </c>
      <c r="E62" s="96">
        <f>SUMIFS(FAM!AD:AD,FAM!C:C,C62)</f>
        <v>10426</v>
      </c>
      <c r="F62" s="101">
        <f>SUMIFS(B2S!F:F,B2S!C:C,C62)</f>
        <v>0</v>
      </c>
      <c r="G62" s="97">
        <f t="shared" si="3"/>
        <v>10426</v>
      </c>
      <c r="H62" s="98">
        <f>SUMIFS(PSP!R:R,PSP!C:C,C62)</f>
        <v>5598.75</v>
      </c>
      <c r="I62" s="97">
        <f t="shared" si="4"/>
        <v>16024.75</v>
      </c>
    </row>
    <row r="63" spans="2:9" ht="15" customHeight="1">
      <c r="B63" s="52">
        <v>56</v>
      </c>
      <c r="C63" s="52" t="s">
        <v>21</v>
      </c>
      <c r="D63" s="96">
        <f>SUMIFS(OFM!AD:AD,OFM!C:C,C63)</f>
        <v>0</v>
      </c>
      <c r="E63" s="96">
        <f>SUMIFS(FAM!AD:AD,FAM!C:C,C63)</f>
        <v>17282.5</v>
      </c>
      <c r="F63" s="101">
        <f>SUMIFS(B2S!F:F,B2S!C:C,C63)</f>
        <v>0</v>
      </c>
      <c r="G63" s="97">
        <f t="shared" si="3"/>
        <v>17282.5</v>
      </c>
      <c r="H63" s="98">
        <f>SUMIFS(PSP!R:R,PSP!C:C,C63)</f>
        <v>0</v>
      </c>
      <c r="I63" s="97">
        <f t="shared" si="4"/>
        <v>17282.5</v>
      </c>
    </row>
    <row r="64" spans="2:9" ht="15" hidden="1" customHeight="1">
      <c r="B64" s="52">
        <v>57</v>
      </c>
      <c r="C64" s="52" t="s">
        <v>938</v>
      </c>
      <c r="D64" s="96">
        <f>SUMIFS(OFM!AD:AD,OFM!C:C,C64)</f>
        <v>0</v>
      </c>
      <c r="E64" s="96">
        <f>SUMIFS(FAM!AD:AD,FAM!C:C,C64)</f>
        <v>0</v>
      </c>
      <c r="F64" s="101">
        <f>SUMIFS(B2S!F:F,B2S!C:C,C64)</f>
        <v>0</v>
      </c>
      <c r="G64" s="97">
        <f t="shared" si="3"/>
        <v>0</v>
      </c>
      <c r="H64" s="98">
        <f>SUMIFS(PSP!R:R,PSP!C:C,C64)</f>
        <v>0</v>
      </c>
      <c r="I64" s="97">
        <f t="shared" si="4"/>
        <v>0</v>
      </c>
    </row>
    <row r="65" spans="2:9" ht="15" hidden="1" customHeight="1">
      <c r="B65" s="52">
        <v>58</v>
      </c>
      <c r="C65" s="52" t="s">
        <v>939</v>
      </c>
      <c r="D65" s="96">
        <f>SUMIFS(OFM!AD:AD,OFM!C:C,C65)</f>
        <v>0</v>
      </c>
      <c r="E65" s="96">
        <f>SUMIFS(FAM!AD:AD,FAM!C:C,C65)</f>
        <v>0</v>
      </c>
      <c r="F65" s="101">
        <f>SUMIFS(B2S!F:F,B2S!C:C,C65)</f>
        <v>0</v>
      </c>
      <c r="G65" s="97">
        <f t="shared" si="3"/>
        <v>0</v>
      </c>
      <c r="H65" s="98">
        <f>SUMIFS(PSP!R:R,PSP!C:C,C65)</f>
        <v>0</v>
      </c>
      <c r="I65" s="97">
        <f t="shared" si="4"/>
        <v>0</v>
      </c>
    </row>
    <row r="66" spans="2:9" ht="15" hidden="1" customHeight="1">
      <c r="B66" s="52">
        <v>59</v>
      </c>
      <c r="C66" s="52" t="s">
        <v>940</v>
      </c>
      <c r="D66" s="96">
        <f>SUMIFS(OFM!AD:AD,OFM!C:C,C66)</f>
        <v>0</v>
      </c>
      <c r="E66" s="96">
        <f>SUMIFS(FAM!AD:AD,FAM!C:C,C66)</f>
        <v>0</v>
      </c>
      <c r="F66" s="101">
        <f>SUMIFS(B2S!F:F,B2S!C:C,C66)</f>
        <v>0</v>
      </c>
      <c r="G66" s="97">
        <f t="shared" si="3"/>
        <v>0</v>
      </c>
      <c r="H66" s="98">
        <f>SUMIFS(PSP!R:R,PSP!C:C,C66)</f>
        <v>0</v>
      </c>
      <c r="I66" s="97">
        <f t="shared" si="4"/>
        <v>0</v>
      </c>
    </row>
    <row r="67" spans="2:9" ht="15" hidden="1" customHeight="1">
      <c r="B67" s="52">
        <v>60</v>
      </c>
      <c r="C67" s="52" t="s">
        <v>941</v>
      </c>
      <c r="D67" s="96">
        <f>SUMIFS(OFM!AD:AD,OFM!C:C,C67)</f>
        <v>0</v>
      </c>
      <c r="E67" s="96">
        <f>SUMIFS(FAM!AD:AD,FAM!C:C,C67)</f>
        <v>0</v>
      </c>
      <c r="F67" s="101">
        <f>SUMIFS(B2S!F:F,B2S!C:C,C67)</f>
        <v>0</v>
      </c>
      <c r="G67" s="97">
        <f t="shared" si="3"/>
        <v>0</v>
      </c>
      <c r="H67" s="98">
        <f>SUMIFS(PSP!R:R,PSP!C:C,C67)</f>
        <v>0</v>
      </c>
      <c r="I67" s="97">
        <f t="shared" si="4"/>
        <v>0</v>
      </c>
    </row>
    <row r="68" spans="2:9" ht="15" hidden="1" customHeight="1">
      <c r="B68" s="52">
        <v>61</v>
      </c>
      <c r="C68" s="52" t="s">
        <v>942</v>
      </c>
      <c r="D68" s="96">
        <f>SUMIFS(OFM!AD:AD,OFM!C:C,C68)</f>
        <v>0</v>
      </c>
      <c r="E68" s="96">
        <f>SUMIFS(FAM!AD:AD,FAM!C:C,C68)</f>
        <v>0</v>
      </c>
      <c r="F68" s="101">
        <f>SUMIFS(B2S!F:F,B2S!C:C,C68)</f>
        <v>0</v>
      </c>
      <c r="G68" s="97">
        <f t="shared" si="3"/>
        <v>0</v>
      </c>
      <c r="H68" s="98">
        <f>SUMIFS(PSP!R:R,PSP!C:C,C68)</f>
        <v>0</v>
      </c>
      <c r="I68" s="97">
        <f t="shared" si="4"/>
        <v>0</v>
      </c>
    </row>
    <row r="69" spans="2:9" ht="15" hidden="1" customHeight="1">
      <c r="B69" s="52">
        <v>62</v>
      </c>
      <c r="C69" s="52" t="s">
        <v>581</v>
      </c>
      <c r="D69" s="96">
        <f>SUMIFS(OFM!AD:AD,OFM!C:C,C69)</f>
        <v>0</v>
      </c>
      <c r="E69" s="96">
        <f>SUMIFS(FAM!AD:AD,FAM!C:C,C69)</f>
        <v>0</v>
      </c>
      <c r="F69" s="101">
        <f>SUMIFS(B2S!F:F,B2S!C:C,C69)</f>
        <v>0</v>
      </c>
      <c r="G69" s="97">
        <f t="shared" si="3"/>
        <v>0</v>
      </c>
      <c r="H69" s="98">
        <f>SUMIFS(PSP!R:R,PSP!C:C,C69)</f>
        <v>0</v>
      </c>
      <c r="I69" s="97">
        <f t="shared" si="4"/>
        <v>0</v>
      </c>
    </row>
    <row r="70" spans="2:9" ht="15" hidden="1" customHeight="1">
      <c r="B70" s="52">
        <v>63</v>
      </c>
      <c r="C70" s="52" t="s">
        <v>943</v>
      </c>
      <c r="D70" s="96">
        <f>SUMIFS(OFM!AD:AD,OFM!C:C,C70)</f>
        <v>0</v>
      </c>
      <c r="E70" s="96">
        <f>SUMIFS(FAM!AD:AD,FAM!C:C,C70)</f>
        <v>0</v>
      </c>
      <c r="F70" s="101">
        <f>SUMIFS(B2S!F:F,B2S!C:C,C70)</f>
        <v>0</v>
      </c>
      <c r="G70" s="97">
        <f t="shared" si="3"/>
        <v>0</v>
      </c>
      <c r="H70" s="98">
        <f>SUMIFS(PSP!R:R,PSP!C:C,C70)</f>
        <v>0</v>
      </c>
      <c r="I70" s="97">
        <f t="shared" si="4"/>
        <v>0</v>
      </c>
    </row>
    <row r="71" spans="2:9" ht="15" hidden="1" customHeight="1">
      <c r="B71" s="52">
        <v>64</v>
      </c>
      <c r="C71" s="52" t="s">
        <v>944</v>
      </c>
      <c r="D71" s="96">
        <f>SUMIFS(OFM!AD:AD,OFM!C:C,C71)</f>
        <v>0</v>
      </c>
      <c r="E71" s="96">
        <f>SUMIFS(FAM!AD:AD,FAM!C:C,C71)</f>
        <v>0</v>
      </c>
      <c r="F71" s="101">
        <f>SUMIFS(B2S!F:F,B2S!C:C,C71)</f>
        <v>0</v>
      </c>
      <c r="G71" s="97">
        <f t="shared" si="3"/>
        <v>0</v>
      </c>
      <c r="H71" s="98">
        <f>SUMIFS(PSP!R:R,PSP!C:C,C71)</f>
        <v>0</v>
      </c>
      <c r="I71" s="97">
        <f t="shared" si="4"/>
        <v>0</v>
      </c>
    </row>
    <row r="72" spans="2:9" ht="15" hidden="1" customHeight="1">
      <c r="B72" s="52">
        <v>65</v>
      </c>
      <c r="C72" s="52" t="s">
        <v>945</v>
      </c>
      <c r="D72" s="96">
        <f>SUMIFS(OFM!AD:AD,OFM!C:C,C72)</f>
        <v>0</v>
      </c>
      <c r="E72" s="96">
        <f>SUMIFS(FAM!AD:AD,FAM!C:C,C72)</f>
        <v>0</v>
      </c>
      <c r="F72" s="101">
        <f>SUMIFS(B2S!F:F,B2S!C:C,C72)</f>
        <v>0</v>
      </c>
      <c r="G72" s="97">
        <f t="shared" si="3"/>
        <v>0</v>
      </c>
      <c r="H72" s="98">
        <f>SUMIFS(PSP!R:R,PSP!C:C,C72)</f>
        <v>0</v>
      </c>
      <c r="I72" s="97">
        <f t="shared" si="4"/>
        <v>0</v>
      </c>
    </row>
    <row r="73" spans="2:9" ht="15" hidden="1" customHeight="1">
      <c r="B73" s="52">
        <v>66</v>
      </c>
      <c r="C73" s="52" t="s">
        <v>946</v>
      </c>
      <c r="D73" s="96">
        <f>SUMIFS(OFM!AD:AD,OFM!C:C,C73)</f>
        <v>0</v>
      </c>
      <c r="E73" s="96">
        <f>SUMIFS(FAM!AD:AD,FAM!C:C,C73)</f>
        <v>0</v>
      </c>
      <c r="F73" s="101">
        <f>SUMIFS(B2S!F:F,B2S!C:C,C73)</f>
        <v>0</v>
      </c>
      <c r="G73" s="97">
        <f t="shared" si="3"/>
        <v>0</v>
      </c>
      <c r="H73" s="98">
        <f>SUMIFS(PSP!R:R,PSP!C:C,C73)</f>
        <v>0</v>
      </c>
      <c r="I73" s="97">
        <f t="shared" si="4"/>
        <v>0</v>
      </c>
    </row>
    <row r="74" spans="2:9" ht="15" hidden="1" customHeight="1">
      <c r="B74" s="52">
        <v>67</v>
      </c>
      <c r="C74" s="52" t="s">
        <v>947</v>
      </c>
      <c r="D74" s="96">
        <f>SUMIFS(OFM!AD:AD,OFM!C:C,C74)</f>
        <v>0</v>
      </c>
      <c r="E74" s="96">
        <f>SUMIFS(FAM!AD:AD,FAM!C:C,C74)</f>
        <v>0</v>
      </c>
      <c r="F74" s="101">
        <f>SUMIFS(B2S!F:F,B2S!C:C,C74)</f>
        <v>0</v>
      </c>
      <c r="G74" s="97">
        <f t="shared" ref="G74:G137" si="5">SUM(D74:F74)</f>
        <v>0</v>
      </c>
      <c r="H74" s="98">
        <f>SUMIFS(PSP!R:R,PSP!C:C,C74)</f>
        <v>0</v>
      </c>
      <c r="I74" s="97">
        <f t="shared" ref="I74:I137" si="6">SUM(G74:H74)</f>
        <v>0</v>
      </c>
    </row>
    <row r="75" spans="2:9" ht="15" hidden="1" customHeight="1">
      <c r="B75" s="52">
        <v>68</v>
      </c>
      <c r="C75" s="52" t="s">
        <v>948</v>
      </c>
      <c r="D75" s="96">
        <f>SUMIFS(OFM!AD:AD,OFM!C:C,C75)</f>
        <v>0</v>
      </c>
      <c r="E75" s="96">
        <f>SUMIFS(FAM!AD:AD,FAM!C:C,C75)</f>
        <v>0</v>
      </c>
      <c r="F75" s="101">
        <f>SUMIFS(B2S!F:F,B2S!C:C,C75)</f>
        <v>0</v>
      </c>
      <c r="G75" s="97">
        <f t="shared" si="5"/>
        <v>0</v>
      </c>
      <c r="H75" s="98">
        <f>SUMIFS(PSP!R:R,PSP!C:C,C75)</f>
        <v>0</v>
      </c>
      <c r="I75" s="97">
        <f t="shared" si="6"/>
        <v>0</v>
      </c>
    </row>
    <row r="76" spans="2:9" ht="15" hidden="1" customHeight="1">
      <c r="B76" s="52">
        <v>69</v>
      </c>
      <c r="C76" s="52" t="s">
        <v>949</v>
      </c>
      <c r="D76" s="96">
        <f>SUMIFS(OFM!AD:AD,OFM!C:C,C76)</f>
        <v>0</v>
      </c>
      <c r="E76" s="96">
        <f>SUMIFS(FAM!AD:AD,FAM!C:C,C76)</f>
        <v>0</v>
      </c>
      <c r="F76" s="101">
        <f>SUMIFS(B2S!F:F,B2S!C:C,C76)</f>
        <v>0</v>
      </c>
      <c r="G76" s="97">
        <f t="shared" si="5"/>
        <v>0</v>
      </c>
      <c r="H76" s="98">
        <f>SUMIFS(PSP!R:R,PSP!C:C,C76)</f>
        <v>0</v>
      </c>
      <c r="I76" s="97">
        <f t="shared" si="6"/>
        <v>0</v>
      </c>
    </row>
    <row r="77" spans="2:9" ht="15" hidden="1" customHeight="1">
      <c r="B77" s="52">
        <v>70</v>
      </c>
      <c r="C77" s="52" t="s">
        <v>950</v>
      </c>
      <c r="D77" s="96">
        <f>SUMIFS(OFM!AD:AD,OFM!C:C,C77)</f>
        <v>0</v>
      </c>
      <c r="E77" s="96">
        <f>SUMIFS(FAM!AD:AD,FAM!C:C,C77)</f>
        <v>0</v>
      </c>
      <c r="F77" s="101">
        <f>SUMIFS(B2S!F:F,B2S!C:C,C77)</f>
        <v>0</v>
      </c>
      <c r="G77" s="97">
        <f t="shared" si="5"/>
        <v>0</v>
      </c>
      <c r="H77" s="98">
        <f>SUMIFS(PSP!R:R,PSP!C:C,C77)</f>
        <v>0</v>
      </c>
      <c r="I77" s="97">
        <f t="shared" si="6"/>
        <v>0</v>
      </c>
    </row>
    <row r="78" spans="2:9" ht="15" hidden="1" customHeight="1">
      <c r="B78" s="52">
        <v>71</v>
      </c>
      <c r="C78" s="52" t="s">
        <v>951</v>
      </c>
      <c r="D78" s="96">
        <f>SUMIFS(OFM!AD:AD,OFM!C:C,C78)</f>
        <v>0</v>
      </c>
      <c r="E78" s="96">
        <f>SUMIFS(FAM!AD:AD,FAM!C:C,C78)</f>
        <v>0</v>
      </c>
      <c r="F78" s="101">
        <f>SUMIFS(B2S!F:F,B2S!C:C,C78)</f>
        <v>0</v>
      </c>
      <c r="G78" s="97">
        <f t="shared" si="5"/>
        <v>0</v>
      </c>
      <c r="H78" s="98">
        <f>SUMIFS(PSP!R:R,PSP!C:C,C78)</f>
        <v>0</v>
      </c>
      <c r="I78" s="97">
        <f t="shared" si="6"/>
        <v>0</v>
      </c>
    </row>
    <row r="79" spans="2:9" ht="15" customHeight="1">
      <c r="B79" s="52">
        <v>72</v>
      </c>
      <c r="C79" s="52" t="s">
        <v>222</v>
      </c>
      <c r="D79" s="96">
        <f>SUMIFS(OFM!AD:AD,OFM!C:C,C79)</f>
        <v>0</v>
      </c>
      <c r="E79" s="96">
        <f>SUMIFS(FAM!AD:AD,FAM!C:C,C79)</f>
        <v>6850.75</v>
      </c>
      <c r="F79" s="101">
        <f>SUMIFS(B2S!F:F,B2S!C:C,C79)</f>
        <v>0</v>
      </c>
      <c r="G79" s="97">
        <f t="shared" si="5"/>
        <v>6850.75</v>
      </c>
      <c r="H79" s="98">
        <f>SUMIFS(PSP!R:R,PSP!C:C,C79)</f>
        <v>1166.25</v>
      </c>
      <c r="I79" s="97">
        <f t="shared" si="6"/>
        <v>8017</v>
      </c>
    </row>
    <row r="80" spans="2:9" ht="15" hidden="1" customHeight="1">
      <c r="B80" s="52">
        <v>73</v>
      </c>
      <c r="C80" s="52" t="s">
        <v>952</v>
      </c>
      <c r="D80" s="96">
        <f>SUMIFS(OFM!AD:AD,OFM!C:C,C80)</f>
        <v>0</v>
      </c>
      <c r="E80" s="96">
        <f>SUMIFS(FAM!AD:AD,FAM!C:C,C80)</f>
        <v>0</v>
      </c>
      <c r="F80" s="101">
        <f>SUMIFS(B2S!F:F,B2S!C:C,C80)</f>
        <v>0</v>
      </c>
      <c r="G80" s="97">
        <f t="shared" si="5"/>
        <v>0</v>
      </c>
      <c r="H80" s="98">
        <f>SUMIFS(PSP!R:R,PSP!C:C,C80)</f>
        <v>0</v>
      </c>
      <c r="I80" s="97">
        <f t="shared" si="6"/>
        <v>0</v>
      </c>
    </row>
    <row r="81" spans="2:9" ht="15" hidden="1" customHeight="1">
      <c r="B81" s="52">
        <v>74</v>
      </c>
      <c r="C81" s="52" t="s">
        <v>953</v>
      </c>
      <c r="D81" s="96">
        <f>SUMIFS(OFM!AD:AD,OFM!C:C,C81)</f>
        <v>0</v>
      </c>
      <c r="E81" s="96">
        <f>SUMIFS(FAM!AD:AD,FAM!C:C,C81)</f>
        <v>0</v>
      </c>
      <c r="F81" s="101">
        <f>SUMIFS(B2S!F:F,B2S!C:C,C81)</f>
        <v>0</v>
      </c>
      <c r="G81" s="97">
        <f t="shared" si="5"/>
        <v>0</v>
      </c>
      <c r="H81" s="98">
        <f>SUMIFS(PSP!R:R,PSP!C:C,C81)</f>
        <v>0</v>
      </c>
      <c r="I81" s="97">
        <f t="shared" si="6"/>
        <v>0</v>
      </c>
    </row>
    <row r="82" spans="2:9" ht="15" customHeight="1">
      <c r="B82" s="52">
        <v>75</v>
      </c>
      <c r="C82" s="52" t="s">
        <v>390</v>
      </c>
      <c r="D82" s="96">
        <f>SUMIFS(OFM!AD:AD,OFM!C:C,C82)</f>
        <v>0</v>
      </c>
      <c r="E82" s="96">
        <f>SUMIFS(FAM!AD:AD,FAM!C:C,C82)</f>
        <v>0</v>
      </c>
      <c r="F82" s="101">
        <f>SUMIFS(B2S!F:F,B2S!C:C,C82)</f>
        <v>0</v>
      </c>
      <c r="G82" s="97">
        <f t="shared" si="5"/>
        <v>0</v>
      </c>
      <c r="H82" s="98">
        <f>SUMIFS(PSP!R:R,PSP!C:C,C82)</f>
        <v>8501.25</v>
      </c>
      <c r="I82" s="97">
        <f t="shared" si="6"/>
        <v>8501.25</v>
      </c>
    </row>
    <row r="83" spans="2:9" ht="15" customHeight="1">
      <c r="B83" s="52">
        <v>76</v>
      </c>
      <c r="C83" s="52" t="s">
        <v>322</v>
      </c>
      <c r="D83" s="96">
        <f>SUMIFS(OFM!AD:AD,OFM!C:C,C83)</f>
        <v>0</v>
      </c>
      <c r="E83" s="96">
        <f>SUMIFS(FAM!AD:AD,FAM!C:C,C83)</f>
        <v>0</v>
      </c>
      <c r="F83" s="101">
        <f>SUMIFS(B2S!F:F,B2S!C:C,C83)</f>
        <v>0</v>
      </c>
      <c r="G83" s="97">
        <f t="shared" si="5"/>
        <v>0</v>
      </c>
      <c r="H83" s="98">
        <f>SUMIFS(PSP!R:R,PSP!C:C,C83)</f>
        <v>5312.5</v>
      </c>
      <c r="I83" s="97">
        <f t="shared" si="6"/>
        <v>5312.5</v>
      </c>
    </row>
    <row r="84" spans="2:9" ht="15" hidden="1" customHeight="1">
      <c r="B84" s="52">
        <v>77</v>
      </c>
      <c r="C84" s="52" t="s">
        <v>954</v>
      </c>
      <c r="D84" s="96">
        <f>SUMIFS(OFM!AD:AD,OFM!C:C,C84)</f>
        <v>0</v>
      </c>
      <c r="E84" s="96">
        <f>SUMIFS(FAM!AD:AD,FAM!C:C,C84)</f>
        <v>0</v>
      </c>
      <c r="F84" s="101">
        <f>SUMIFS(B2S!F:F,B2S!C:C,C84)</f>
        <v>0</v>
      </c>
      <c r="G84" s="97">
        <f t="shared" si="5"/>
        <v>0</v>
      </c>
      <c r="H84" s="98">
        <f>SUMIFS(PSP!R:R,PSP!C:C,C84)</f>
        <v>0</v>
      </c>
      <c r="I84" s="97">
        <f t="shared" si="6"/>
        <v>0</v>
      </c>
    </row>
    <row r="85" spans="2:9" ht="15" customHeight="1">
      <c r="B85" s="52">
        <v>78</v>
      </c>
      <c r="C85" s="52" t="s">
        <v>372</v>
      </c>
      <c r="D85" s="96">
        <f>SUMIFS(OFM!AD:AD,OFM!C:C,C85)</f>
        <v>0</v>
      </c>
      <c r="E85" s="96">
        <f>SUMIFS(FAM!AD:AD,FAM!C:C,C85)</f>
        <v>0</v>
      </c>
      <c r="F85" s="101">
        <f>SUMIFS(B2S!F:F,B2S!C:C,C85)</f>
        <v>0</v>
      </c>
      <c r="G85" s="97">
        <f t="shared" si="5"/>
        <v>0</v>
      </c>
      <c r="H85" s="98">
        <f>SUMIFS(PSP!R:R,PSP!C:C,C85)</f>
        <v>3945</v>
      </c>
      <c r="I85" s="97">
        <f t="shared" si="6"/>
        <v>3945</v>
      </c>
    </row>
    <row r="86" spans="2:9" ht="15" hidden="1" customHeight="1">
      <c r="B86" s="52">
        <v>79</v>
      </c>
      <c r="C86" s="52" t="s">
        <v>955</v>
      </c>
      <c r="D86" s="96">
        <f>SUMIFS(OFM!AD:AD,OFM!C:C,C86)</f>
        <v>0</v>
      </c>
      <c r="E86" s="96">
        <f>SUMIFS(FAM!AD:AD,FAM!C:C,C86)</f>
        <v>0</v>
      </c>
      <c r="F86" s="101">
        <f>SUMIFS(B2S!F:F,B2S!C:C,C86)</f>
        <v>0</v>
      </c>
      <c r="G86" s="97">
        <f t="shared" si="5"/>
        <v>0</v>
      </c>
      <c r="H86" s="98">
        <f>SUMIFS(PSP!R:R,PSP!C:C,C86)</f>
        <v>0</v>
      </c>
      <c r="I86" s="97">
        <f t="shared" si="6"/>
        <v>0</v>
      </c>
    </row>
    <row r="87" spans="2:9" ht="15" hidden="1" customHeight="1">
      <c r="B87" s="52">
        <v>80</v>
      </c>
      <c r="C87" s="52" t="s">
        <v>956</v>
      </c>
      <c r="D87" s="96">
        <f>SUMIFS(OFM!AD:AD,OFM!C:C,C87)</f>
        <v>0</v>
      </c>
      <c r="E87" s="96">
        <f>SUMIFS(FAM!AD:AD,FAM!C:C,C87)</f>
        <v>0</v>
      </c>
      <c r="F87" s="101">
        <f>SUMIFS(B2S!F:F,B2S!C:C,C87)</f>
        <v>0</v>
      </c>
      <c r="G87" s="97">
        <f t="shared" si="5"/>
        <v>0</v>
      </c>
      <c r="H87" s="98">
        <f>SUMIFS(PSP!R:R,PSP!C:C,C87)</f>
        <v>0</v>
      </c>
      <c r="I87" s="97">
        <f t="shared" si="6"/>
        <v>0</v>
      </c>
    </row>
    <row r="88" spans="2:9" ht="15" hidden="1" customHeight="1">
      <c r="B88" s="52">
        <v>81</v>
      </c>
      <c r="C88" s="52" t="s">
        <v>957</v>
      </c>
      <c r="D88" s="96">
        <f>SUMIFS(OFM!AD:AD,OFM!C:C,C88)</f>
        <v>0</v>
      </c>
      <c r="E88" s="96">
        <f>SUMIFS(FAM!AD:AD,FAM!C:C,C88)</f>
        <v>0</v>
      </c>
      <c r="F88" s="101">
        <f>SUMIFS(B2S!F:F,B2S!C:C,C88)</f>
        <v>0</v>
      </c>
      <c r="G88" s="97">
        <f t="shared" si="5"/>
        <v>0</v>
      </c>
      <c r="H88" s="98">
        <f>SUMIFS(PSP!R:R,PSP!C:C,C88)</f>
        <v>0</v>
      </c>
      <c r="I88" s="97">
        <f t="shared" si="6"/>
        <v>0</v>
      </c>
    </row>
    <row r="89" spans="2:9" ht="15" hidden="1" customHeight="1">
      <c r="B89" s="52">
        <v>82</v>
      </c>
      <c r="C89" s="52" t="s">
        <v>958</v>
      </c>
      <c r="D89" s="96">
        <f>SUMIFS(OFM!AD:AD,OFM!C:C,C89)</f>
        <v>0</v>
      </c>
      <c r="E89" s="96">
        <f>SUMIFS(FAM!AD:AD,FAM!C:C,C89)</f>
        <v>0</v>
      </c>
      <c r="F89" s="101">
        <f>SUMIFS(B2S!F:F,B2S!C:C,C89)</f>
        <v>0</v>
      </c>
      <c r="G89" s="97">
        <f t="shared" si="5"/>
        <v>0</v>
      </c>
      <c r="H89" s="98">
        <f>SUMIFS(PSP!R:R,PSP!C:C,C89)</f>
        <v>0</v>
      </c>
      <c r="I89" s="97">
        <f t="shared" si="6"/>
        <v>0</v>
      </c>
    </row>
    <row r="90" spans="2:9" ht="15" hidden="1" customHeight="1">
      <c r="B90" s="52">
        <v>83</v>
      </c>
      <c r="C90" s="52" t="s">
        <v>959</v>
      </c>
      <c r="D90" s="96">
        <f>SUMIFS(OFM!AD:AD,OFM!C:C,C90)</f>
        <v>0</v>
      </c>
      <c r="E90" s="96">
        <f>SUMIFS(FAM!AD:AD,FAM!C:C,C90)</f>
        <v>0</v>
      </c>
      <c r="F90" s="101">
        <f>SUMIFS(B2S!F:F,B2S!C:C,C90)</f>
        <v>0</v>
      </c>
      <c r="G90" s="97">
        <f t="shared" si="5"/>
        <v>0</v>
      </c>
      <c r="H90" s="98">
        <f>SUMIFS(PSP!R:R,PSP!C:C,C90)</f>
        <v>0</v>
      </c>
      <c r="I90" s="97">
        <f t="shared" si="6"/>
        <v>0</v>
      </c>
    </row>
    <row r="91" spans="2:9" ht="15" hidden="1" customHeight="1">
      <c r="B91" s="52">
        <v>84</v>
      </c>
      <c r="C91" s="52" t="s">
        <v>960</v>
      </c>
      <c r="D91" s="96">
        <f>SUMIFS(OFM!AD:AD,OFM!C:C,C91)</f>
        <v>0</v>
      </c>
      <c r="E91" s="96">
        <f>SUMIFS(FAM!AD:AD,FAM!C:C,C91)</f>
        <v>0</v>
      </c>
      <c r="F91" s="101">
        <f>SUMIFS(B2S!F:F,B2S!C:C,C91)</f>
        <v>0</v>
      </c>
      <c r="G91" s="97">
        <f t="shared" si="5"/>
        <v>0</v>
      </c>
      <c r="H91" s="98">
        <f>SUMIFS(PSP!R:R,PSP!C:C,C91)</f>
        <v>0</v>
      </c>
      <c r="I91" s="97">
        <f t="shared" si="6"/>
        <v>0</v>
      </c>
    </row>
    <row r="92" spans="2:9" ht="15" hidden="1" customHeight="1">
      <c r="B92" s="52">
        <v>85</v>
      </c>
      <c r="C92" s="52" t="s">
        <v>961</v>
      </c>
      <c r="D92" s="96">
        <f>SUMIFS(OFM!AD:AD,OFM!C:C,C92)</f>
        <v>0</v>
      </c>
      <c r="E92" s="96">
        <f>SUMIFS(FAM!AD:AD,FAM!C:C,C92)</f>
        <v>0</v>
      </c>
      <c r="F92" s="101">
        <f>SUMIFS(B2S!F:F,B2S!C:C,C92)</f>
        <v>0</v>
      </c>
      <c r="G92" s="97">
        <f t="shared" si="5"/>
        <v>0</v>
      </c>
      <c r="H92" s="98">
        <f>SUMIFS(PSP!R:R,PSP!C:C,C92)</f>
        <v>0</v>
      </c>
      <c r="I92" s="97">
        <f t="shared" si="6"/>
        <v>0</v>
      </c>
    </row>
    <row r="93" spans="2:9" ht="15" hidden="1" customHeight="1">
      <c r="B93" s="52">
        <v>86</v>
      </c>
      <c r="C93" s="52" t="s">
        <v>962</v>
      </c>
      <c r="D93" s="96">
        <f>SUMIFS(OFM!AD:AD,OFM!C:C,C93)</f>
        <v>0</v>
      </c>
      <c r="E93" s="96">
        <f>SUMIFS(FAM!AD:AD,FAM!C:C,C93)</f>
        <v>0</v>
      </c>
      <c r="F93" s="101">
        <f>SUMIFS(B2S!F:F,B2S!C:C,C93)</f>
        <v>0</v>
      </c>
      <c r="G93" s="97">
        <f t="shared" si="5"/>
        <v>0</v>
      </c>
      <c r="H93" s="98">
        <f>SUMIFS(PSP!R:R,PSP!C:C,C93)</f>
        <v>0</v>
      </c>
      <c r="I93" s="97">
        <f t="shared" si="6"/>
        <v>0</v>
      </c>
    </row>
    <row r="94" spans="2:9" ht="15" hidden="1" customHeight="1">
      <c r="B94" s="52">
        <v>87</v>
      </c>
      <c r="C94" s="52" t="s">
        <v>963</v>
      </c>
      <c r="D94" s="96">
        <f>SUMIFS(OFM!AD:AD,OFM!C:C,C94)</f>
        <v>0</v>
      </c>
      <c r="E94" s="96">
        <f>SUMIFS(FAM!AD:AD,FAM!C:C,C94)</f>
        <v>0</v>
      </c>
      <c r="F94" s="101">
        <f>SUMIFS(B2S!F:F,B2S!C:C,C94)</f>
        <v>0</v>
      </c>
      <c r="G94" s="97">
        <f t="shared" si="5"/>
        <v>0</v>
      </c>
      <c r="H94" s="98">
        <f>SUMIFS(PSP!R:R,PSP!C:C,C94)</f>
        <v>0</v>
      </c>
      <c r="I94" s="97">
        <f t="shared" si="6"/>
        <v>0</v>
      </c>
    </row>
    <row r="95" spans="2:9" ht="15" hidden="1" customHeight="1">
      <c r="B95" s="52">
        <v>88</v>
      </c>
      <c r="C95" s="52" t="s">
        <v>964</v>
      </c>
      <c r="D95" s="96">
        <f>SUMIFS(OFM!AD:AD,OFM!C:C,C95)</f>
        <v>0</v>
      </c>
      <c r="E95" s="96">
        <f>SUMIFS(FAM!AD:AD,FAM!C:C,C95)</f>
        <v>0</v>
      </c>
      <c r="F95" s="101">
        <f>SUMIFS(B2S!F:F,B2S!C:C,C95)</f>
        <v>0</v>
      </c>
      <c r="G95" s="97">
        <f t="shared" si="5"/>
        <v>0</v>
      </c>
      <c r="H95" s="98">
        <f>SUMIFS(PSP!R:R,PSP!C:C,C95)</f>
        <v>0</v>
      </c>
      <c r="I95" s="97">
        <f t="shared" si="6"/>
        <v>0</v>
      </c>
    </row>
    <row r="96" spans="2:9" ht="15" hidden="1" customHeight="1">
      <c r="B96" s="52">
        <v>89</v>
      </c>
      <c r="C96" s="52" t="s">
        <v>965</v>
      </c>
      <c r="D96" s="96">
        <f>SUMIFS(OFM!AD:AD,OFM!C:C,C96)</f>
        <v>0</v>
      </c>
      <c r="E96" s="96">
        <f>SUMIFS(FAM!AD:AD,FAM!C:C,C96)</f>
        <v>0</v>
      </c>
      <c r="F96" s="101">
        <f>SUMIFS(B2S!F:F,B2S!C:C,C96)</f>
        <v>0</v>
      </c>
      <c r="G96" s="97">
        <f t="shared" si="5"/>
        <v>0</v>
      </c>
      <c r="H96" s="98">
        <f>SUMIFS(PSP!R:R,PSP!C:C,C96)</f>
        <v>0</v>
      </c>
      <c r="I96" s="97">
        <f t="shared" si="6"/>
        <v>0</v>
      </c>
    </row>
    <row r="97" spans="2:9" ht="15" hidden="1" customHeight="1">
      <c r="B97" s="52">
        <v>90</v>
      </c>
      <c r="C97" s="52" t="s">
        <v>966</v>
      </c>
      <c r="D97" s="96">
        <f>SUMIFS(OFM!AD:AD,OFM!C:C,C97)</f>
        <v>0</v>
      </c>
      <c r="E97" s="96">
        <f>SUMIFS(FAM!AD:AD,FAM!C:C,C97)</f>
        <v>0</v>
      </c>
      <c r="F97" s="101">
        <f>SUMIFS(B2S!F:F,B2S!C:C,C97)</f>
        <v>0</v>
      </c>
      <c r="G97" s="97">
        <f t="shared" si="5"/>
        <v>0</v>
      </c>
      <c r="H97" s="98">
        <f>SUMIFS(PSP!R:R,PSP!C:C,C97)</f>
        <v>0</v>
      </c>
      <c r="I97" s="97">
        <f t="shared" si="6"/>
        <v>0</v>
      </c>
    </row>
    <row r="98" spans="2:9" ht="15" customHeight="1">
      <c r="B98" s="109">
        <v>91</v>
      </c>
      <c r="C98" s="109" t="s">
        <v>40</v>
      </c>
      <c r="D98" s="105">
        <f>SUMIFS(OFM!AD:AD,OFM!C:C,C98)</f>
        <v>6127</v>
      </c>
      <c r="E98" s="105">
        <f>SUMIFS(FAM!AD:AD,FAM!C:C,C98)</f>
        <v>0</v>
      </c>
      <c r="F98" s="106">
        <f>SUMIFS(B2S!F:F,B2S!C:C,C98)</f>
        <v>0</v>
      </c>
      <c r="G98" s="107">
        <f t="shared" si="5"/>
        <v>6127</v>
      </c>
      <c r="H98" s="108">
        <f>SUMIFS(PSP!R:R,PSP!C:C,C98)</f>
        <v>0</v>
      </c>
      <c r="I98" s="107">
        <f t="shared" si="6"/>
        <v>6127</v>
      </c>
    </row>
    <row r="99" spans="2:9" ht="15" hidden="1" customHeight="1">
      <c r="B99" s="52">
        <v>92</v>
      </c>
      <c r="C99" s="52" t="s">
        <v>967</v>
      </c>
      <c r="D99" s="96">
        <f>SUMIFS(OFM!AD:AD,OFM!C:C,C99)</f>
        <v>0</v>
      </c>
      <c r="E99" s="96">
        <f>SUMIFS(FAM!AD:AD,FAM!C:C,C99)</f>
        <v>0</v>
      </c>
      <c r="F99" s="101">
        <f>SUMIFS(B2S!F:F,B2S!C:C,C99)</f>
        <v>0</v>
      </c>
      <c r="G99" s="97">
        <f t="shared" si="5"/>
        <v>0</v>
      </c>
      <c r="H99" s="98">
        <f>SUMIFS(PSP!R:R,PSP!C:C,C99)</f>
        <v>0</v>
      </c>
      <c r="I99" s="97">
        <f t="shared" si="6"/>
        <v>0</v>
      </c>
    </row>
    <row r="100" spans="2:9" ht="15" hidden="1" customHeight="1">
      <c r="B100" s="52">
        <v>93</v>
      </c>
      <c r="C100" s="52" t="s">
        <v>968</v>
      </c>
      <c r="D100" s="96">
        <f>SUMIFS(OFM!AD:AD,OFM!C:C,C100)</f>
        <v>0</v>
      </c>
      <c r="E100" s="96">
        <f>SUMIFS(FAM!AD:AD,FAM!C:C,C100)</f>
        <v>0</v>
      </c>
      <c r="F100" s="101">
        <f>SUMIFS(B2S!F:F,B2S!C:C,C100)</f>
        <v>0</v>
      </c>
      <c r="G100" s="97">
        <f t="shared" si="5"/>
        <v>0</v>
      </c>
      <c r="H100" s="98">
        <f>SUMIFS(PSP!R:R,PSP!C:C,C100)</f>
        <v>0</v>
      </c>
      <c r="I100" s="97">
        <f t="shared" si="6"/>
        <v>0</v>
      </c>
    </row>
    <row r="101" spans="2:9" ht="15" hidden="1" customHeight="1">
      <c r="B101" s="52">
        <v>94</v>
      </c>
      <c r="C101" s="52" t="s">
        <v>969</v>
      </c>
      <c r="D101" s="96">
        <f>SUMIFS(OFM!AD:AD,OFM!C:C,C101)</f>
        <v>0</v>
      </c>
      <c r="E101" s="96">
        <f>SUMIFS(FAM!AD:AD,FAM!C:C,C101)</f>
        <v>0</v>
      </c>
      <c r="F101" s="101">
        <f>SUMIFS(B2S!F:F,B2S!C:C,C101)</f>
        <v>0</v>
      </c>
      <c r="G101" s="97">
        <f t="shared" si="5"/>
        <v>0</v>
      </c>
      <c r="H101" s="98">
        <f>SUMIFS(PSP!R:R,PSP!C:C,C101)</f>
        <v>0</v>
      </c>
      <c r="I101" s="97">
        <f t="shared" si="6"/>
        <v>0</v>
      </c>
    </row>
    <row r="102" spans="2:9" ht="15" hidden="1" customHeight="1">
      <c r="B102" s="52">
        <v>95</v>
      </c>
      <c r="C102" s="52" t="s">
        <v>970</v>
      </c>
      <c r="D102" s="96">
        <f>SUMIFS(OFM!AD:AD,OFM!C:C,C102)</f>
        <v>0</v>
      </c>
      <c r="E102" s="96">
        <f>SUMIFS(FAM!AD:AD,FAM!C:C,C102)</f>
        <v>0</v>
      </c>
      <c r="F102" s="101">
        <f>SUMIFS(B2S!F:F,B2S!C:C,C102)</f>
        <v>0</v>
      </c>
      <c r="G102" s="97">
        <f t="shared" si="5"/>
        <v>0</v>
      </c>
      <c r="H102" s="98">
        <f>SUMIFS(PSP!R:R,PSP!C:C,C102)</f>
        <v>0</v>
      </c>
      <c r="I102" s="97">
        <f t="shared" si="6"/>
        <v>0</v>
      </c>
    </row>
    <row r="103" spans="2:9" ht="15" hidden="1" customHeight="1">
      <c r="B103" s="52">
        <v>96</v>
      </c>
      <c r="C103" s="52" t="s">
        <v>971</v>
      </c>
      <c r="D103" s="96">
        <f>SUMIFS(OFM!AD:AD,OFM!C:C,C103)</f>
        <v>0</v>
      </c>
      <c r="E103" s="96">
        <f>SUMIFS(FAM!AD:AD,FAM!C:C,C103)</f>
        <v>0</v>
      </c>
      <c r="F103" s="101">
        <f>SUMIFS(B2S!F:F,B2S!C:C,C103)</f>
        <v>0</v>
      </c>
      <c r="G103" s="97">
        <f t="shared" si="5"/>
        <v>0</v>
      </c>
      <c r="H103" s="98">
        <f>SUMIFS(PSP!R:R,PSP!C:C,C103)</f>
        <v>0</v>
      </c>
      <c r="I103" s="97">
        <f t="shared" si="6"/>
        <v>0</v>
      </c>
    </row>
    <row r="104" spans="2:9" ht="15" hidden="1" customHeight="1">
      <c r="B104" s="52">
        <v>97</v>
      </c>
      <c r="C104" s="52" t="s">
        <v>972</v>
      </c>
      <c r="D104" s="96">
        <f>SUMIFS(OFM!AD:AD,OFM!C:C,C104)</f>
        <v>0</v>
      </c>
      <c r="E104" s="96">
        <f>SUMIFS(FAM!AD:AD,FAM!C:C,C104)</f>
        <v>0</v>
      </c>
      <c r="F104" s="101">
        <f>SUMIFS(B2S!F:F,B2S!C:C,C104)</f>
        <v>0</v>
      </c>
      <c r="G104" s="97">
        <f t="shared" si="5"/>
        <v>0</v>
      </c>
      <c r="H104" s="98">
        <f>SUMIFS(PSP!R:R,PSP!C:C,C104)</f>
        <v>0</v>
      </c>
      <c r="I104" s="97">
        <f t="shared" si="6"/>
        <v>0</v>
      </c>
    </row>
    <row r="105" spans="2:9" ht="15" hidden="1" customHeight="1">
      <c r="B105" s="52">
        <v>98</v>
      </c>
      <c r="C105" s="52" t="s">
        <v>973</v>
      </c>
      <c r="D105" s="96">
        <f>SUMIFS(OFM!AD:AD,OFM!C:C,C105)</f>
        <v>0</v>
      </c>
      <c r="E105" s="96">
        <f>SUMIFS(FAM!AD:AD,FAM!C:C,C105)</f>
        <v>0</v>
      </c>
      <c r="F105" s="101">
        <f>SUMIFS(B2S!F:F,B2S!C:C,C105)</f>
        <v>0</v>
      </c>
      <c r="G105" s="97">
        <f t="shared" si="5"/>
        <v>0</v>
      </c>
      <c r="H105" s="98">
        <f>SUMIFS(PSP!R:R,PSP!C:C,C105)</f>
        <v>0</v>
      </c>
      <c r="I105" s="97">
        <f t="shared" si="6"/>
        <v>0</v>
      </c>
    </row>
    <row r="106" spans="2:9" ht="15" hidden="1" customHeight="1">
      <c r="B106" s="52">
        <v>99</v>
      </c>
      <c r="C106" s="52" t="s">
        <v>974</v>
      </c>
      <c r="D106" s="96">
        <f>SUMIFS(OFM!AD:AD,OFM!C:C,C106)</f>
        <v>0</v>
      </c>
      <c r="E106" s="96">
        <f>SUMIFS(FAM!AD:AD,FAM!C:C,C106)</f>
        <v>0</v>
      </c>
      <c r="F106" s="101">
        <f>SUMIFS(B2S!F:F,B2S!C:C,C106)</f>
        <v>0</v>
      </c>
      <c r="G106" s="97">
        <f t="shared" si="5"/>
        <v>0</v>
      </c>
      <c r="H106" s="98">
        <f>SUMIFS(PSP!R:R,PSP!C:C,C106)</f>
        <v>0</v>
      </c>
      <c r="I106" s="97">
        <f t="shared" si="6"/>
        <v>0</v>
      </c>
    </row>
    <row r="107" spans="2:9" ht="15" hidden="1" customHeight="1">
      <c r="B107" s="52">
        <v>100</v>
      </c>
      <c r="C107" s="52" t="s">
        <v>975</v>
      </c>
      <c r="D107" s="96">
        <f>SUMIFS(OFM!AD:AD,OFM!C:C,C107)</f>
        <v>0</v>
      </c>
      <c r="E107" s="96">
        <f>SUMIFS(FAM!AD:AD,FAM!C:C,C107)</f>
        <v>0</v>
      </c>
      <c r="F107" s="101">
        <f>SUMIFS(B2S!F:F,B2S!C:C,C107)</f>
        <v>0</v>
      </c>
      <c r="G107" s="97">
        <f t="shared" si="5"/>
        <v>0</v>
      </c>
      <c r="H107" s="98">
        <f>SUMIFS(PSP!R:R,PSP!C:C,C107)</f>
        <v>0</v>
      </c>
      <c r="I107" s="97">
        <f t="shared" si="6"/>
        <v>0</v>
      </c>
    </row>
    <row r="108" spans="2:9" ht="15" hidden="1" customHeight="1">
      <c r="B108" s="52">
        <v>101</v>
      </c>
      <c r="C108" s="52" t="s">
        <v>976</v>
      </c>
      <c r="D108" s="96">
        <f>SUMIFS(OFM!AD:AD,OFM!C:C,C108)</f>
        <v>0</v>
      </c>
      <c r="E108" s="96">
        <f>SUMIFS(FAM!AD:AD,FAM!C:C,C108)</f>
        <v>0</v>
      </c>
      <c r="F108" s="101">
        <f>SUMIFS(B2S!F:F,B2S!C:C,C108)</f>
        <v>0</v>
      </c>
      <c r="G108" s="97">
        <f t="shared" si="5"/>
        <v>0</v>
      </c>
      <c r="H108" s="98">
        <f>SUMIFS(PSP!R:R,PSP!C:C,C108)</f>
        <v>0</v>
      </c>
      <c r="I108" s="97">
        <f t="shared" si="6"/>
        <v>0</v>
      </c>
    </row>
    <row r="109" spans="2:9" ht="15" hidden="1" customHeight="1">
      <c r="B109" s="52">
        <v>102</v>
      </c>
      <c r="C109" s="52" t="s">
        <v>977</v>
      </c>
      <c r="D109" s="96">
        <f>SUMIFS(OFM!AD:AD,OFM!C:C,C109)</f>
        <v>0</v>
      </c>
      <c r="E109" s="96">
        <f>SUMIFS(FAM!AD:AD,FAM!C:C,C109)</f>
        <v>0</v>
      </c>
      <c r="F109" s="101">
        <f>SUMIFS(B2S!F:F,B2S!C:C,C109)</f>
        <v>0</v>
      </c>
      <c r="G109" s="97">
        <f t="shared" si="5"/>
        <v>0</v>
      </c>
      <c r="H109" s="98">
        <f>SUMIFS(PSP!R:R,PSP!C:C,C109)</f>
        <v>0</v>
      </c>
      <c r="I109" s="97">
        <f t="shared" si="6"/>
        <v>0</v>
      </c>
    </row>
    <row r="110" spans="2:9" ht="15" hidden="1" customHeight="1">
      <c r="B110" s="52">
        <v>103</v>
      </c>
      <c r="C110" s="52" t="s">
        <v>978</v>
      </c>
      <c r="D110" s="96">
        <f>SUMIFS(OFM!AD:AD,OFM!C:C,C110)</f>
        <v>0</v>
      </c>
      <c r="E110" s="96">
        <f>SUMIFS(FAM!AD:AD,FAM!C:C,C110)</f>
        <v>0</v>
      </c>
      <c r="F110" s="101">
        <f>SUMIFS(B2S!F:F,B2S!C:C,C110)</f>
        <v>0</v>
      </c>
      <c r="G110" s="97">
        <f t="shared" si="5"/>
        <v>0</v>
      </c>
      <c r="H110" s="98">
        <f>SUMIFS(PSP!R:R,PSP!C:C,C110)</f>
        <v>0</v>
      </c>
      <c r="I110" s="97">
        <f t="shared" si="6"/>
        <v>0</v>
      </c>
    </row>
    <row r="111" spans="2:9" ht="15" hidden="1" customHeight="1">
      <c r="B111" s="52">
        <v>104</v>
      </c>
      <c r="C111" s="52" t="s">
        <v>979</v>
      </c>
      <c r="D111" s="96">
        <f>SUMIFS(OFM!AD:AD,OFM!C:C,C111)</f>
        <v>0</v>
      </c>
      <c r="E111" s="96">
        <f>SUMIFS(FAM!AD:AD,FAM!C:C,C111)</f>
        <v>0</v>
      </c>
      <c r="F111" s="101">
        <f>SUMIFS(B2S!F:F,B2S!C:C,C111)</f>
        <v>0</v>
      </c>
      <c r="G111" s="97">
        <f t="shared" si="5"/>
        <v>0</v>
      </c>
      <c r="H111" s="98">
        <f>SUMIFS(PSP!R:R,PSP!C:C,C111)</f>
        <v>0</v>
      </c>
      <c r="I111" s="97">
        <f t="shared" si="6"/>
        <v>0</v>
      </c>
    </row>
    <row r="112" spans="2:9" ht="15" hidden="1" customHeight="1">
      <c r="B112" s="52">
        <v>105</v>
      </c>
      <c r="C112" s="52" t="s">
        <v>980</v>
      </c>
      <c r="D112" s="96">
        <f>SUMIFS(OFM!AD:AD,OFM!C:C,C112)</f>
        <v>0</v>
      </c>
      <c r="E112" s="96">
        <f>SUMIFS(FAM!AD:AD,FAM!C:C,C112)</f>
        <v>0</v>
      </c>
      <c r="F112" s="101">
        <f>SUMIFS(B2S!F:F,B2S!C:C,C112)</f>
        <v>0</v>
      </c>
      <c r="G112" s="97">
        <f t="shared" si="5"/>
        <v>0</v>
      </c>
      <c r="H112" s="98">
        <f>SUMIFS(PSP!R:R,PSP!C:C,C112)</f>
        <v>0</v>
      </c>
      <c r="I112" s="97">
        <f t="shared" si="6"/>
        <v>0</v>
      </c>
    </row>
    <row r="113" spans="2:9" ht="15" hidden="1" customHeight="1">
      <c r="B113" s="52">
        <v>106</v>
      </c>
      <c r="C113" s="52" t="s">
        <v>981</v>
      </c>
      <c r="D113" s="96">
        <f>SUMIFS(OFM!AD:AD,OFM!C:C,C113)</f>
        <v>0</v>
      </c>
      <c r="E113" s="96">
        <f>SUMIFS(FAM!AD:AD,FAM!C:C,C113)</f>
        <v>0</v>
      </c>
      <c r="F113" s="101">
        <f>SUMIFS(B2S!F:F,B2S!C:C,C113)</f>
        <v>0</v>
      </c>
      <c r="G113" s="97">
        <f t="shared" si="5"/>
        <v>0</v>
      </c>
      <c r="H113" s="98">
        <f>SUMIFS(PSP!R:R,PSP!C:C,C113)</f>
        <v>0</v>
      </c>
      <c r="I113" s="97">
        <f t="shared" si="6"/>
        <v>0</v>
      </c>
    </row>
    <row r="114" spans="2:9" ht="15" hidden="1" customHeight="1">
      <c r="B114" s="52">
        <v>107</v>
      </c>
      <c r="C114" s="52" t="s">
        <v>982</v>
      </c>
      <c r="D114" s="96">
        <f>SUMIFS(OFM!AD:AD,OFM!C:C,C114)</f>
        <v>0</v>
      </c>
      <c r="E114" s="96">
        <f>SUMIFS(FAM!AD:AD,FAM!C:C,C114)</f>
        <v>0</v>
      </c>
      <c r="F114" s="101">
        <f>SUMIFS(B2S!F:F,B2S!C:C,C114)</f>
        <v>0</v>
      </c>
      <c r="G114" s="97">
        <f t="shared" si="5"/>
        <v>0</v>
      </c>
      <c r="H114" s="98">
        <f>SUMIFS(PSP!R:R,PSP!C:C,C114)</f>
        <v>0</v>
      </c>
      <c r="I114" s="97">
        <f t="shared" si="6"/>
        <v>0</v>
      </c>
    </row>
    <row r="115" spans="2:9" ht="15" hidden="1" customHeight="1">
      <c r="B115" s="52">
        <v>108</v>
      </c>
      <c r="C115" s="52" t="s">
        <v>983</v>
      </c>
      <c r="D115" s="96">
        <f>SUMIFS(OFM!AD:AD,OFM!C:C,C115)</f>
        <v>0</v>
      </c>
      <c r="E115" s="96">
        <f>SUMIFS(FAM!AD:AD,FAM!C:C,C115)</f>
        <v>0</v>
      </c>
      <c r="F115" s="101">
        <f>SUMIFS(B2S!F:F,B2S!C:C,C115)</f>
        <v>0</v>
      </c>
      <c r="G115" s="97">
        <f t="shared" si="5"/>
        <v>0</v>
      </c>
      <c r="H115" s="98">
        <f>SUMIFS(PSP!R:R,PSP!C:C,C115)</f>
        <v>0</v>
      </c>
      <c r="I115" s="97">
        <f t="shared" si="6"/>
        <v>0</v>
      </c>
    </row>
    <row r="116" spans="2:9" ht="15" hidden="1" customHeight="1">
      <c r="B116" s="52">
        <v>109</v>
      </c>
      <c r="C116" s="52" t="s">
        <v>984</v>
      </c>
      <c r="D116" s="96">
        <f>SUMIFS(OFM!AD:AD,OFM!C:C,C116)</f>
        <v>0</v>
      </c>
      <c r="E116" s="96">
        <f>SUMIFS(FAM!AD:AD,FAM!C:C,C116)</f>
        <v>0</v>
      </c>
      <c r="F116" s="101">
        <f>SUMIFS(B2S!F:F,B2S!C:C,C116)</f>
        <v>0</v>
      </c>
      <c r="G116" s="97">
        <f t="shared" si="5"/>
        <v>0</v>
      </c>
      <c r="H116" s="98">
        <f>SUMIFS(PSP!R:R,PSP!C:C,C116)</f>
        <v>0</v>
      </c>
      <c r="I116" s="97">
        <f t="shared" si="6"/>
        <v>0</v>
      </c>
    </row>
    <row r="117" spans="2:9" ht="15" hidden="1" customHeight="1">
      <c r="B117" s="52">
        <v>110</v>
      </c>
      <c r="C117" s="52" t="s">
        <v>985</v>
      </c>
      <c r="D117" s="96">
        <f>SUMIFS(OFM!AD:AD,OFM!C:C,C117)</f>
        <v>0</v>
      </c>
      <c r="E117" s="96">
        <f>SUMIFS(FAM!AD:AD,FAM!C:C,C117)</f>
        <v>0</v>
      </c>
      <c r="F117" s="101">
        <f>SUMIFS(B2S!F:F,B2S!C:C,C117)</f>
        <v>0</v>
      </c>
      <c r="G117" s="97">
        <f t="shared" si="5"/>
        <v>0</v>
      </c>
      <c r="H117" s="98">
        <f>SUMIFS(PSP!R:R,PSP!C:C,C117)</f>
        <v>0</v>
      </c>
      <c r="I117" s="97">
        <f t="shared" si="6"/>
        <v>0</v>
      </c>
    </row>
    <row r="118" spans="2:9" ht="15" hidden="1" customHeight="1">
      <c r="B118" s="52">
        <v>111</v>
      </c>
      <c r="C118" s="52" t="s">
        <v>986</v>
      </c>
      <c r="D118" s="96">
        <f>SUMIFS(OFM!AD:AD,OFM!C:C,C118)</f>
        <v>0</v>
      </c>
      <c r="E118" s="96">
        <f>SUMIFS(FAM!AD:AD,FAM!C:C,C118)</f>
        <v>0</v>
      </c>
      <c r="F118" s="101">
        <f>SUMIFS(B2S!F:F,B2S!C:C,C118)</f>
        <v>0</v>
      </c>
      <c r="G118" s="97">
        <f t="shared" si="5"/>
        <v>0</v>
      </c>
      <c r="H118" s="98">
        <f>SUMIFS(PSP!R:R,PSP!C:C,C118)</f>
        <v>0</v>
      </c>
      <c r="I118" s="97">
        <f t="shared" si="6"/>
        <v>0</v>
      </c>
    </row>
    <row r="119" spans="2:9" ht="15" hidden="1" customHeight="1">
      <c r="B119" s="52">
        <v>112</v>
      </c>
      <c r="C119" s="52" t="s">
        <v>987</v>
      </c>
      <c r="D119" s="96">
        <f>SUMIFS(OFM!AD:AD,OFM!C:C,C119)</f>
        <v>0</v>
      </c>
      <c r="E119" s="96">
        <f>SUMIFS(FAM!AD:AD,FAM!C:C,C119)</f>
        <v>0</v>
      </c>
      <c r="F119" s="101">
        <f>SUMIFS(B2S!F:F,B2S!C:C,C119)</f>
        <v>0</v>
      </c>
      <c r="G119" s="97">
        <f t="shared" si="5"/>
        <v>0</v>
      </c>
      <c r="H119" s="98">
        <f>SUMIFS(PSP!R:R,PSP!C:C,C119)</f>
        <v>0</v>
      </c>
      <c r="I119" s="97">
        <f t="shared" si="6"/>
        <v>0</v>
      </c>
    </row>
    <row r="120" spans="2:9" ht="15" hidden="1" customHeight="1">
      <c r="B120" s="52">
        <v>113</v>
      </c>
      <c r="C120" s="52" t="s">
        <v>988</v>
      </c>
      <c r="D120" s="96">
        <f>SUMIFS(OFM!AD:AD,OFM!C:C,C120)</f>
        <v>0</v>
      </c>
      <c r="E120" s="96">
        <f>SUMIFS(FAM!AD:AD,FAM!C:C,C120)</f>
        <v>0</v>
      </c>
      <c r="F120" s="101">
        <f>SUMIFS(B2S!F:F,B2S!C:C,C120)</f>
        <v>0</v>
      </c>
      <c r="G120" s="97">
        <f t="shared" si="5"/>
        <v>0</v>
      </c>
      <c r="H120" s="98">
        <f>SUMIFS(PSP!R:R,PSP!C:C,C120)</f>
        <v>0</v>
      </c>
      <c r="I120" s="97">
        <f t="shared" si="6"/>
        <v>0</v>
      </c>
    </row>
    <row r="121" spans="2:9" ht="15" hidden="1" customHeight="1">
      <c r="B121" s="52">
        <v>114</v>
      </c>
      <c r="C121" s="52" t="s">
        <v>989</v>
      </c>
      <c r="D121" s="96">
        <f>SUMIFS(OFM!AD:AD,OFM!C:C,C121)</f>
        <v>0</v>
      </c>
      <c r="E121" s="96">
        <f>SUMIFS(FAM!AD:AD,FAM!C:C,C121)</f>
        <v>0</v>
      </c>
      <c r="F121" s="101">
        <f>SUMIFS(B2S!F:F,B2S!C:C,C121)</f>
        <v>0</v>
      </c>
      <c r="G121" s="97">
        <f t="shared" si="5"/>
        <v>0</v>
      </c>
      <c r="H121" s="98">
        <f>SUMIFS(PSP!R:R,PSP!C:C,C121)</f>
        <v>0</v>
      </c>
      <c r="I121" s="97">
        <f t="shared" si="6"/>
        <v>0</v>
      </c>
    </row>
    <row r="122" spans="2:9" ht="15" hidden="1" customHeight="1">
      <c r="B122" s="52">
        <v>115</v>
      </c>
      <c r="C122" s="52" t="s">
        <v>990</v>
      </c>
      <c r="D122" s="96">
        <f>SUMIFS(OFM!AD:AD,OFM!C:C,C122)</f>
        <v>0</v>
      </c>
      <c r="E122" s="96">
        <f>SUMIFS(FAM!AD:AD,FAM!C:C,C122)</f>
        <v>0</v>
      </c>
      <c r="F122" s="101">
        <f>SUMIFS(B2S!F:F,B2S!C:C,C122)</f>
        <v>0</v>
      </c>
      <c r="G122" s="97">
        <f t="shared" si="5"/>
        <v>0</v>
      </c>
      <c r="H122" s="98">
        <f>SUMIFS(PSP!R:R,PSP!C:C,C122)</f>
        <v>0</v>
      </c>
      <c r="I122" s="97">
        <f t="shared" si="6"/>
        <v>0</v>
      </c>
    </row>
    <row r="123" spans="2:9" ht="15" hidden="1" customHeight="1">
      <c r="B123" s="52">
        <v>116</v>
      </c>
      <c r="C123" s="52" t="s">
        <v>991</v>
      </c>
      <c r="D123" s="96">
        <f>SUMIFS(OFM!AD:AD,OFM!C:C,C123)</f>
        <v>0</v>
      </c>
      <c r="E123" s="96">
        <f>SUMIFS(FAM!AD:AD,FAM!C:C,C123)</f>
        <v>0</v>
      </c>
      <c r="F123" s="101">
        <f>SUMIFS(B2S!F:F,B2S!C:C,C123)</f>
        <v>0</v>
      </c>
      <c r="G123" s="97">
        <f t="shared" si="5"/>
        <v>0</v>
      </c>
      <c r="H123" s="98">
        <f>SUMIFS(PSP!R:R,PSP!C:C,C123)</f>
        <v>0</v>
      </c>
      <c r="I123" s="97">
        <f t="shared" si="6"/>
        <v>0</v>
      </c>
    </row>
    <row r="124" spans="2:9" ht="15" hidden="1" customHeight="1">
      <c r="B124" s="52">
        <v>117</v>
      </c>
      <c r="C124" s="52" t="s">
        <v>992</v>
      </c>
      <c r="D124" s="96">
        <f>SUMIFS(OFM!AD:AD,OFM!C:C,C124)</f>
        <v>0</v>
      </c>
      <c r="E124" s="96">
        <f>SUMIFS(FAM!AD:AD,FAM!C:C,C124)</f>
        <v>0</v>
      </c>
      <c r="F124" s="101">
        <f>SUMIFS(B2S!F:F,B2S!C:C,C124)</f>
        <v>0</v>
      </c>
      <c r="G124" s="97">
        <f t="shared" si="5"/>
        <v>0</v>
      </c>
      <c r="H124" s="98">
        <f>SUMIFS(PSP!R:R,PSP!C:C,C124)</f>
        <v>0</v>
      </c>
      <c r="I124" s="97">
        <f t="shared" si="6"/>
        <v>0</v>
      </c>
    </row>
    <row r="125" spans="2:9" ht="15" hidden="1" customHeight="1">
      <c r="B125" s="52">
        <v>118</v>
      </c>
      <c r="C125" s="52" t="s">
        <v>993</v>
      </c>
      <c r="D125" s="96">
        <f>SUMIFS(OFM!AD:AD,OFM!C:C,C125)</f>
        <v>0</v>
      </c>
      <c r="E125" s="96">
        <f>SUMIFS(FAM!AD:AD,FAM!C:C,C125)</f>
        <v>0</v>
      </c>
      <c r="F125" s="101">
        <f>SUMIFS(B2S!F:F,B2S!C:C,C125)</f>
        <v>0</v>
      </c>
      <c r="G125" s="97">
        <f t="shared" si="5"/>
        <v>0</v>
      </c>
      <c r="H125" s="98">
        <f>SUMIFS(PSP!R:R,PSP!C:C,C125)</f>
        <v>0</v>
      </c>
      <c r="I125" s="97">
        <f t="shared" si="6"/>
        <v>0</v>
      </c>
    </row>
    <row r="126" spans="2:9" ht="15" hidden="1" customHeight="1">
      <c r="B126" s="52">
        <v>119</v>
      </c>
      <c r="C126" s="52" t="s">
        <v>994</v>
      </c>
      <c r="D126" s="96">
        <f>SUMIFS(OFM!AD:AD,OFM!C:C,C126)</f>
        <v>0</v>
      </c>
      <c r="E126" s="96">
        <f>SUMIFS(FAM!AD:AD,FAM!C:C,C126)</f>
        <v>0</v>
      </c>
      <c r="F126" s="101">
        <f>SUMIFS(B2S!F:F,B2S!C:C,C126)</f>
        <v>0</v>
      </c>
      <c r="G126" s="97">
        <f t="shared" si="5"/>
        <v>0</v>
      </c>
      <c r="H126" s="98">
        <f>SUMIFS(PSP!R:R,PSP!C:C,C126)</f>
        <v>0</v>
      </c>
      <c r="I126" s="97">
        <f t="shared" si="6"/>
        <v>0</v>
      </c>
    </row>
    <row r="127" spans="2:9" ht="15" hidden="1" customHeight="1">
      <c r="B127" s="52">
        <v>120</v>
      </c>
      <c r="C127" s="52" t="s">
        <v>995</v>
      </c>
      <c r="D127" s="96">
        <f>SUMIFS(OFM!AD:AD,OFM!C:C,C127)</f>
        <v>0</v>
      </c>
      <c r="E127" s="96">
        <f>SUMIFS(FAM!AD:AD,FAM!C:C,C127)</f>
        <v>0</v>
      </c>
      <c r="F127" s="101">
        <f>SUMIFS(B2S!F:F,B2S!C:C,C127)</f>
        <v>0</v>
      </c>
      <c r="G127" s="97">
        <f t="shared" si="5"/>
        <v>0</v>
      </c>
      <c r="H127" s="98">
        <f>SUMIFS(PSP!R:R,PSP!C:C,C127)</f>
        <v>0</v>
      </c>
      <c r="I127" s="97">
        <f t="shared" si="6"/>
        <v>0</v>
      </c>
    </row>
    <row r="128" spans="2:9" ht="15" hidden="1" customHeight="1">
      <c r="B128" s="52">
        <v>121</v>
      </c>
      <c r="C128" s="52" t="s">
        <v>996</v>
      </c>
      <c r="D128" s="96">
        <f>SUMIFS(OFM!AD:AD,OFM!C:C,C128)</f>
        <v>0</v>
      </c>
      <c r="E128" s="96">
        <f>SUMIFS(FAM!AD:AD,FAM!C:C,C128)</f>
        <v>0</v>
      </c>
      <c r="F128" s="101">
        <f>SUMIFS(B2S!F:F,B2S!C:C,C128)</f>
        <v>0</v>
      </c>
      <c r="G128" s="97">
        <f t="shared" si="5"/>
        <v>0</v>
      </c>
      <c r="H128" s="98">
        <f>SUMIFS(PSP!R:R,PSP!C:C,C128)</f>
        <v>0</v>
      </c>
      <c r="I128" s="97">
        <f t="shared" si="6"/>
        <v>0</v>
      </c>
    </row>
    <row r="129" spans="2:9" ht="15" hidden="1" customHeight="1">
      <c r="B129" s="52">
        <v>122</v>
      </c>
      <c r="C129" s="52" t="s">
        <v>997</v>
      </c>
      <c r="D129" s="96">
        <f>SUMIFS(OFM!AD:AD,OFM!C:C,C129)</f>
        <v>0</v>
      </c>
      <c r="E129" s="96">
        <f>SUMIFS(FAM!AD:AD,FAM!C:C,C129)</f>
        <v>0</v>
      </c>
      <c r="F129" s="101">
        <f>SUMIFS(B2S!F:F,B2S!C:C,C129)</f>
        <v>0</v>
      </c>
      <c r="G129" s="97">
        <f t="shared" si="5"/>
        <v>0</v>
      </c>
      <c r="H129" s="98">
        <f>SUMIFS(PSP!R:R,PSP!C:C,C129)</f>
        <v>0</v>
      </c>
      <c r="I129" s="97">
        <f t="shared" si="6"/>
        <v>0</v>
      </c>
    </row>
    <row r="130" spans="2:9" ht="15" hidden="1" customHeight="1">
      <c r="B130" s="52">
        <v>123</v>
      </c>
      <c r="C130" s="52" t="s">
        <v>998</v>
      </c>
      <c r="D130" s="96">
        <f>SUMIFS(OFM!AD:AD,OFM!C:C,C130)</f>
        <v>0</v>
      </c>
      <c r="E130" s="96">
        <f>SUMIFS(FAM!AD:AD,FAM!C:C,C130)</f>
        <v>0</v>
      </c>
      <c r="F130" s="101">
        <f>SUMIFS(B2S!F:F,B2S!C:C,C130)</f>
        <v>0</v>
      </c>
      <c r="G130" s="97">
        <f t="shared" si="5"/>
        <v>0</v>
      </c>
      <c r="H130" s="98">
        <f>SUMIFS(PSP!R:R,PSP!C:C,C130)</f>
        <v>0</v>
      </c>
      <c r="I130" s="97">
        <f t="shared" si="6"/>
        <v>0</v>
      </c>
    </row>
    <row r="131" spans="2:9" ht="15" hidden="1" customHeight="1">
      <c r="B131" s="52">
        <v>124</v>
      </c>
      <c r="C131" s="52" t="s">
        <v>999</v>
      </c>
      <c r="D131" s="96">
        <f>SUMIFS(OFM!AD:AD,OFM!C:C,C131)</f>
        <v>0</v>
      </c>
      <c r="E131" s="96">
        <f>SUMIFS(FAM!AD:AD,FAM!C:C,C131)</f>
        <v>0</v>
      </c>
      <c r="F131" s="101">
        <f>SUMIFS(B2S!F:F,B2S!C:C,C131)</f>
        <v>0</v>
      </c>
      <c r="G131" s="97">
        <f t="shared" si="5"/>
        <v>0</v>
      </c>
      <c r="H131" s="98">
        <f>SUMIFS(PSP!R:R,PSP!C:C,C131)</f>
        <v>0</v>
      </c>
      <c r="I131" s="97">
        <f t="shared" si="6"/>
        <v>0</v>
      </c>
    </row>
    <row r="132" spans="2:9" ht="15" hidden="1" customHeight="1">
      <c r="B132" s="52">
        <v>125</v>
      </c>
      <c r="C132" s="52" t="s">
        <v>1000</v>
      </c>
      <c r="D132" s="96">
        <f>SUMIFS(OFM!AD:AD,OFM!C:C,C132)</f>
        <v>0</v>
      </c>
      <c r="E132" s="96">
        <f>SUMIFS(FAM!AD:AD,FAM!C:C,C132)</f>
        <v>0</v>
      </c>
      <c r="F132" s="101">
        <f>SUMIFS(B2S!F:F,B2S!C:C,C132)</f>
        <v>0</v>
      </c>
      <c r="G132" s="97">
        <f t="shared" si="5"/>
        <v>0</v>
      </c>
      <c r="H132" s="98">
        <f>SUMIFS(PSP!R:R,PSP!C:C,C132)</f>
        <v>0</v>
      </c>
      <c r="I132" s="97">
        <f t="shared" si="6"/>
        <v>0</v>
      </c>
    </row>
    <row r="133" spans="2:9" ht="15" hidden="1" customHeight="1">
      <c r="B133" s="52">
        <v>126</v>
      </c>
      <c r="C133" s="52" t="s">
        <v>1001</v>
      </c>
      <c r="D133" s="96">
        <f>SUMIFS(OFM!AD:AD,OFM!C:C,C133)</f>
        <v>0</v>
      </c>
      <c r="E133" s="96">
        <f>SUMIFS(FAM!AD:AD,FAM!C:C,C133)</f>
        <v>0</v>
      </c>
      <c r="F133" s="101">
        <f>SUMIFS(B2S!F:F,B2S!C:C,C133)</f>
        <v>0</v>
      </c>
      <c r="G133" s="97">
        <f t="shared" si="5"/>
        <v>0</v>
      </c>
      <c r="H133" s="98">
        <f>SUMIFS(PSP!R:R,PSP!C:C,C133)</f>
        <v>0</v>
      </c>
      <c r="I133" s="97">
        <f t="shared" si="6"/>
        <v>0</v>
      </c>
    </row>
    <row r="134" spans="2:9" ht="15" hidden="1" customHeight="1">
      <c r="B134" s="52">
        <v>127</v>
      </c>
      <c r="C134" s="52" t="s">
        <v>1002</v>
      </c>
      <c r="D134" s="96">
        <f>SUMIFS(OFM!AD:AD,OFM!C:C,C134)</f>
        <v>0</v>
      </c>
      <c r="E134" s="96">
        <f>SUMIFS(FAM!AD:AD,FAM!C:C,C134)</f>
        <v>0</v>
      </c>
      <c r="F134" s="101">
        <f>SUMIFS(B2S!F:F,B2S!C:C,C134)</f>
        <v>0</v>
      </c>
      <c r="G134" s="97">
        <f t="shared" si="5"/>
        <v>0</v>
      </c>
      <c r="H134" s="98">
        <f>SUMIFS(PSP!R:R,PSP!C:C,C134)</f>
        <v>0</v>
      </c>
      <c r="I134" s="97">
        <f t="shared" si="6"/>
        <v>0</v>
      </c>
    </row>
    <row r="135" spans="2:9" ht="15" hidden="1" customHeight="1">
      <c r="B135" s="52">
        <v>128</v>
      </c>
      <c r="C135" s="52" t="s">
        <v>1003</v>
      </c>
      <c r="D135" s="96">
        <f>SUMIFS(OFM!AD:AD,OFM!C:C,C135)</f>
        <v>0</v>
      </c>
      <c r="E135" s="96">
        <f>SUMIFS(FAM!AD:AD,FAM!C:C,C135)</f>
        <v>0</v>
      </c>
      <c r="F135" s="101">
        <f>SUMIFS(B2S!F:F,B2S!C:C,C135)</f>
        <v>0</v>
      </c>
      <c r="G135" s="97">
        <f t="shared" si="5"/>
        <v>0</v>
      </c>
      <c r="H135" s="98">
        <f>SUMIFS(PSP!R:R,PSP!C:C,C135)</f>
        <v>0</v>
      </c>
      <c r="I135" s="97">
        <f t="shared" si="6"/>
        <v>0</v>
      </c>
    </row>
    <row r="136" spans="2:9" ht="15" hidden="1" customHeight="1">
      <c r="B136" s="52">
        <v>129</v>
      </c>
      <c r="C136" s="52" t="s">
        <v>1004</v>
      </c>
      <c r="D136" s="96">
        <f>SUMIFS(OFM!AD:AD,OFM!C:C,C136)</f>
        <v>0</v>
      </c>
      <c r="E136" s="96">
        <f>SUMIFS(FAM!AD:AD,FAM!C:C,C136)</f>
        <v>0</v>
      </c>
      <c r="F136" s="101">
        <f>SUMIFS(B2S!F:F,B2S!C:C,C136)</f>
        <v>0</v>
      </c>
      <c r="G136" s="97">
        <f t="shared" si="5"/>
        <v>0</v>
      </c>
      <c r="H136" s="98">
        <f>SUMIFS(PSP!R:R,PSP!C:C,C136)</f>
        <v>0</v>
      </c>
      <c r="I136" s="97">
        <f t="shared" si="6"/>
        <v>0</v>
      </c>
    </row>
    <row r="137" spans="2:9" ht="15" hidden="1" customHeight="1">
      <c r="B137" s="52">
        <v>130</v>
      </c>
      <c r="C137" s="52" t="s">
        <v>1005</v>
      </c>
      <c r="D137" s="96">
        <f>SUMIFS(OFM!AD:AD,OFM!C:C,C137)</f>
        <v>0</v>
      </c>
      <c r="E137" s="96">
        <f>SUMIFS(FAM!AD:AD,FAM!C:C,C137)</f>
        <v>0</v>
      </c>
      <c r="F137" s="101">
        <f>SUMIFS(B2S!F:F,B2S!C:C,C137)</f>
        <v>0</v>
      </c>
      <c r="G137" s="97">
        <f t="shared" si="5"/>
        <v>0</v>
      </c>
      <c r="H137" s="98">
        <f>SUMIFS(PSP!R:R,PSP!C:C,C137)</f>
        <v>0</v>
      </c>
      <c r="I137" s="97">
        <f t="shared" si="6"/>
        <v>0</v>
      </c>
    </row>
    <row r="138" spans="2:9" ht="15" hidden="1" customHeight="1">
      <c r="B138" s="52">
        <v>131</v>
      </c>
      <c r="C138" s="52" t="s">
        <v>1006</v>
      </c>
      <c r="D138" s="96">
        <f>SUMIFS(OFM!AD:AD,OFM!C:C,C138)</f>
        <v>0</v>
      </c>
      <c r="E138" s="96">
        <f>SUMIFS(FAM!AD:AD,FAM!C:C,C138)</f>
        <v>0</v>
      </c>
      <c r="F138" s="101">
        <f>SUMIFS(B2S!F:F,B2S!C:C,C138)</f>
        <v>0</v>
      </c>
      <c r="G138" s="97">
        <f t="shared" ref="G138:G159" si="7">SUM(D138:F138)</f>
        <v>0</v>
      </c>
      <c r="H138" s="98">
        <f>SUMIFS(PSP!R:R,PSP!C:C,C138)</f>
        <v>0</v>
      </c>
      <c r="I138" s="97">
        <f t="shared" ref="I138:I165" si="8">SUM(G138:H138)</f>
        <v>0</v>
      </c>
    </row>
    <row r="139" spans="2:9" ht="15" hidden="1" customHeight="1">
      <c r="B139" s="52">
        <v>132</v>
      </c>
      <c r="C139" s="52" t="s">
        <v>1007</v>
      </c>
      <c r="D139" s="96">
        <f>SUMIFS(OFM!AD:AD,OFM!C:C,C139)</f>
        <v>0</v>
      </c>
      <c r="E139" s="96">
        <f>SUMIFS(FAM!AD:AD,FAM!C:C,C139)</f>
        <v>0</v>
      </c>
      <c r="F139" s="101">
        <f>SUMIFS(B2S!F:F,B2S!C:C,C139)</f>
        <v>0</v>
      </c>
      <c r="G139" s="97">
        <f t="shared" si="7"/>
        <v>0</v>
      </c>
      <c r="H139" s="98">
        <f>SUMIFS(PSP!R:R,PSP!C:C,C139)</f>
        <v>0</v>
      </c>
      <c r="I139" s="97">
        <f t="shared" si="8"/>
        <v>0</v>
      </c>
    </row>
    <row r="140" spans="2:9" ht="15" hidden="1" customHeight="1">
      <c r="B140" s="52">
        <v>133</v>
      </c>
      <c r="C140" s="52" t="s">
        <v>1008</v>
      </c>
      <c r="D140" s="96">
        <f>SUMIFS(OFM!AD:AD,OFM!C:C,C140)</f>
        <v>0</v>
      </c>
      <c r="E140" s="96">
        <f>SUMIFS(FAM!AD:AD,FAM!C:C,C140)</f>
        <v>0</v>
      </c>
      <c r="F140" s="101">
        <f>SUMIFS(B2S!F:F,B2S!C:C,C140)</f>
        <v>0</v>
      </c>
      <c r="G140" s="97">
        <f t="shared" si="7"/>
        <v>0</v>
      </c>
      <c r="H140" s="98">
        <f>SUMIFS(PSP!R:R,PSP!C:C,C140)</f>
        <v>0</v>
      </c>
      <c r="I140" s="97">
        <f t="shared" si="8"/>
        <v>0</v>
      </c>
    </row>
    <row r="141" spans="2:9" ht="15" hidden="1" customHeight="1">
      <c r="B141" s="52">
        <v>134</v>
      </c>
      <c r="C141" s="52" t="s">
        <v>1009</v>
      </c>
      <c r="D141" s="96">
        <f>SUMIFS(OFM!AD:AD,OFM!C:C,C141)</f>
        <v>0</v>
      </c>
      <c r="E141" s="96">
        <f>SUMIFS(FAM!AD:AD,FAM!C:C,C141)</f>
        <v>0</v>
      </c>
      <c r="F141" s="101">
        <f>SUMIFS(B2S!F:F,B2S!C:C,C141)</f>
        <v>0</v>
      </c>
      <c r="G141" s="97">
        <f t="shared" si="7"/>
        <v>0</v>
      </c>
      <c r="H141" s="98">
        <f>SUMIFS(PSP!R:R,PSP!C:C,C141)</f>
        <v>0</v>
      </c>
      <c r="I141" s="97">
        <f t="shared" si="8"/>
        <v>0</v>
      </c>
    </row>
    <row r="142" spans="2:9" ht="15" hidden="1" customHeight="1">
      <c r="B142" s="52">
        <v>135</v>
      </c>
      <c r="C142" s="52" t="s">
        <v>1010</v>
      </c>
      <c r="D142" s="96">
        <f>SUMIFS(OFM!AD:AD,OFM!C:C,C142)</f>
        <v>0</v>
      </c>
      <c r="E142" s="96">
        <f>SUMIFS(FAM!AD:AD,FAM!C:C,C142)</f>
        <v>0</v>
      </c>
      <c r="F142" s="101">
        <f>SUMIFS(B2S!F:F,B2S!C:C,C142)</f>
        <v>0</v>
      </c>
      <c r="G142" s="97">
        <f t="shared" si="7"/>
        <v>0</v>
      </c>
      <c r="H142" s="98">
        <f>SUMIFS(PSP!R:R,PSP!C:C,C142)</f>
        <v>0</v>
      </c>
      <c r="I142" s="97">
        <f t="shared" si="8"/>
        <v>0</v>
      </c>
    </row>
    <row r="143" spans="2:9" ht="15" hidden="1" customHeight="1">
      <c r="B143" s="52">
        <v>136</v>
      </c>
      <c r="C143" s="52" t="s">
        <v>1011</v>
      </c>
      <c r="D143" s="96">
        <f>SUMIFS(OFM!AD:AD,OFM!C:C,C143)</f>
        <v>0</v>
      </c>
      <c r="E143" s="96">
        <f>SUMIFS(FAM!AD:AD,FAM!C:C,C143)</f>
        <v>0</v>
      </c>
      <c r="F143" s="101">
        <f>SUMIFS(B2S!F:F,B2S!C:C,C143)</f>
        <v>0</v>
      </c>
      <c r="G143" s="97">
        <f t="shared" si="7"/>
        <v>0</v>
      </c>
      <c r="H143" s="98">
        <f>SUMIFS(PSP!R:R,PSP!C:C,C143)</f>
        <v>0</v>
      </c>
      <c r="I143" s="97">
        <f t="shared" si="8"/>
        <v>0</v>
      </c>
    </row>
    <row r="144" spans="2:9" ht="15" hidden="1" customHeight="1">
      <c r="B144" s="52">
        <v>137</v>
      </c>
      <c r="C144" s="52" t="s">
        <v>1012</v>
      </c>
      <c r="D144" s="96">
        <f>SUMIFS(OFM!AD:AD,OFM!C:C,C144)</f>
        <v>0</v>
      </c>
      <c r="E144" s="96">
        <f>SUMIFS(FAM!AD:AD,FAM!C:C,C144)</f>
        <v>0</v>
      </c>
      <c r="F144" s="101">
        <f>SUMIFS(B2S!F:F,B2S!C:C,C144)</f>
        <v>0</v>
      </c>
      <c r="G144" s="97">
        <f t="shared" si="7"/>
        <v>0</v>
      </c>
      <c r="H144" s="98">
        <f>SUMIFS(PSP!R:R,PSP!C:C,C144)</f>
        <v>0</v>
      </c>
      <c r="I144" s="97">
        <f t="shared" si="8"/>
        <v>0</v>
      </c>
    </row>
    <row r="145" spans="2:9" ht="15" hidden="1" customHeight="1">
      <c r="B145" s="52">
        <v>138</v>
      </c>
      <c r="C145" s="52" t="s">
        <v>1013</v>
      </c>
      <c r="D145" s="96">
        <f>SUMIFS(OFM!AD:AD,OFM!C:C,C145)</f>
        <v>0</v>
      </c>
      <c r="E145" s="96">
        <f>SUMIFS(FAM!AD:AD,FAM!C:C,C145)</f>
        <v>0</v>
      </c>
      <c r="F145" s="101">
        <f>SUMIFS(B2S!F:F,B2S!C:C,C145)</f>
        <v>0</v>
      </c>
      <c r="G145" s="97">
        <f t="shared" si="7"/>
        <v>0</v>
      </c>
      <c r="H145" s="98">
        <f>SUMIFS(PSP!R:R,PSP!C:C,C145)</f>
        <v>0</v>
      </c>
      <c r="I145" s="97">
        <f t="shared" si="8"/>
        <v>0</v>
      </c>
    </row>
    <row r="146" spans="2:9" ht="15" hidden="1" customHeight="1">
      <c r="B146" s="52">
        <v>139</v>
      </c>
      <c r="C146" s="52" t="s">
        <v>1014</v>
      </c>
      <c r="D146" s="96">
        <f>SUMIFS(OFM!AD:AD,OFM!C:C,C146)</f>
        <v>0</v>
      </c>
      <c r="E146" s="96">
        <f>SUMIFS(FAM!AD:AD,FAM!C:C,C146)</f>
        <v>0</v>
      </c>
      <c r="F146" s="101">
        <f>SUMIFS(B2S!F:F,B2S!C:C,C146)</f>
        <v>0</v>
      </c>
      <c r="G146" s="97">
        <f t="shared" si="7"/>
        <v>0</v>
      </c>
      <c r="H146" s="98">
        <f>SUMIFS(PSP!R:R,PSP!C:C,C146)</f>
        <v>0</v>
      </c>
      <c r="I146" s="97">
        <f t="shared" si="8"/>
        <v>0</v>
      </c>
    </row>
    <row r="147" spans="2:9" ht="15" hidden="1" customHeight="1">
      <c r="B147" s="52">
        <v>140</v>
      </c>
      <c r="C147" s="52" t="s">
        <v>1015</v>
      </c>
      <c r="D147" s="96">
        <f>SUMIFS(OFM!AD:AD,OFM!C:C,C147)</f>
        <v>0</v>
      </c>
      <c r="E147" s="96">
        <f>SUMIFS(FAM!AD:AD,FAM!C:C,C147)</f>
        <v>0</v>
      </c>
      <c r="F147" s="101">
        <f>SUMIFS(B2S!F:F,B2S!C:C,C147)</f>
        <v>0</v>
      </c>
      <c r="G147" s="97">
        <f t="shared" si="7"/>
        <v>0</v>
      </c>
      <c r="H147" s="98">
        <f>SUMIFS(PSP!R:R,PSP!C:C,C147)</f>
        <v>0</v>
      </c>
      <c r="I147" s="97">
        <f t="shared" si="8"/>
        <v>0</v>
      </c>
    </row>
    <row r="148" spans="2:9" ht="15" hidden="1" customHeight="1">
      <c r="B148" s="52">
        <v>141</v>
      </c>
      <c r="C148" s="52" t="s">
        <v>1016</v>
      </c>
      <c r="D148" s="96">
        <f>SUMIFS(OFM!AD:AD,OFM!C:C,C148)</f>
        <v>0</v>
      </c>
      <c r="E148" s="96">
        <f>SUMIFS(FAM!AD:AD,FAM!C:C,C148)</f>
        <v>0</v>
      </c>
      <c r="F148" s="101">
        <f>SUMIFS(B2S!F:F,B2S!C:C,C148)</f>
        <v>0</v>
      </c>
      <c r="G148" s="97">
        <f t="shared" si="7"/>
        <v>0</v>
      </c>
      <c r="H148" s="98">
        <f>SUMIFS(PSP!R:R,PSP!C:C,C148)</f>
        <v>0</v>
      </c>
      <c r="I148" s="97">
        <f t="shared" si="8"/>
        <v>0</v>
      </c>
    </row>
    <row r="149" spans="2:9" ht="15" hidden="1" customHeight="1">
      <c r="B149" s="52">
        <v>142</v>
      </c>
      <c r="C149" s="52" t="s">
        <v>1017</v>
      </c>
      <c r="D149" s="96">
        <f>SUMIFS(OFM!AD:AD,OFM!C:C,C149)</f>
        <v>0</v>
      </c>
      <c r="E149" s="96">
        <f>SUMIFS(FAM!AD:AD,FAM!C:C,C149)</f>
        <v>0</v>
      </c>
      <c r="F149" s="101">
        <f>SUMIFS(B2S!F:F,B2S!C:C,C149)</f>
        <v>0</v>
      </c>
      <c r="G149" s="97">
        <f t="shared" si="7"/>
        <v>0</v>
      </c>
      <c r="H149" s="98">
        <f>SUMIFS(PSP!R:R,PSP!C:C,C149)</f>
        <v>0</v>
      </c>
      <c r="I149" s="97">
        <f t="shared" si="8"/>
        <v>0</v>
      </c>
    </row>
    <row r="150" spans="2:9" ht="15" hidden="1" customHeight="1">
      <c r="B150" s="52">
        <v>143</v>
      </c>
      <c r="C150" s="52" t="s">
        <v>1018</v>
      </c>
      <c r="D150" s="96">
        <f>SUMIFS(OFM!AD:AD,OFM!C:C,C150)</f>
        <v>0</v>
      </c>
      <c r="E150" s="96">
        <f>SUMIFS(FAM!AD:AD,FAM!C:C,C150)</f>
        <v>0</v>
      </c>
      <c r="F150" s="101">
        <f>SUMIFS(B2S!F:F,B2S!C:C,C150)</f>
        <v>0</v>
      </c>
      <c r="G150" s="97">
        <f t="shared" si="7"/>
        <v>0</v>
      </c>
      <c r="H150" s="98">
        <f>SUMIFS(PSP!R:R,PSP!C:C,C150)</f>
        <v>0</v>
      </c>
      <c r="I150" s="97">
        <f t="shared" si="8"/>
        <v>0</v>
      </c>
    </row>
    <row r="151" spans="2:9" ht="15" hidden="1" customHeight="1">
      <c r="B151" s="52">
        <v>144</v>
      </c>
      <c r="C151" s="52" t="s">
        <v>1019</v>
      </c>
      <c r="D151" s="96">
        <f>SUMIFS(OFM!AD:AD,OFM!C:C,C151)</f>
        <v>0</v>
      </c>
      <c r="E151" s="96">
        <f>SUMIFS(FAM!AD:AD,FAM!C:C,C151)</f>
        <v>0</v>
      </c>
      <c r="F151" s="101">
        <f>SUMIFS(B2S!F:F,B2S!C:C,C151)</f>
        <v>0</v>
      </c>
      <c r="G151" s="97">
        <f t="shared" si="7"/>
        <v>0</v>
      </c>
      <c r="H151" s="98">
        <f>SUMIFS(PSP!R:R,PSP!C:C,C151)</f>
        <v>0</v>
      </c>
      <c r="I151" s="97">
        <f t="shared" si="8"/>
        <v>0</v>
      </c>
    </row>
    <row r="152" spans="2:9" ht="15" hidden="1" customHeight="1">
      <c r="B152" s="52">
        <v>145</v>
      </c>
      <c r="C152" s="52" t="s">
        <v>1020</v>
      </c>
      <c r="D152" s="96">
        <f>SUMIFS(OFM!AD:AD,OFM!C:C,C152)</f>
        <v>0</v>
      </c>
      <c r="E152" s="96">
        <f>SUMIFS(FAM!AD:AD,FAM!C:C,C152)</f>
        <v>0</v>
      </c>
      <c r="F152" s="101">
        <f>SUMIFS(B2S!F:F,B2S!C:C,C152)</f>
        <v>0</v>
      </c>
      <c r="G152" s="97">
        <f t="shared" si="7"/>
        <v>0</v>
      </c>
      <c r="H152" s="98">
        <f>SUMIFS(PSP!R:R,PSP!C:C,C152)</f>
        <v>0</v>
      </c>
      <c r="I152" s="97">
        <f t="shared" si="8"/>
        <v>0</v>
      </c>
    </row>
    <row r="153" spans="2:9" ht="15" hidden="1" customHeight="1">
      <c r="B153" s="52">
        <v>146</v>
      </c>
      <c r="C153" s="52" t="s">
        <v>1021</v>
      </c>
      <c r="D153" s="96">
        <f>SUMIFS(OFM!AD:AD,OFM!C:C,C153)</f>
        <v>0</v>
      </c>
      <c r="E153" s="96">
        <f>SUMIFS(FAM!AD:AD,FAM!C:C,C153)</f>
        <v>0</v>
      </c>
      <c r="F153" s="101">
        <f>SUMIFS(B2S!F:F,B2S!C:C,C153)</f>
        <v>0</v>
      </c>
      <c r="G153" s="97">
        <f t="shared" si="7"/>
        <v>0</v>
      </c>
      <c r="H153" s="98">
        <f>SUMIFS(PSP!R:R,PSP!C:C,C153)</f>
        <v>0</v>
      </c>
      <c r="I153" s="97">
        <f t="shared" si="8"/>
        <v>0</v>
      </c>
    </row>
    <row r="154" spans="2:9" ht="15" hidden="1" customHeight="1">
      <c r="B154" s="52">
        <v>147</v>
      </c>
      <c r="C154" s="52" t="s">
        <v>1022</v>
      </c>
      <c r="D154" s="96">
        <f>SUMIFS(OFM!AD:AD,OFM!C:C,C154)</f>
        <v>0</v>
      </c>
      <c r="E154" s="96">
        <f>SUMIFS(FAM!AD:AD,FAM!C:C,C154)</f>
        <v>0</v>
      </c>
      <c r="F154" s="101">
        <f>SUMIFS(B2S!F:F,B2S!C:C,C154)</f>
        <v>0</v>
      </c>
      <c r="G154" s="97">
        <f t="shared" si="7"/>
        <v>0</v>
      </c>
      <c r="H154" s="98">
        <f>SUMIFS(PSP!R:R,PSP!C:C,C154)</f>
        <v>0</v>
      </c>
      <c r="I154" s="97">
        <f t="shared" si="8"/>
        <v>0</v>
      </c>
    </row>
    <row r="155" spans="2:9" ht="15" hidden="1" customHeight="1">
      <c r="B155" s="52">
        <v>148</v>
      </c>
      <c r="C155" s="52" t="s">
        <v>1023</v>
      </c>
      <c r="D155" s="96">
        <f>SUMIFS(OFM!AD:AD,OFM!C:C,C155)</f>
        <v>0</v>
      </c>
      <c r="E155" s="96">
        <f>SUMIFS(FAM!AD:AD,FAM!C:C,C155)</f>
        <v>0</v>
      </c>
      <c r="F155" s="101">
        <f>SUMIFS(B2S!F:F,B2S!C:C,C155)</f>
        <v>0</v>
      </c>
      <c r="G155" s="97">
        <f t="shared" si="7"/>
        <v>0</v>
      </c>
      <c r="H155" s="98">
        <f>SUMIFS(PSP!R:R,PSP!C:C,C155)</f>
        <v>0</v>
      </c>
      <c r="I155" s="97">
        <f t="shared" si="8"/>
        <v>0</v>
      </c>
    </row>
    <row r="156" spans="2:9" ht="15" hidden="1" customHeight="1">
      <c r="B156" s="52">
        <v>149</v>
      </c>
      <c r="C156" s="52" t="s">
        <v>1024</v>
      </c>
      <c r="D156" s="96">
        <f>SUMIFS(OFM!AD:AD,OFM!C:C,C156)</f>
        <v>0</v>
      </c>
      <c r="E156" s="96">
        <f>SUMIFS(FAM!AD:AD,FAM!C:C,C156)</f>
        <v>0</v>
      </c>
      <c r="F156" s="101">
        <f>SUMIFS(B2S!F:F,B2S!C:C,C156)</f>
        <v>0</v>
      </c>
      <c r="G156" s="97">
        <f t="shared" si="7"/>
        <v>0</v>
      </c>
      <c r="H156" s="98">
        <f>SUMIFS(PSP!R:R,PSP!C:C,C156)</f>
        <v>0</v>
      </c>
      <c r="I156" s="97">
        <f t="shared" si="8"/>
        <v>0</v>
      </c>
    </row>
    <row r="157" spans="2:9" ht="15" hidden="1" customHeight="1">
      <c r="B157" s="52">
        <v>150</v>
      </c>
      <c r="C157" s="52" t="s">
        <v>1025</v>
      </c>
      <c r="D157" s="96">
        <f>SUMIFS(OFM!AD:AD,OFM!C:C,C157)</f>
        <v>0</v>
      </c>
      <c r="E157" s="96">
        <f>SUMIFS(FAM!AD:AD,FAM!C:C,C157)</f>
        <v>0</v>
      </c>
      <c r="F157" s="101">
        <f>SUMIFS(B2S!F:F,B2S!C:C,C157)</f>
        <v>0</v>
      </c>
      <c r="G157" s="97">
        <f t="shared" si="7"/>
        <v>0</v>
      </c>
      <c r="H157" s="98">
        <f>SUMIFS(PSP!R:R,PSP!C:C,C157)</f>
        <v>0</v>
      </c>
      <c r="I157" s="97">
        <f t="shared" si="8"/>
        <v>0</v>
      </c>
    </row>
    <row r="158" spans="2:9" ht="15" hidden="1" customHeight="1">
      <c r="B158" s="52">
        <v>151</v>
      </c>
      <c r="C158" s="52" t="s">
        <v>1026</v>
      </c>
      <c r="D158" s="96">
        <f>SUMIFS(OFM!AD:AD,OFM!C:C,C158)</f>
        <v>0</v>
      </c>
      <c r="E158" s="96">
        <f>SUMIFS(FAM!AD:AD,FAM!C:C,C158)</f>
        <v>0</v>
      </c>
      <c r="F158" s="101">
        <f>SUMIFS(B2S!F:F,B2S!C:C,C158)</f>
        <v>0</v>
      </c>
      <c r="G158" s="97">
        <f t="shared" si="7"/>
        <v>0</v>
      </c>
      <c r="H158" s="98">
        <f>SUMIFS(PSP!R:R,PSP!C:C,C158)</f>
        <v>0</v>
      </c>
      <c r="I158" s="97">
        <f t="shared" si="8"/>
        <v>0</v>
      </c>
    </row>
    <row r="159" spans="2:9" ht="15" hidden="1" customHeight="1">
      <c r="B159" s="52">
        <v>152</v>
      </c>
      <c r="C159" s="52" t="s">
        <v>1027</v>
      </c>
      <c r="D159" s="96">
        <f>SUMIFS(OFM!AD:AD,OFM!C:C,C159)</f>
        <v>0</v>
      </c>
      <c r="E159" s="96">
        <f>SUMIFS(FAM!AD:AD,FAM!C:C,C159)</f>
        <v>0</v>
      </c>
      <c r="F159" s="101">
        <f>SUMIFS(B2S!F:F,B2S!C:C,C159)</f>
        <v>0</v>
      </c>
      <c r="G159" s="97">
        <f t="shared" si="7"/>
        <v>0</v>
      </c>
      <c r="H159" s="98">
        <f>SUMIFS(PSP!R:R,PSP!C:C,C159)</f>
        <v>0</v>
      </c>
      <c r="I159" s="97">
        <f t="shared" si="8"/>
        <v>0</v>
      </c>
    </row>
    <row r="160" spans="2:9" ht="15" hidden="1" customHeight="1">
      <c r="B160" s="52">
        <v>153</v>
      </c>
      <c r="C160" s="52" t="s">
        <v>1088</v>
      </c>
      <c r="D160" s="96">
        <f>SUMIFS(OFM!AD:AD,OFM!C:C,C160)</f>
        <v>0</v>
      </c>
      <c r="E160" s="96">
        <f>SUMIFS(FAM!AD:AD,FAM!C:C,C160)</f>
        <v>0</v>
      </c>
      <c r="F160" s="101">
        <f>SUMIFS(B2S!F:F,B2S!C:C,C160)</f>
        <v>0</v>
      </c>
      <c r="G160" s="97">
        <f t="shared" ref="G160:G165" si="9">SUM(D160:F160)</f>
        <v>0</v>
      </c>
      <c r="H160" s="98">
        <f>SUMIFS(PSP!R:R,PSP!C:C,C160)</f>
        <v>0</v>
      </c>
      <c r="I160" s="97">
        <f t="shared" si="8"/>
        <v>0</v>
      </c>
    </row>
    <row r="161" spans="2:9" ht="15" hidden="1" customHeight="1">
      <c r="B161" s="52">
        <v>154</v>
      </c>
      <c r="C161" s="52" t="s">
        <v>1089</v>
      </c>
      <c r="D161" s="96">
        <f>SUMIFS(OFM!AD:AD,OFM!C:C,C161)</f>
        <v>0</v>
      </c>
      <c r="E161" s="96">
        <f>SUMIFS(FAM!AD:AD,FAM!C:C,C161)</f>
        <v>0</v>
      </c>
      <c r="F161" s="101">
        <f>SUMIFS(B2S!F:F,B2S!C:C,C161)</f>
        <v>0</v>
      </c>
      <c r="G161" s="97">
        <f t="shared" si="9"/>
        <v>0</v>
      </c>
      <c r="H161" s="98">
        <f>SUMIFS(PSP!R:R,PSP!C:C,C161)</f>
        <v>0</v>
      </c>
      <c r="I161" s="97">
        <f t="shared" si="8"/>
        <v>0</v>
      </c>
    </row>
    <row r="162" spans="2:9" ht="15" hidden="1" customHeight="1">
      <c r="B162" s="52">
        <v>155</v>
      </c>
      <c r="C162" s="52" t="s">
        <v>1090</v>
      </c>
      <c r="D162" s="96">
        <f>SUMIFS(OFM!AD:AD,OFM!C:C,C162)</f>
        <v>0</v>
      </c>
      <c r="E162" s="96">
        <f>SUMIFS(FAM!AD:AD,FAM!C:C,C162)</f>
        <v>0</v>
      </c>
      <c r="F162" s="101">
        <f>SUMIFS(B2S!F:F,B2S!C:C,C162)</f>
        <v>0</v>
      </c>
      <c r="G162" s="97">
        <f t="shared" si="9"/>
        <v>0</v>
      </c>
      <c r="H162" s="98">
        <f>SUMIFS(PSP!R:R,PSP!C:C,C162)</f>
        <v>0</v>
      </c>
      <c r="I162" s="97">
        <f t="shared" si="8"/>
        <v>0</v>
      </c>
    </row>
    <row r="163" spans="2:9" ht="15" hidden="1" customHeight="1">
      <c r="B163" s="52">
        <v>156</v>
      </c>
      <c r="C163" s="52" t="s">
        <v>1091</v>
      </c>
      <c r="D163" s="96">
        <f>SUMIFS(OFM!AD:AD,OFM!C:C,C163)</f>
        <v>0</v>
      </c>
      <c r="E163" s="96">
        <f>SUMIFS(FAM!AD:AD,FAM!C:C,C163)</f>
        <v>0</v>
      </c>
      <c r="F163" s="101">
        <f>SUMIFS(B2S!F:F,B2S!C:C,C163)</f>
        <v>0</v>
      </c>
      <c r="G163" s="97">
        <f t="shared" si="9"/>
        <v>0</v>
      </c>
      <c r="H163" s="98">
        <f>SUMIFS(PSP!R:R,PSP!C:C,C163)</f>
        <v>0</v>
      </c>
      <c r="I163" s="97">
        <f t="shared" si="8"/>
        <v>0</v>
      </c>
    </row>
    <row r="164" spans="2:9" ht="15" hidden="1" customHeight="1">
      <c r="B164" s="52">
        <v>157</v>
      </c>
      <c r="C164" s="52" t="s">
        <v>1092</v>
      </c>
      <c r="D164" s="96">
        <f>SUMIFS(OFM!AD:AD,OFM!C:C,C164)</f>
        <v>0</v>
      </c>
      <c r="E164" s="96">
        <f>SUMIFS(FAM!AD:AD,FAM!C:C,C164)</f>
        <v>0</v>
      </c>
      <c r="F164" s="101">
        <f>SUMIFS(B2S!F:F,B2S!C:C,C164)</f>
        <v>0</v>
      </c>
      <c r="G164" s="97">
        <f t="shared" si="9"/>
        <v>0</v>
      </c>
      <c r="H164" s="98">
        <f>SUMIFS(PSP!R:R,PSP!C:C,C164)</f>
        <v>0</v>
      </c>
      <c r="I164" s="97">
        <f t="shared" si="8"/>
        <v>0</v>
      </c>
    </row>
    <row r="165" spans="2:9" ht="15" hidden="1" customHeight="1">
      <c r="B165" s="52">
        <v>158</v>
      </c>
      <c r="C165" s="52" t="s">
        <v>1093</v>
      </c>
      <c r="D165" s="96">
        <f>SUMIFS(OFM!AD:AD,OFM!C:C,C165)</f>
        <v>0</v>
      </c>
      <c r="E165" s="96">
        <f>SUMIFS(FAM!AD:AD,FAM!C:C,C165)</f>
        <v>0</v>
      </c>
      <c r="F165" s="101">
        <f>SUMIFS(B2S!F:F,B2S!C:C,C165)</f>
        <v>0</v>
      </c>
      <c r="G165" s="97">
        <f t="shared" si="9"/>
        <v>0</v>
      </c>
      <c r="H165" s="98">
        <f>SUMIFS(PSP!R:R,PSP!C:C,C165)</f>
        <v>0</v>
      </c>
      <c r="I165" s="97">
        <f t="shared" si="8"/>
        <v>0</v>
      </c>
    </row>
  </sheetData>
  <autoFilter ref="B4:I165">
    <filterColumn colId="7">
      <filters>
        <filter val="1,028.75"/>
        <filter val="1,150.50"/>
        <filter val="1,267,169.00"/>
        <filter val="1,455.00"/>
        <filter val="1,456.25"/>
        <filter val="1,786.25"/>
        <filter val="1,852.50"/>
        <filter val="1,986.25"/>
        <filter val="12,026.50"/>
        <filter val="13,133.75"/>
        <filter val="13,851.00"/>
        <filter val="13,977.50"/>
        <filter val="132,368.50"/>
        <filter val="14,176.50"/>
        <filter val="15,423.25"/>
        <filter val="15,607.75"/>
        <filter val="15,840.75"/>
        <filter val="16,024.75"/>
        <filter val="16,035.00"/>
        <filter val="16,737.25"/>
        <filter val="17,282.50"/>
        <filter val="17,712.75"/>
        <filter val="179,538.75"/>
        <filter val="18,549.00"/>
        <filter val="18,980.75"/>
        <filter val="19,165.00"/>
        <filter val="224,371.25"/>
        <filter val="23,121.25"/>
        <filter val="3,082.50"/>
        <filter val="3,333.75"/>
        <filter val="3,773.00"/>
        <filter val="3,945.00"/>
        <filter val="33,421.50"/>
        <filter val="34,218.25"/>
        <filter val="35,202.00"/>
        <filter val="4,154.75"/>
        <filter val="4,380.50"/>
        <filter val="4,521.00"/>
        <filter val="4,792.50"/>
        <filter val="46,177.50"/>
        <filter val="49,241.00"/>
        <filter val="5,183.75"/>
        <filter val="5,312.50"/>
        <filter val="5,880.00"/>
        <filter val="518.75"/>
        <filter val="53,204.25"/>
        <filter val="6,127.00"/>
        <filter val="6,319.00"/>
        <filter val="7,386.75"/>
        <filter val="7,567.50"/>
        <filter val="79,535.50"/>
        <filter val="8,017.00"/>
        <filter val="8,146.00"/>
        <filter val="8,501.25"/>
        <filter val="8,676.00"/>
        <filter val="950.00"/>
        <filter val="961.25"/>
      </filters>
    </filterColumn>
  </autoFilter>
  <mergeCells count="6">
    <mergeCell ref="B5:C5"/>
    <mergeCell ref="I3:I4"/>
    <mergeCell ref="B3:B4"/>
    <mergeCell ref="C3:C4"/>
    <mergeCell ref="G3:G4"/>
    <mergeCell ref="H3:H4"/>
  </mergeCells>
  <pageMargins left="0.7" right="0.7" top="0.75" bottom="0.75" header="0.3" footer="0.3"/>
  <pageSetup paperSize="26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9"/>
  <sheetViews>
    <sheetView showGridLines="0" workbookViewId="0">
      <pane xSplit="3" ySplit="2" topLeftCell="AB20" activePane="bottomRight" state="frozen"/>
      <selection pane="topRight" activeCell="D1" sqref="D1"/>
      <selection pane="bottomLeft" activeCell="A3" sqref="A3"/>
      <selection pane="bottomRight" activeCell="AG27" sqref="AG27"/>
    </sheetView>
  </sheetViews>
  <sheetFormatPr defaultRowHeight="15"/>
  <cols>
    <col min="1" max="1" width="6.42578125" style="31" customWidth="1"/>
    <col min="2" max="2" width="27.42578125" bestFit="1" customWidth="1"/>
    <col min="4" max="8" width="9.5703125" hidden="1" customWidth="1"/>
    <col min="9" max="9" width="10" hidden="1" customWidth="1"/>
    <col min="10" max="11" width="9.5703125" hidden="1" customWidth="1"/>
    <col min="12" max="12" width="10" hidden="1" customWidth="1"/>
    <col min="13" max="14" width="9.5703125" hidden="1" customWidth="1"/>
    <col min="15" max="15" width="10" hidden="1" customWidth="1"/>
    <col min="16" max="17" width="9.5703125" hidden="1" customWidth="1"/>
    <col min="18" max="18" width="10" hidden="1" customWidth="1"/>
    <col min="19" max="20" width="9.5703125" hidden="1" customWidth="1"/>
    <col min="21" max="21" width="10" hidden="1" customWidth="1"/>
    <col min="22" max="23" width="9.5703125" hidden="1" customWidth="1"/>
    <col min="24" max="24" width="10" hidden="1" customWidth="1"/>
    <col min="25" max="26" width="9.5703125" hidden="1" customWidth="1"/>
    <col min="27" max="27" width="10" hidden="1" customWidth="1"/>
    <col min="28" max="28" width="9.5703125" customWidth="1"/>
    <col min="29" max="29" width="10" bestFit="1" customWidth="1"/>
    <col min="30" max="30" width="11" bestFit="1" customWidth="1"/>
  </cols>
  <sheetData>
    <row r="1" spans="1:30">
      <c r="A1" s="126" t="s">
        <v>0</v>
      </c>
      <c r="B1" s="127" t="s">
        <v>2</v>
      </c>
      <c r="C1" s="126" t="s">
        <v>1</v>
      </c>
      <c r="D1" s="122">
        <v>42795</v>
      </c>
      <c r="E1" s="123"/>
      <c r="F1" s="124"/>
      <c r="G1" s="122">
        <v>42826</v>
      </c>
      <c r="H1" s="123"/>
      <c r="I1" s="124"/>
      <c r="J1" s="122">
        <v>42856</v>
      </c>
      <c r="K1" s="123"/>
      <c r="L1" s="124"/>
      <c r="M1" s="122">
        <v>42887</v>
      </c>
      <c r="N1" s="123"/>
      <c r="O1" s="124"/>
      <c r="P1" s="122">
        <v>42917</v>
      </c>
      <c r="Q1" s="123"/>
      <c r="R1" s="124"/>
      <c r="S1" s="122">
        <v>42948</v>
      </c>
      <c r="T1" s="123"/>
      <c r="U1" s="124"/>
      <c r="V1" s="122">
        <v>42979</v>
      </c>
      <c r="W1" s="123"/>
      <c r="X1" s="124"/>
      <c r="Y1" s="122">
        <v>43009</v>
      </c>
      <c r="Z1" s="123"/>
      <c r="AA1" s="124"/>
      <c r="AB1" s="125">
        <v>43040</v>
      </c>
      <c r="AC1" s="125"/>
      <c r="AD1" s="125"/>
    </row>
    <row r="2" spans="1:30">
      <c r="A2" s="126"/>
      <c r="B2" s="127"/>
      <c r="C2" s="126"/>
      <c r="D2" s="32" t="s">
        <v>925</v>
      </c>
      <c r="E2" s="32" t="s">
        <v>924</v>
      </c>
      <c r="F2" s="82">
        <v>0.25</v>
      </c>
      <c r="G2" s="32" t="s">
        <v>925</v>
      </c>
      <c r="H2" s="32" t="s">
        <v>924</v>
      </c>
      <c r="I2" s="82">
        <v>0.25</v>
      </c>
      <c r="J2" s="32" t="s">
        <v>925</v>
      </c>
      <c r="K2" s="32" t="s">
        <v>924</v>
      </c>
      <c r="L2" s="82">
        <v>0.25</v>
      </c>
      <c r="M2" s="32" t="s">
        <v>925</v>
      </c>
      <c r="N2" s="32" t="s">
        <v>924</v>
      </c>
      <c r="O2" s="82">
        <v>0.25</v>
      </c>
      <c r="P2" s="32" t="s">
        <v>925</v>
      </c>
      <c r="Q2" s="32" t="s">
        <v>924</v>
      </c>
      <c r="R2" s="82">
        <v>0.25</v>
      </c>
      <c r="S2" s="32" t="s">
        <v>925</v>
      </c>
      <c r="T2" s="33" t="s">
        <v>924</v>
      </c>
      <c r="U2" s="82">
        <v>0.25</v>
      </c>
      <c r="V2" s="32" t="s">
        <v>925</v>
      </c>
      <c r="W2" s="32" t="s">
        <v>924</v>
      </c>
      <c r="X2" s="82">
        <v>0.25</v>
      </c>
      <c r="Y2" s="32" t="s">
        <v>925</v>
      </c>
      <c r="Z2" s="32" t="s">
        <v>924</v>
      </c>
      <c r="AA2" s="82">
        <v>0.25</v>
      </c>
      <c r="AB2" s="76" t="s">
        <v>925</v>
      </c>
      <c r="AC2" s="76" t="s">
        <v>924</v>
      </c>
      <c r="AD2" s="84">
        <v>0.25</v>
      </c>
    </row>
    <row r="3" spans="1:30">
      <c r="A3" s="28">
        <v>1</v>
      </c>
      <c r="B3" s="34" t="s">
        <v>4</v>
      </c>
      <c r="C3" s="28" t="str">
        <f>VLOOKUP(B3,Remark!C:D,2,0)</f>
        <v>RMA2</v>
      </c>
      <c r="D3" s="35">
        <v>106</v>
      </c>
      <c r="E3" s="35">
        <v>11206</v>
      </c>
      <c r="F3" s="83">
        <f>E3*25%</f>
        <v>2801.5</v>
      </c>
      <c r="G3" s="35">
        <v>639</v>
      </c>
      <c r="H3" s="35">
        <v>55809</v>
      </c>
      <c r="I3" s="83">
        <f>H3*25%</f>
        <v>13952.25</v>
      </c>
      <c r="J3" s="35">
        <v>789</v>
      </c>
      <c r="K3" s="35">
        <v>77523</v>
      </c>
      <c r="L3" s="83">
        <f t="shared" ref="L3:L4" si="0">K3*25%</f>
        <v>19380.75</v>
      </c>
      <c r="M3" s="36">
        <v>792</v>
      </c>
      <c r="N3" s="36">
        <v>84746</v>
      </c>
      <c r="O3" s="83">
        <f t="shared" ref="O3:O5" si="1">N3*25%</f>
        <v>21186.5</v>
      </c>
      <c r="P3" s="36">
        <v>996</v>
      </c>
      <c r="Q3" s="36">
        <v>100012</v>
      </c>
      <c r="R3" s="83">
        <f t="shared" ref="R3:R5" si="2">Q3*25%</f>
        <v>25003</v>
      </c>
      <c r="S3" s="36">
        <f>1250+83</f>
        <v>1333</v>
      </c>
      <c r="T3" s="36">
        <f>122384+7951</f>
        <v>130335</v>
      </c>
      <c r="U3" s="83">
        <f t="shared" ref="U3:U14" si="3">T3*25%</f>
        <v>32583.75</v>
      </c>
      <c r="V3" s="36">
        <f>1417+8</f>
        <v>1425</v>
      </c>
      <c r="W3" s="36">
        <f>131593+1214</f>
        <v>132807</v>
      </c>
      <c r="X3" s="83">
        <f t="shared" ref="X3:X14" si="4">W3*25%</f>
        <v>33201.75</v>
      </c>
      <c r="Y3" s="36">
        <v>1795</v>
      </c>
      <c r="Z3" s="36">
        <v>159523</v>
      </c>
      <c r="AA3" s="83">
        <f t="shared" ref="AA3:AA13" si="5">Z3*25%</f>
        <v>39880.75</v>
      </c>
      <c r="AB3" s="36">
        <v>1717</v>
      </c>
      <c r="AC3" s="36">
        <v>157727</v>
      </c>
      <c r="AD3" s="83">
        <f t="shared" ref="AD3:AD38" si="6">AC3*25%</f>
        <v>39431.75</v>
      </c>
    </row>
    <row r="4" spans="1:30">
      <c r="A4" s="28">
        <v>2</v>
      </c>
      <c r="B4" s="34" t="s">
        <v>6</v>
      </c>
      <c r="C4" s="28" t="str">
        <f>VLOOKUP(B4,Remark!C:D,2,0)</f>
        <v>Kerry</v>
      </c>
      <c r="D4" s="36"/>
      <c r="E4" s="36"/>
      <c r="F4" s="36"/>
      <c r="G4" s="35">
        <v>132</v>
      </c>
      <c r="H4" s="36">
        <v>12358</v>
      </c>
      <c r="I4" s="83">
        <f>H4*25%</f>
        <v>3089.5</v>
      </c>
      <c r="J4" s="35">
        <v>391</v>
      </c>
      <c r="K4" s="36">
        <v>26108</v>
      </c>
      <c r="L4" s="83">
        <f t="shared" si="0"/>
        <v>6527</v>
      </c>
      <c r="M4" s="36">
        <v>576</v>
      </c>
      <c r="N4" s="36">
        <v>44266</v>
      </c>
      <c r="O4" s="83">
        <f t="shared" si="1"/>
        <v>11066.5</v>
      </c>
      <c r="P4" s="36">
        <v>748</v>
      </c>
      <c r="Q4" s="36">
        <v>67554</v>
      </c>
      <c r="R4" s="83">
        <f t="shared" si="2"/>
        <v>16888.5</v>
      </c>
      <c r="S4" s="36">
        <f>1168+119</f>
        <v>1287</v>
      </c>
      <c r="T4" s="36">
        <f>98552+9387</f>
        <v>107939</v>
      </c>
      <c r="U4" s="83">
        <f t="shared" si="3"/>
        <v>26984.75</v>
      </c>
      <c r="V4" s="36">
        <f>14+995</f>
        <v>1009</v>
      </c>
      <c r="W4" s="36">
        <f>1198+74095</f>
        <v>75293</v>
      </c>
      <c r="X4" s="83">
        <f t="shared" si="4"/>
        <v>18823.25</v>
      </c>
      <c r="Y4" s="36">
        <v>1140</v>
      </c>
      <c r="Z4" s="36">
        <v>90262</v>
      </c>
      <c r="AA4" s="83">
        <f t="shared" si="5"/>
        <v>22565.5</v>
      </c>
      <c r="AB4" s="36">
        <v>1070</v>
      </c>
      <c r="AC4" s="36">
        <v>83974</v>
      </c>
      <c r="AD4" s="83">
        <f t="shared" si="6"/>
        <v>20993.5</v>
      </c>
    </row>
    <row r="5" spans="1:30">
      <c r="A5" s="28">
        <v>3</v>
      </c>
      <c r="B5" s="34" t="s">
        <v>7</v>
      </c>
      <c r="C5" s="28" t="str">
        <f>VLOOKUP(B5,Remark!C:D,2,0)</f>
        <v>Kerry</v>
      </c>
      <c r="D5" s="36"/>
      <c r="E5" s="36"/>
      <c r="F5" s="36"/>
      <c r="G5" s="36"/>
      <c r="H5" s="36"/>
      <c r="I5" s="36"/>
      <c r="J5" s="36"/>
      <c r="K5" s="36"/>
      <c r="L5" s="36"/>
      <c r="M5" s="36">
        <v>25</v>
      </c>
      <c r="N5" s="36">
        <v>1943</v>
      </c>
      <c r="O5" s="83">
        <f t="shared" si="1"/>
        <v>485.75</v>
      </c>
      <c r="P5" s="36">
        <v>174</v>
      </c>
      <c r="Q5" s="36">
        <v>11680</v>
      </c>
      <c r="R5" s="83">
        <f t="shared" si="2"/>
        <v>2920</v>
      </c>
      <c r="S5" s="36">
        <f>190+14</f>
        <v>204</v>
      </c>
      <c r="T5" s="36">
        <f>14754+952</f>
        <v>15706</v>
      </c>
      <c r="U5" s="83">
        <f t="shared" si="3"/>
        <v>3926.5</v>
      </c>
      <c r="V5" s="36">
        <f>145+33</f>
        <v>178</v>
      </c>
      <c r="W5" s="36">
        <f>11395+2805</f>
        <v>14200</v>
      </c>
      <c r="X5" s="83">
        <f t="shared" si="4"/>
        <v>3550</v>
      </c>
      <c r="Y5" s="36">
        <v>207</v>
      </c>
      <c r="Z5" s="36">
        <v>15607</v>
      </c>
      <c r="AA5" s="83">
        <f t="shared" si="5"/>
        <v>3901.75</v>
      </c>
      <c r="AB5" s="36">
        <v>217</v>
      </c>
      <c r="AC5" s="36">
        <v>17351</v>
      </c>
      <c r="AD5" s="83">
        <f t="shared" si="6"/>
        <v>4337.75</v>
      </c>
    </row>
    <row r="6" spans="1:30">
      <c r="A6" s="28">
        <v>4</v>
      </c>
      <c r="B6" s="34" t="s">
        <v>8</v>
      </c>
      <c r="C6" s="28" t="str">
        <f>VLOOKUP(B6,Remark!C:D,2,0)</f>
        <v>Kerry</v>
      </c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>
        <v>62</v>
      </c>
      <c r="T6" s="37">
        <v>6452</v>
      </c>
      <c r="U6" s="83">
        <f t="shared" si="3"/>
        <v>1613</v>
      </c>
      <c r="V6" s="36">
        <f>158+65</f>
        <v>223</v>
      </c>
      <c r="W6" s="36">
        <f>13558+4861</f>
        <v>18419</v>
      </c>
      <c r="X6" s="83">
        <f t="shared" si="4"/>
        <v>4604.75</v>
      </c>
      <c r="Y6" s="36">
        <v>289</v>
      </c>
      <c r="Z6" s="36">
        <v>21917</v>
      </c>
      <c r="AA6" s="83">
        <f t="shared" si="5"/>
        <v>5479.25</v>
      </c>
      <c r="AB6" s="36">
        <v>330</v>
      </c>
      <c r="AC6" s="36">
        <v>32740</v>
      </c>
      <c r="AD6" s="83">
        <f t="shared" si="6"/>
        <v>8185</v>
      </c>
    </row>
    <row r="7" spans="1:30">
      <c r="A7" s="28">
        <v>5</v>
      </c>
      <c r="B7" s="34" t="s">
        <v>9</v>
      </c>
      <c r="C7" s="28" t="str">
        <f>VLOOKUP(B7,Remark!C:D,2,0)</f>
        <v>Kerry</v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>
        <v>54</v>
      </c>
      <c r="T7" s="37">
        <v>7784</v>
      </c>
      <c r="U7" s="83">
        <f t="shared" si="3"/>
        <v>1946</v>
      </c>
      <c r="V7" s="36">
        <f>92+33</f>
        <v>125</v>
      </c>
      <c r="W7" s="36">
        <f>9338+2919</f>
        <v>12257</v>
      </c>
      <c r="X7" s="83">
        <f t="shared" si="4"/>
        <v>3064.25</v>
      </c>
      <c r="Y7" s="36">
        <v>205</v>
      </c>
      <c r="Z7" s="36">
        <v>23929</v>
      </c>
      <c r="AA7" s="83">
        <f t="shared" si="5"/>
        <v>5982.25</v>
      </c>
      <c r="AB7" s="36">
        <v>211</v>
      </c>
      <c r="AC7" s="36">
        <v>20937</v>
      </c>
      <c r="AD7" s="83">
        <f t="shared" si="6"/>
        <v>5234.25</v>
      </c>
    </row>
    <row r="8" spans="1:30">
      <c r="A8" s="28">
        <v>6</v>
      </c>
      <c r="B8" s="34" t="s">
        <v>10</v>
      </c>
      <c r="C8" s="28" t="str">
        <f>VLOOKUP(B8,Remark!C:D,2,0)</f>
        <v>Kerry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>
        <f>95+3</f>
        <v>98</v>
      </c>
      <c r="T8" s="37">
        <f>7079+317</f>
        <v>7396</v>
      </c>
      <c r="U8" s="83">
        <f t="shared" si="3"/>
        <v>1849</v>
      </c>
      <c r="V8" s="36">
        <f>3+110</f>
        <v>113</v>
      </c>
      <c r="W8" s="36">
        <f>237+10064</f>
        <v>10301</v>
      </c>
      <c r="X8" s="83">
        <f t="shared" si="4"/>
        <v>2575.25</v>
      </c>
      <c r="Y8" s="36">
        <v>192</v>
      </c>
      <c r="Z8" s="36">
        <v>20072</v>
      </c>
      <c r="AA8" s="83">
        <f t="shared" si="5"/>
        <v>5018</v>
      </c>
      <c r="AB8" s="36">
        <v>272</v>
      </c>
      <c r="AC8" s="36">
        <v>24488</v>
      </c>
      <c r="AD8" s="83">
        <f t="shared" si="6"/>
        <v>6122</v>
      </c>
    </row>
    <row r="9" spans="1:30">
      <c r="A9" s="28">
        <v>7</v>
      </c>
      <c r="B9" s="34" t="s">
        <v>11</v>
      </c>
      <c r="C9" s="28" t="str">
        <f>VLOOKUP(B9,Remark!C:D,2,0)</f>
        <v>Kerry</v>
      </c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>
        <v>40</v>
      </c>
      <c r="T9" s="37">
        <v>3288</v>
      </c>
      <c r="U9" s="83">
        <f t="shared" si="3"/>
        <v>822</v>
      </c>
      <c r="V9" s="36">
        <f>78+16</f>
        <v>94</v>
      </c>
      <c r="W9" s="36">
        <f>5998+1410</f>
        <v>7408</v>
      </c>
      <c r="X9" s="83">
        <f t="shared" si="4"/>
        <v>1852</v>
      </c>
      <c r="Y9" s="36">
        <v>178</v>
      </c>
      <c r="Z9" s="36">
        <v>17946</v>
      </c>
      <c r="AA9" s="83">
        <f t="shared" si="5"/>
        <v>4486.5</v>
      </c>
      <c r="AB9" s="36">
        <v>268</v>
      </c>
      <c r="AC9" s="36">
        <v>26460</v>
      </c>
      <c r="AD9" s="83">
        <f t="shared" si="6"/>
        <v>6615</v>
      </c>
    </row>
    <row r="10" spans="1:30">
      <c r="A10" s="28">
        <v>8</v>
      </c>
      <c r="B10" s="34" t="s">
        <v>13</v>
      </c>
      <c r="C10" s="28" t="str">
        <f>VLOOKUP(B10,Remark!C:D,2,0)</f>
        <v>SUKS</v>
      </c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>
        <v>82</v>
      </c>
      <c r="T10" s="37">
        <v>6740</v>
      </c>
      <c r="U10" s="83">
        <f t="shared" si="3"/>
        <v>1685</v>
      </c>
      <c r="V10" s="36">
        <f>96+43</f>
        <v>139</v>
      </c>
      <c r="W10" s="36">
        <f>7690+3363</f>
        <v>11053</v>
      </c>
      <c r="X10" s="83">
        <f t="shared" si="4"/>
        <v>2763.25</v>
      </c>
      <c r="Y10" s="36">
        <v>200</v>
      </c>
      <c r="Z10" s="36">
        <v>16776</v>
      </c>
      <c r="AA10" s="83">
        <f t="shared" si="5"/>
        <v>4194</v>
      </c>
      <c r="AB10" s="36">
        <v>325</v>
      </c>
      <c r="AC10" s="36">
        <v>30091</v>
      </c>
      <c r="AD10" s="83">
        <f t="shared" si="6"/>
        <v>7522.75</v>
      </c>
    </row>
    <row r="11" spans="1:30">
      <c r="A11" s="28">
        <v>9</v>
      </c>
      <c r="B11" s="34" t="s">
        <v>15</v>
      </c>
      <c r="C11" s="28" t="str">
        <f>VLOOKUP(B11,Remark!C:D,2,0)</f>
        <v>BKAE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>
        <v>58</v>
      </c>
      <c r="T11" s="37">
        <v>4508</v>
      </c>
      <c r="U11" s="83">
        <f t="shared" si="3"/>
        <v>1127</v>
      </c>
      <c r="V11" s="36">
        <f>17+91</f>
        <v>108</v>
      </c>
      <c r="W11" s="36">
        <f>1719+8399</f>
        <v>10118</v>
      </c>
      <c r="X11" s="83">
        <f t="shared" si="4"/>
        <v>2529.5</v>
      </c>
      <c r="Y11" s="36">
        <v>186</v>
      </c>
      <c r="Z11" s="36">
        <v>15516</v>
      </c>
      <c r="AA11" s="83">
        <f t="shared" si="5"/>
        <v>3879</v>
      </c>
      <c r="AB11" s="36">
        <v>144</v>
      </c>
      <c r="AC11" s="36">
        <v>12430</v>
      </c>
      <c r="AD11" s="83">
        <f t="shared" si="6"/>
        <v>3107.5</v>
      </c>
    </row>
    <row r="12" spans="1:30">
      <c r="A12" s="28">
        <v>10</v>
      </c>
      <c r="B12" s="34" t="s">
        <v>17</v>
      </c>
      <c r="C12" s="28" t="str">
        <f>VLOOKUP(B12,Remark!C:D,2,0)</f>
        <v>CHC4</v>
      </c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8">
        <v>33</v>
      </c>
      <c r="T12" s="38">
        <v>3309</v>
      </c>
      <c r="U12" s="83">
        <f t="shared" si="3"/>
        <v>827.25</v>
      </c>
      <c r="V12" s="36">
        <f>52+202</f>
        <v>254</v>
      </c>
      <c r="W12" s="36">
        <f>4712+17938</f>
        <v>22650</v>
      </c>
      <c r="X12" s="83">
        <f t="shared" si="4"/>
        <v>5662.5</v>
      </c>
      <c r="Y12" s="36">
        <v>470</v>
      </c>
      <c r="Z12" s="36">
        <v>40906</v>
      </c>
      <c r="AA12" s="83">
        <f t="shared" si="5"/>
        <v>10226.5</v>
      </c>
      <c r="AB12" s="36">
        <v>504</v>
      </c>
      <c r="AC12" s="36">
        <v>46954</v>
      </c>
      <c r="AD12" s="83">
        <f t="shared" si="6"/>
        <v>11738.5</v>
      </c>
    </row>
    <row r="13" spans="1:30">
      <c r="A13" s="28">
        <v>11</v>
      </c>
      <c r="B13" s="34" t="s">
        <v>18</v>
      </c>
      <c r="C13" s="28" t="str">
        <f>VLOOKUP(B13,Remark!C:D,2,0)</f>
        <v>Kerry</v>
      </c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>
        <v>29</v>
      </c>
      <c r="T13" s="37">
        <v>2879</v>
      </c>
      <c r="U13" s="83">
        <f t="shared" si="3"/>
        <v>719.75</v>
      </c>
      <c r="V13" s="36">
        <f>125+65</f>
        <v>190</v>
      </c>
      <c r="W13" s="36">
        <f>12115+5943</f>
        <v>18058</v>
      </c>
      <c r="X13" s="83">
        <f t="shared" si="4"/>
        <v>4514.5</v>
      </c>
      <c r="Y13" s="36">
        <v>450</v>
      </c>
      <c r="Z13" s="36">
        <v>42092</v>
      </c>
      <c r="AA13" s="83">
        <f t="shared" si="5"/>
        <v>10523</v>
      </c>
      <c r="AB13" s="36">
        <v>678</v>
      </c>
      <c r="AC13" s="36">
        <v>61006</v>
      </c>
      <c r="AD13" s="83">
        <f t="shared" si="6"/>
        <v>15251.5</v>
      </c>
    </row>
    <row r="14" spans="1:30">
      <c r="A14" s="28">
        <v>12</v>
      </c>
      <c r="B14" s="34" t="s">
        <v>20</v>
      </c>
      <c r="C14" s="28" t="str">
        <f>VLOOKUP(B14,Remark!C:D,2,0)</f>
        <v>TPLU</v>
      </c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>
        <v>61</v>
      </c>
      <c r="T14" s="37">
        <v>4595</v>
      </c>
      <c r="U14" s="83">
        <f t="shared" si="3"/>
        <v>1148.75</v>
      </c>
      <c r="V14" s="36">
        <v>9</v>
      </c>
      <c r="W14" s="36">
        <v>931</v>
      </c>
      <c r="X14" s="83">
        <f t="shared" si="4"/>
        <v>232.75</v>
      </c>
      <c r="Y14" s="42">
        <v>0</v>
      </c>
      <c r="Z14" s="42">
        <v>0</v>
      </c>
      <c r="AA14" s="42"/>
      <c r="AB14" s="42">
        <v>0</v>
      </c>
      <c r="AC14" s="42">
        <v>0</v>
      </c>
      <c r="AD14" s="42">
        <v>0</v>
      </c>
    </row>
    <row r="15" spans="1:30">
      <c r="A15" s="28">
        <v>13</v>
      </c>
      <c r="B15" s="34" t="s">
        <v>22</v>
      </c>
      <c r="C15" s="28" t="str">
        <f>VLOOKUP(B15,Remark!C:D,2,0)</f>
        <v>KVIL</v>
      </c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2"/>
      <c r="W15" s="42"/>
      <c r="X15" s="42"/>
      <c r="Y15" s="42">
        <v>0</v>
      </c>
      <c r="Z15" s="42">
        <v>0</v>
      </c>
      <c r="AA15" s="42"/>
      <c r="AB15" s="42">
        <v>0</v>
      </c>
      <c r="AC15" s="42">
        <v>0</v>
      </c>
      <c r="AD15" s="42">
        <v>0</v>
      </c>
    </row>
    <row r="16" spans="1:30">
      <c r="A16" s="28">
        <v>14</v>
      </c>
      <c r="B16" s="34" t="s">
        <v>24</v>
      </c>
      <c r="C16" s="28" t="str">
        <f>VLOOKUP(B16,Remark!C:D,2,0)</f>
        <v>HPPY</v>
      </c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6">
        <f>199+79</f>
        <v>278</v>
      </c>
      <c r="W16" s="36">
        <f>22269+7039</f>
        <v>29308</v>
      </c>
      <c r="X16" s="83">
        <f t="shared" ref="X16:X19" si="7">W16*25%</f>
        <v>7327</v>
      </c>
      <c r="Y16" s="36">
        <v>484</v>
      </c>
      <c r="Z16" s="36">
        <v>50742</v>
      </c>
      <c r="AA16" s="83">
        <f t="shared" ref="AA16:AA28" si="8">Z16*25%</f>
        <v>12685.5</v>
      </c>
      <c r="AB16" s="36">
        <v>688</v>
      </c>
      <c r="AC16" s="36">
        <v>73712</v>
      </c>
      <c r="AD16" s="83">
        <f t="shared" si="6"/>
        <v>18428</v>
      </c>
    </row>
    <row r="17" spans="1:30">
      <c r="A17" s="28">
        <v>15</v>
      </c>
      <c r="B17" s="34" t="s">
        <v>26</v>
      </c>
      <c r="C17" s="28" t="str">
        <f>VLOOKUP(B17,Remark!C:D,2,0)</f>
        <v>SMUT</v>
      </c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6">
        <f>63+29</f>
        <v>92</v>
      </c>
      <c r="W17" s="36">
        <f>4899+2011</f>
        <v>6910</v>
      </c>
      <c r="X17" s="83">
        <f t="shared" si="7"/>
        <v>1727.5</v>
      </c>
      <c r="Y17" s="36">
        <v>142</v>
      </c>
      <c r="Z17" s="36">
        <v>10556</v>
      </c>
      <c r="AA17" s="83">
        <f t="shared" si="8"/>
        <v>2639</v>
      </c>
      <c r="AB17" s="36">
        <v>199</v>
      </c>
      <c r="AC17" s="36">
        <v>14343</v>
      </c>
      <c r="AD17" s="83">
        <f t="shared" si="6"/>
        <v>3585.75</v>
      </c>
    </row>
    <row r="18" spans="1:30">
      <c r="A18" s="28">
        <v>16</v>
      </c>
      <c r="B18" s="34" t="s">
        <v>27</v>
      </c>
      <c r="C18" s="28" t="str">
        <f>VLOOKUP(B18,Remark!C:D,2,0)</f>
        <v>Kerry</v>
      </c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6">
        <f>354+101</f>
        <v>455</v>
      </c>
      <c r="W18" s="36">
        <f>29148+10165</f>
        <v>39313</v>
      </c>
      <c r="X18" s="83">
        <f t="shared" si="7"/>
        <v>9828.25</v>
      </c>
      <c r="Y18" s="36">
        <v>807</v>
      </c>
      <c r="Z18" s="36">
        <v>70423</v>
      </c>
      <c r="AA18" s="83">
        <f t="shared" si="8"/>
        <v>17605.75</v>
      </c>
      <c r="AB18" s="36">
        <v>1262</v>
      </c>
      <c r="AC18" s="36">
        <v>106314</v>
      </c>
      <c r="AD18" s="83">
        <f t="shared" si="6"/>
        <v>26578.5</v>
      </c>
    </row>
    <row r="19" spans="1:30">
      <c r="A19" s="28">
        <v>17</v>
      </c>
      <c r="B19" s="34" t="s">
        <v>28</v>
      </c>
      <c r="C19" s="28" t="str">
        <f>VLOOKUP(B19,Remark!C:D,2,0)</f>
        <v>CHC4</v>
      </c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6">
        <f>113+324</f>
        <v>437</v>
      </c>
      <c r="W19" s="36">
        <f>7787+26700</f>
        <v>34487</v>
      </c>
      <c r="X19" s="83">
        <f t="shared" si="7"/>
        <v>8621.75</v>
      </c>
      <c r="Y19" s="36">
        <v>543</v>
      </c>
      <c r="Z19" s="36">
        <v>46681</v>
      </c>
      <c r="AA19" s="83">
        <f t="shared" si="8"/>
        <v>11670.25</v>
      </c>
      <c r="AB19" s="36">
        <v>934</v>
      </c>
      <c r="AC19" s="36">
        <v>75868</v>
      </c>
      <c r="AD19" s="83">
        <f t="shared" si="6"/>
        <v>18967</v>
      </c>
    </row>
    <row r="20" spans="1:30">
      <c r="A20" s="28">
        <v>18</v>
      </c>
      <c r="B20" s="39" t="s">
        <v>30</v>
      </c>
      <c r="C20" s="28" t="str">
        <f>VLOOKUP(B20,Remark!C:D,2,0)</f>
        <v>PINK</v>
      </c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6"/>
      <c r="W20" s="36"/>
      <c r="X20" s="36"/>
      <c r="Y20" s="36">
        <v>137</v>
      </c>
      <c r="Z20" s="36">
        <v>15305</v>
      </c>
      <c r="AA20" s="83">
        <f t="shared" si="8"/>
        <v>3826.25</v>
      </c>
      <c r="AB20" s="36">
        <v>305</v>
      </c>
      <c r="AC20" s="36">
        <v>34453</v>
      </c>
      <c r="AD20" s="83">
        <f t="shared" si="6"/>
        <v>8613.25</v>
      </c>
    </row>
    <row r="21" spans="1:30">
      <c r="A21" s="28">
        <v>19</v>
      </c>
      <c r="B21" s="39" t="s">
        <v>31</v>
      </c>
      <c r="C21" s="28" t="str">
        <f>VLOOKUP(B21,Remark!C:D,2,0)</f>
        <v>PINK</v>
      </c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6"/>
      <c r="W21" s="36"/>
      <c r="X21" s="36"/>
      <c r="Y21" s="36">
        <v>236</v>
      </c>
      <c r="Z21" s="36">
        <v>25662</v>
      </c>
      <c r="AA21" s="83">
        <f t="shared" si="8"/>
        <v>6415.5</v>
      </c>
      <c r="AB21" s="36">
        <v>298</v>
      </c>
      <c r="AC21" s="36">
        <v>28462</v>
      </c>
      <c r="AD21" s="83">
        <f t="shared" si="6"/>
        <v>7115.5</v>
      </c>
    </row>
    <row r="22" spans="1:30">
      <c r="A22" s="28">
        <v>20</v>
      </c>
      <c r="B22" s="39" t="s">
        <v>33</v>
      </c>
      <c r="C22" s="28" t="str">
        <f>VLOOKUP(B22,Remark!C:D,2,0)</f>
        <v>LADP</v>
      </c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6"/>
      <c r="W22" s="36"/>
      <c r="X22" s="36"/>
      <c r="Y22" s="36">
        <v>257</v>
      </c>
      <c r="Z22" s="36">
        <v>29129</v>
      </c>
      <c r="AA22" s="83">
        <f t="shared" si="8"/>
        <v>7282.25</v>
      </c>
      <c r="AB22" s="36">
        <v>650</v>
      </c>
      <c r="AC22" s="36">
        <v>74196</v>
      </c>
      <c r="AD22" s="83">
        <f t="shared" si="6"/>
        <v>18549</v>
      </c>
    </row>
    <row r="23" spans="1:30">
      <c r="A23" s="28">
        <v>21</v>
      </c>
      <c r="B23" s="39" t="s">
        <v>35</v>
      </c>
      <c r="C23" s="28" t="str">
        <f>VLOOKUP(B23,Remark!C:D,2,0)</f>
        <v>TSIT</v>
      </c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6"/>
      <c r="W23" s="36"/>
      <c r="X23" s="36"/>
      <c r="Y23" s="36">
        <v>109</v>
      </c>
      <c r="Z23" s="36">
        <v>9907</v>
      </c>
      <c r="AA23" s="83">
        <f t="shared" si="8"/>
        <v>2476.75</v>
      </c>
      <c r="AB23" s="36">
        <v>120</v>
      </c>
      <c r="AC23" s="36">
        <v>11974</v>
      </c>
      <c r="AD23" s="83">
        <f t="shared" si="6"/>
        <v>2993.5</v>
      </c>
    </row>
    <row r="24" spans="1:30">
      <c r="A24" s="28">
        <v>22</v>
      </c>
      <c r="B24" s="39" t="s">
        <v>37</v>
      </c>
      <c r="C24" s="28" t="str">
        <f>VLOOKUP(B24,Remark!C:D,2,0)</f>
        <v>BBUA</v>
      </c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6"/>
      <c r="W24" s="36"/>
      <c r="X24" s="36"/>
      <c r="Y24" s="36">
        <v>296</v>
      </c>
      <c r="Z24" s="36">
        <v>26756</v>
      </c>
      <c r="AA24" s="83">
        <f t="shared" si="8"/>
        <v>6689</v>
      </c>
      <c r="AB24" s="36">
        <v>550</v>
      </c>
      <c r="AC24" s="36">
        <v>48898</v>
      </c>
      <c r="AD24" s="83">
        <f t="shared" si="6"/>
        <v>12224.5</v>
      </c>
    </row>
    <row r="25" spans="1:30">
      <c r="A25" s="28">
        <v>23</v>
      </c>
      <c r="B25" s="39" t="s">
        <v>39</v>
      </c>
      <c r="C25" s="28" t="str">
        <f>VLOOKUP(B25,Remark!C:D,2,0)</f>
        <v>TNON</v>
      </c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6"/>
      <c r="W25" s="36"/>
      <c r="X25" s="36"/>
      <c r="Y25" s="36">
        <v>141</v>
      </c>
      <c r="Z25" s="36">
        <v>12645</v>
      </c>
      <c r="AA25" s="83">
        <f t="shared" si="8"/>
        <v>3161.25</v>
      </c>
      <c r="AB25" s="36">
        <v>265</v>
      </c>
      <c r="AC25" s="36">
        <v>23253</v>
      </c>
      <c r="AD25" s="83">
        <f t="shared" si="6"/>
        <v>5813.25</v>
      </c>
    </row>
    <row r="26" spans="1:30">
      <c r="A26" s="28">
        <v>24</v>
      </c>
      <c r="B26" s="39" t="s">
        <v>41</v>
      </c>
      <c r="C26" s="28" t="str">
        <f>VLOOKUP(B26,Remark!C:D,2,0)</f>
        <v>SURA</v>
      </c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6"/>
      <c r="W26" s="36"/>
      <c r="X26" s="36"/>
      <c r="Y26" s="36">
        <v>121</v>
      </c>
      <c r="Z26" s="36">
        <v>11699</v>
      </c>
      <c r="AA26" s="83">
        <f t="shared" si="8"/>
        <v>2924.75</v>
      </c>
      <c r="AB26" s="36">
        <v>306</v>
      </c>
      <c r="AC26" s="36">
        <v>24508</v>
      </c>
      <c r="AD26" s="83">
        <f t="shared" si="6"/>
        <v>6127</v>
      </c>
    </row>
    <row r="27" spans="1:30">
      <c r="A27" s="28">
        <v>25</v>
      </c>
      <c r="B27" s="39" t="s">
        <v>42</v>
      </c>
      <c r="C27" s="28" t="str">
        <f>VLOOKUP(B27,Remark!C:D,2,0)</f>
        <v>HPPY</v>
      </c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6"/>
      <c r="W27" s="36"/>
      <c r="X27" s="36"/>
      <c r="Y27" s="36">
        <v>146</v>
      </c>
      <c r="Z27" s="36">
        <v>13010</v>
      </c>
      <c r="AA27" s="83">
        <f t="shared" si="8"/>
        <v>3252.5</v>
      </c>
      <c r="AB27" s="36">
        <v>254</v>
      </c>
      <c r="AC27" s="36">
        <v>24822</v>
      </c>
      <c r="AD27" s="83">
        <f t="shared" si="6"/>
        <v>6205.5</v>
      </c>
    </row>
    <row r="28" spans="1:30">
      <c r="A28" s="28">
        <v>26</v>
      </c>
      <c r="B28" s="39" t="s">
        <v>44</v>
      </c>
      <c r="C28" s="28" t="str">
        <f>VLOOKUP(B28,Remark!C:D,2,0)</f>
        <v>PKED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6"/>
      <c r="W28" s="36"/>
      <c r="X28" s="36"/>
      <c r="Y28" s="36">
        <v>288</v>
      </c>
      <c r="Z28" s="36">
        <v>22018</v>
      </c>
      <c r="AA28" s="83">
        <f t="shared" si="8"/>
        <v>5504.5</v>
      </c>
      <c r="AB28" s="36">
        <v>455</v>
      </c>
      <c r="AC28" s="36">
        <v>35981</v>
      </c>
      <c r="AD28" s="83">
        <f t="shared" si="6"/>
        <v>8995.25</v>
      </c>
    </row>
    <row r="29" spans="1:30">
      <c r="A29" s="28">
        <v>27</v>
      </c>
      <c r="B29" s="34" t="s">
        <v>831</v>
      </c>
      <c r="C29" s="28" t="str">
        <f>VLOOKUP(B29,Remark!C:D,2,0)</f>
        <v>TEPA</v>
      </c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6"/>
      <c r="W29" s="36"/>
      <c r="X29" s="36"/>
      <c r="Y29" s="36"/>
      <c r="Z29" s="36"/>
      <c r="AA29" s="36"/>
      <c r="AB29" s="36">
        <v>98</v>
      </c>
      <c r="AC29" s="36">
        <v>6810</v>
      </c>
      <c r="AD29" s="83">
        <f t="shared" si="6"/>
        <v>1702.5</v>
      </c>
    </row>
    <row r="30" spans="1:30">
      <c r="A30" s="28">
        <v>28</v>
      </c>
      <c r="B30" s="34" t="s">
        <v>832</v>
      </c>
      <c r="C30" s="28" t="str">
        <f>VLOOKUP(B30,Remark!C:D,2,0)</f>
        <v>Kerry</v>
      </c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6"/>
      <c r="W30" s="36"/>
      <c r="X30" s="36"/>
      <c r="Y30" s="36"/>
      <c r="Z30" s="36"/>
      <c r="AA30" s="36"/>
      <c r="AB30" s="36">
        <v>211</v>
      </c>
      <c r="AC30" s="36">
        <v>22167</v>
      </c>
      <c r="AD30" s="83">
        <f t="shared" si="6"/>
        <v>5541.75</v>
      </c>
    </row>
    <row r="31" spans="1:30">
      <c r="A31" s="28">
        <v>29</v>
      </c>
      <c r="B31" s="34" t="s">
        <v>833</v>
      </c>
      <c r="C31" s="28" t="str">
        <f>VLOOKUP(B31,Remark!C:D,2,0)</f>
        <v>TUPM</v>
      </c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6"/>
      <c r="W31" s="36"/>
      <c r="X31" s="36"/>
      <c r="Y31" s="36"/>
      <c r="Z31" s="36"/>
      <c r="AA31" s="36"/>
      <c r="AB31" s="36">
        <v>506</v>
      </c>
      <c r="AC31" s="36">
        <v>54470</v>
      </c>
      <c r="AD31" s="83">
        <f t="shared" si="6"/>
        <v>13617.5</v>
      </c>
    </row>
    <row r="32" spans="1:30">
      <c r="A32" s="28">
        <v>30</v>
      </c>
      <c r="B32" s="34" t="s">
        <v>834</v>
      </c>
      <c r="C32" s="28" t="str">
        <f>VLOOKUP(B32,Remark!C:D,2,0)</f>
        <v>BPEE</v>
      </c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6"/>
      <c r="W32" s="36"/>
      <c r="X32" s="36"/>
      <c r="Y32" s="36"/>
      <c r="Z32" s="36"/>
      <c r="AA32" s="36"/>
      <c r="AB32" s="36">
        <v>140</v>
      </c>
      <c r="AC32" s="36">
        <v>10884</v>
      </c>
      <c r="AD32" s="83">
        <f t="shared" si="6"/>
        <v>2721</v>
      </c>
    </row>
    <row r="33" spans="1:30">
      <c r="A33" s="28">
        <v>31</v>
      </c>
      <c r="B33" s="34" t="s">
        <v>835</v>
      </c>
      <c r="C33" s="28" t="str">
        <f>VLOOKUP(B33,Remark!C:D,2,0)</f>
        <v>BYAI</v>
      </c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6"/>
      <c r="W33" s="36"/>
      <c r="X33" s="36"/>
      <c r="Y33" s="36"/>
      <c r="Z33" s="36"/>
      <c r="AA33" s="36"/>
      <c r="AB33" s="36">
        <v>73</v>
      </c>
      <c r="AC33" s="36">
        <v>6271</v>
      </c>
      <c r="AD33" s="83">
        <f t="shared" si="6"/>
        <v>1567.75</v>
      </c>
    </row>
    <row r="34" spans="1:30">
      <c r="A34" s="28">
        <v>32</v>
      </c>
      <c r="B34" s="34" t="s">
        <v>836</v>
      </c>
      <c r="C34" s="28" t="str">
        <f>VLOOKUP(B34,Remark!C:D,2,0)</f>
        <v>Kerry</v>
      </c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6"/>
      <c r="W34" s="36"/>
      <c r="X34" s="36"/>
      <c r="Y34" s="36"/>
      <c r="Z34" s="36"/>
      <c r="AA34" s="36"/>
      <c r="AB34" s="36">
        <v>97</v>
      </c>
      <c r="AC34" s="36">
        <v>7689</v>
      </c>
      <c r="AD34" s="83">
        <f t="shared" si="6"/>
        <v>1922.25</v>
      </c>
    </row>
    <row r="35" spans="1:30">
      <c r="A35" s="28">
        <v>33</v>
      </c>
      <c r="B35" s="34" t="s">
        <v>837</v>
      </c>
      <c r="C35" s="28" t="str">
        <f>VLOOKUP(B35,Remark!C:D,2,0)</f>
        <v>Kerry</v>
      </c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6"/>
      <c r="W35" s="36"/>
      <c r="X35" s="36"/>
      <c r="Y35" s="36"/>
      <c r="Z35" s="36"/>
      <c r="AA35" s="36"/>
      <c r="AB35" s="36">
        <v>44</v>
      </c>
      <c r="AC35" s="36">
        <v>2540</v>
      </c>
      <c r="AD35" s="83">
        <f t="shared" si="6"/>
        <v>635</v>
      </c>
    </row>
    <row r="36" spans="1:30">
      <c r="A36" s="28">
        <v>34</v>
      </c>
      <c r="B36" s="34" t="s">
        <v>838</v>
      </c>
      <c r="C36" s="28" t="str">
        <f>VLOOKUP(B36,Remark!C:D,2,0)</f>
        <v>Kerry</v>
      </c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6"/>
      <c r="W36" s="36"/>
      <c r="X36" s="36"/>
      <c r="Y36" s="36"/>
      <c r="Z36" s="36"/>
      <c r="AA36" s="36"/>
      <c r="AB36" s="36">
        <v>40</v>
      </c>
      <c r="AC36" s="36">
        <v>3822</v>
      </c>
      <c r="AD36" s="83">
        <f t="shared" si="6"/>
        <v>955.5</v>
      </c>
    </row>
    <row r="37" spans="1:30">
      <c r="A37" s="28">
        <v>35</v>
      </c>
      <c r="B37" s="34" t="s">
        <v>839</v>
      </c>
      <c r="C37" s="28" t="str">
        <f>VLOOKUP(B37,Remark!C:D,2,0)</f>
        <v>Kerry</v>
      </c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6"/>
      <c r="W37" s="36"/>
      <c r="X37" s="36"/>
      <c r="Y37" s="36"/>
      <c r="Z37" s="36"/>
      <c r="AA37" s="36"/>
      <c r="AB37" s="36">
        <v>33</v>
      </c>
      <c r="AC37" s="36">
        <v>2603</v>
      </c>
      <c r="AD37" s="83">
        <f t="shared" si="6"/>
        <v>650.75</v>
      </c>
    </row>
    <row r="38" spans="1:30" ht="12" customHeight="1">
      <c r="A38" s="28">
        <v>36</v>
      </c>
      <c r="B38" s="34" t="s">
        <v>840</v>
      </c>
      <c r="C38" s="28" t="str">
        <f>VLOOKUP(B38,Remark!C:D,2,0)</f>
        <v>MAHA</v>
      </c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6"/>
      <c r="W38" s="36"/>
      <c r="X38" s="36"/>
      <c r="Y38" s="36"/>
      <c r="Z38" s="36"/>
      <c r="AA38" s="36"/>
      <c r="AB38" s="36">
        <v>11</v>
      </c>
      <c r="AC38" s="36">
        <v>779</v>
      </c>
      <c r="AD38" s="83">
        <f t="shared" si="6"/>
        <v>194.75</v>
      </c>
    </row>
    <row r="39" spans="1:30">
      <c r="A39" s="119" t="s">
        <v>926</v>
      </c>
      <c r="B39" s="120"/>
      <c r="C39" s="121"/>
      <c r="D39" s="40">
        <f t="shared" ref="D39:AB39" si="9">SUM(D3:D38)</f>
        <v>106</v>
      </c>
      <c r="E39" s="40">
        <f t="shared" si="9"/>
        <v>11206</v>
      </c>
      <c r="F39" s="40">
        <f t="shared" si="9"/>
        <v>2801.5</v>
      </c>
      <c r="G39" s="40">
        <f t="shared" si="9"/>
        <v>771</v>
      </c>
      <c r="H39" s="40">
        <f t="shared" si="9"/>
        <v>68167</v>
      </c>
      <c r="I39" s="40">
        <f t="shared" si="9"/>
        <v>17041.75</v>
      </c>
      <c r="J39" s="40">
        <f t="shared" si="9"/>
        <v>1180</v>
      </c>
      <c r="K39" s="40">
        <f t="shared" si="9"/>
        <v>103631</v>
      </c>
      <c r="L39" s="40">
        <f t="shared" si="9"/>
        <v>25907.75</v>
      </c>
      <c r="M39" s="40">
        <f t="shared" si="9"/>
        <v>1393</v>
      </c>
      <c r="N39" s="40">
        <f t="shared" si="9"/>
        <v>130955</v>
      </c>
      <c r="O39" s="40">
        <f t="shared" si="9"/>
        <v>32738.75</v>
      </c>
      <c r="P39" s="40">
        <f t="shared" si="9"/>
        <v>1918</v>
      </c>
      <c r="Q39" s="40">
        <f t="shared" si="9"/>
        <v>179246</v>
      </c>
      <c r="R39" s="40">
        <f t="shared" si="9"/>
        <v>44811.5</v>
      </c>
      <c r="S39" s="40">
        <f t="shared" si="9"/>
        <v>3341</v>
      </c>
      <c r="T39" s="40">
        <f t="shared" si="9"/>
        <v>300931</v>
      </c>
      <c r="U39" s="40">
        <f t="shared" si="9"/>
        <v>75232.75</v>
      </c>
      <c r="V39" s="40">
        <f t="shared" si="9"/>
        <v>5129</v>
      </c>
      <c r="W39" s="40">
        <f t="shared" si="9"/>
        <v>443513</v>
      </c>
      <c r="X39" s="40">
        <f t="shared" si="9"/>
        <v>110878.25</v>
      </c>
      <c r="Y39" s="40">
        <f t="shared" si="9"/>
        <v>9019</v>
      </c>
      <c r="Z39" s="40">
        <f t="shared" si="9"/>
        <v>809079</v>
      </c>
      <c r="AA39" s="40">
        <f t="shared" si="9"/>
        <v>202269.75</v>
      </c>
      <c r="AB39" s="85">
        <f t="shared" si="9"/>
        <v>13275</v>
      </c>
      <c r="AC39" s="85">
        <f>SUM(AC3:AC38)</f>
        <v>1208977</v>
      </c>
      <c r="AD39" s="99">
        <f>SUM(AD3:AD38)</f>
        <v>302244.25</v>
      </c>
    </row>
  </sheetData>
  <mergeCells count="13">
    <mergeCell ref="A39:C39"/>
    <mergeCell ref="P1:R1"/>
    <mergeCell ref="J1:L1"/>
    <mergeCell ref="M1:O1"/>
    <mergeCell ref="AB1:AD1"/>
    <mergeCell ref="Y1:AA1"/>
    <mergeCell ref="V1:X1"/>
    <mergeCell ref="S1:U1"/>
    <mergeCell ref="A1:A2"/>
    <mergeCell ref="B1:B2"/>
    <mergeCell ref="C1:C2"/>
    <mergeCell ref="D1:F1"/>
    <mergeCell ref="G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81"/>
  <sheetViews>
    <sheetView showGridLines="0" workbookViewId="0">
      <selection activeCell="AC11" sqref="AC11"/>
    </sheetView>
  </sheetViews>
  <sheetFormatPr defaultRowHeight="15.75" customHeight="1"/>
  <cols>
    <col min="1" max="1" width="6" style="50" customWidth="1"/>
    <col min="2" max="2" width="48.7109375" style="20" bestFit="1" customWidth="1"/>
    <col min="3" max="3" width="9.140625" style="20"/>
    <col min="4" max="23" width="9.42578125" style="20" hidden="1" customWidth="1"/>
    <col min="24" max="24" width="9.7109375" style="20" hidden="1" customWidth="1"/>
    <col min="25" max="25" width="9.42578125" style="20" hidden="1" customWidth="1"/>
    <col min="26" max="26" width="10" style="20" hidden="1" customWidth="1"/>
    <col min="27" max="27" width="11" style="20" hidden="1" customWidth="1"/>
    <col min="28" max="28" width="9.42578125" style="20" customWidth="1"/>
    <col min="29" max="29" width="10" style="20" bestFit="1" customWidth="1"/>
    <col min="30" max="30" width="11" style="20" bestFit="1" customWidth="1"/>
    <col min="31" max="16384" width="9.140625" style="20"/>
  </cols>
  <sheetData>
    <row r="1" spans="1:30" ht="15.75" customHeight="1">
      <c r="A1" s="132" t="s">
        <v>0</v>
      </c>
      <c r="B1" s="134" t="s">
        <v>2</v>
      </c>
      <c r="C1" s="132" t="s">
        <v>1</v>
      </c>
      <c r="D1" s="136">
        <v>42795</v>
      </c>
      <c r="E1" s="137"/>
      <c r="F1" s="138"/>
      <c r="G1" s="136">
        <v>42826</v>
      </c>
      <c r="H1" s="137"/>
      <c r="I1" s="138"/>
      <c r="J1" s="136">
        <v>42856</v>
      </c>
      <c r="K1" s="137"/>
      <c r="L1" s="138"/>
      <c r="M1" s="136">
        <v>42887</v>
      </c>
      <c r="N1" s="137"/>
      <c r="O1" s="138"/>
      <c r="P1" s="136">
        <v>42917</v>
      </c>
      <c r="Q1" s="137"/>
      <c r="R1" s="138"/>
      <c r="S1" s="136">
        <v>42948</v>
      </c>
      <c r="T1" s="137"/>
      <c r="U1" s="138"/>
      <c r="V1" s="136">
        <v>42979</v>
      </c>
      <c r="W1" s="137"/>
      <c r="X1" s="138"/>
      <c r="Y1" s="136">
        <v>43009</v>
      </c>
      <c r="Z1" s="137"/>
      <c r="AA1" s="138"/>
      <c r="AB1" s="131">
        <v>43040</v>
      </c>
      <c r="AC1" s="131"/>
      <c r="AD1" s="131"/>
    </row>
    <row r="2" spans="1:30" ht="15.75" customHeight="1">
      <c r="A2" s="133"/>
      <c r="B2" s="135"/>
      <c r="C2" s="133"/>
      <c r="D2" s="48" t="s">
        <v>925</v>
      </c>
      <c r="E2" s="48" t="s">
        <v>924</v>
      </c>
      <c r="F2" s="86">
        <v>0.25</v>
      </c>
      <c r="G2" s="48" t="s">
        <v>925</v>
      </c>
      <c r="H2" s="48" t="s">
        <v>924</v>
      </c>
      <c r="I2" s="86">
        <v>0.25</v>
      </c>
      <c r="J2" s="48" t="s">
        <v>925</v>
      </c>
      <c r="K2" s="48" t="s">
        <v>924</v>
      </c>
      <c r="L2" s="86">
        <v>0.25</v>
      </c>
      <c r="M2" s="48" t="s">
        <v>925</v>
      </c>
      <c r="N2" s="48" t="s">
        <v>924</v>
      </c>
      <c r="O2" s="86">
        <v>0.25</v>
      </c>
      <c r="P2" s="48" t="s">
        <v>925</v>
      </c>
      <c r="Q2" s="48" t="s">
        <v>924</v>
      </c>
      <c r="R2" s="86">
        <v>0.25</v>
      </c>
      <c r="S2" s="48" t="s">
        <v>925</v>
      </c>
      <c r="T2" s="49" t="s">
        <v>924</v>
      </c>
      <c r="U2" s="86">
        <v>0.25</v>
      </c>
      <c r="V2" s="48" t="s">
        <v>925</v>
      </c>
      <c r="W2" s="49" t="s">
        <v>924</v>
      </c>
      <c r="X2" s="86">
        <v>0.25</v>
      </c>
      <c r="Y2" s="48" t="s">
        <v>925</v>
      </c>
      <c r="Z2" s="49" t="s">
        <v>924</v>
      </c>
      <c r="AA2" s="86">
        <v>0.25</v>
      </c>
      <c r="AB2" s="77" t="s">
        <v>925</v>
      </c>
      <c r="AC2" s="65" t="s">
        <v>924</v>
      </c>
      <c r="AD2" s="87">
        <v>0.25</v>
      </c>
    </row>
    <row r="3" spans="1:30" ht="15.75" customHeight="1">
      <c r="A3" s="1">
        <v>1</v>
      </c>
      <c r="B3" s="7" t="s">
        <v>46</v>
      </c>
      <c r="C3" s="1" t="str">
        <f>VLOOKUP(B3,Remark!G:H,2,0)</f>
        <v>Kerry</v>
      </c>
      <c r="D3" s="43">
        <v>79</v>
      </c>
      <c r="E3" s="44">
        <v>5005</v>
      </c>
      <c r="F3" s="83">
        <f>E3*25%</f>
        <v>1251.25</v>
      </c>
      <c r="G3" s="43">
        <v>97</v>
      </c>
      <c r="H3" s="44">
        <v>6851</v>
      </c>
      <c r="I3" s="83">
        <f t="shared" ref="I3:I4" si="0">H3*25%</f>
        <v>1712.75</v>
      </c>
      <c r="J3" s="43">
        <v>123</v>
      </c>
      <c r="K3" s="44">
        <v>8589</v>
      </c>
      <c r="L3" s="83">
        <f>K3*25%</f>
        <v>2147.25</v>
      </c>
      <c r="M3" s="23">
        <v>139</v>
      </c>
      <c r="N3" s="45">
        <v>9101</v>
      </c>
      <c r="O3" s="83">
        <f>N3*25%</f>
        <v>2275.25</v>
      </c>
      <c r="P3" s="43">
        <v>123</v>
      </c>
      <c r="Q3" s="44">
        <v>8033</v>
      </c>
      <c r="R3" s="83">
        <f>Q3*25%</f>
        <v>2008.25</v>
      </c>
      <c r="S3" s="44">
        <v>162</v>
      </c>
      <c r="T3" s="44">
        <v>11574</v>
      </c>
      <c r="U3" s="83">
        <f t="shared" ref="U3:U34" si="1">T3*25%</f>
        <v>2893.5</v>
      </c>
      <c r="V3" s="44">
        <f>VLOOKUP(A3,[1]sum!$A$2:$H$154,7,FALSE)</f>
        <v>137</v>
      </c>
      <c r="W3" s="44">
        <f>VLOOKUP(A3,[1]sum!$A$2:$H$154,8,FALSE)</f>
        <v>9127</v>
      </c>
      <c r="X3" s="83">
        <f>W3*25%</f>
        <v>2281.75</v>
      </c>
      <c r="Y3" s="43">
        <v>199</v>
      </c>
      <c r="Z3" s="44">
        <v>12785</v>
      </c>
      <c r="AA3" s="83">
        <f>Z3*25%</f>
        <v>3196.25</v>
      </c>
      <c r="AB3" s="43">
        <v>139</v>
      </c>
      <c r="AC3" s="44">
        <v>9057</v>
      </c>
      <c r="AD3" s="83">
        <f>AC3*25%</f>
        <v>2264.25</v>
      </c>
    </row>
    <row r="4" spans="1:30" ht="15.75" customHeight="1">
      <c r="A4" s="1">
        <v>2</v>
      </c>
      <c r="B4" s="7" t="s">
        <v>47</v>
      </c>
      <c r="C4" s="1" t="str">
        <f>VLOOKUP(B4,Remark!G:H,2,0)</f>
        <v>KVIL</v>
      </c>
      <c r="D4" s="43">
        <v>34</v>
      </c>
      <c r="E4" s="44">
        <v>2510</v>
      </c>
      <c r="F4" s="83">
        <f>E4*25%</f>
        <v>627.5</v>
      </c>
      <c r="G4" s="43">
        <v>49</v>
      </c>
      <c r="H4" s="44">
        <v>3143</v>
      </c>
      <c r="I4" s="83">
        <f t="shared" si="0"/>
        <v>785.75</v>
      </c>
      <c r="J4" s="43">
        <v>52</v>
      </c>
      <c r="K4" s="44">
        <v>4376</v>
      </c>
      <c r="L4" s="83">
        <f t="shared" ref="L4:L5" si="2">K4*25%</f>
        <v>1094</v>
      </c>
      <c r="M4" s="23">
        <v>56</v>
      </c>
      <c r="N4" s="45">
        <v>4220</v>
      </c>
      <c r="O4" s="83">
        <f t="shared" ref="O4:O10" si="3">N4*25%</f>
        <v>1055</v>
      </c>
      <c r="P4" s="43">
        <v>84</v>
      </c>
      <c r="Q4" s="44">
        <v>5968</v>
      </c>
      <c r="R4" s="83">
        <f t="shared" ref="R4:R10" si="4">Q4*25%</f>
        <v>1492</v>
      </c>
      <c r="S4" s="44">
        <v>108</v>
      </c>
      <c r="T4" s="44">
        <v>6440</v>
      </c>
      <c r="U4" s="83">
        <f t="shared" si="1"/>
        <v>1610</v>
      </c>
      <c r="V4" s="44">
        <f>VLOOKUP(A4,[1]sum!$A$2:$H$154,7,FALSE)</f>
        <v>106</v>
      </c>
      <c r="W4" s="44">
        <f>VLOOKUP(A4,[1]sum!$A$2:$H$154,8,FALSE)</f>
        <v>6518</v>
      </c>
      <c r="X4" s="83">
        <f t="shared" ref="X4:X67" si="5">W4*25%</f>
        <v>1629.5</v>
      </c>
      <c r="Y4" s="43">
        <v>78</v>
      </c>
      <c r="Z4" s="44">
        <v>4794</v>
      </c>
      <c r="AA4" s="83">
        <f t="shared" ref="AA4:AA67" si="6">Z4*25%</f>
        <v>1198.5</v>
      </c>
      <c r="AB4" s="43">
        <v>131</v>
      </c>
      <c r="AC4" s="44">
        <v>8621</v>
      </c>
      <c r="AD4" s="83">
        <f t="shared" ref="AD4:AD67" si="7">AC4*25%</f>
        <v>2155.25</v>
      </c>
    </row>
    <row r="5" spans="1:30" ht="15.75" customHeight="1">
      <c r="A5" s="1">
        <v>3</v>
      </c>
      <c r="B5" s="7" t="s">
        <v>48</v>
      </c>
      <c r="C5" s="1" t="str">
        <f>VLOOKUP(B5,Remark!G:H,2,0)</f>
        <v>Kerry</v>
      </c>
      <c r="D5" s="23"/>
      <c r="E5" s="23"/>
      <c r="F5" s="23"/>
      <c r="G5" s="23"/>
      <c r="H5" s="23"/>
      <c r="I5" s="23"/>
      <c r="J5" s="43">
        <v>103</v>
      </c>
      <c r="K5" s="44">
        <v>6981</v>
      </c>
      <c r="L5" s="83">
        <f t="shared" si="2"/>
        <v>1745.25</v>
      </c>
      <c r="M5" s="23">
        <v>219</v>
      </c>
      <c r="N5" s="45">
        <v>15285</v>
      </c>
      <c r="O5" s="83">
        <f t="shared" si="3"/>
        <v>3821.25</v>
      </c>
      <c r="P5" s="43">
        <v>231</v>
      </c>
      <c r="Q5" s="44">
        <v>15617</v>
      </c>
      <c r="R5" s="83">
        <f t="shared" si="4"/>
        <v>3904.25</v>
      </c>
      <c r="S5" s="44">
        <v>202</v>
      </c>
      <c r="T5" s="44">
        <v>15050</v>
      </c>
      <c r="U5" s="83">
        <f t="shared" si="1"/>
        <v>3762.5</v>
      </c>
      <c r="V5" s="44">
        <f>VLOOKUP(A5,[1]sum!$A$2:$H$154,7,FALSE)</f>
        <v>187</v>
      </c>
      <c r="W5" s="44">
        <f>VLOOKUP(A5,[1]sum!$A$2:$H$154,8,FALSE)</f>
        <v>12685</v>
      </c>
      <c r="X5" s="83">
        <f t="shared" si="5"/>
        <v>3171.25</v>
      </c>
      <c r="Y5" s="43">
        <v>236</v>
      </c>
      <c r="Z5" s="44">
        <v>14936</v>
      </c>
      <c r="AA5" s="83">
        <f t="shared" si="6"/>
        <v>3734</v>
      </c>
      <c r="AB5" s="43">
        <v>273</v>
      </c>
      <c r="AC5" s="44">
        <v>16763</v>
      </c>
      <c r="AD5" s="83">
        <f t="shared" si="7"/>
        <v>4190.75</v>
      </c>
    </row>
    <row r="6" spans="1:30" ht="15.75" customHeight="1">
      <c r="A6" s="1">
        <v>4</v>
      </c>
      <c r="B6" s="7" t="s">
        <v>49</v>
      </c>
      <c r="C6" s="1" t="str">
        <f>VLOOKUP(B6,Remark!G:H,2,0)</f>
        <v>Kerry</v>
      </c>
      <c r="D6" s="43"/>
      <c r="E6" s="44"/>
      <c r="F6" s="44"/>
      <c r="G6" s="23"/>
      <c r="H6" s="23"/>
      <c r="I6" s="44"/>
      <c r="J6" s="23"/>
      <c r="K6" s="23"/>
      <c r="L6" s="23"/>
      <c r="M6" s="23">
        <v>2</v>
      </c>
      <c r="N6" s="45">
        <v>134</v>
      </c>
      <c r="O6" s="83">
        <f t="shared" si="3"/>
        <v>33.5</v>
      </c>
      <c r="P6" s="43">
        <v>21</v>
      </c>
      <c r="Q6" s="44">
        <v>1607</v>
      </c>
      <c r="R6" s="83">
        <f t="shared" si="4"/>
        <v>401.75</v>
      </c>
      <c r="S6" s="44">
        <v>54</v>
      </c>
      <c r="T6" s="44">
        <v>4414</v>
      </c>
      <c r="U6" s="83">
        <f t="shared" si="1"/>
        <v>1103.5</v>
      </c>
      <c r="V6" s="44">
        <f>VLOOKUP(A6,[1]sum!$A$2:$H$154,7,FALSE)</f>
        <v>62</v>
      </c>
      <c r="W6" s="44">
        <f>VLOOKUP(A6,[1]sum!$A$2:$H$154,8,FALSE)</f>
        <v>4494</v>
      </c>
      <c r="X6" s="83">
        <f t="shared" si="5"/>
        <v>1123.5</v>
      </c>
      <c r="Y6" s="43">
        <v>83</v>
      </c>
      <c r="Z6" s="44">
        <v>6025</v>
      </c>
      <c r="AA6" s="83">
        <f t="shared" si="6"/>
        <v>1506.25</v>
      </c>
      <c r="AB6" s="43">
        <v>77</v>
      </c>
      <c r="AC6" s="44">
        <v>5063</v>
      </c>
      <c r="AD6" s="83">
        <f t="shared" si="7"/>
        <v>1265.75</v>
      </c>
    </row>
    <row r="7" spans="1:30" ht="15.75" customHeight="1">
      <c r="A7" s="1">
        <v>5</v>
      </c>
      <c r="B7" s="7" t="s">
        <v>50</v>
      </c>
      <c r="C7" s="1" t="str">
        <f>VLOOKUP(B7,Remark!G:H,2,0)</f>
        <v>Kerry</v>
      </c>
      <c r="D7" s="23"/>
      <c r="E7" s="23"/>
      <c r="F7" s="23"/>
      <c r="G7" s="23"/>
      <c r="H7" s="23"/>
      <c r="I7" s="23"/>
      <c r="J7" s="23"/>
      <c r="K7" s="23"/>
      <c r="L7" s="23"/>
      <c r="M7" s="23">
        <v>5</v>
      </c>
      <c r="N7" s="45">
        <v>431</v>
      </c>
      <c r="O7" s="83">
        <f t="shared" si="3"/>
        <v>107.75</v>
      </c>
      <c r="P7" s="43">
        <v>68</v>
      </c>
      <c r="Q7" s="44">
        <v>4232</v>
      </c>
      <c r="R7" s="83">
        <f t="shared" si="4"/>
        <v>1058</v>
      </c>
      <c r="S7" s="44">
        <v>42</v>
      </c>
      <c r="T7" s="44">
        <v>2610</v>
      </c>
      <c r="U7" s="83">
        <f t="shared" si="1"/>
        <v>652.5</v>
      </c>
      <c r="V7" s="44">
        <f>VLOOKUP(A7,[1]sum!$A$2:$H$154,7,FALSE)</f>
        <v>51</v>
      </c>
      <c r="W7" s="44">
        <f>VLOOKUP(A7,[1]sum!$A$2:$H$154,8,FALSE)</f>
        <v>3797</v>
      </c>
      <c r="X7" s="83">
        <f t="shared" si="5"/>
        <v>949.25</v>
      </c>
      <c r="Y7" s="43">
        <v>128</v>
      </c>
      <c r="Z7" s="44">
        <v>8796</v>
      </c>
      <c r="AA7" s="83">
        <f t="shared" si="6"/>
        <v>2199</v>
      </c>
      <c r="AB7" s="43">
        <v>228</v>
      </c>
      <c r="AC7" s="44">
        <v>14244</v>
      </c>
      <c r="AD7" s="83">
        <f t="shared" si="7"/>
        <v>3561</v>
      </c>
    </row>
    <row r="8" spans="1:30" ht="15.75" customHeight="1">
      <c r="A8" s="1">
        <v>6</v>
      </c>
      <c r="B8" s="7" t="s">
        <v>51</v>
      </c>
      <c r="C8" s="1" t="str">
        <f>VLOOKUP(B8,Remark!G:H,2,0)</f>
        <v>Kerry</v>
      </c>
      <c r="D8" s="43"/>
      <c r="E8" s="44"/>
      <c r="F8" s="44"/>
      <c r="G8" s="23"/>
      <c r="H8" s="23"/>
      <c r="I8" s="44"/>
      <c r="J8" s="23"/>
      <c r="K8" s="23"/>
      <c r="L8" s="23"/>
      <c r="M8" s="23">
        <v>6</v>
      </c>
      <c r="N8" s="45">
        <v>466</v>
      </c>
      <c r="O8" s="83">
        <f t="shared" si="3"/>
        <v>116.5</v>
      </c>
      <c r="P8" s="43">
        <v>53</v>
      </c>
      <c r="Q8" s="44">
        <v>3239</v>
      </c>
      <c r="R8" s="83">
        <f t="shared" si="4"/>
        <v>809.75</v>
      </c>
      <c r="S8" s="44">
        <v>69</v>
      </c>
      <c r="T8" s="44">
        <v>5423</v>
      </c>
      <c r="U8" s="83">
        <f t="shared" si="1"/>
        <v>1355.75</v>
      </c>
      <c r="V8" s="44">
        <f>VLOOKUP(A8,[1]sum!$A$2:$H$154,7,FALSE)</f>
        <v>103</v>
      </c>
      <c r="W8" s="44">
        <f>VLOOKUP(A8,[1]sum!$A$2:$H$154,8,FALSE)</f>
        <v>8701</v>
      </c>
      <c r="X8" s="83">
        <f t="shared" si="5"/>
        <v>2175.25</v>
      </c>
      <c r="Y8" s="43">
        <v>99</v>
      </c>
      <c r="Z8" s="44">
        <v>6869</v>
      </c>
      <c r="AA8" s="83">
        <f t="shared" si="6"/>
        <v>1717.25</v>
      </c>
      <c r="AB8" s="43">
        <v>87</v>
      </c>
      <c r="AC8" s="44">
        <v>4885</v>
      </c>
      <c r="AD8" s="83">
        <f t="shared" si="7"/>
        <v>1221.25</v>
      </c>
    </row>
    <row r="9" spans="1:30" ht="15.75" customHeight="1">
      <c r="A9" s="1">
        <v>7</v>
      </c>
      <c r="B9" s="7" t="s">
        <v>52</v>
      </c>
      <c r="C9" s="1" t="str">
        <f>VLOOKUP(B9,Remark!G:H,2,0)</f>
        <v>Kerry</v>
      </c>
      <c r="D9" s="43"/>
      <c r="E9" s="44"/>
      <c r="F9" s="44"/>
      <c r="G9" s="23"/>
      <c r="H9" s="23"/>
      <c r="I9" s="44"/>
      <c r="J9" s="23"/>
      <c r="K9" s="23"/>
      <c r="L9" s="23"/>
      <c r="M9" s="23">
        <v>13</v>
      </c>
      <c r="N9" s="45">
        <v>835</v>
      </c>
      <c r="O9" s="83">
        <f t="shared" si="3"/>
        <v>208.75</v>
      </c>
      <c r="P9" s="43">
        <v>106</v>
      </c>
      <c r="Q9" s="44">
        <v>7454</v>
      </c>
      <c r="R9" s="83">
        <f t="shared" si="4"/>
        <v>1863.5</v>
      </c>
      <c r="S9" s="44">
        <v>174</v>
      </c>
      <c r="T9" s="44">
        <v>11250</v>
      </c>
      <c r="U9" s="83">
        <f t="shared" si="1"/>
        <v>2812.5</v>
      </c>
      <c r="V9" s="44">
        <f>VLOOKUP(A9,[1]sum!$A$2:$H$154,7,FALSE)</f>
        <v>101</v>
      </c>
      <c r="W9" s="44">
        <f>VLOOKUP(A9,[1]sum!$A$2:$H$154,8,FALSE)</f>
        <v>8243</v>
      </c>
      <c r="X9" s="83">
        <f t="shared" si="5"/>
        <v>2060.75</v>
      </c>
      <c r="Y9" s="43">
        <v>173</v>
      </c>
      <c r="Z9" s="44">
        <v>15271</v>
      </c>
      <c r="AA9" s="83">
        <f t="shared" si="6"/>
        <v>3817.75</v>
      </c>
      <c r="AB9" s="43">
        <v>135</v>
      </c>
      <c r="AC9" s="44">
        <v>9881</v>
      </c>
      <c r="AD9" s="83">
        <f t="shared" si="7"/>
        <v>2470.25</v>
      </c>
    </row>
    <row r="10" spans="1:30" ht="15.75" customHeight="1">
      <c r="A10" s="1">
        <v>8</v>
      </c>
      <c r="B10" s="7" t="s">
        <v>53</v>
      </c>
      <c r="C10" s="1" t="str">
        <f>VLOOKUP(B10,Remark!G:H,2,0)</f>
        <v>Kerry</v>
      </c>
      <c r="D10" s="43"/>
      <c r="E10" s="44"/>
      <c r="F10" s="44"/>
      <c r="G10" s="23"/>
      <c r="H10" s="23"/>
      <c r="I10" s="44"/>
      <c r="J10" s="23"/>
      <c r="K10" s="23"/>
      <c r="L10" s="23"/>
      <c r="M10" s="23">
        <v>20</v>
      </c>
      <c r="N10" s="45">
        <v>1364</v>
      </c>
      <c r="O10" s="83">
        <f t="shared" si="3"/>
        <v>341</v>
      </c>
      <c r="P10" s="43">
        <v>51</v>
      </c>
      <c r="Q10" s="44">
        <v>3905</v>
      </c>
      <c r="R10" s="83">
        <f t="shared" si="4"/>
        <v>976.25</v>
      </c>
      <c r="S10" s="44">
        <v>73</v>
      </c>
      <c r="T10" s="44">
        <v>5691</v>
      </c>
      <c r="U10" s="83">
        <f t="shared" si="1"/>
        <v>1422.75</v>
      </c>
      <c r="V10" s="44">
        <f>VLOOKUP(A10,[1]sum!$A$2:$H$154,7,FALSE)</f>
        <v>122</v>
      </c>
      <c r="W10" s="44">
        <f>VLOOKUP(A10,[1]sum!$A$2:$H$154,8,FALSE)</f>
        <v>8666</v>
      </c>
      <c r="X10" s="83">
        <f t="shared" si="5"/>
        <v>2166.5</v>
      </c>
      <c r="Y10" s="43">
        <v>92</v>
      </c>
      <c r="Z10" s="44">
        <v>6212</v>
      </c>
      <c r="AA10" s="83">
        <f t="shared" si="6"/>
        <v>1553</v>
      </c>
      <c r="AB10" s="43">
        <v>48</v>
      </c>
      <c r="AC10" s="44">
        <v>3064</v>
      </c>
      <c r="AD10" s="83">
        <f t="shared" si="7"/>
        <v>766</v>
      </c>
    </row>
    <row r="11" spans="1:30" ht="15.75" customHeight="1">
      <c r="A11" s="1">
        <v>9</v>
      </c>
      <c r="B11" s="7" t="s">
        <v>54</v>
      </c>
      <c r="C11" s="1" t="str">
        <f>VLOOKUP(B11,Remark!G:H,2,0)</f>
        <v>Kerry</v>
      </c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3"/>
      <c r="Q11" s="44"/>
      <c r="R11" s="44"/>
      <c r="S11" s="44">
        <v>81</v>
      </c>
      <c r="T11" s="44">
        <v>6151</v>
      </c>
      <c r="U11" s="83">
        <f t="shared" si="1"/>
        <v>1537.75</v>
      </c>
      <c r="V11" s="44">
        <f>VLOOKUP(A11,[1]sum!$A$2:$H$154,7,FALSE)</f>
        <v>76</v>
      </c>
      <c r="W11" s="44">
        <f>VLOOKUP(A11,[1]sum!$A$2:$H$154,8,FALSE)</f>
        <v>5672</v>
      </c>
      <c r="X11" s="83">
        <f t="shared" si="5"/>
        <v>1418</v>
      </c>
      <c r="Y11" s="43">
        <v>99</v>
      </c>
      <c r="Z11" s="44">
        <v>7373</v>
      </c>
      <c r="AA11" s="83">
        <f t="shared" si="6"/>
        <v>1843.25</v>
      </c>
      <c r="AB11" s="43">
        <v>101</v>
      </c>
      <c r="AC11" s="44">
        <v>8083</v>
      </c>
      <c r="AD11" s="83">
        <f t="shared" si="7"/>
        <v>2020.75</v>
      </c>
    </row>
    <row r="12" spans="1:30" ht="15.75" customHeight="1">
      <c r="A12" s="1">
        <v>10</v>
      </c>
      <c r="B12" s="7" t="s">
        <v>55</v>
      </c>
      <c r="C12" s="1" t="str">
        <f>VLOOKUP(B12,Remark!G:H,2,0)</f>
        <v>TPLU</v>
      </c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3"/>
      <c r="Q12" s="44"/>
      <c r="R12" s="44"/>
      <c r="S12" s="44">
        <v>12</v>
      </c>
      <c r="T12" s="44">
        <v>788</v>
      </c>
      <c r="U12" s="83">
        <f t="shared" si="1"/>
        <v>197</v>
      </c>
      <c r="V12" s="44">
        <f>VLOOKUP(A12,[1]sum!$A$2:$H$154,7,FALSE)</f>
        <v>107</v>
      </c>
      <c r="W12" s="44">
        <f>VLOOKUP(A12,[1]sum!$A$2:$H$154,8,FALSE)</f>
        <v>7457</v>
      </c>
      <c r="X12" s="83">
        <f t="shared" si="5"/>
        <v>1864.25</v>
      </c>
      <c r="Y12" s="43">
        <v>92</v>
      </c>
      <c r="Z12" s="44">
        <v>6384</v>
      </c>
      <c r="AA12" s="83">
        <f t="shared" si="6"/>
        <v>1596</v>
      </c>
      <c r="AB12" s="43">
        <v>188</v>
      </c>
      <c r="AC12" s="44">
        <v>12860</v>
      </c>
      <c r="AD12" s="83">
        <f t="shared" si="7"/>
        <v>3215</v>
      </c>
    </row>
    <row r="13" spans="1:30" ht="15.75" customHeight="1">
      <c r="A13" s="1">
        <v>11</v>
      </c>
      <c r="B13" s="7" t="s">
        <v>56</v>
      </c>
      <c r="C13" s="1" t="str">
        <f>VLOOKUP(B13,Remark!G:H,2,0)</f>
        <v>PINK</v>
      </c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3"/>
      <c r="Q13" s="44"/>
      <c r="R13" s="44"/>
      <c r="S13" s="44">
        <v>46</v>
      </c>
      <c r="T13" s="44">
        <v>8361</v>
      </c>
      <c r="U13" s="83">
        <f t="shared" si="1"/>
        <v>2090.25</v>
      </c>
      <c r="V13" s="44">
        <f>VLOOKUP(A13,[1]sum!$A$2:$H$154,7,FALSE)</f>
        <v>150</v>
      </c>
      <c r="W13" s="44">
        <f>VLOOKUP(A13,[1]sum!$A$2:$H$154,8,FALSE)</f>
        <v>11322</v>
      </c>
      <c r="X13" s="83">
        <f t="shared" si="5"/>
        <v>2830.5</v>
      </c>
      <c r="Y13" s="43">
        <v>215</v>
      </c>
      <c r="Z13" s="44">
        <v>14197</v>
      </c>
      <c r="AA13" s="83">
        <f t="shared" si="6"/>
        <v>3549.25</v>
      </c>
      <c r="AB13" s="43">
        <v>246</v>
      </c>
      <c r="AC13" s="44">
        <v>16046</v>
      </c>
      <c r="AD13" s="83">
        <f t="shared" si="7"/>
        <v>4011.5</v>
      </c>
    </row>
    <row r="14" spans="1:30" ht="15.75" customHeight="1">
      <c r="A14" s="1">
        <v>12</v>
      </c>
      <c r="B14" s="7" t="s">
        <v>57</v>
      </c>
      <c r="C14" s="1" t="str">
        <f>VLOOKUP(B14,Remark!G:H,2,0)</f>
        <v>TPLU</v>
      </c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3"/>
      <c r="Q14" s="44"/>
      <c r="R14" s="44"/>
      <c r="S14" s="44">
        <v>34</v>
      </c>
      <c r="T14" s="44">
        <v>2494</v>
      </c>
      <c r="U14" s="83">
        <f t="shared" si="1"/>
        <v>623.5</v>
      </c>
      <c r="V14" s="44">
        <f>VLOOKUP(A14,[1]sum!$A$2:$H$154,7,FALSE)</f>
        <v>87</v>
      </c>
      <c r="W14" s="44">
        <f>VLOOKUP(A14,[1]sum!$A$2:$H$154,8,FALSE)</f>
        <v>6257</v>
      </c>
      <c r="X14" s="83">
        <f t="shared" si="5"/>
        <v>1564.25</v>
      </c>
      <c r="Y14" s="43">
        <v>101</v>
      </c>
      <c r="Z14" s="44">
        <v>7419</v>
      </c>
      <c r="AA14" s="83">
        <f t="shared" si="6"/>
        <v>1854.75</v>
      </c>
      <c r="AB14" s="43">
        <v>216</v>
      </c>
      <c r="AC14" s="44">
        <v>13708</v>
      </c>
      <c r="AD14" s="83">
        <f t="shared" si="7"/>
        <v>3427</v>
      </c>
    </row>
    <row r="15" spans="1:30" ht="15.75" customHeight="1">
      <c r="A15" s="1">
        <v>13</v>
      </c>
      <c r="B15" s="7" t="s">
        <v>59</v>
      </c>
      <c r="C15" s="1" t="str">
        <f>VLOOKUP(B15,Remark!G:H,2,0)</f>
        <v>NLCH</v>
      </c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3"/>
      <c r="Q15" s="44"/>
      <c r="R15" s="44"/>
      <c r="S15" s="44">
        <v>32</v>
      </c>
      <c r="T15" s="44">
        <v>2156</v>
      </c>
      <c r="U15" s="83">
        <f t="shared" si="1"/>
        <v>539</v>
      </c>
      <c r="V15" s="44">
        <f>VLOOKUP(A15,[1]sum!$A$2:$H$154,7,FALSE)</f>
        <v>92</v>
      </c>
      <c r="W15" s="44">
        <f>VLOOKUP(A15,[1]sum!$A$2:$H$154,8,FALSE)</f>
        <v>6104</v>
      </c>
      <c r="X15" s="83">
        <f t="shared" si="5"/>
        <v>1526</v>
      </c>
      <c r="Y15" s="43">
        <v>139</v>
      </c>
      <c r="Z15" s="44">
        <v>10109</v>
      </c>
      <c r="AA15" s="83">
        <f t="shared" si="6"/>
        <v>2527.25</v>
      </c>
      <c r="AB15" s="43">
        <v>107</v>
      </c>
      <c r="AC15" s="44">
        <v>7573</v>
      </c>
      <c r="AD15" s="83">
        <f t="shared" si="7"/>
        <v>1893.25</v>
      </c>
    </row>
    <row r="16" spans="1:30" ht="15.75" customHeight="1">
      <c r="A16" s="1">
        <v>14</v>
      </c>
      <c r="B16" s="7" t="s">
        <v>60</v>
      </c>
      <c r="C16" s="1" t="str">
        <f>VLOOKUP(B16,Remark!G:H,2,0)</f>
        <v>NLCH</v>
      </c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3"/>
      <c r="Q16" s="44"/>
      <c r="R16" s="44"/>
      <c r="S16" s="44">
        <v>40</v>
      </c>
      <c r="T16" s="44">
        <v>2936</v>
      </c>
      <c r="U16" s="83">
        <f t="shared" si="1"/>
        <v>734</v>
      </c>
      <c r="V16" s="44">
        <f>VLOOKUP(A16,[1]sum!$A$2:$H$154,7,FALSE)</f>
        <v>84</v>
      </c>
      <c r="W16" s="44">
        <f>VLOOKUP(A16,[1]sum!$A$2:$H$154,8,FALSE)</f>
        <v>5780</v>
      </c>
      <c r="X16" s="83">
        <f t="shared" si="5"/>
        <v>1445</v>
      </c>
      <c r="Y16" s="43">
        <v>105</v>
      </c>
      <c r="Z16" s="44">
        <v>7567</v>
      </c>
      <c r="AA16" s="83">
        <f t="shared" si="6"/>
        <v>1891.75</v>
      </c>
      <c r="AB16" s="43">
        <v>93</v>
      </c>
      <c r="AC16" s="44">
        <v>7891</v>
      </c>
      <c r="AD16" s="83">
        <f t="shared" si="7"/>
        <v>1972.75</v>
      </c>
    </row>
    <row r="17" spans="1:30" ht="15.75" customHeight="1">
      <c r="A17" s="1">
        <v>15</v>
      </c>
      <c r="B17" s="7" t="s">
        <v>61</v>
      </c>
      <c r="C17" s="1" t="str">
        <f>VLOOKUP(B17,Remark!G:H,2,0)</f>
        <v>Kerry</v>
      </c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3"/>
      <c r="Q17" s="44"/>
      <c r="R17" s="44"/>
      <c r="S17" s="44">
        <v>45</v>
      </c>
      <c r="T17" s="44">
        <v>2859</v>
      </c>
      <c r="U17" s="83">
        <f t="shared" si="1"/>
        <v>714.75</v>
      </c>
      <c r="V17" s="44">
        <f>VLOOKUP(A17,[1]sum!$A$2:$H$154,7,FALSE)</f>
        <v>119</v>
      </c>
      <c r="W17" s="44">
        <f>VLOOKUP(A17,[1]sum!$A$2:$H$154,8,FALSE)</f>
        <v>8177</v>
      </c>
      <c r="X17" s="83">
        <f t="shared" si="5"/>
        <v>2044.25</v>
      </c>
      <c r="Y17" s="43">
        <v>165</v>
      </c>
      <c r="Z17" s="44">
        <v>10103</v>
      </c>
      <c r="AA17" s="83">
        <f t="shared" si="6"/>
        <v>2525.75</v>
      </c>
      <c r="AB17" s="43">
        <v>191</v>
      </c>
      <c r="AC17" s="44">
        <v>12065</v>
      </c>
      <c r="AD17" s="83">
        <f t="shared" si="7"/>
        <v>3016.25</v>
      </c>
    </row>
    <row r="18" spans="1:30" ht="15.75" customHeight="1">
      <c r="A18" s="1">
        <v>16</v>
      </c>
      <c r="B18" s="7" t="s">
        <v>62</v>
      </c>
      <c r="C18" s="1" t="str">
        <f>VLOOKUP(B18,Remark!G:H,2,0)</f>
        <v>TPLU</v>
      </c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3"/>
      <c r="Q18" s="44"/>
      <c r="R18" s="44"/>
      <c r="S18" s="44">
        <v>68</v>
      </c>
      <c r="T18" s="44">
        <f>3494+938</f>
        <v>4432</v>
      </c>
      <c r="U18" s="83">
        <f t="shared" si="1"/>
        <v>1108</v>
      </c>
      <c r="V18" s="44">
        <f>VLOOKUP(A18,[1]sum!$A$2:$H$154,7,FALSE)</f>
        <v>99</v>
      </c>
      <c r="W18" s="44">
        <f>VLOOKUP(A18,[1]sum!$A$2:$H$154,8,FALSE)</f>
        <v>6545</v>
      </c>
      <c r="X18" s="83">
        <f t="shared" si="5"/>
        <v>1636.25</v>
      </c>
      <c r="Y18" s="43">
        <v>83</v>
      </c>
      <c r="Z18" s="44">
        <v>6497</v>
      </c>
      <c r="AA18" s="83">
        <f t="shared" si="6"/>
        <v>1624.25</v>
      </c>
      <c r="AB18" s="43">
        <v>135</v>
      </c>
      <c r="AC18" s="44">
        <v>9817</v>
      </c>
      <c r="AD18" s="83">
        <f t="shared" si="7"/>
        <v>2454.25</v>
      </c>
    </row>
    <row r="19" spans="1:30" ht="15.75" customHeight="1">
      <c r="A19" s="1">
        <v>17</v>
      </c>
      <c r="B19" s="7" t="s">
        <v>63</v>
      </c>
      <c r="C19" s="1" t="str">
        <f>VLOOKUP(B19,Remark!G:H,2,0)</f>
        <v>Kerry</v>
      </c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3"/>
      <c r="Q19" s="44"/>
      <c r="R19" s="44"/>
      <c r="S19" s="44">
        <v>44</v>
      </c>
      <c r="T19" s="44">
        <v>2936</v>
      </c>
      <c r="U19" s="83">
        <f t="shared" si="1"/>
        <v>734</v>
      </c>
      <c r="V19" s="44">
        <f>VLOOKUP(A19,[1]sum!$A$2:$H$154,7,FALSE)</f>
        <v>123</v>
      </c>
      <c r="W19" s="44">
        <f>VLOOKUP(A19,[1]sum!$A$2:$H$154,8,FALSE)</f>
        <v>8453</v>
      </c>
      <c r="X19" s="83">
        <f t="shared" si="5"/>
        <v>2113.25</v>
      </c>
      <c r="Y19" s="43">
        <v>107</v>
      </c>
      <c r="Z19" s="44">
        <v>7681</v>
      </c>
      <c r="AA19" s="83">
        <f t="shared" si="6"/>
        <v>1920.25</v>
      </c>
      <c r="AB19" s="43">
        <v>174</v>
      </c>
      <c r="AC19" s="44">
        <v>12178</v>
      </c>
      <c r="AD19" s="83">
        <f t="shared" si="7"/>
        <v>3044.5</v>
      </c>
    </row>
    <row r="20" spans="1:30" ht="15.75" customHeight="1">
      <c r="A20" s="1">
        <v>18</v>
      </c>
      <c r="B20" s="7" t="s">
        <v>64</v>
      </c>
      <c r="C20" s="1" t="str">
        <f>VLOOKUP(B20,Remark!G:H,2,0)</f>
        <v>NLCH</v>
      </c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3"/>
      <c r="Q20" s="44"/>
      <c r="R20" s="44"/>
      <c r="S20" s="44">
        <v>67</v>
      </c>
      <c r="T20" s="44">
        <v>4861</v>
      </c>
      <c r="U20" s="83">
        <f t="shared" si="1"/>
        <v>1215.25</v>
      </c>
      <c r="V20" s="44">
        <f>VLOOKUP(A20,[1]sum!$A$2:$H$154,7,FALSE)</f>
        <v>100</v>
      </c>
      <c r="W20" s="44">
        <f>VLOOKUP(A20,[1]sum!$A$2:$H$154,8,FALSE)</f>
        <v>6876</v>
      </c>
      <c r="X20" s="83">
        <f t="shared" si="5"/>
        <v>1719</v>
      </c>
      <c r="Y20" s="43">
        <v>176</v>
      </c>
      <c r="Z20" s="44">
        <v>12488</v>
      </c>
      <c r="AA20" s="83">
        <f t="shared" si="6"/>
        <v>3122</v>
      </c>
      <c r="AB20" s="43">
        <v>293</v>
      </c>
      <c r="AC20" s="44">
        <v>18963</v>
      </c>
      <c r="AD20" s="83">
        <f t="shared" si="7"/>
        <v>4740.75</v>
      </c>
    </row>
    <row r="21" spans="1:30" ht="15.75" customHeight="1">
      <c r="A21" s="1">
        <v>19</v>
      </c>
      <c r="B21" s="7" t="s">
        <v>65</v>
      </c>
      <c r="C21" s="1" t="str">
        <f>VLOOKUP(B21,Remark!G:H,2,0)</f>
        <v>Kerry</v>
      </c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3"/>
      <c r="Q21" s="44"/>
      <c r="R21" s="44"/>
      <c r="S21" s="44">
        <v>64</v>
      </c>
      <c r="T21" s="44">
        <v>4560</v>
      </c>
      <c r="U21" s="83">
        <f t="shared" si="1"/>
        <v>1140</v>
      </c>
      <c r="V21" s="44">
        <f>VLOOKUP(A21,[1]sum!$A$2:$H$154,7,FALSE)</f>
        <v>106</v>
      </c>
      <c r="W21" s="44">
        <f>VLOOKUP(A21,[1]sum!$A$2:$H$154,8,FALSE)</f>
        <v>6702</v>
      </c>
      <c r="X21" s="83">
        <f t="shared" si="5"/>
        <v>1675.5</v>
      </c>
      <c r="Y21" s="43">
        <v>152</v>
      </c>
      <c r="Z21" s="44">
        <v>10888</v>
      </c>
      <c r="AA21" s="83">
        <f t="shared" si="6"/>
        <v>2722</v>
      </c>
      <c r="AB21" s="43">
        <v>153</v>
      </c>
      <c r="AC21" s="44">
        <v>10287</v>
      </c>
      <c r="AD21" s="83">
        <f t="shared" si="7"/>
        <v>2571.75</v>
      </c>
    </row>
    <row r="22" spans="1:30" ht="15.75" customHeight="1">
      <c r="A22" s="1">
        <v>20</v>
      </c>
      <c r="B22" s="7" t="s">
        <v>67</v>
      </c>
      <c r="C22" s="1" t="str">
        <f>VLOOKUP(B22,Remark!G:H,2,0)</f>
        <v>TKRU</v>
      </c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3"/>
      <c r="Q22" s="44"/>
      <c r="R22" s="44"/>
      <c r="S22" s="44">
        <v>30</v>
      </c>
      <c r="T22" s="44">
        <v>2190</v>
      </c>
      <c r="U22" s="83">
        <f t="shared" si="1"/>
        <v>547.5</v>
      </c>
      <c r="V22" s="44">
        <f>VLOOKUP(A22,[1]sum!$A$2:$H$154,7,FALSE)</f>
        <v>55</v>
      </c>
      <c r="W22" s="44">
        <f>VLOOKUP(A22,[1]sum!$A$2:$H$154,8,FALSE)</f>
        <v>3501</v>
      </c>
      <c r="X22" s="83">
        <f t="shared" si="5"/>
        <v>875.25</v>
      </c>
      <c r="Y22" s="43">
        <v>44</v>
      </c>
      <c r="Z22" s="44">
        <v>2788</v>
      </c>
      <c r="AA22" s="83">
        <f t="shared" si="6"/>
        <v>697</v>
      </c>
      <c r="AB22" s="43">
        <v>29</v>
      </c>
      <c r="AC22" s="44">
        <v>1855</v>
      </c>
      <c r="AD22" s="83">
        <f t="shared" si="7"/>
        <v>463.75</v>
      </c>
    </row>
    <row r="23" spans="1:30" ht="15.75" customHeight="1">
      <c r="A23" s="1">
        <v>21</v>
      </c>
      <c r="B23" s="7" t="s">
        <v>68</v>
      </c>
      <c r="C23" s="1" t="str">
        <f>VLOOKUP(B23,Remark!G:H,2,0)</f>
        <v>TPLU</v>
      </c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3"/>
      <c r="Q23" s="44"/>
      <c r="R23" s="44"/>
      <c r="S23" s="44">
        <v>39</v>
      </c>
      <c r="T23" s="44">
        <v>2685</v>
      </c>
      <c r="U23" s="83">
        <f t="shared" si="1"/>
        <v>671.25</v>
      </c>
      <c r="V23" s="44">
        <f>VLOOKUP(A23,[1]sum!$A$2:$H$154,7,FALSE)</f>
        <v>51</v>
      </c>
      <c r="W23" s="44">
        <f>VLOOKUP(A23,[1]sum!$A$2:$H$154,8,FALSE)</f>
        <v>3985</v>
      </c>
      <c r="X23" s="83">
        <f t="shared" si="5"/>
        <v>996.25</v>
      </c>
      <c r="Y23" s="43">
        <v>82</v>
      </c>
      <c r="Z23" s="44">
        <v>6190</v>
      </c>
      <c r="AA23" s="83">
        <f t="shared" si="6"/>
        <v>1547.5</v>
      </c>
      <c r="AB23" s="43">
        <v>104</v>
      </c>
      <c r="AC23" s="44">
        <v>7820</v>
      </c>
      <c r="AD23" s="83">
        <f t="shared" si="7"/>
        <v>1955</v>
      </c>
    </row>
    <row r="24" spans="1:30" ht="15.75" customHeight="1">
      <c r="A24" s="1">
        <v>22</v>
      </c>
      <c r="B24" s="7" t="s">
        <v>69</v>
      </c>
      <c r="C24" s="1" t="str">
        <f>VLOOKUP(B24,Remark!G:H,2,0)</f>
        <v>SUKS</v>
      </c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3"/>
      <c r="Q24" s="44"/>
      <c r="R24" s="44"/>
      <c r="S24" s="44">
        <v>40</v>
      </c>
      <c r="T24" s="44">
        <v>2416</v>
      </c>
      <c r="U24" s="83">
        <f t="shared" si="1"/>
        <v>604</v>
      </c>
      <c r="V24" s="44">
        <f>VLOOKUP(A24,[1]sum!$A$2:$H$154,7,FALSE)</f>
        <v>53</v>
      </c>
      <c r="W24" s="44">
        <f>VLOOKUP(A24,[1]sum!$A$2:$H$154,8,FALSE)</f>
        <v>3231</v>
      </c>
      <c r="X24" s="83">
        <f t="shared" si="5"/>
        <v>807.75</v>
      </c>
      <c r="Y24" s="43">
        <v>103</v>
      </c>
      <c r="Z24" s="44">
        <v>6125</v>
      </c>
      <c r="AA24" s="83">
        <f t="shared" si="6"/>
        <v>1531.25</v>
      </c>
      <c r="AB24" s="43">
        <v>95</v>
      </c>
      <c r="AC24" s="44">
        <v>5837</v>
      </c>
      <c r="AD24" s="83">
        <f t="shared" si="7"/>
        <v>1459.25</v>
      </c>
    </row>
    <row r="25" spans="1:30" ht="15.75" customHeight="1">
      <c r="A25" s="1">
        <v>23</v>
      </c>
      <c r="B25" s="7" t="s">
        <v>70</v>
      </c>
      <c r="C25" s="1" t="str">
        <f>VLOOKUP(B25,Remark!G:H,2,0)</f>
        <v>TKRU</v>
      </c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3"/>
      <c r="Q25" s="44"/>
      <c r="R25" s="44"/>
      <c r="S25" s="44">
        <v>13</v>
      </c>
      <c r="T25" s="44">
        <v>679</v>
      </c>
      <c r="U25" s="83">
        <f t="shared" si="1"/>
        <v>169.75</v>
      </c>
      <c r="V25" s="44">
        <f>VLOOKUP(A25,[1]sum!$A$2:$H$154,7,FALSE)</f>
        <v>54</v>
      </c>
      <c r="W25" s="44">
        <f>VLOOKUP(A25,[1]sum!$A$2:$H$154,8,FALSE)</f>
        <v>3754</v>
      </c>
      <c r="X25" s="83">
        <f t="shared" si="5"/>
        <v>938.5</v>
      </c>
      <c r="Y25" s="43">
        <v>40</v>
      </c>
      <c r="Z25" s="44">
        <v>2916</v>
      </c>
      <c r="AA25" s="83">
        <f t="shared" si="6"/>
        <v>729</v>
      </c>
      <c r="AB25" s="43">
        <v>70</v>
      </c>
      <c r="AC25" s="44">
        <v>4554</v>
      </c>
      <c r="AD25" s="83">
        <f t="shared" si="7"/>
        <v>1138.5</v>
      </c>
    </row>
    <row r="26" spans="1:30" ht="15.75" customHeight="1">
      <c r="A26" s="1">
        <v>24</v>
      </c>
      <c r="B26" s="7" t="s">
        <v>71</v>
      </c>
      <c r="C26" s="1" t="str">
        <f>VLOOKUP(B26,Remark!G:H,2,0)</f>
        <v>TKRU</v>
      </c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3"/>
      <c r="Q26" s="44"/>
      <c r="R26" s="44"/>
      <c r="S26" s="44">
        <v>55</v>
      </c>
      <c r="T26" s="44">
        <v>3513</v>
      </c>
      <c r="U26" s="83">
        <f t="shared" si="1"/>
        <v>878.25</v>
      </c>
      <c r="V26" s="44">
        <f>VLOOKUP(A26,[1]sum!$A$2:$H$154,7,FALSE)</f>
        <v>74</v>
      </c>
      <c r="W26" s="44">
        <f>VLOOKUP(A26,[1]sum!$A$2:$H$154,8,FALSE)</f>
        <v>5078</v>
      </c>
      <c r="X26" s="83">
        <f t="shared" si="5"/>
        <v>1269.5</v>
      </c>
      <c r="Y26" s="43">
        <v>68</v>
      </c>
      <c r="Z26" s="44">
        <v>4400</v>
      </c>
      <c r="AA26" s="83">
        <f t="shared" si="6"/>
        <v>1100</v>
      </c>
      <c r="AB26" s="43">
        <v>85</v>
      </c>
      <c r="AC26" s="44">
        <v>5251</v>
      </c>
      <c r="AD26" s="83">
        <f t="shared" si="7"/>
        <v>1312.75</v>
      </c>
    </row>
    <row r="27" spans="1:30" ht="15.75" customHeight="1">
      <c r="A27" s="1">
        <v>25</v>
      </c>
      <c r="B27" s="7" t="s">
        <v>72</v>
      </c>
      <c r="C27" s="1" t="str">
        <f>VLOOKUP(B27,Remark!G:H,2,0)</f>
        <v>Kerry</v>
      </c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3"/>
      <c r="Q27" s="44"/>
      <c r="R27" s="44"/>
      <c r="S27" s="44">
        <v>69</v>
      </c>
      <c r="T27" s="44">
        <v>4471</v>
      </c>
      <c r="U27" s="83">
        <f t="shared" si="1"/>
        <v>1117.75</v>
      </c>
      <c r="V27" s="44">
        <f>VLOOKUP(A27,[1]sum!$A$2:$H$154,7,FALSE)</f>
        <v>178</v>
      </c>
      <c r="W27" s="44">
        <f>VLOOKUP(A27,[1]sum!$A$2:$H$154,8,FALSE)</f>
        <v>11902</v>
      </c>
      <c r="X27" s="83">
        <f t="shared" si="5"/>
        <v>2975.5</v>
      </c>
      <c r="Y27" s="43">
        <v>121</v>
      </c>
      <c r="Z27" s="44">
        <v>8743</v>
      </c>
      <c r="AA27" s="83">
        <f t="shared" si="6"/>
        <v>2185.75</v>
      </c>
      <c r="AB27" s="43">
        <v>237</v>
      </c>
      <c r="AC27" s="44">
        <v>14203</v>
      </c>
      <c r="AD27" s="83">
        <f t="shared" si="7"/>
        <v>3550.75</v>
      </c>
    </row>
    <row r="28" spans="1:30" ht="15.75" customHeight="1">
      <c r="A28" s="1">
        <v>26</v>
      </c>
      <c r="B28" s="7" t="s">
        <v>73</v>
      </c>
      <c r="C28" s="1" t="str">
        <f>VLOOKUP(B28,Remark!G:H,2,0)</f>
        <v>RMA2</v>
      </c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3"/>
      <c r="Q28" s="44"/>
      <c r="R28" s="44"/>
      <c r="S28" s="44">
        <v>80</v>
      </c>
      <c r="T28" s="44">
        <v>5156</v>
      </c>
      <c r="U28" s="83">
        <f t="shared" si="1"/>
        <v>1289</v>
      </c>
      <c r="V28" s="44">
        <f>VLOOKUP(A28,[1]sum!$A$2:$H$154,7,FALSE)</f>
        <v>129</v>
      </c>
      <c r="W28" s="44">
        <f>VLOOKUP(A28,[1]sum!$A$2:$H$154,8,FALSE)</f>
        <v>9411</v>
      </c>
      <c r="X28" s="83">
        <f t="shared" si="5"/>
        <v>2352.75</v>
      </c>
      <c r="Y28" s="43">
        <v>208</v>
      </c>
      <c r="Z28" s="44">
        <v>12664</v>
      </c>
      <c r="AA28" s="83">
        <f t="shared" si="6"/>
        <v>3166</v>
      </c>
      <c r="AB28" s="43">
        <v>182</v>
      </c>
      <c r="AC28" s="44">
        <v>9994</v>
      </c>
      <c r="AD28" s="83">
        <f t="shared" si="7"/>
        <v>2498.5</v>
      </c>
    </row>
    <row r="29" spans="1:30" ht="15.75" customHeight="1">
      <c r="A29" s="1">
        <v>27</v>
      </c>
      <c r="B29" s="7" t="s">
        <v>74</v>
      </c>
      <c r="C29" s="1" t="str">
        <f>VLOOKUP(B29,Remark!G:H,2,0)</f>
        <v>RMA2</v>
      </c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3"/>
      <c r="Q29" s="44"/>
      <c r="R29" s="44"/>
      <c r="S29" s="44">
        <v>104</v>
      </c>
      <c r="T29" s="44">
        <v>6832</v>
      </c>
      <c r="U29" s="83">
        <f t="shared" si="1"/>
        <v>1708</v>
      </c>
      <c r="V29" s="44">
        <f>VLOOKUP(A29,[1]sum!$A$2:$H$154,7,FALSE)</f>
        <v>101</v>
      </c>
      <c r="W29" s="44">
        <f>VLOOKUP(A29,[1]sum!$A$2:$H$154,8,FALSE)</f>
        <v>6519</v>
      </c>
      <c r="X29" s="83">
        <f t="shared" si="5"/>
        <v>1629.75</v>
      </c>
      <c r="Y29" s="43">
        <v>120</v>
      </c>
      <c r="Z29" s="44">
        <v>8080</v>
      </c>
      <c r="AA29" s="83">
        <f t="shared" si="6"/>
        <v>2020</v>
      </c>
      <c r="AB29" s="43">
        <v>209</v>
      </c>
      <c r="AC29" s="44">
        <v>12263</v>
      </c>
      <c r="AD29" s="83">
        <f t="shared" si="7"/>
        <v>3065.75</v>
      </c>
    </row>
    <row r="30" spans="1:30" ht="15.75" customHeight="1">
      <c r="A30" s="1">
        <v>28</v>
      </c>
      <c r="B30" s="7" t="s">
        <v>75</v>
      </c>
      <c r="C30" s="1" t="str">
        <f>VLOOKUP(B30,Remark!G:H,2,0)</f>
        <v>RMA2</v>
      </c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3"/>
      <c r="Q30" s="44"/>
      <c r="R30" s="44"/>
      <c r="S30" s="44">
        <v>22</v>
      </c>
      <c r="T30" s="44">
        <v>1338</v>
      </c>
      <c r="U30" s="83">
        <f t="shared" si="1"/>
        <v>334.5</v>
      </c>
      <c r="V30" s="44">
        <f>VLOOKUP(A30,[1]sum!$A$2:$H$154,7,FALSE)</f>
        <v>67</v>
      </c>
      <c r="W30" s="44">
        <f>VLOOKUP(A30,[1]sum!$A$2:$H$154,8,FALSE)</f>
        <v>4361</v>
      </c>
      <c r="X30" s="83">
        <f t="shared" si="5"/>
        <v>1090.25</v>
      </c>
      <c r="Y30" s="43">
        <v>81</v>
      </c>
      <c r="Z30" s="44">
        <v>5131</v>
      </c>
      <c r="AA30" s="83">
        <f t="shared" si="6"/>
        <v>1282.75</v>
      </c>
      <c r="AB30" s="43">
        <v>78</v>
      </c>
      <c r="AC30" s="44">
        <v>4922</v>
      </c>
      <c r="AD30" s="83">
        <f t="shared" si="7"/>
        <v>1230.5</v>
      </c>
    </row>
    <row r="31" spans="1:30" ht="15.75" customHeight="1">
      <c r="A31" s="1">
        <v>29</v>
      </c>
      <c r="B31" s="7" t="s">
        <v>76</v>
      </c>
      <c r="C31" s="1" t="str">
        <f>VLOOKUP(B31,Remark!G:H,2,0)</f>
        <v>SUKS</v>
      </c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3"/>
      <c r="Q31" s="44"/>
      <c r="R31" s="44"/>
      <c r="S31" s="44">
        <v>38</v>
      </c>
      <c r="T31" s="44">
        <v>2906</v>
      </c>
      <c r="U31" s="83">
        <f t="shared" si="1"/>
        <v>726.5</v>
      </c>
      <c r="V31" s="44">
        <f>VLOOKUP(A31,[1]sum!$A$2:$H$154,7,FALSE)</f>
        <v>78</v>
      </c>
      <c r="W31" s="44">
        <f>VLOOKUP(A31,[1]sum!$A$2:$H$154,8,FALSE)</f>
        <v>5590</v>
      </c>
      <c r="X31" s="83">
        <f t="shared" si="5"/>
        <v>1397.5</v>
      </c>
      <c r="Y31" s="43">
        <v>97</v>
      </c>
      <c r="Z31" s="44">
        <v>6887</v>
      </c>
      <c r="AA31" s="83">
        <f t="shared" si="6"/>
        <v>1721.75</v>
      </c>
      <c r="AB31" s="43">
        <v>105</v>
      </c>
      <c r="AC31" s="44">
        <v>6339</v>
      </c>
      <c r="AD31" s="83">
        <f t="shared" si="7"/>
        <v>1584.75</v>
      </c>
    </row>
    <row r="32" spans="1:30" ht="15.75" customHeight="1">
      <c r="A32" s="1">
        <v>30</v>
      </c>
      <c r="B32" s="7" t="s">
        <v>77</v>
      </c>
      <c r="C32" s="1" t="str">
        <f>VLOOKUP(B32,Remark!G:H,2,0)</f>
        <v>RMA2</v>
      </c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3"/>
      <c r="Q32" s="44"/>
      <c r="R32" s="44"/>
      <c r="S32" s="44">
        <v>24</v>
      </c>
      <c r="T32" s="44">
        <v>1736</v>
      </c>
      <c r="U32" s="83">
        <f t="shared" si="1"/>
        <v>434</v>
      </c>
      <c r="V32" s="44">
        <f>VLOOKUP(A32,[1]sum!$A$2:$H$154,7,FALSE)</f>
        <v>108</v>
      </c>
      <c r="W32" s="44">
        <f>VLOOKUP(A32,[1]sum!$A$2:$H$154,8,FALSE)</f>
        <v>7868</v>
      </c>
      <c r="X32" s="83">
        <f t="shared" si="5"/>
        <v>1967</v>
      </c>
      <c r="Y32" s="43">
        <v>59</v>
      </c>
      <c r="Z32" s="44">
        <v>3921</v>
      </c>
      <c r="AA32" s="83">
        <f t="shared" si="6"/>
        <v>980.25</v>
      </c>
      <c r="AB32" s="43">
        <v>133</v>
      </c>
      <c r="AC32" s="44">
        <v>8251</v>
      </c>
      <c r="AD32" s="83">
        <f t="shared" si="7"/>
        <v>2062.75</v>
      </c>
    </row>
    <row r="33" spans="1:30" ht="15.75" customHeight="1">
      <c r="A33" s="1">
        <v>31</v>
      </c>
      <c r="B33" s="7" t="s">
        <v>78</v>
      </c>
      <c r="C33" s="1" t="str">
        <f>VLOOKUP(B33,Remark!G:H,2,0)</f>
        <v>RMA2</v>
      </c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3"/>
      <c r="Q33" s="44"/>
      <c r="R33" s="44"/>
      <c r="S33" s="44">
        <v>33</v>
      </c>
      <c r="T33" s="44">
        <v>2215</v>
      </c>
      <c r="U33" s="83">
        <f t="shared" si="1"/>
        <v>553.75</v>
      </c>
      <c r="V33" s="44">
        <f>VLOOKUP(A33,[1]sum!$A$2:$H$154,7,FALSE)</f>
        <v>166</v>
      </c>
      <c r="W33" s="44">
        <f>VLOOKUP(A33,[1]sum!$A$2:$H$154,8,FALSE)</f>
        <v>11034</v>
      </c>
      <c r="X33" s="83">
        <f t="shared" si="5"/>
        <v>2758.5</v>
      </c>
      <c r="Y33" s="43">
        <v>77</v>
      </c>
      <c r="Z33" s="44">
        <v>5611</v>
      </c>
      <c r="AA33" s="83">
        <f t="shared" si="6"/>
        <v>1402.75</v>
      </c>
      <c r="AB33" s="43"/>
      <c r="AC33" s="44"/>
      <c r="AD33" s="83">
        <f t="shared" si="7"/>
        <v>0</v>
      </c>
    </row>
    <row r="34" spans="1:30" ht="15.75" customHeight="1">
      <c r="A34" s="1">
        <v>32</v>
      </c>
      <c r="B34" s="7" t="s">
        <v>79</v>
      </c>
      <c r="C34" s="1" t="str">
        <f>VLOOKUP(B34,Remark!G:H,2,0)</f>
        <v>TPLU</v>
      </c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3"/>
      <c r="Q34" s="44"/>
      <c r="R34" s="44"/>
      <c r="S34" s="44">
        <v>107</v>
      </c>
      <c r="T34" s="44">
        <v>7469</v>
      </c>
      <c r="U34" s="83">
        <f t="shared" si="1"/>
        <v>1867.25</v>
      </c>
      <c r="V34" s="44">
        <f>VLOOKUP(A34,[1]sum!$A$2:$H$154,7,FALSE)</f>
        <v>160</v>
      </c>
      <c r="W34" s="44">
        <f>VLOOKUP(A34,[1]sum!$A$2:$H$154,8,FALSE)</f>
        <v>9632</v>
      </c>
      <c r="X34" s="83">
        <f t="shared" si="5"/>
        <v>2408</v>
      </c>
      <c r="Y34" s="43">
        <v>302</v>
      </c>
      <c r="Z34" s="44">
        <v>21262</v>
      </c>
      <c r="AA34" s="83">
        <f t="shared" si="6"/>
        <v>5315.5</v>
      </c>
      <c r="AB34" s="43">
        <v>230</v>
      </c>
      <c r="AC34" s="44">
        <v>15086</v>
      </c>
      <c r="AD34" s="83">
        <f t="shared" si="7"/>
        <v>3771.5</v>
      </c>
    </row>
    <row r="35" spans="1:30" ht="15.75" customHeight="1">
      <c r="A35" s="1">
        <v>33</v>
      </c>
      <c r="B35" s="7" t="s">
        <v>80</v>
      </c>
      <c r="C35" s="1" t="str">
        <f>VLOOKUP(B35,Remark!G:H,2,0)</f>
        <v>SUKS</v>
      </c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3"/>
      <c r="Q35" s="44"/>
      <c r="R35" s="44"/>
      <c r="S35" s="44">
        <v>11</v>
      </c>
      <c r="T35" s="44">
        <v>669</v>
      </c>
      <c r="U35" s="83">
        <f t="shared" ref="U35:U66" si="8">T35*25%</f>
        <v>167.25</v>
      </c>
      <c r="V35" s="44">
        <f>VLOOKUP(A35,[1]sum!$A$2:$H$154,7,FALSE)</f>
        <v>68</v>
      </c>
      <c r="W35" s="44">
        <f>VLOOKUP(A35,[1]sum!$A$2:$H$154,8,FALSE)</f>
        <v>4680</v>
      </c>
      <c r="X35" s="83">
        <f t="shared" si="5"/>
        <v>1170</v>
      </c>
      <c r="Y35" s="43">
        <v>111</v>
      </c>
      <c r="Z35" s="44">
        <v>7233</v>
      </c>
      <c r="AA35" s="83">
        <f t="shared" si="6"/>
        <v>1808.25</v>
      </c>
      <c r="AB35" s="43">
        <v>221</v>
      </c>
      <c r="AC35" s="44">
        <v>12499</v>
      </c>
      <c r="AD35" s="83">
        <f t="shared" si="7"/>
        <v>3124.75</v>
      </c>
    </row>
    <row r="36" spans="1:30" ht="15.75" customHeight="1">
      <c r="A36" s="1">
        <v>34</v>
      </c>
      <c r="B36" s="7" t="s">
        <v>81</v>
      </c>
      <c r="C36" s="1" t="str">
        <f>VLOOKUP(B36,Remark!G:H,2,0)</f>
        <v>TPLU</v>
      </c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3"/>
      <c r="Q36" s="44"/>
      <c r="R36" s="44"/>
      <c r="S36" s="44">
        <v>42</v>
      </c>
      <c r="T36" s="44">
        <v>2866</v>
      </c>
      <c r="U36" s="83">
        <f t="shared" si="8"/>
        <v>716.5</v>
      </c>
      <c r="V36" s="44">
        <f>VLOOKUP(A36,[1]sum!$A$2:$H$154,7,FALSE)</f>
        <v>102</v>
      </c>
      <c r="W36" s="44">
        <f>VLOOKUP(A36,[1]sum!$A$2:$H$154,8,FALSE)</f>
        <v>7354</v>
      </c>
      <c r="X36" s="83">
        <f t="shared" si="5"/>
        <v>1838.5</v>
      </c>
      <c r="Y36" s="43">
        <v>113</v>
      </c>
      <c r="Z36" s="44">
        <v>7143</v>
      </c>
      <c r="AA36" s="83">
        <f t="shared" si="6"/>
        <v>1785.75</v>
      </c>
      <c r="AB36" s="43">
        <v>206</v>
      </c>
      <c r="AC36" s="44">
        <v>12638</v>
      </c>
      <c r="AD36" s="83">
        <f t="shared" si="7"/>
        <v>3159.5</v>
      </c>
    </row>
    <row r="37" spans="1:30" ht="15.75" customHeight="1">
      <c r="A37" s="1">
        <v>35</v>
      </c>
      <c r="B37" s="7" t="s">
        <v>82</v>
      </c>
      <c r="C37" s="1" t="str">
        <f>VLOOKUP(B37,Remark!G:H,2,0)</f>
        <v>TPLU</v>
      </c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3"/>
      <c r="Q37" s="44"/>
      <c r="R37" s="44"/>
      <c r="S37" s="44">
        <v>56</v>
      </c>
      <c r="T37" s="44">
        <v>3840</v>
      </c>
      <c r="U37" s="83">
        <f t="shared" si="8"/>
        <v>960</v>
      </c>
      <c r="V37" s="44">
        <f>VLOOKUP(A37,[1]sum!$A$2:$H$154,7,FALSE)</f>
        <v>63</v>
      </c>
      <c r="W37" s="44">
        <f>VLOOKUP(A37,[1]sum!$A$2:$H$154,8,FALSE)</f>
        <v>4057</v>
      </c>
      <c r="X37" s="83">
        <f t="shared" si="5"/>
        <v>1014.25</v>
      </c>
      <c r="Y37" s="43">
        <v>168</v>
      </c>
      <c r="Z37" s="44">
        <v>10680</v>
      </c>
      <c r="AA37" s="83">
        <f t="shared" si="6"/>
        <v>2670</v>
      </c>
      <c r="AB37" s="43">
        <v>175</v>
      </c>
      <c r="AC37" s="44">
        <v>10329</v>
      </c>
      <c r="AD37" s="83">
        <f t="shared" si="7"/>
        <v>2582.25</v>
      </c>
    </row>
    <row r="38" spans="1:30" ht="15.75" customHeight="1">
      <c r="A38" s="1">
        <v>36</v>
      </c>
      <c r="B38" s="7" t="s">
        <v>83</v>
      </c>
      <c r="C38" s="1" t="str">
        <f>VLOOKUP(B38,Remark!G:H,2,0)</f>
        <v>Kerry</v>
      </c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3"/>
      <c r="Q38" s="44"/>
      <c r="R38" s="44"/>
      <c r="S38" s="44">
        <v>10</v>
      </c>
      <c r="T38" s="44">
        <v>598</v>
      </c>
      <c r="U38" s="83">
        <f t="shared" si="8"/>
        <v>149.5</v>
      </c>
      <c r="V38" s="44">
        <f>VLOOKUP(A38,[1]sum!$A$2:$H$154,7,FALSE)</f>
        <v>69</v>
      </c>
      <c r="W38" s="44">
        <f>VLOOKUP(A38,[1]sum!$A$2:$H$154,8,FALSE)</f>
        <v>4539</v>
      </c>
      <c r="X38" s="83">
        <f t="shared" si="5"/>
        <v>1134.75</v>
      </c>
      <c r="Y38" s="43">
        <v>132</v>
      </c>
      <c r="Z38" s="44">
        <v>7988</v>
      </c>
      <c r="AA38" s="83">
        <f t="shared" si="6"/>
        <v>1997</v>
      </c>
      <c r="AB38" s="43">
        <v>125</v>
      </c>
      <c r="AC38" s="44">
        <v>8179</v>
      </c>
      <c r="AD38" s="83">
        <f t="shared" si="7"/>
        <v>2044.75</v>
      </c>
    </row>
    <row r="39" spans="1:30" ht="15.75" customHeight="1">
      <c r="A39" s="1">
        <v>37</v>
      </c>
      <c r="B39" s="7" t="s">
        <v>85</v>
      </c>
      <c r="C39" s="1" t="str">
        <f>VLOOKUP(B39,Remark!G:H,2,0)</f>
        <v>ONUT</v>
      </c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3"/>
      <c r="Q39" s="44"/>
      <c r="R39" s="44"/>
      <c r="S39" s="44">
        <v>14</v>
      </c>
      <c r="T39" s="44">
        <v>974</v>
      </c>
      <c r="U39" s="83">
        <f t="shared" si="8"/>
        <v>243.5</v>
      </c>
      <c r="V39" s="44">
        <f>VLOOKUP(A39,[1]sum!$A$2:$H$154,7,FALSE)</f>
        <v>51</v>
      </c>
      <c r="W39" s="44">
        <f>VLOOKUP(A39,[1]sum!$A$2:$H$154,8,FALSE)</f>
        <v>3025</v>
      </c>
      <c r="X39" s="83">
        <f t="shared" si="5"/>
        <v>756.25</v>
      </c>
      <c r="Y39" s="43">
        <v>81</v>
      </c>
      <c r="Z39" s="44">
        <v>6363</v>
      </c>
      <c r="AA39" s="83">
        <f t="shared" si="6"/>
        <v>1590.75</v>
      </c>
      <c r="AB39" s="43">
        <v>72</v>
      </c>
      <c r="AC39" s="44">
        <v>4588</v>
      </c>
      <c r="AD39" s="83">
        <f t="shared" si="7"/>
        <v>1147</v>
      </c>
    </row>
    <row r="40" spans="1:30" ht="15.75" customHeight="1">
      <c r="A40" s="1">
        <v>38</v>
      </c>
      <c r="B40" s="7" t="s">
        <v>86</v>
      </c>
      <c r="C40" s="1" t="str">
        <f>VLOOKUP(B40,Remark!G:H,2,0)</f>
        <v>KVIL</v>
      </c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3"/>
      <c r="Q40" s="44"/>
      <c r="R40" s="44"/>
      <c r="S40" s="44">
        <v>6</v>
      </c>
      <c r="T40" s="44">
        <v>258</v>
      </c>
      <c r="U40" s="83">
        <f t="shared" si="8"/>
        <v>64.5</v>
      </c>
      <c r="V40" s="44">
        <f>VLOOKUP(A40,[1]sum!$A$2:$H$154,7,FALSE)</f>
        <v>93</v>
      </c>
      <c r="W40" s="44">
        <f>VLOOKUP(A40,[1]sum!$A$2:$H$154,8,FALSE)</f>
        <v>5871</v>
      </c>
      <c r="X40" s="83">
        <f t="shared" si="5"/>
        <v>1467.75</v>
      </c>
      <c r="Y40" s="43">
        <v>84</v>
      </c>
      <c r="Z40" s="44">
        <v>5412</v>
      </c>
      <c r="AA40" s="83">
        <f t="shared" si="6"/>
        <v>1353</v>
      </c>
      <c r="AB40" s="43">
        <v>28</v>
      </c>
      <c r="AC40" s="44">
        <v>1828</v>
      </c>
      <c r="AD40" s="83">
        <f t="shared" si="7"/>
        <v>457</v>
      </c>
    </row>
    <row r="41" spans="1:30" ht="15.75" customHeight="1">
      <c r="A41" s="1">
        <v>39</v>
      </c>
      <c r="B41" s="7" t="s">
        <v>87</v>
      </c>
      <c r="C41" s="1" t="str">
        <f>VLOOKUP(B41,Remark!G:H,2,0)</f>
        <v>KVIL</v>
      </c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3"/>
      <c r="Q41" s="44"/>
      <c r="R41" s="44"/>
      <c r="S41" s="44">
        <v>51</v>
      </c>
      <c r="T41" s="44">
        <v>3437</v>
      </c>
      <c r="U41" s="83">
        <f t="shared" si="8"/>
        <v>859.25</v>
      </c>
      <c r="V41" s="44">
        <f>VLOOKUP(A41,[1]sum!$A$2:$H$154,7,FALSE)</f>
        <v>61</v>
      </c>
      <c r="W41" s="44">
        <f>VLOOKUP(A41,[1]sum!$A$2:$H$154,8,FALSE)</f>
        <v>3939</v>
      </c>
      <c r="X41" s="83">
        <f t="shared" si="5"/>
        <v>984.75</v>
      </c>
      <c r="Y41" s="43">
        <v>57</v>
      </c>
      <c r="Z41" s="44">
        <v>3759</v>
      </c>
      <c r="AA41" s="83">
        <f t="shared" si="6"/>
        <v>939.75</v>
      </c>
      <c r="AB41" s="43">
        <v>93</v>
      </c>
      <c r="AC41" s="44">
        <v>5999</v>
      </c>
      <c r="AD41" s="83">
        <f t="shared" si="7"/>
        <v>1499.75</v>
      </c>
    </row>
    <row r="42" spans="1:30" ht="15.75" customHeight="1">
      <c r="A42" s="1">
        <v>40</v>
      </c>
      <c r="B42" s="7" t="s">
        <v>88</v>
      </c>
      <c r="C42" s="1" t="str">
        <f>VLOOKUP(B42,Remark!G:H,2,0)</f>
        <v>KVIL</v>
      </c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3"/>
      <c r="Q42" s="44"/>
      <c r="R42" s="44"/>
      <c r="S42" s="44">
        <v>12</v>
      </c>
      <c r="T42" s="44">
        <v>772</v>
      </c>
      <c r="U42" s="83">
        <f t="shared" si="8"/>
        <v>193</v>
      </c>
      <c r="V42" s="44">
        <f>VLOOKUP(A42,[1]sum!$A$2:$H$154,7,FALSE)</f>
        <v>33</v>
      </c>
      <c r="W42" s="44">
        <f>VLOOKUP(A42,[1]sum!$A$2:$H$154,8,FALSE)</f>
        <v>2319</v>
      </c>
      <c r="X42" s="83">
        <f t="shared" si="5"/>
        <v>579.75</v>
      </c>
      <c r="Y42" s="43">
        <v>64</v>
      </c>
      <c r="Z42" s="44">
        <v>4944</v>
      </c>
      <c r="AA42" s="83">
        <f t="shared" si="6"/>
        <v>1236</v>
      </c>
      <c r="AB42" s="43">
        <v>81</v>
      </c>
      <c r="AC42" s="44">
        <v>4815</v>
      </c>
      <c r="AD42" s="83">
        <f t="shared" si="7"/>
        <v>1203.75</v>
      </c>
    </row>
    <row r="43" spans="1:30" ht="15.75" customHeight="1">
      <c r="A43" s="1">
        <v>41</v>
      </c>
      <c r="B43" s="7" t="s">
        <v>89</v>
      </c>
      <c r="C43" s="1" t="str">
        <f>VLOOKUP(B43,Remark!G:H,2,0)</f>
        <v>KVIL</v>
      </c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3"/>
      <c r="Q43" s="44"/>
      <c r="R43" s="44"/>
      <c r="S43" s="44">
        <v>13</v>
      </c>
      <c r="T43" s="44">
        <v>1023</v>
      </c>
      <c r="U43" s="83">
        <f t="shared" si="8"/>
        <v>255.75</v>
      </c>
      <c r="V43" s="44">
        <f>VLOOKUP(A43,[1]sum!$A$2:$H$154,7,FALSE)</f>
        <v>50</v>
      </c>
      <c r="W43" s="44">
        <f>VLOOKUP(A43,[1]sum!$A$2:$H$154,8,FALSE)</f>
        <v>3602</v>
      </c>
      <c r="X43" s="83">
        <f t="shared" si="5"/>
        <v>900.5</v>
      </c>
      <c r="Y43" s="43">
        <v>21</v>
      </c>
      <c r="Z43" s="44">
        <v>1979</v>
      </c>
      <c r="AA43" s="83">
        <f t="shared" si="6"/>
        <v>494.75</v>
      </c>
      <c r="AB43" s="43">
        <v>32</v>
      </c>
      <c r="AC43" s="44">
        <v>2020</v>
      </c>
      <c r="AD43" s="83">
        <f t="shared" si="7"/>
        <v>505</v>
      </c>
    </row>
    <row r="44" spans="1:30" ht="15.75" customHeight="1">
      <c r="A44" s="1">
        <v>42</v>
      </c>
      <c r="B44" s="7" t="s">
        <v>90</v>
      </c>
      <c r="C44" s="1" t="str">
        <f>VLOOKUP(B44,Remark!G:H,2,0)</f>
        <v>KVIL</v>
      </c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3"/>
      <c r="Q44" s="44"/>
      <c r="R44" s="44"/>
      <c r="S44" s="44">
        <v>41</v>
      </c>
      <c r="T44" s="44">
        <v>3119</v>
      </c>
      <c r="U44" s="83">
        <f t="shared" si="8"/>
        <v>779.75</v>
      </c>
      <c r="V44" s="44">
        <f>VLOOKUP(A44,[1]sum!$A$2:$H$154,7,FALSE)</f>
        <v>103</v>
      </c>
      <c r="W44" s="44">
        <f>VLOOKUP(A44,[1]sum!$A$2:$H$154,8,FALSE)</f>
        <v>7345</v>
      </c>
      <c r="X44" s="83">
        <f t="shared" si="5"/>
        <v>1836.25</v>
      </c>
      <c r="Y44" s="43">
        <v>95</v>
      </c>
      <c r="Z44" s="44">
        <v>7645</v>
      </c>
      <c r="AA44" s="83">
        <f t="shared" si="6"/>
        <v>1911.25</v>
      </c>
      <c r="AB44" s="43">
        <v>96</v>
      </c>
      <c r="AC44" s="44">
        <v>6664</v>
      </c>
      <c r="AD44" s="83">
        <f t="shared" si="7"/>
        <v>1666</v>
      </c>
    </row>
    <row r="45" spans="1:30" ht="15.75" customHeight="1">
      <c r="A45" s="1">
        <v>43</v>
      </c>
      <c r="B45" s="7" t="s">
        <v>91</v>
      </c>
      <c r="C45" s="1" t="str">
        <f>VLOOKUP(B45,Remark!G:H,2,0)</f>
        <v>KVIL</v>
      </c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3"/>
      <c r="Q45" s="44"/>
      <c r="R45" s="44"/>
      <c r="S45" s="44">
        <v>48</v>
      </c>
      <c r="T45" s="44">
        <v>2664</v>
      </c>
      <c r="U45" s="83">
        <f t="shared" si="8"/>
        <v>666</v>
      </c>
      <c r="V45" s="44">
        <f>VLOOKUP(A45,[1]sum!$A$2:$H$154,7,FALSE)</f>
        <v>50</v>
      </c>
      <c r="W45" s="44">
        <f>VLOOKUP(A45,[1]sum!$A$2:$H$154,8,FALSE)</f>
        <v>2902</v>
      </c>
      <c r="X45" s="83">
        <f t="shared" si="5"/>
        <v>725.5</v>
      </c>
      <c r="Y45" s="43">
        <v>104</v>
      </c>
      <c r="Z45" s="44">
        <v>6172</v>
      </c>
      <c r="AA45" s="83">
        <f t="shared" si="6"/>
        <v>1543</v>
      </c>
      <c r="AB45" s="43">
        <v>163</v>
      </c>
      <c r="AC45" s="44">
        <v>9565</v>
      </c>
      <c r="AD45" s="83">
        <f t="shared" si="7"/>
        <v>2391.25</v>
      </c>
    </row>
    <row r="46" spans="1:30" ht="15.75" customHeight="1">
      <c r="A46" s="1">
        <v>44</v>
      </c>
      <c r="B46" s="7" t="s">
        <v>92</v>
      </c>
      <c r="C46" s="1" t="str">
        <f>VLOOKUP(B46,Remark!G:H,2,0)</f>
        <v>KVIL</v>
      </c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3"/>
      <c r="Q46" s="44"/>
      <c r="R46" s="44"/>
      <c r="S46" s="44">
        <v>18</v>
      </c>
      <c r="T46" s="44">
        <v>1302</v>
      </c>
      <c r="U46" s="83">
        <f t="shared" si="8"/>
        <v>325.5</v>
      </c>
      <c r="V46" s="44">
        <f>VLOOKUP(A46,[1]sum!$A$2:$H$154,7,FALSE)</f>
        <v>35</v>
      </c>
      <c r="W46" s="44">
        <f>VLOOKUP(A46,[1]sum!$A$2:$H$154,8,FALSE)</f>
        <v>2337</v>
      </c>
      <c r="X46" s="83">
        <f t="shared" si="5"/>
        <v>584.25</v>
      </c>
      <c r="Y46" s="43">
        <v>42</v>
      </c>
      <c r="Z46" s="44">
        <v>3222</v>
      </c>
      <c r="AA46" s="83">
        <f t="shared" si="6"/>
        <v>805.5</v>
      </c>
      <c r="AB46" s="43">
        <v>100</v>
      </c>
      <c r="AC46" s="44">
        <v>4428</v>
      </c>
      <c r="AD46" s="83">
        <f t="shared" si="7"/>
        <v>1107</v>
      </c>
    </row>
    <row r="47" spans="1:30" ht="15.75" customHeight="1">
      <c r="A47" s="1">
        <v>45</v>
      </c>
      <c r="B47" s="7" t="s">
        <v>93</v>
      </c>
      <c r="C47" s="1" t="str">
        <f>VLOOKUP(B47,Remark!G:H,2,0)</f>
        <v>KVIL</v>
      </c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3"/>
      <c r="Q47" s="44"/>
      <c r="R47" s="44"/>
      <c r="S47" s="44">
        <v>10</v>
      </c>
      <c r="T47" s="44">
        <v>618</v>
      </c>
      <c r="U47" s="83">
        <f t="shared" si="8"/>
        <v>154.5</v>
      </c>
      <c r="V47" s="44">
        <f>VLOOKUP(A47,[1]sum!$A$2:$H$154,7,FALSE)</f>
        <v>29</v>
      </c>
      <c r="W47" s="44">
        <f>VLOOKUP(A47,[1]sum!$A$2:$H$154,8,FALSE)</f>
        <v>2167</v>
      </c>
      <c r="X47" s="83">
        <f t="shared" si="5"/>
        <v>541.75</v>
      </c>
      <c r="Y47" s="43">
        <v>45</v>
      </c>
      <c r="Z47" s="44">
        <v>3171</v>
      </c>
      <c r="AA47" s="83">
        <f t="shared" si="6"/>
        <v>792.75</v>
      </c>
      <c r="AB47" s="43">
        <v>97</v>
      </c>
      <c r="AC47" s="44">
        <v>5695</v>
      </c>
      <c r="AD47" s="83">
        <f t="shared" si="7"/>
        <v>1423.75</v>
      </c>
    </row>
    <row r="48" spans="1:30" ht="15.75" customHeight="1">
      <c r="A48" s="1">
        <v>46</v>
      </c>
      <c r="B48" s="7" t="s">
        <v>94</v>
      </c>
      <c r="C48" s="1" t="str">
        <f>VLOOKUP(B48,Remark!G:H,2,0)</f>
        <v>KVIL</v>
      </c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3"/>
      <c r="Q48" s="44"/>
      <c r="R48" s="44"/>
      <c r="S48" s="44">
        <v>7</v>
      </c>
      <c r="T48" s="44">
        <v>589</v>
      </c>
      <c r="U48" s="83">
        <f t="shared" si="8"/>
        <v>147.25</v>
      </c>
      <c r="V48" s="44">
        <f>VLOOKUP(A48,[1]sum!$A$2:$H$154,7,FALSE)</f>
        <v>44</v>
      </c>
      <c r="W48" s="44">
        <f>VLOOKUP(A48,[1]sum!$A$2:$H$154,8,FALSE)</f>
        <v>3848</v>
      </c>
      <c r="X48" s="83">
        <f t="shared" si="5"/>
        <v>962</v>
      </c>
      <c r="Y48" s="43">
        <v>25</v>
      </c>
      <c r="Z48" s="44">
        <v>1579</v>
      </c>
      <c r="AA48" s="83">
        <f t="shared" si="6"/>
        <v>394.75</v>
      </c>
      <c r="AB48" s="43">
        <v>49</v>
      </c>
      <c r="AC48" s="44">
        <v>2827</v>
      </c>
      <c r="AD48" s="83">
        <f t="shared" si="7"/>
        <v>706.75</v>
      </c>
    </row>
    <row r="49" spans="1:30" ht="15.75" customHeight="1">
      <c r="A49" s="1">
        <v>47</v>
      </c>
      <c r="B49" s="7" t="s">
        <v>95</v>
      </c>
      <c r="C49" s="1" t="str">
        <f>VLOOKUP(B49,Remark!G:H,2,0)</f>
        <v>KVIL</v>
      </c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3"/>
      <c r="Q49" s="44"/>
      <c r="R49" s="44"/>
      <c r="S49" s="44">
        <v>10</v>
      </c>
      <c r="T49" s="44">
        <v>694</v>
      </c>
      <c r="U49" s="83">
        <f t="shared" si="8"/>
        <v>173.5</v>
      </c>
      <c r="V49" s="44">
        <f>VLOOKUP(A49,[1]sum!$A$2:$H$154,7,FALSE)</f>
        <v>45</v>
      </c>
      <c r="W49" s="44">
        <f>VLOOKUP(A49,[1]sum!$A$2:$H$154,8,FALSE)</f>
        <v>3123</v>
      </c>
      <c r="X49" s="83">
        <f t="shared" si="5"/>
        <v>780.75</v>
      </c>
      <c r="Y49" s="43">
        <v>15</v>
      </c>
      <c r="Z49" s="44">
        <v>1281</v>
      </c>
      <c r="AA49" s="83">
        <f t="shared" si="6"/>
        <v>320.25</v>
      </c>
      <c r="AB49" s="43">
        <v>52</v>
      </c>
      <c r="AC49" s="44">
        <v>3056</v>
      </c>
      <c r="AD49" s="83">
        <f t="shared" si="7"/>
        <v>764</v>
      </c>
    </row>
    <row r="50" spans="1:30" ht="15.75" customHeight="1">
      <c r="A50" s="1">
        <v>48</v>
      </c>
      <c r="B50" s="7" t="s">
        <v>96</v>
      </c>
      <c r="C50" s="1" t="str">
        <f>VLOOKUP(B50,Remark!G:H,2,0)</f>
        <v>KVIL</v>
      </c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3"/>
      <c r="Q50" s="44"/>
      <c r="R50" s="44"/>
      <c r="S50" s="44">
        <v>13</v>
      </c>
      <c r="T50" s="44">
        <v>1143</v>
      </c>
      <c r="U50" s="83">
        <f t="shared" si="8"/>
        <v>285.75</v>
      </c>
      <c r="V50" s="44">
        <f>VLOOKUP(A50,[1]sum!$A$2:$H$154,7,FALSE)</f>
        <v>38</v>
      </c>
      <c r="W50" s="44">
        <f>VLOOKUP(A50,[1]sum!$A$2:$H$154,8,FALSE)</f>
        <v>2866</v>
      </c>
      <c r="X50" s="83">
        <f t="shared" si="5"/>
        <v>716.5</v>
      </c>
      <c r="Y50" s="43">
        <v>87</v>
      </c>
      <c r="Z50" s="44">
        <v>5269</v>
      </c>
      <c r="AA50" s="83">
        <f t="shared" si="6"/>
        <v>1317.25</v>
      </c>
      <c r="AB50" s="43">
        <v>81</v>
      </c>
      <c r="AC50" s="44">
        <v>5675</v>
      </c>
      <c r="AD50" s="83">
        <f t="shared" si="7"/>
        <v>1418.75</v>
      </c>
    </row>
    <row r="51" spans="1:30" ht="15.75" customHeight="1">
      <c r="A51" s="1">
        <v>49</v>
      </c>
      <c r="B51" s="7" t="s">
        <v>97</v>
      </c>
      <c r="C51" s="1" t="str">
        <f>VLOOKUP(B51,Remark!G:H,2,0)</f>
        <v>KVIL</v>
      </c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3"/>
      <c r="Q51" s="44"/>
      <c r="R51" s="44"/>
      <c r="S51" s="44">
        <v>46</v>
      </c>
      <c r="T51" s="44">
        <v>2786</v>
      </c>
      <c r="U51" s="83">
        <f t="shared" si="8"/>
        <v>696.5</v>
      </c>
      <c r="V51" s="44">
        <f>VLOOKUP(A51,[1]sum!$A$2:$H$154,7,FALSE)</f>
        <v>71</v>
      </c>
      <c r="W51" s="44">
        <f>VLOOKUP(A51,[1]sum!$A$2:$H$154,8,FALSE)</f>
        <v>4761</v>
      </c>
      <c r="X51" s="83">
        <f t="shared" si="5"/>
        <v>1190.25</v>
      </c>
      <c r="Y51" s="43">
        <v>109</v>
      </c>
      <c r="Z51" s="44">
        <v>6787</v>
      </c>
      <c r="AA51" s="83">
        <f t="shared" si="6"/>
        <v>1696.75</v>
      </c>
      <c r="AB51" s="43">
        <v>139</v>
      </c>
      <c r="AC51" s="44">
        <v>7937</v>
      </c>
      <c r="AD51" s="83">
        <f t="shared" si="7"/>
        <v>1984.25</v>
      </c>
    </row>
    <row r="52" spans="1:30" ht="15.75" customHeight="1">
      <c r="A52" s="1">
        <v>50</v>
      </c>
      <c r="B52" s="7" t="s">
        <v>98</v>
      </c>
      <c r="C52" s="1" t="str">
        <f>VLOOKUP(B52,Remark!G:H,2,0)</f>
        <v>Kerry</v>
      </c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3"/>
      <c r="Q52" s="44"/>
      <c r="R52" s="44"/>
      <c r="S52" s="44">
        <v>19</v>
      </c>
      <c r="T52" s="44">
        <v>1757</v>
      </c>
      <c r="U52" s="83">
        <f t="shared" si="8"/>
        <v>439.25</v>
      </c>
      <c r="V52" s="44">
        <f>VLOOKUP(A52,[1]sum!$A$2:$H$154,7,FALSE)</f>
        <v>52</v>
      </c>
      <c r="W52" s="44">
        <f>VLOOKUP(A52,[1]sum!$A$2:$H$154,8,FALSE)</f>
        <v>3612</v>
      </c>
      <c r="X52" s="83">
        <f t="shared" si="5"/>
        <v>903</v>
      </c>
      <c r="Y52" s="43">
        <v>68</v>
      </c>
      <c r="Z52" s="44">
        <v>4964</v>
      </c>
      <c r="AA52" s="83">
        <f t="shared" si="6"/>
        <v>1241</v>
      </c>
      <c r="AB52" s="43">
        <v>55</v>
      </c>
      <c r="AC52" s="44">
        <v>3481</v>
      </c>
      <c r="AD52" s="83">
        <f t="shared" si="7"/>
        <v>870.25</v>
      </c>
    </row>
    <row r="53" spans="1:30" ht="15.75" customHeight="1">
      <c r="A53" s="1">
        <v>51</v>
      </c>
      <c r="B53" s="7" t="s">
        <v>99</v>
      </c>
      <c r="C53" s="1" t="str">
        <f>VLOOKUP(B53,Remark!G:H,2,0)</f>
        <v>Kerry</v>
      </c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3"/>
      <c r="Q53" s="44"/>
      <c r="R53" s="44"/>
      <c r="S53" s="44">
        <v>72</v>
      </c>
      <c r="T53" s="44">
        <v>4808</v>
      </c>
      <c r="U53" s="83">
        <f t="shared" si="8"/>
        <v>1202</v>
      </c>
      <c r="V53" s="44">
        <f>VLOOKUP(A53,[1]sum!$A$2:$H$154,7,FALSE)</f>
        <v>79</v>
      </c>
      <c r="W53" s="44">
        <f>VLOOKUP(A53,[1]sum!$A$2:$H$154,8,FALSE)</f>
        <v>5469</v>
      </c>
      <c r="X53" s="83">
        <f t="shared" si="5"/>
        <v>1367.25</v>
      </c>
      <c r="Y53" s="43">
        <v>81</v>
      </c>
      <c r="Z53" s="44">
        <v>5131</v>
      </c>
      <c r="AA53" s="83">
        <f t="shared" si="6"/>
        <v>1282.75</v>
      </c>
      <c r="AB53" s="43">
        <v>120</v>
      </c>
      <c r="AC53" s="44">
        <v>7716</v>
      </c>
      <c r="AD53" s="83">
        <f t="shared" si="7"/>
        <v>1929</v>
      </c>
    </row>
    <row r="54" spans="1:30" ht="15.75" customHeight="1">
      <c r="A54" s="1">
        <v>52</v>
      </c>
      <c r="B54" s="7" t="s">
        <v>100</v>
      </c>
      <c r="C54" s="1" t="str">
        <f>VLOOKUP(B54,Remark!G:H,2,0)</f>
        <v>Kerry</v>
      </c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3"/>
      <c r="Q54" s="44"/>
      <c r="R54" s="44"/>
      <c r="S54" s="44">
        <v>33</v>
      </c>
      <c r="T54" s="44">
        <v>2179</v>
      </c>
      <c r="U54" s="83">
        <f t="shared" si="8"/>
        <v>544.75</v>
      </c>
      <c r="V54" s="44">
        <f>VLOOKUP(A54,[1]sum!$A$2:$H$154,7,FALSE)</f>
        <v>77</v>
      </c>
      <c r="W54" s="44">
        <f>VLOOKUP(A54,[1]sum!$A$2:$H$154,8,FALSE)</f>
        <v>6267</v>
      </c>
      <c r="X54" s="83">
        <f t="shared" si="5"/>
        <v>1566.75</v>
      </c>
      <c r="Y54" s="43">
        <v>97</v>
      </c>
      <c r="Z54" s="44">
        <v>6459</v>
      </c>
      <c r="AA54" s="83">
        <f t="shared" si="6"/>
        <v>1614.75</v>
      </c>
      <c r="AB54" s="43">
        <v>58</v>
      </c>
      <c r="AC54" s="44">
        <v>3570</v>
      </c>
      <c r="AD54" s="83">
        <f t="shared" si="7"/>
        <v>892.5</v>
      </c>
    </row>
    <row r="55" spans="1:30" ht="15.75" customHeight="1">
      <c r="A55" s="1">
        <v>53</v>
      </c>
      <c r="B55" s="7" t="s">
        <v>101</v>
      </c>
      <c r="C55" s="1" t="str">
        <f>VLOOKUP(B55,Remark!G:H,2,0)</f>
        <v>Kerry</v>
      </c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3"/>
      <c r="Q55" s="44"/>
      <c r="R55" s="44"/>
      <c r="S55" s="44">
        <v>29</v>
      </c>
      <c r="T55" s="44">
        <v>2511</v>
      </c>
      <c r="U55" s="83">
        <f t="shared" si="8"/>
        <v>627.75</v>
      </c>
      <c r="V55" s="44">
        <f>VLOOKUP(A55,[1]sum!$A$2:$H$154,7,FALSE)</f>
        <v>51</v>
      </c>
      <c r="W55" s="44">
        <f>VLOOKUP(A55,[1]sum!$A$2:$H$154,8,FALSE)</f>
        <v>3493</v>
      </c>
      <c r="X55" s="83">
        <f t="shared" si="5"/>
        <v>873.25</v>
      </c>
      <c r="Y55" s="43">
        <v>49</v>
      </c>
      <c r="Z55" s="44">
        <v>4319</v>
      </c>
      <c r="AA55" s="83">
        <f t="shared" si="6"/>
        <v>1079.75</v>
      </c>
      <c r="AB55" s="43">
        <v>145</v>
      </c>
      <c r="AC55" s="44">
        <v>10371</v>
      </c>
      <c r="AD55" s="83">
        <f t="shared" si="7"/>
        <v>2592.75</v>
      </c>
    </row>
    <row r="56" spans="1:30" ht="15.75" customHeight="1">
      <c r="A56" s="1">
        <v>54</v>
      </c>
      <c r="B56" s="7" t="s">
        <v>102</v>
      </c>
      <c r="C56" s="1" t="str">
        <f>VLOOKUP(B56,Remark!G:H,2,0)</f>
        <v>Kerry</v>
      </c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3"/>
      <c r="Q56" s="44"/>
      <c r="R56" s="44"/>
      <c r="S56" s="44">
        <v>31</v>
      </c>
      <c r="T56" s="44">
        <v>2629</v>
      </c>
      <c r="U56" s="83">
        <f t="shared" si="8"/>
        <v>657.25</v>
      </c>
      <c r="V56" s="44">
        <f>VLOOKUP(A56,[1]sum!$A$2:$H$154,7,FALSE)</f>
        <v>78</v>
      </c>
      <c r="W56" s="44">
        <f>VLOOKUP(A56,[1]sum!$A$2:$H$154,8,FALSE)</f>
        <v>5242</v>
      </c>
      <c r="X56" s="83">
        <f t="shared" si="5"/>
        <v>1310.5</v>
      </c>
      <c r="Y56" s="43">
        <v>80</v>
      </c>
      <c r="Z56" s="44">
        <v>4880</v>
      </c>
      <c r="AA56" s="83">
        <f t="shared" si="6"/>
        <v>1220</v>
      </c>
      <c r="AB56" s="43">
        <v>82</v>
      </c>
      <c r="AC56" s="44">
        <v>5758</v>
      </c>
      <c r="AD56" s="83">
        <f t="shared" si="7"/>
        <v>1439.5</v>
      </c>
    </row>
    <row r="57" spans="1:30" ht="15.75" customHeight="1">
      <c r="A57" s="1">
        <v>55</v>
      </c>
      <c r="B57" s="7" t="s">
        <v>103</v>
      </c>
      <c r="C57" s="1" t="str">
        <f>VLOOKUP(B57,Remark!G:H,2,0)</f>
        <v>Kerry</v>
      </c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3"/>
      <c r="Q57" s="44"/>
      <c r="R57" s="44"/>
      <c r="S57" s="44"/>
      <c r="T57" s="44">
        <v>0</v>
      </c>
      <c r="U57" s="83">
        <f t="shared" si="8"/>
        <v>0</v>
      </c>
      <c r="V57" s="44">
        <f>VLOOKUP(A57,[1]sum!$A$2:$H$154,7,FALSE)</f>
        <v>112</v>
      </c>
      <c r="W57" s="44">
        <f>VLOOKUP(A57,[1]sum!$A$2:$H$154,8,FALSE)</f>
        <v>7444</v>
      </c>
      <c r="X57" s="83">
        <f t="shared" si="5"/>
        <v>1861</v>
      </c>
      <c r="Y57" s="43">
        <v>99</v>
      </c>
      <c r="Z57" s="44">
        <v>6013</v>
      </c>
      <c r="AA57" s="83">
        <f t="shared" si="6"/>
        <v>1503.25</v>
      </c>
      <c r="AB57" s="43">
        <v>87</v>
      </c>
      <c r="AC57" s="44">
        <v>5841</v>
      </c>
      <c r="AD57" s="83">
        <f t="shared" si="7"/>
        <v>1460.25</v>
      </c>
    </row>
    <row r="58" spans="1:30" ht="15.75" customHeight="1">
      <c r="A58" s="1">
        <v>56</v>
      </c>
      <c r="B58" s="7" t="s">
        <v>104</v>
      </c>
      <c r="C58" s="1" t="str">
        <f>VLOOKUP(B58,Remark!G:H,2,0)</f>
        <v>Kerry</v>
      </c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3"/>
      <c r="Q58" s="44"/>
      <c r="R58" s="44"/>
      <c r="S58" s="44">
        <v>71</v>
      </c>
      <c r="T58" s="44">
        <v>5529</v>
      </c>
      <c r="U58" s="83">
        <f t="shared" si="8"/>
        <v>1382.25</v>
      </c>
      <c r="V58" s="44">
        <f>VLOOKUP(A58,[1]sum!$A$2:$H$154,7,FALSE)</f>
        <v>93</v>
      </c>
      <c r="W58" s="44">
        <f>VLOOKUP(A58,[1]sum!$A$2:$H$154,8,FALSE)</f>
        <v>7459</v>
      </c>
      <c r="X58" s="83">
        <f t="shared" si="5"/>
        <v>1864.75</v>
      </c>
      <c r="Y58" s="43">
        <v>122</v>
      </c>
      <c r="Z58" s="44">
        <v>7662</v>
      </c>
      <c r="AA58" s="83">
        <f t="shared" si="6"/>
        <v>1915.5</v>
      </c>
      <c r="AB58" s="43">
        <v>78</v>
      </c>
      <c r="AC58" s="44">
        <v>4798</v>
      </c>
      <c r="AD58" s="83">
        <f t="shared" si="7"/>
        <v>1199.5</v>
      </c>
    </row>
    <row r="59" spans="1:30" ht="15.75" customHeight="1">
      <c r="A59" s="1">
        <v>57</v>
      </c>
      <c r="B59" s="7" t="s">
        <v>105</v>
      </c>
      <c r="C59" s="1" t="str">
        <f>VLOOKUP(B59,Remark!G:H,2,0)</f>
        <v>Kerry</v>
      </c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3"/>
      <c r="Q59" s="44"/>
      <c r="R59" s="44"/>
      <c r="S59" s="44">
        <v>40</v>
      </c>
      <c r="T59" s="44">
        <v>3572</v>
      </c>
      <c r="U59" s="83">
        <f t="shared" si="8"/>
        <v>893</v>
      </c>
      <c r="V59" s="44">
        <f>VLOOKUP(A59,[1]sum!$A$2:$H$154,7,FALSE)</f>
        <v>145</v>
      </c>
      <c r="W59" s="44">
        <f>VLOOKUP(A59,[1]sum!$A$2:$H$154,8,FALSE)</f>
        <v>10027</v>
      </c>
      <c r="X59" s="83">
        <f t="shared" si="5"/>
        <v>2506.75</v>
      </c>
      <c r="Y59" s="43">
        <v>97</v>
      </c>
      <c r="Z59" s="44">
        <v>6779</v>
      </c>
      <c r="AA59" s="83">
        <f t="shared" si="6"/>
        <v>1694.75</v>
      </c>
      <c r="AB59" s="43">
        <v>29</v>
      </c>
      <c r="AC59" s="44">
        <v>1979</v>
      </c>
      <c r="AD59" s="83">
        <f t="shared" si="7"/>
        <v>494.75</v>
      </c>
    </row>
    <row r="60" spans="1:30" ht="15.75" customHeight="1">
      <c r="A60" s="1">
        <v>58</v>
      </c>
      <c r="B60" s="7" t="s">
        <v>106</v>
      </c>
      <c r="C60" s="1" t="str">
        <f>VLOOKUP(B60,Remark!G:H,2,0)</f>
        <v>Kerry</v>
      </c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3"/>
      <c r="Q60" s="44"/>
      <c r="R60" s="44"/>
      <c r="S60" s="44">
        <v>59</v>
      </c>
      <c r="T60" s="44">
        <v>3749</v>
      </c>
      <c r="U60" s="83">
        <f t="shared" si="8"/>
        <v>937.25</v>
      </c>
      <c r="V60" s="44">
        <f>VLOOKUP(A60,[1]sum!$A$2:$H$154,7,FALSE)</f>
        <v>109</v>
      </c>
      <c r="W60" s="44">
        <f>VLOOKUP(A60,[1]sum!$A$2:$H$154,8,FALSE)</f>
        <v>7011</v>
      </c>
      <c r="X60" s="83">
        <f t="shared" si="5"/>
        <v>1752.75</v>
      </c>
      <c r="Y60" s="43">
        <v>122</v>
      </c>
      <c r="Z60" s="44">
        <v>7658</v>
      </c>
      <c r="AA60" s="83">
        <f t="shared" si="6"/>
        <v>1914.5</v>
      </c>
      <c r="AB60" s="43">
        <v>116</v>
      </c>
      <c r="AC60" s="44">
        <v>6076</v>
      </c>
      <c r="AD60" s="83">
        <f t="shared" si="7"/>
        <v>1519</v>
      </c>
    </row>
    <row r="61" spans="1:30" ht="15.75" customHeight="1">
      <c r="A61" s="1">
        <v>59</v>
      </c>
      <c r="B61" s="7" t="s">
        <v>107</v>
      </c>
      <c r="C61" s="1" t="str">
        <f>VLOOKUP(B61,Remark!G:H,2,0)</f>
        <v>Kerry</v>
      </c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3"/>
      <c r="Q61" s="44"/>
      <c r="R61" s="44"/>
      <c r="S61" s="44">
        <v>46</v>
      </c>
      <c r="T61" s="44">
        <v>2902</v>
      </c>
      <c r="U61" s="83">
        <f t="shared" si="8"/>
        <v>725.5</v>
      </c>
      <c r="V61" s="44">
        <f>VLOOKUP(A61,[1]sum!$A$2:$H$154,7,FALSE)</f>
        <v>95</v>
      </c>
      <c r="W61" s="44">
        <f>VLOOKUP(A61,[1]sum!$A$2:$H$154,8,FALSE)</f>
        <v>6165</v>
      </c>
      <c r="X61" s="83">
        <f t="shared" si="5"/>
        <v>1541.25</v>
      </c>
      <c r="Y61" s="43">
        <v>58</v>
      </c>
      <c r="Z61" s="44">
        <v>4614</v>
      </c>
      <c r="AA61" s="83">
        <f t="shared" si="6"/>
        <v>1153.5</v>
      </c>
      <c r="AB61" s="43">
        <v>117</v>
      </c>
      <c r="AC61" s="44">
        <v>7063</v>
      </c>
      <c r="AD61" s="83">
        <f t="shared" si="7"/>
        <v>1765.75</v>
      </c>
    </row>
    <row r="62" spans="1:30" ht="15.75" customHeight="1">
      <c r="A62" s="1">
        <v>60</v>
      </c>
      <c r="B62" s="7" t="s">
        <v>108</v>
      </c>
      <c r="C62" s="1" t="str">
        <f>VLOOKUP(B62,Remark!G:H,2,0)</f>
        <v>Kerry</v>
      </c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3"/>
      <c r="Q62" s="44"/>
      <c r="R62" s="44"/>
      <c r="S62" s="44">
        <v>37</v>
      </c>
      <c r="T62" s="44">
        <v>2655</v>
      </c>
      <c r="U62" s="83">
        <f t="shared" si="8"/>
        <v>663.75</v>
      </c>
      <c r="V62" s="44">
        <f>VLOOKUP(A62,[1]sum!$A$2:$H$154,7,FALSE)</f>
        <v>49</v>
      </c>
      <c r="W62" s="44">
        <f>VLOOKUP(A62,[1]sum!$A$2:$H$154,8,FALSE)</f>
        <v>3163</v>
      </c>
      <c r="X62" s="83">
        <f t="shared" si="5"/>
        <v>790.75</v>
      </c>
      <c r="Y62" s="43">
        <v>67</v>
      </c>
      <c r="Z62" s="44">
        <v>5033</v>
      </c>
      <c r="AA62" s="83">
        <f t="shared" si="6"/>
        <v>1258.25</v>
      </c>
      <c r="AB62" s="43">
        <v>88</v>
      </c>
      <c r="AC62" s="44">
        <v>6020</v>
      </c>
      <c r="AD62" s="83">
        <f t="shared" si="7"/>
        <v>1505</v>
      </c>
    </row>
    <row r="63" spans="1:30" ht="15.75" customHeight="1">
      <c r="A63" s="1">
        <v>61</v>
      </c>
      <c r="B63" s="7" t="s">
        <v>109</v>
      </c>
      <c r="C63" s="1" t="str">
        <f>VLOOKUP(B63,Remark!G:H,2,0)</f>
        <v>Kerry</v>
      </c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3"/>
      <c r="Q63" s="44"/>
      <c r="R63" s="44"/>
      <c r="S63" s="44">
        <v>25</v>
      </c>
      <c r="T63" s="44">
        <v>1991</v>
      </c>
      <c r="U63" s="83">
        <f t="shared" si="8"/>
        <v>497.75</v>
      </c>
      <c r="V63" s="44">
        <f>VLOOKUP(A63,[1]sum!$A$2:$H$154,7,FALSE)</f>
        <v>71</v>
      </c>
      <c r="W63" s="44">
        <f>VLOOKUP(A63,[1]sum!$A$2:$H$154,8,FALSE)</f>
        <v>5209</v>
      </c>
      <c r="X63" s="83">
        <f t="shared" si="5"/>
        <v>1302.25</v>
      </c>
      <c r="Y63" s="43">
        <v>97</v>
      </c>
      <c r="Z63" s="44">
        <v>5823</v>
      </c>
      <c r="AA63" s="83">
        <f t="shared" si="6"/>
        <v>1455.75</v>
      </c>
      <c r="AB63" s="43">
        <v>61</v>
      </c>
      <c r="AC63" s="44">
        <v>3451</v>
      </c>
      <c r="AD63" s="83">
        <f t="shared" si="7"/>
        <v>862.75</v>
      </c>
    </row>
    <row r="64" spans="1:30" ht="15.75" customHeight="1">
      <c r="A64" s="1">
        <v>62</v>
      </c>
      <c r="B64" s="7" t="s">
        <v>110</v>
      </c>
      <c r="C64" s="1" t="str">
        <f>VLOOKUP(B64,Remark!G:H,2,0)</f>
        <v>Kerry</v>
      </c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3"/>
      <c r="Q64" s="44"/>
      <c r="R64" s="44"/>
      <c r="S64" s="44">
        <v>22</v>
      </c>
      <c r="T64" s="44">
        <v>1242</v>
      </c>
      <c r="U64" s="83">
        <f t="shared" si="8"/>
        <v>310.5</v>
      </c>
      <c r="V64" s="44">
        <f>VLOOKUP(A64,[1]sum!$A$2:$H$154,7,FALSE)</f>
        <v>76</v>
      </c>
      <c r="W64" s="44">
        <f>VLOOKUP(A64,[1]sum!$A$2:$H$154,8,FALSE)</f>
        <v>4852</v>
      </c>
      <c r="X64" s="83">
        <f t="shared" si="5"/>
        <v>1213</v>
      </c>
      <c r="Y64" s="43">
        <v>54</v>
      </c>
      <c r="Z64" s="44">
        <v>3254</v>
      </c>
      <c r="AA64" s="83">
        <f t="shared" si="6"/>
        <v>813.5</v>
      </c>
      <c r="AB64" s="43">
        <v>76</v>
      </c>
      <c r="AC64" s="44">
        <v>4936</v>
      </c>
      <c r="AD64" s="83">
        <f t="shared" si="7"/>
        <v>1234</v>
      </c>
    </row>
    <row r="65" spans="1:30" ht="15.75" customHeight="1">
      <c r="A65" s="1">
        <v>63</v>
      </c>
      <c r="B65" s="7" t="s">
        <v>111</v>
      </c>
      <c r="C65" s="1" t="str">
        <f>VLOOKUP(B65,Remark!G:H,2,0)</f>
        <v>Kerry</v>
      </c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3"/>
      <c r="Q65" s="44"/>
      <c r="R65" s="44"/>
      <c r="S65" s="44"/>
      <c r="T65" s="44"/>
      <c r="U65" s="83">
        <f t="shared" si="8"/>
        <v>0</v>
      </c>
      <c r="V65" s="44">
        <f>VLOOKUP(A65,[1]sum!$A$2:$H$154,7,FALSE)</f>
        <v>53</v>
      </c>
      <c r="W65" s="44">
        <f>VLOOKUP(A65,[1]sum!$A$2:$H$154,8,FALSE)</f>
        <v>3595</v>
      </c>
      <c r="X65" s="83">
        <f t="shared" si="5"/>
        <v>898.75</v>
      </c>
      <c r="Y65" s="43">
        <v>194</v>
      </c>
      <c r="Z65" s="44">
        <v>12458</v>
      </c>
      <c r="AA65" s="83">
        <f t="shared" si="6"/>
        <v>3114.5</v>
      </c>
      <c r="AB65" s="43">
        <v>157</v>
      </c>
      <c r="AC65" s="44">
        <v>11559</v>
      </c>
      <c r="AD65" s="83">
        <f t="shared" si="7"/>
        <v>2889.75</v>
      </c>
    </row>
    <row r="66" spans="1:30" ht="15.75" customHeight="1">
      <c r="A66" s="1">
        <v>64</v>
      </c>
      <c r="B66" s="7" t="s">
        <v>112</v>
      </c>
      <c r="C66" s="1" t="str">
        <f>VLOOKUP(B66,Remark!G:H,2,0)</f>
        <v>Kerry</v>
      </c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3"/>
      <c r="Q66" s="44"/>
      <c r="R66" s="44"/>
      <c r="S66" s="44">
        <v>38</v>
      </c>
      <c r="T66" s="44">
        <v>2578</v>
      </c>
      <c r="U66" s="83">
        <f t="shared" si="8"/>
        <v>644.5</v>
      </c>
      <c r="V66" s="44">
        <f>VLOOKUP(A66,[1]sum!$A$2:$H$154,7,FALSE)</f>
        <v>103</v>
      </c>
      <c r="W66" s="44">
        <f>VLOOKUP(A66,[1]sum!$A$2:$H$154,8,FALSE)</f>
        <v>6661</v>
      </c>
      <c r="X66" s="83">
        <f t="shared" si="5"/>
        <v>1665.25</v>
      </c>
      <c r="Y66" s="43">
        <v>88</v>
      </c>
      <c r="Z66" s="44">
        <v>5476</v>
      </c>
      <c r="AA66" s="83">
        <f t="shared" si="6"/>
        <v>1369</v>
      </c>
      <c r="AB66" s="43">
        <v>88</v>
      </c>
      <c r="AC66" s="44">
        <v>5968</v>
      </c>
      <c r="AD66" s="83">
        <f t="shared" si="7"/>
        <v>1492</v>
      </c>
    </row>
    <row r="67" spans="1:30" ht="15.75" customHeight="1">
      <c r="A67" s="1">
        <v>65</v>
      </c>
      <c r="B67" s="7" t="s">
        <v>113</v>
      </c>
      <c r="C67" s="1" t="str">
        <f>VLOOKUP(B67,Remark!G:H,2,0)</f>
        <v>Kerry</v>
      </c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3"/>
      <c r="Q67" s="44"/>
      <c r="R67" s="44"/>
      <c r="S67" s="44">
        <v>12</v>
      </c>
      <c r="T67" s="44">
        <v>616</v>
      </c>
      <c r="U67" s="83">
        <f t="shared" ref="U67:U71" si="9">T67*25%</f>
        <v>154</v>
      </c>
      <c r="V67" s="44">
        <f>VLOOKUP(A67,[1]sum!$A$2:$H$154,7,FALSE)</f>
        <v>29</v>
      </c>
      <c r="W67" s="44">
        <f>VLOOKUP(A67,[1]sum!$A$2:$H$154,8,FALSE)</f>
        <v>1835</v>
      </c>
      <c r="X67" s="83">
        <f t="shared" si="5"/>
        <v>458.75</v>
      </c>
      <c r="Y67" s="43">
        <v>69</v>
      </c>
      <c r="Z67" s="44">
        <v>5155</v>
      </c>
      <c r="AA67" s="83">
        <f t="shared" si="6"/>
        <v>1288.75</v>
      </c>
      <c r="AB67" s="43">
        <v>127</v>
      </c>
      <c r="AC67" s="44">
        <v>7949</v>
      </c>
      <c r="AD67" s="83">
        <f t="shared" si="7"/>
        <v>1987.25</v>
      </c>
    </row>
    <row r="68" spans="1:30" ht="15.75" customHeight="1">
      <c r="A68" s="1">
        <v>66</v>
      </c>
      <c r="B68" s="7" t="s">
        <v>114</v>
      </c>
      <c r="C68" s="1" t="str">
        <f>VLOOKUP(B68,Remark!G:H,2,0)</f>
        <v>Kerry</v>
      </c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3"/>
      <c r="Q68" s="44"/>
      <c r="R68" s="44"/>
      <c r="S68" s="44">
        <v>46</v>
      </c>
      <c r="T68" s="44">
        <v>3258</v>
      </c>
      <c r="U68" s="83">
        <f t="shared" si="9"/>
        <v>814.5</v>
      </c>
      <c r="V68" s="44">
        <f>VLOOKUP(A68,[1]sum!$A$2:$H$154,7,FALSE)</f>
        <v>76</v>
      </c>
      <c r="W68" s="44">
        <f>VLOOKUP(A68,[1]sum!$A$2:$H$154,8,FALSE)</f>
        <v>5328</v>
      </c>
      <c r="X68" s="83">
        <f t="shared" ref="X68:X131" si="10">W68*25%</f>
        <v>1332</v>
      </c>
      <c r="Y68" s="43">
        <v>147</v>
      </c>
      <c r="Z68" s="44">
        <v>8745</v>
      </c>
      <c r="AA68" s="83">
        <f t="shared" ref="AA68:AA131" si="11">Z68*25%</f>
        <v>2186.25</v>
      </c>
      <c r="AB68" s="43">
        <v>144</v>
      </c>
      <c r="AC68" s="44">
        <v>8128</v>
      </c>
      <c r="AD68" s="83">
        <f t="shared" ref="AD68:AD131" si="12">AC68*25%</f>
        <v>2032</v>
      </c>
    </row>
    <row r="69" spans="1:30" ht="15.75" customHeight="1">
      <c r="A69" s="1">
        <v>67</v>
      </c>
      <c r="B69" s="7" t="s">
        <v>115</v>
      </c>
      <c r="C69" s="1" t="str">
        <f>VLOOKUP(B69,Remark!G:H,2,0)</f>
        <v>Kerry</v>
      </c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3"/>
      <c r="Q69" s="44"/>
      <c r="R69" s="44"/>
      <c r="S69" s="44">
        <v>15</v>
      </c>
      <c r="T69" s="44">
        <v>1109</v>
      </c>
      <c r="U69" s="83">
        <f t="shared" si="9"/>
        <v>277.25</v>
      </c>
      <c r="V69" s="44">
        <f>VLOOKUP(A69,[1]sum!$A$2:$H$154,7,FALSE)</f>
        <v>74</v>
      </c>
      <c r="W69" s="44">
        <f>VLOOKUP(A69,[1]sum!$A$2:$H$154,8,FALSE)</f>
        <v>5378</v>
      </c>
      <c r="X69" s="83">
        <f t="shared" si="10"/>
        <v>1344.5</v>
      </c>
      <c r="Y69" s="43">
        <v>51</v>
      </c>
      <c r="Z69" s="44">
        <v>3017</v>
      </c>
      <c r="AA69" s="83">
        <f t="shared" si="11"/>
        <v>754.25</v>
      </c>
      <c r="AB69" s="43">
        <v>123</v>
      </c>
      <c r="AC69" s="44">
        <v>6753</v>
      </c>
      <c r="AD69" s="83">
        <f t="shared" si="12"/>
        <v>1688.25</v>
      </c>
    </row>
    <row r="70" spans="1:30" ht="15.75" customHeight="1">
      <c r="A70" s="1">
        <v>68</v>
      </c>
      <c r="B70" s="7" t="s">
        <v>116</v>
      </c>
      <c r="C70" s="1" t="str">
        <f>VLOOKUP(B70,Remark!G:H,2,0)</f>
        <v>Kerry</v>
      </c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3"/>
      <c r="Q70" s="44"/>
      <c r="R70" s="44"/>
      <c r="S70" s="44">
        <v>7</v>
      </c>
      <c r="T70" s="44">
        <v>625</v>
      </c>
      <c r="U70" s="83">
        <f t="shared" si="9"/>
        <v>156.25</v>
      </c>
      <c r="V70" s="44">
        <f>VLOOKUP(A70,[1]sum!$A$2:$H$154,7,FALSE)</f>
        <v>15</v>
      </c>
      <c r="W70" s="44">
        <f>VLOOKUP(A70,[1]sum!$A$2:$H$154,8,FALSE)</f>
        <v>1261</v>
      </c>
      <c r="X70" s="83">
        <f t="shared" si="10"/>
        <v>315.25</v>
      </c>
      <c r="Y70" s="43">
        <v>14</v>
      </c>
      <c r="Z70" s="44">
        <v>1174</v>
      </c>
      <c r="AA70" s="83">
        <f t="shared" si="11"/>
        <v>293.5</v>
      </c>
      <c r="AB70" s="43">
        <v>30</v>
      </c>
      <c r="AC70" s="44">
        <v>1874</v>
      </c>
      <c r="AD70" s="83">
        <f t="shared" si="12"/>
        <v>468.5</v>
      </c>
    </row>
    <row r="71" spans="1:30" ht="15.75" customHeight="1">
      <c r="A71" s="1">
        <v>69</v>
      </c>
      <c r="B71" s="7" t="s">
        <v>117</v>
      </c>
      <c r="C71" s="1" t="str">
        <f>VLOOKUP(B71,Remark!G:H,2,0)</f>
        <v>Kerry</v>
      </c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3"/>
      <c r="Q71" s="44"/>
      <c r="R71" s="44"/>
      <c r="S71" s="44">
        <v>36</v>
      </c>
      <c r="T71" s="44">
        <v>2244</v>
      </c>
      <c r="U71" s="83">
        <f t="shared" si="9"/>
        <v>561</v>
      </c>
      <c r="V71" s="44">
        <f>VLOOKUP(A71,[1]sum!$A$2:$H$154,7,FALSE)</f>
        <v>76</v>
      </c>
      <c r="W71" s="44">
        <f>VLOOKUP(A71,[1]sum!$A$2:$H$154,8,FALSE)</f>
        <v>5600</v>
      </c>
      <c r="X71" s="83">
        <f t="shared" si="10"/>
        <v>1400</v>
      </c>
      <c r="Y71" s="43">
        <v>184</v>
      </c>
      <c r="Z71" s="44">
        <v>12208</v>
      </c>
      <c r="AA71" s="83">
        <f t="shared" si="11"/>
        <v>3052</v>
      </c>
      <c r="AB71" s="43">
        <v>266</v>
      </c>
      <c r="AC71" s="44">
        <v>16394</v>
      </c>
      <c r="AD71" s="83">
        <f t="shared" si="12"/>
        <v>4098.5</v>
      </c>
    </row>
    <row r="72" spans="1:30" ht="15.75" customHeight="1">
      <c r="A72" s="1">
        <v>70</v>
      </c>
      <c r="B72" s="7" t="s">
        <v>118</v>
      </c>
      <c r="C72" s="1" t="str">
        <f>VLOOKUP(B72,Remark!G:H,2,0)</f>
        <v>Kerry</v>
      </c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3"/>
      <c r="Q72" s="44"/>
      <c r="R72" s="44"/>
      <c r="S72" s="44"/>
      <c r="T72" s="44"/>
      <c r="U72" s="44"/>
      <c r="V72" s="44">
        <f>VLOOKUP(A72,[1]sum!$A$2:$H$154,7,FALSE)</f>
        <v>28</v>
      </c>
      <c r="W72" s="44">
        <f>VLOOKUP(A72,[1]sum!$A$2:$H$154,8,FALSE)</f>
        <v>1900</v>
      </c>
      <c r="X72" s="83">
        <f t="shared" si="10"/>
        <v>475</v>
      </c>
      <c r="Y72" s="43">
        <v>148</v>
      </c>
      <c r="Z72" s="44">
        <v>10552</v>
      </c>
      <c r="AA72" s="83">
        <f t="shared" si="11"/>
        <v>2638</v>
      </c>
      <c r="AB72" s="43">
        <v>131</v>
      </c>
      <c r="AC72" s="44">
        <v>7833</v>
      </c>
      <c r="AD72" s="83">
        <f t="shared" si="12"/>
        <v>1958.25</v>
      </c>
    </row>
    <row r="73" spans="1:30" ht="15.75" customHeight="1">
      <c r="A73" s="1">
        <v>71</v>
      </c>
      <c r="B73" s="7" t="s">
        <v>119</v>
      </c>
      <c r="C73" s="1" t="str">
        <f>VLOOKUP(B73,Remark!G:H,2,0)</f>
        <v>NLCH</v>
      </c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3"/>
      <c r="Q73" s="44"/>
      <c r="R73" s="44"/>
      <c r="S73" s="44"/>
      <c r="T73" s="44"/>
      <c r="U73" s="44"/>
      <c r="V73" s="44">
        <f>VLOOKUP(A73,[1]sum!$A$2:$H$154,7,FALSE)</f>
        <v>55</v>
      </c>
      <c r="W73" s="44">
        <f>VLOOKUP(A73,[1]sum!$A$2:$H$154,8,FALSE)</f>
        <v>4197</v>
      </c>
      <c r="X73" s="83">
        <f t="shared" si="10"/>
        <v>1049.25</v>
      </c>
      <c r="Y73" s="43">
        <v>74</v>
      </c>
      <c r="Z73" s="44">
        <v>5282</v>
      </c>
      <c r="AA73" s="83">
        <f t="shared" si="11"/>
        <v>1320.5</v>
      </c>
      <c r="AB73" s="43">
        <v>111</v>
      </c>
      <c r="AC73" s="44">
        <v>7277</v>
      </c>
      <c r="AD73" s="83">
        <f t="shared" si="12"/>
        <v>1819.25</v>
      </c>
    </row>
    <row r="74" spans="1:30" ht="15.75" customHeight="1">
      <c r="A74" s="1">
        <v>72</v>
      </c>
      <c r="B74" s="7" t="s">
        <v>120</v>
      </c>
      <c r="C74" s="1" t="str">
        <f>VLOOKUP(B74,Remark!G:H,2,0)</f>
        <v>Kerry</v>
      </c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3"/>
      <c r="Q74" s="44"/>
      <c r="R74" s="44"/>
      <c r="S74" s="44"/>
      <c r="T74" s="44"/>
      <c r="U74" s="44"/>
      <c r="V74" s="44">
        <f>VLOOKUP(A74,[1]sum!$A$2:$H$154,7,FALSE)</f>
        <v>10</v>
      </c>
      <c r="W74" s="44">
        <f>VLOOKUP(A74,[1]sum!$A$2:$H$154,8,FALSE)</f>
        <v>598</v>
      </c>
      <c r="X74" s="83">
        <f t="shared" si="10"/>
        <v>149.5</v>
      </c>
      <c r="Y74" s="43">
        <v>37</v>
      </c>
      <c r="Z74" s="44">
        <v>2531</v>
      </c>
      <c r="AA74" s="83">
        <f t="shared" si="11"/>
        <v>632.75</v>
      </c>
      <c r="AB74" s="43">
        <v>51</v>
      </c>
      <c r="AC74" s="44">
        <v>3665</v>
      </c>
      <c r="AD74" s="83">
        <f t="shared" si="12"/>
        <v>916.25</v>
      </c>
    </row>
    <row r="75" spans="1:30" ht="15.75" customHeight="1">
      <c r="A75" s="1">
        <v>73</v>
      </c>
      <c r="B75" s="7" t="s">
        <v>121</v>
      </c>
      <c r="C75" s="1" t="str">
        <f>VLOOKUP(B75,Remark!G:H,2,0)</f>
        <v>Kerry</v>
      </c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3"/>
      <c r="Q75" s="44"/>
      <c r="R75" s="44"/>
      <c r="S75" s="44"/>
      <c r="T75" s="44"/>
      <c r="U75" s="44"/>
      <c r="V75" s="44"/>
      <c r="W75" s="44"/>
      <c r="X75" s="83">
        <f t="shared" si="10"/>
        <v>0</v>
      </c>
      <c r="Y75" s="43"/>
      <c r="Z75" s="44"/>
      <c r="AA75" s="83">
        <f t="shared" si="11"/>
        <v>0</v>
      </c>
      <c r="AB75" s="43">
        <v>57</v>
      </c>
      <c r="AC75" s="44">
        <v>3387</v>
      </c>
      <c r="AD75" s="83">
        <f t="shared" si="12"/>
        <v>846.75</v>
      </c>
    </row>
    <row r="76" spans="1:30" ht="15.75" customHeight="1">
      <c r="A76" s="1">
        <v>74</v>
      </c>
      <c r="B76" s="7" t="s">
        <v>122</v>
      </c>
      <c r="C76" s="1" t="str">
        <f>VLOOKUP(B76,Remark!G:H,2,0)</f>
        <v>Kerry</v>
      </c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3"/>
      <c r="Q76" s="44"/>
      <c r="R76" s="44"/>
      <c r="S76" s="44"/>
      <c r="T76" s="44"/>
      <c r="U76" s="44"/>
      <c r="V76" s="44"/>
      <c r="W76" s="44"/>
      <c r="X76" s="83">
        <f t="shared" si="10"/>
        <v>0</v>
      </c>
      <c r="Y76" s="43">
        <v>332</v>
      </c>
      <c r="Z76" s="44">
        <v>24400</v>
      </c>
      <c r="AA76" s="83">
        <f t="shared" si="11"/>
        <v>6100</v>
      </c>
      <c r="AB76" s="43">
        <v>520</v>
      </c>
      <c r="AC76" s="44">
        <v>35328</v>
      </c>
      <c r="AD76" s="83">
        <f t="shared" si="12"/>
        <v>8832</v>
      </c>
    </row>
    <row r="77" spans="1:30" ht="15.75" customHeight="1">
      <c r="A77" s="1">
        <v>75</v>
      </c>
      <c r="B77" s="7" t="s">
        <v>124</v>
      </c>
      <c r="C77" s="1" t="str">
        <f>VLOOKUP(B77,Remark!G:H,2,0)</f>
        <v>BKEN</v>
      </c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3"/>
      <c r="Q77" s="44"/>
      <c r="R77" s="44"/>
      <c r="S77" s="44"/>
      <c r="T77" s="44"/>
      <c r="U77" s="44"/>
      <c r="V77" s="44">
        <f>VLOOKUP(A77,[1]sum!$A$2:$H$154,7,FALSE)</f>
        <v>97</v>
      </c>
      <c r="W77" s="44">
        <f>VLOOKUP(A77,[1]sum!$A$2:$H$154,8,FALSE)</f>
        <v>7135</v>
      </c>
      <c r="X77" s="83">
        <f t="shared" si="10"/>
        <v>1783.75</v>
      </c>
      <c r="Y77" s="43">
        <v>325</v>
      </c>
      <c r="Z77" s="44">
        <v>19015</v>
      </c>
      <c r="AA77" s="83">
        <f t="shared" si="11"/>
        <v>4753.75</v>
      </c>
      <c r="AB77" s="43">
        <v>200</v>
      </c>
      <c r="AC77" s="44">
        <v>14648</v>
      </c>
      <c r="AD77" s="83">
        <f t="shared" si="12"/>
        <v>3662</v>
      </c>
    </row>
    <row r="78" spans="1:30" ht="15.75" customHeight="1">
      <c r="A78" s="1">
        <v>76</v>
      </c>
      <c r="B78" s="7" t="s">
        <v>126</v>
      </c>
      <c r="C78" s="1" t="str">
        <f>VLOOKUP(B78,Remark!G:H,2,0)</f>
        <v>MTNG</v>
      </c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3"/>
      <c r="Q78" s="44"/>
      <c r="R78" s="44"/>
      <c r="S78" s="44"/>
      <c r="T78" s="44"/>
      <c r="U78" s="44"/>
      <c r="V78" s="44">
        <f>VLOOKUP(A78,[1]sum!$A$2:$H$154,7,FALSE)</f>
        <v>84</v>
      </c>
      <c r="W78" s="44">
        <f>VLOOKUP(A78,[1]sum!$A$2:$H$154,8,FALSE)</f>
        <v>5148</v>
      </c>
      <c r="X78" s="83">
        <f t="shared" si="10"/>
        <v>1287</v>
      </c>
      <c r="Y78" s="43">
        <v>80</v>
      </c>
      <c r="Z78" s="44">
        <v>5408</v>
      </c>
      <c r="AA78" s="83">
        <f t="shared" si="11"/>
        <v>1352</v>
      </c>
      <c r="AB78" s="43">
        <v>84</v>
      </c>
      <c r="AC78" s="44">
        <v>5716</v>
      </c>
      <c r="AD78" s="83">
        <f t="shared" si="12"/>
        <v>1429</v>
      </c>
    </row>
    <row r="79" spans="1:30" ht="15.75" customHeight="1">
      <c r="A79" s="1">
        <v>77</v>
      </c>
      <c r="B79" s="7" t="s">
        <v>127</v>
      </c>
      <c r="C79" s="1" t="str">
        <f>VLOOKUP(B79,Remark!G:H,2,0)</f>
        <v>MTNG</v>
      </c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3"/>
      <c r="Q79" s="44"/>
      <c r="R79" s="44"/>
      <c r="S79" s="44"/>
      <c r="T79" s="44"/>
      <c r="U79" s="44"/>
      <c r="V79" s="44">
        <f>VLOOKUP(A79,[1]sum!$A$2:$H$154,7,FALSE)</f>
        <v>28</v>
      </c>
      <c r="W79" s="44">
        <f>VLOOKUP(A79,[1]sum!$A$2:$H$154,8,FALSE)</f>
        <v>1948</v>
      </c>
      <c r="X79" s="83">
        <f t="shared" si="10"/>
        <v>487</v>
      </c>
      <c r="Y79" s="43">
        <v>65</v>
      </c>
      <c r="Z79" s="44">
        <v>4367</v>
      </c>
      <c r="AA79" s="83">
        <f t="shared" si="11"/>
        <v>1091.75</v>
      </c>
      <c r="AB79" s="43">
        <v>107</v>
      </c>
      <c r="AC79" s="44">
        <v>6961</v>
      </c>
      <c r="AD79" s="83">
        <f t="shared" si="12"/>
        <v>1740.25</v>
      </c>
    </row>
    <row r="80" spans="1:30" ht="15.75" customHeight="1">
      <c r="A80" s="1">
        <v>78</v>
      </c>
      <c r="B80" s="7" t="s">
        <v>128</v>
      </c>
      <c r="C80" s="1" t="str">
        <f>VLOOKUP(B80,Remark!G:H,2,0)</f>
        <v>MTNG</v>
      </c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3"/>
      <c r="Q80" s="44"/>
      <c r="R80" s="44"/>
      <c r="S80" s="44"/>
      <c r="T80" s="44"/>
      <c r="U80" s="44"/>
      <c r="V80" s="44">
        <f>VLOOKUP(A80,[1]sum!$A$2:$H$154,7,FALSE)</f>
        <v>19</v>
      </c>
      <c r="W80" s="44">
        <f>VLOOKUP(A80,[1]sum!$A$2:$H$154,8,FALSE)</f>
        <v>1225</v>
      </c>
      <c r="X80" s="83">
        <f t="shared" si="10"/>
        <v>306.25</v>
      </c>
      <c r="Y80" s="43">
        <v>56</v>
      </c>
      <c r="Z80" s="44">
        <v>3348</v>
      </c>
      <c r="AA80" s="83">
        <f t="shared" si="11"/>
        <v>837</v>
      </c>
      <c r="AB80" s="43">
        <v>52</v>
      </c>
      <c r="AC80" s="44">
        <v>3436</v>
      </c>
      <c r="AD80" s="83">
        <f t="shared" si="12"/>
        <v>859</v>
      </c>
    </row>
    <row r="81" spans="1:30" ht="15.75" customHeight="1">
      <c r="A81" s="1">
        <v>79</v>
      </c>
      <c r="B81" s="7" t="s">
        <v>129</v>
      </c>
      <c r="C81" s="1" t="str">
        <f>VLOOKUP(B81,Remark!G:H,2,0)</f>
        <v>MTNG</v>
      </c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3"/>
      <c r="Q81" s="44"/>
      <c r="R81" s="44"/>
      <c r="S81" s="44"/>
      <c r="T81" s="44"/>
      <c r="U81" s="44"/>
      <c r="V81" s="44">
        <f>VLOOKUP(A81,[1]sum!$A$2:$H$154,7,FALSE)</f>
        <v>31</v>
      </c>
      <c r="W81" s="44">
        <f>VLOOKUP(A81,[1]sum!$A$2:$H$154,8,FALSE)</f>
        <v>1913</v>
      </c>
      <c r="X81" s="83">
        <f t="shared" si="10"/>
        <v>478.25</v>
      </c>
      <c r="Y81" s="43">
        <v>57</v>
      </c>
      <c r="Z81" s="44">
        <v>3715</v>
      </c>
      <c r="AA81" s="83">
        <f t="shared" si="11"/>
        <v>928.75</v>
      </c>
      <c r="AB81" s="43">
        <v>59</v>
      </c>
      <c r="AC81" s="44">
        <v>3765</v>
      </c>
      <c r="AD81" s="83">
        <f t="shared" si="12"/>
        <v>941.25</v>
      </c>
    </row>
    <row r="82" spans="1:30" ht="15.75" customHeight="1">
      <c r="A82" s="1">
        <v>80</v>
      </c>
      <c r="B82" s="7" t="s">
        <v>131</v>
      </c>
      <c r="C82" s="1" t="str">
        <f>VLOOKUP(B82,Remark!G:H,2,0)</f>
        <v>DONM</v>
      </c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3"/>
      <c r="Q82" s="44"/>
      <c r="R82" s="44"/>
      <c r="S82" s="44"/>
      <c r="T82" s="44"/>
      <c r="U82" s="44"/>
      <c r="V82" s="44">
        <f>VLOOKUP(A82,[1]sum!$A$2:$H$154,7,FALSE)</f>
        <v>33</v>
      </c>
      <c r="W82" s="44">
        <f>VLOOKUP(A82,[1]sum!$A$2:$H$154,8,FALSE)</f>
        <v>1987</v>
      </c>
      <c r="X82" s="83">
        <f t="shared" si="10"/>
        <v>496.75</v>
      </c>
      <c r="Y82" s="43">
        <v>70</v>
      </c>
      <c r="Z82" s="44">
        <v>4242</v>
      </c>
      <c r="AA82" s="83">
        <f t="shared" si="11"/>
        <v>1060.5</v>
      </c>
      <c r="AB82" s="43">
        <v>75</v>
      </c>
      <c r="AC82" s="44">
        <v>4417</v>
      </c>
      <c r="AD82" s="83">
        <f t="shared" si="12"/>
        <v>1104.25</v>
      </c>
    </row>
    <row r="83" spans="1:30" ht="15.75" customHeight="1">
      <c r="A83" s="1">
        <v>81</v>
      </c>
      <c r="B83" s="7" t="s">
        <v>132</v>
      </c>
      <c r="C83" s="1" t="str">
        <f>VLOOKUP(B83,Remark!G:H,2,0)</f>
        <v>Kerry</v>
      </c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3"/>
      <c r="Q83" s="44"/>
      <c r="R83" s="44"/>
      <c r="S83" s="44"/>
      <c r="T83" s="44"/>
      <c r="U83" s="44"/>
      <c r="V83" s="44">
        <f>VLOOKUP(A83,[1]sum!$A$2:$H$154,7,FALSE)</f>
        <v>20</v>
      </c>
      <c r="W83" s="44">
        <f>VLOOKUP(A83,[1]sum!$A$2:$H$154,8,FALSE)</f>
        <v>1132</v>
      </c>
      <c r="X83" s="83">
        <f t="shared" si="10"/>
        <v>283</v>
      </c>
      <c r="Y83" s="43">
        <v>83</v>
      </c>
      <c r="Z83" s="44">
        <v>5705</v>
      </c>
      <c r="AA83" s="83">
        <f t="shared" si="11"/>
        <v>1426.25</v>
      </c>
      <c r="AB83" s="43">
        <v>179</v>
      </c>
      <c r="AC83" s="44">
        <v>11333</v>
      </c>
      <c r="AD83" s="83">
        <f t="shared" si="12"/>
        <v>2833.25</v>
      </c>
    </row>
    <row r="84" spans="1:30" ht="15.75" customHeight="1">
      <c r="A84" s="1">
        <v>82</v>
      </c>
      <c r="B84" s="7" t="s">
        <v>133</v>
      </c>
      <c r="C84" s="1" t="str">
        <f>VLOOKUP(B84,Remark!G:H,2,0)</f>
        <v>MTNG</v>
      </c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3"/>
      <c r="Q84" s="44"/>
      <c r="R84" s="44"/>
      <c r="S84" s="44"/>
      <c r="T84" s="44"/>
      <c r="U84" s="44"/>
      <c r="V84" s="44">
        <f>VLOOKUP(A84,[1]sum!$A$2:$H$154,7,FALSE)</f>
        <v>49</v>
      </c>
      <c r="W84" s="44">
        <f>VLOOKUP(A84,[1]sum!$A$2:$H$154,8,FALSE)</f>
        <v>3099</v>
      </c>
      <c r="X84" s="83">
        <f t="shared" si="10"/>
        <v>774.75</v>
      </c>
      <c r="Y84" s="43">
        <v>106</v>
      </c>
      <c r="Z84" s="44">
        <v>7490</v>
      </c>
      <c r="AA84" s="83">
        <f t="shared" si="11"/>
        <v>1872.5</v>
      </c>
      <c r="AB84" s="43">
        <v>147</v>
      </c>
      <c r="AC84" s="44">
        <v>9373</v>
      </c>
      <c r="AD84" s="83">
        <f t="shared" si="12"/>
        <v>2343.25</v>
      </c>
    </row>
    <row r="85" spans="1:30" ht="15.75" customHeight="1">
      <c r="A85" s="1">
        <v>83</v>
      </c>
      <c r="B85" s="7" t="s">
        <v>134</v>
      </c>
      <c r="C85" s="1" t="str">
        <f>VLOOKUP(B85,Remark!G:H,2,0)</f>
        <v>Kerry</v>
      </c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3"/>
      <c r="Q85" s="44"/>
      <c r="R85" s="44"/>
      <c r="S85" s="44"/>
      <c r="T85" s="44"/>
      <c r="U85" s="44"/>
      <c r="V85" s="44">
        <f>VLOOKUP(A85,[1]sum!$A$2:$H$154,7,FALSE)</f>
        <v>27</v>
      </c>
      <c r="W85" s="44">
        <f>VLOOKUP(A85,[1]sum!$A$2:$H$154,8,FALSE)</f>
        <v>2153</v>
      </c>
      <c r="X85" s="83">
        <f t="shared" si="10"/>
        <v>538.25</v>
      </c>
      <c r="Y85" s="43">
        <v>52</v>
      </c>
      <c r="Z85" s="44">
        <v>3668</v>
      </c>
      <c r="AA85" s="83">
        <f t="shared" si="11"/>
        <v>917</v>
      </c>
      <c r="AB85" s="43">
        <v>41</v>
      </c>
      <c r="AC85" s="44">
        <v>2799</v>
      </c>
      <c r="AD85" s="83">
        <f t="shared" si="12"/>
        <v>699.75</v>
      </c>
    </row>
    <row r="86" spans="1:30" ht="15.75" customHeight="1">
      <c r="A86" s="1">
        <v>84</v>
      </c>
      <c r="B86" s="7" t="s">
        <v>135</v>
      </c>
      <c r="C86" s="1" t="str">
        <f>VLOOKUP(B86,Remark!G:H,2,0)</f>
        <v>DONM</v>
      </c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3"/>
      <c r="Q86" s="44"/>
      <c r="R86" s="44"/>
      <c r="S86" s="44"/>
      <c r="T86" s="44"/>
      <c r="U86" s="44"/>
      <c r="V86" s="44">
        <f>VLOOKUP(A86,[1]sum!$A$2:$H$154,7,FALSE)</f>
        <v>20</v>
      </c>
      <c r="W86" s="44">
        <f>VLOOKUP(A86,[1]sum!$A$2:$H$154,8,FALSE)</f>
        <v>1480</v>
      </c>
      <c r="X86" s="83">
        <f t="shared" si="10"/>
        <v>370</v>
      </c>
      <c r="Y86" s="43">
        <v>67</v>
      </c>
      <c r="Z86" s="44">
        <v>5009</v>
      </c>
      <c r="AA86" s="83">
        <f t="shared" si="11"/>
        <v>1252.25</v>
      </c>
      <c r="AB86" s="43">
        <v>104</v>
      </c>
      <c r="AC86" s="44">
        <v>7708</v>
      </c>
      <c r="AD86" s="83">
        <f t="shared" si="12"/>
        <v>1927</v>
      </c>
    </row>
    <row r="87" spans="1:30" ht="15.75" customHeight="1">
      <c r="A87" s="1">
        <v>85</v>
      </c>
      <c r="B87" s="7" t="s">
        <v>136</v>
      </c>
      <c r="C87" s="1" t="str">
        <f>VLOOKUP(B87,Remark!G:H,2,0)</f>
        <v>Kerry</v>
      </c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3"/>
      <c r="Q87" s="44"/>
      <c r="R87" s="44"/>
      <c r="S87" s="44"/>
      <c r="T87" s="44"/>
      <c r="U87" s="44"/>
      <c r="V87" s="44">
        <f>VLOOKUP(A87,[1]sum!$A$2:$H$154,7,FALSE)</f>
        <v>20</v>
      </c>
      <c r="W87" s="44">
        <f>VLOOKUP(A87,[1]sum!$A$2:$H$154,8,FALSE)</f>
        <v>1604</v>
      </c>
      <c r="X87" s="83">
        <f t="shared" si="10"/>
        <v>401</v>
      </c>
      <c r="Y87" s="43">
        <v>125</v>
      </c>
      <c r="Z87" s="44">
        <v>9739</v>
      </c>
      <c r="AA87" s="83">
        <f t="shared" si="11"/>
        <v>2434.75</v>
      </c>
      <c r="AB87" s="43">
        <v>224</v>
      </c>
      <c r="AC87" s="44">
        <v>15488</v>
      </c>
      <c r="AD87" s="83">
        <f t="shared" si="12"/>
        <v>3872</v>
      </c>
    </row>
    <row r="88" spans="1:30" ht="15.75" customHeight="1">
      <c r="A88" s="1">
        <v>86</v>
      </c>
      <c r="B88" s="7" t="s">
        <v>137</v>
      </c>
      <c r="C88" s="1" t="str">
        <f>VLOOKUP(B88,Remark!G:H,2,0)</f>
        <v>BKEN</v>
      </c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3"/>
      <c r="Q88" s="44"/>
      <c r="R88" s="44"/>
      <c r="S88" s="44"/>
      <c r="T88" s="44"/>
      <c r="U88" s="44"/>
      <c r="V88" s="44">
        <f>VLOOKUP(A88,[1]sum!$A$2:$H$154,7,FALSE)</f>
        <v>50</v>
      </c>
      <c r="W88" s="44">
        <f>VLOOKUP(A88,[1]sum!$A$2:$H$154,8,FALSE)</f>
        <v>3490</v>
      </c>
      <c r="X88" s="83">
        <f t="shared" si="10"/>
        <v>872.5</v>
      </c>
      <c r="Y88" s="43">
        <v>112</v>
      </c>
      <c r="Z88" s="44">
        <v>8204</v>
      </c>
      <c r="AA88" s="83">
        <f t="shared" si="11"/>
        <v>2051</v>
      </c>
      <c r="AB88" s="43">
        <v>205</v>
      </c>
      <c r="AC88" s="44">
        <v>16307</v>
      </c>
      <c r="AD88" s="83">
        <f t="shared" si="12"/>
        <v>4076.75</v>
      </c>
    </row>
    <row r="89" spans="1:30" ht="15.75" customHeight="1">
      <c r="A89" s="1">
        <v>87</v>
      </c>
      <c r="B89" s="7" t="s">
        <v>138</v>
      </c>
      <c r="C89" s="1" t="str">
        <f>VLOOKUP(B89,Remark!G:H,2,0)</f>
        <v>BKEN</v>
      </c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3"/>
      <c r="Q89" s="44"/>
      <c r="R89" s="44"/>
      <c r="S89" s="44"/>
      <c r="T89" s="44"/>
      <c r="U89" s="44"/>
      <c r="V89" s="44">
        <f>VLOOKUP(A89,[1]sum!$A$2:$H$154,7,FALSE)</f>
        <v>44</v>
      </c>
      <c r="W89" s="44">
        <f>VLOOKUP(A89,[1]sum!$A$2:$H$154,8,FALSE)</f>
        <v>3376</v>
      </c>
      <c r="X89" s="83">
        <f t="shared" si="10"/>
        <v>844</v>
      </c>
      <c r="Y89" s="43">
        <v>101</v>
      </c>
      <c r="Z89" s="44">
        <v>7259</v>
      </c>
      <c r="AA89" s="83">
        <f t="shared" si="11"/>
        <v>1814.75</v>
      </c>
      <c r="AB89" s="43">
        <v>223</v>
      </c>
      <c r="AC89" s="44">
        <v>15981</v>
      </c>
      <c r="AD89" s="83">
        <f t="shared" si="12"/>
        <v>3995.25</v>
      </c>
    </row>
    <row r="90" spans="1:30" ht="15.75" customHeight="1">
      <c r="A90" s="1">
        <v>88</v>
      </c>
      <c r="B90" s="7" t="s">
        <v>139</v>
      </c>
      <c r="C90" s="1" t="str">
        <f>VLOOKUP(B90,Remark!G:H,2,0)</f>
        <v>BKEN</v>
      </c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3"/>
      <c r="Q90" s="44"/>
      <c r="R90" s="44"/>
      <c r="S90" s="44"/>
      <c r="T90" s="44"/>
      <c r="U90" s="44"/>
      <c r="V90" s="44">
        <f>VLOOKUP(A90,[1]sum!$A$2:$H$154,7,FALSE)</f>
        <v>16</v>
      </c>
      <c r="W90" s="44">
        <f>VLOOKUP(A90,[1]sum!$A$2:$H$154,8,FALSE)</f>
        <v>944</v>
      </c>
      <c r="X90" s="83">
        <f t="shared" si="10"/>
        <v>236</v>
      </c>
      <c r="Y90" s="43">
        <v>51</v>
      </c>
      <c r="Z90" s="44">
        <v>4369</v>
      </c>
      <c r="AA90" s="83">
        <f t="shared" si="11"/>
        <v>1092.25</v>
      </c>
      <c r="AB90" s="43">
        <v>76</v>
      </c>
      <c r="AC90" s="44">
        <v>5860</v>
      </c>
      <c r="AD90" s="83">
        <f t="shared" si="12"/>
        <v>1465</v>
      </c>
    </row>
    <row r="91" spans="1:30" ht="15.75" customHeight="1">
      <c r="A91" s="1">
        <v>89</v>
      </c>
      <c r="B91" s="7" t="s">
        <v>140</v>
      </c>
      <c r="C91" s="1" t="str">
        <f>VLOOKUP(B91,Remark!G:H,2,0)</f>
        <v>BKEN</v>
      </c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3"/>
      <c r="Q91" s="44"/>
      <c r="R91" s="44"/>
      <c r="S91" s="44"/>
      <c r="T91" s="44"/>
      <c r="U91" s="44"/>
      <c r="V91" s="44">
        <f>VLOOKUP(A91,[1]sum!$A$2:$H$154,7,FALSE)</f>
        <v>17</v>
      </c>
      <c r="W91" s="44">
        <f>VLOOKUP(A91,[1]sum!$A$2:$H$154,8,FALSE)</f>
        <v>1407</v>
      </c>
      <c r="X91" s="83">
        <f t="shared" si="10"/>
        <v>351.75</v>
      </c>
      <c r="Y91" s="43">
        <v>133</v>
      </c>
      <c r="Z91" s="44">
        <v>9131</v>
      </c>
      <c r="AA91" s="83">
        <f t="shared" si="11"/>
        <v>2282.75</v>
      </c>
      <c r="AB91" s="43">
        <v>181</v>
      </c>
      <c r="AC91" s="44">
        <v>12031</v>
      </c>
      <c r="AD91" s="83">
        <f t="shared" si="12"/>
        <v>3007.75</v>
      </c>
    </row>
    <row r="92" spans="1:30" ht="15.75" customHeight="1">
      <c r="A92" s="1">
        <v>90</v>
      </c>
      <c r="B92" s="7" t="s">
        <v>141</v>
      </c>
      <c r="C92" s="1" t="str">
        <f>VLOOKUP(B92,Remark!G:H,2,0)</f>
        <v>BKEN</v>
      </c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3"/>
      <c r="Q92" s="44"/>
      <c r="R92" s="44"/>
      <c r="S92" s="44"/>
      <c r="T92" s="44"/>
      <c r="U92" s="44"/>
      <c r="V92" s="44">
        <f>VLOOKUP(A92,[1]sum!$A$2:$H$154,7,FALSE)</f>
        <v>80</v>
      </c>
      <c r="W92" s="44">
        <f>VLOOKUP(A92,[1]sum!$A$2:$H$154,8,FALSE)</f>
        <v>5140</v>
      </c>
      <c r="X92" s="83">
        <f t="shared" si="10"/>
        <v>1285</v>
      </c>
      <c r="Y92" s="43">
        <v>41</v>
      </c>
      <c r="Z92" s="44">
        <v>2655</v>
      </c>
      <c r="AA92" s="83">
        <f t="shared" si="11"/>
        <v>663.75</v>
      </c>
      <c r="AB92" s="43">
        <v>55</v>
      </c>
      <c r="AC92" s="44">
        <v>3413</v>
      </c>
      <c r="AD92" s="83">
        <f t="shared" si="12"/>
        <v>853.25</v>
      </c>
    </row>
    <row r="93" spans="1:30" ht="15.75" customHeight="1">
      <c r="A93" s="1">
        <v>91</v>
      </c>
      <c r="B93" s="7" t="s">
        <v>142</v>
      </c>
      <c r="C93" s="1" t="str">
        <f>VLOOKUP(B93,Remark!G:H,2,0)</f>
        <v>DONM</v>
      </c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3"/>
      <c r="Q93" s="44"/>
      <c r="R93" s="44"/>
      <c r="S93" s="44"/>
      <c r="T93" s="44"/>
      <c r="U93" s="44"/>
      <c r="V93" s="44"/>
      <c r="W93" s="44"/>
      <c r="X93" s="83">
        <f t="shared" si="10"/>
        <v>0</v>
      </c>
      <c r="Y93" s="43">
        <v>125</v>
      </c>
      <c r="Z93" s="44">
        <v>7967</v>
      </c>
      <c r="AA93" s="83">
        <f t="shared" si="11"/>
        <v>1991.75</v>
      </c>
      <c r="AB93" s="43">
        <v>117</v>
      </c>
      <c r="AC93" s="44">
        <v>9479</v>
      </c>
      <c r="AD93" s="83">
        <f t="shared" si="12"/>
        <v>2369.75</v>
      </c>
    </row>
    <row r="94" spans="1:30" ht="15.75" customHeight="1">
      <c r="A94" s="1">
        <v>92</v>
      </c>
      <c r="B94" s="7" t="s">
        <v>143</v>
      </c>
      <c r="C94" s="1" t="str">
        <f>VLOOKUP(B94,Remark!G:H,2,0)</f>
        <v>BKEN</v>
      </c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3"/>
      <c r="Q94" s="44"/>
      <c r="R94" s="44"/>
      <c r="S94" s="44"/>
      <c r="T94" s="44"/>
      <c r="U94" s="44"/>
      <c r="V94" s="44">
        <f>VLOOKUP(A94,[1]sum!$A$2:$H$154,7,FALSE)</f>
        <v>22</v>
      </c>
      <c r="W94" s="44">
        <f>VLOOKUP(A94,[1]sum!$A$2:$H$154,8,FALSE)</f>
        <v>1534</v>
      </c>
      <c r="X94" s="83">
        <f t="shared" si="10"/>
        <v>383.5</v>
      </c>
      <c r="Y94" s="43">
        <v>76</v>
      </c>
      <c r="Z94" s="44">
        <v>5096</v>
      </c>
      <c r="AA94" s="83">
        <f t="shared" si="11"/>
        <v>1274</v>
      </c>
      <c r="AB94" s="43">
        <v>120</v>
      </c>
      <c r="AC94" s="44">
        <v>7944</v>
      </c>
      <c r="AD94" s="83">
        <f t="shared" si="12"/>
        <v>1986</v>
      </c>
    </row>
    <row r="95" spans="1:30" ht="15.75" customHeight="1">
      <c r="A95" s="1">
        <v>93</v>
      </c>
      <c r="B95" s="7" t="s">
        <v>144</v>
      </c>
      <c r="C95" s="1" t="str">
        <f>VLOOKUP(B95,Remark!G:H,2,0)</f>
        <v>TUPM</v>
      </c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3"/>
      <c r="Q95" s="44"/>
      <c r="R95" s="44"/>
      <c r="S95" s="44"/>
      <c r="T95" s="44"/>
      <c r="U95" s="44"/>
      <c r="V95" s="44">
        <f>VLOOKUP(A95,[1]sum!$A$2:$H$154,7,FALSE)</f>
        <v>25</v>
      </c>
      <c r="W95" s="44">
        <f>VLOOKUP(A95,[1]sum!$A$2:$H$154,8,FALSE)</f>
        <v>1995</v>
      </c>
      <c r="X95" s="83">
        <f t="shared" si="10"/>
        <v>498.75</v>
      </c>
      <c r="Y95" s="43">
        <v>191</v>
      </c>
      <c r="Z95" s="44">
        <v>13009</v>
      </c>
      <c r="AA95" s="83">
        <f t="shared" si="11"/>
        <v>3252.25</v>
      </c>
      <c r="AB95" s="43">
        <v>302</v>
      </c>
      <c r="AC95" s="44">
        <v>19630</v>
      </c>
      <c r="AD95" s="83">
        <f t="shared" si="12"/>
        <v>4907.5</v>
      </c>
    </row>
    <row r="96" spans="1:30" ht="15.75" customHeight="1">
      <c r="A96" s="1">
        <v>94</v>
      </c>
      <c r="B96" s="7" t="s">
        <v>145</v>
      </c>
      <c r="C96" s="1" t="str">
        <f>VLOOKUP(B96,Remark!G:H,2,0)</f>
        <v>Kerry</v>
      </c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3"/>
      <c r="Q96" s="44"/>
      <c r="R96" s="44"/>
      <c r="S96" s="44"/>
      <c r="T96" s="44"/>
      <c r="U96" s="44"/>
      <c r="V96" s="44">
        <f>VLOOKUP(A96,[1]sum!$A$2:$H$154,7,FALSE)</f>
        <v>31</v>
      </c>
      <c r="W96" s="44">
        <f>VLOOKUP(A96,[1]sum!$A$2:$H$154,8,FALSE)</f>
        <v>2017</v>
      </c>
      <c r="X96" s="83">
        <f t="shared" si="10"/>
        <v>504.25</v>
      </c>
      <c r="Y96" s="43">
        <v>81</v>
      </c>
      <c r="Z96" s="44">
        <v>4991</v>
      </c>
      <c r="AA96" s="83">
        <f t="shared" si="11"/>
        <v>1247.75</v>
      </c>
      <c r="AB96" s="43">
        <v>36</v>
      </c>
      <c r="AC96" s="44">
        <v>3228</v>
      </c>
      <c r="AD96" s="83">
        <f t="shared" si="12"/>
        <v>807</v>
      </c>
    </row>
    <row r="97" spans="1:30" ht="15.75" customHeight="1">
      <c r="A97" s="1">
        <v>95</v>
      </c>
      <c r="B97" s="7" t="s">
        <v>146</v>
      </c>
      <c r="C97" s="1" t="str">
        <f>VLOOKUP(B97,Remark!G:H,2,0)</f>
        <v>CHC4</v>
      </c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3"/>
      <c r="Q97" s="44"/>
      <c r="R97" s="44"/>
      <c r="S97" s="44"/>
      <c r="T97" s="44"/>
      <c r="U97" s="44"/>
      <c r="V97" s="44">
        <f>VLOOKUP(A97,[1]sum!$A$2:$H$154,7,FALSE)</f>
        <v>46</v>
      </c>
      <c r="W97" s="44">
        <f>VLOOKUP(A97,[1]sum!$A$2:$H$154,8,FALSE)</f>
        <v>3046</v>
      </c>
      <c r="X97" s="83">
        <f t="shared" si="10"/>
        <v>761.5</v>
      </c>
      <c r="Y97" s="43">
        <v>64</v>
      </c>
      <c r="Z97" s="44">
        <v>4216</v>
      </c>
      <c r="AA97" s="83">
        <f t="shared" si="11"/>
        <v>1054</v>
      </c>
      <c r="AB97" s="43">
        <v>30</v>
      </c>
      <c r="AC97" s="44">
        <v>3130</v>
      </c>
      <c r="AD97" s="83">
        <f t="shared" si="12"/>
        <v>782.5</v>
      </c>
    </row>
    <row r="98" spans="1:30" ht="15.75" customHeight="1">
      <c r="A98" s="1">
        <v>96</v>
      </c>
      <c r="B98" s="7" t="s">
        <v>147</v>
      </c>
      <c r="C98" s="1" t="str">
        <f>VLOOKUP(B98,Remark!G:H,2,0)</f>
        <v>BKEN</v>
      </c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3"/>
      <c r="Q98" s="44"/>
      <c r="R98" s="44"/>
      <c r="S98" s="44"/>
      <c r="T98" s="44"/>
      <c r="U98" s="44"/>
      <c r="V98" s="44">
        <f>VLOOKUP(A98,[1]sum!$A$2:$H$154,7,FALSE)</f>
        <v>27</v>
      </c>
      <c r="W98" s="44">
        <f>VLOOKUP(A98,[1]sum!$A$2:$H$154,8,FALSE)</f>
        <v>1737</v>
      </c>
      <c r="X98" s="83">
        <f t="shared" si="10"/>
        <v>434.25</v>
      </c>
      <c r="Y98" s="43">
        <v>90</v>
      </c>
      <c r="Z98" s="44">
        <v>6194</v>
      </c>
      <c r="AA98" s="83">
        <f t="shared" si="11"/>
        <v>1548.5</v>
      </c>
      <c r="AB98" s="43">
        <v>102</v>
      </c>
      <c r="AC98" s="44">
        <v>6838</v>
      </c>
      <c r="AD98" s="83">
        <f t="shared" si="12"/>
        <v>1709.5</v>
      </c>
    </row>
    <row r="99" spans="1:30" ht="15.75" customHeight="1">
      <c r="A99" s="1">
        <v>97</v>
      </c>
      <c r="B99" s="7" t="s">
        <v>149</v>
      </c>
      <c r="C99" s="1" t="str">
        <f>VLOOKUP(B99,Remark!G:H,2,0)</f>
        <v>NMIN</v>
      </c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3"/>
      <c r="Q99" s="44"/>
      <c r="R99" s="44"/>
      <c r="S99" s="44"/>
      <c r="T99" s="44"/>
      <c r="U99" s="44"/>
      <c r="V99" s="44">
        <f>VLOOKUP(A99,[1]sum!$A$2:$H$154,7,FALSE)</f>
        <v>27</v>
      </c>
      <c r="W99" s="44">
        <f>VLOOKUP(A99,[1]sum!$A$2:$H$154,8,FALSE)</f>
        <v>1717</v>
      </c>
      <c r="X99" s="83">
        <f t="shared" si="10"/>
        <v>429.25</v>
      </c>
      <c r="Y99" s="43">
        <v>121</v>
      </c>
      <c r="Z99" s="44">
        <v>8703</v>
      </c>
      <c r="AA99" s="83">
        <f t="shared" si="11"/>
        <v>2175.75</v>
      </c>
      <c r="AB99" s="43">
        <v>196</v>
      </c>
      <c r="AC99" s="44">
        <v>13984</v>
      </c>
      <c r="AD99" s="83">
        <f t="shared" si="12"/>
        <v>3496</v>
      </c>
    </row>
    <row r="100" spans="1:30" ht="15.75" customHeight="1">
      <c r="A100" s="1">
        <v>98</v>
      </c>
      <c r="B100" s="7" t="s">
        <v>150</v>
      </c>
      <c r="C100" s="1" t="str">
        <f>VLOOKUP(B100,Remark!G:H,2,0)</f>
        <v>BKEN</v>
      </c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3"/>
      <c r="Q100" s="44"/>
      <c r="R100" s="44"/>
      <c r="S100" s="44"/>
      <c r="T100" s="44"/>
      <c r="U100" s="44"/>
      <c r="V100" s="44">
        <f>VLOOKUP(A100,[1]sum!$A$2:$H$154,7,FALSE)</f>
        <v>21</v>
      </c>
      <c r="W100" s="44">
        <f>VLOOKUP(A100,[1]sum!$A$2:$H$154,8,FALSE)</f>
        <v>1491</v>
      </c>
      <c r="X100" s="83">
        <f t="shared" si="10"/>
        <v>372.75</v>
      </c>
      <c r="Y100" s="43">
        <v>169</v>
      </c>
      <c r="Z100" s="44">
        <v>12075</v>
      </c>
      <c r="AA100" s="83">
        <f t="shared" si="11"/>
        <v>3018.75</v>
      </c>
      <c r="AB100" s="43">
        <v>130</v>
      </c>
      <c r="AC100" s="44">
        <v>7818</v>
      </c>
      <c r="AD100" s="83">
        <f t="shared" si="12"/>
        <v>1954.5</v>
      </c>
    </row>
    <row r="101" spans="1:30" ht="15.75" customHeight="1">
      <c r="A101" s="1">
        <v>99</v>
      </c>
      <c r="B101" s="7" t="s">
        <v>151</v>
      </c>
      <c r="C101" s="1" t="str">
        <f>VLOOKUP(B101,Remark!G:H,2,0)</f>
        <v>BKEN</v>
      </c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3"/>
      <c r="Q101" s="44"/>
      <c r="R101" s="44"/>
      <c r="S101" s="44"/>
      <c r="T101" s="44"/>
      <c r="U101" s="44"/>
      <c r="V101" s="44"/>
      <c r="W101" s="44"/>
      <c r="X101" s="83">
        <f t="shared" si="10"/>
        <v>0</v>
      </c>
      <c r="Y101" s="43">
        <v>171</v>
      </c>
      <c r="Z101" s="44">
        <v>12349</v>
      </c>
      <c r="AA101" s="83">
        <f t="shared" si="11"/>
        <v>3087.25</v>
      </c>
      <c r="AB101" s="43">
        <v>146</v>
      </c>
      <c r="AC101" s="44">
        <v>9326</v>
      </c>
      <c r="AD101" s="83">
        <f t="shared" si="12"/>
        <v>2331.5</v>
      </c>
    </row>
    <row r="102" spans="1:30" ht="15.75" customHeight="1">
      <c r="A102" s="1">
        <v>100</v>
      </c>
      <c r="B102" s="7" t="s">
        <v>152</v>
      </c>
      <c r="C102" s="1" t="str">
        <f>VLOOKUP(B102,Remark!G:H,2,0)</f>
        <v>BKEN</v>
      </c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3"/>
      <c r="Q102" s="44"/>
      <c r="R102" s="44"/>
      <c r="S102" s="44"/>
      <c r="T102" s="44"/>
      <c r="U102" s="44"/>
      <c r="V102" s="44">
        <f>VLOOKUP(A102,[1]sum!$A$2:$H$154,7,FALSE)</f>
        <v>37</v>
      </c>
      <c r="W102" s="44">
        <f>VLOOKUP(A102,[1]sum!$A$2:$H$154,8,FALSE)</f>
        <v>2395</v>
      </c>
      <c r="X102" s="83">
        <f t="shared" si="10"/>
        <v>598.75</v>
      </c>
      <c r="Y102" s="43">
        <v>81</v>
      </c>
      <c r="Z102" s="44">
        <v>6355</v>
      </c>
      <c r="AA102" s="83">
        <f t="shared" si="11"/>
        <v>1588.75</v>
      </c>
      <c r="AB102" s="43">
        <v>82</v>
      </c>
      <c r="AC102" s="44">
        <v>6422</v>
      </c>
      <c r="AD102" s="83">
        <f t="shared" si="12"/>
        <v>1605.5</v>
      </c>
    </row>
    <row r="103" spans="1:30" ht="15.75" customHeight="1">
      <c r="A103" s="1">
        <v>101</v>
      </c>
      <c r="B103" s="7" t="s">
        <v>153</v>
      </c>
      <c r="C103" s="1" t="str">
        <f>VLOOKUP(B103,Remark!G:H,2,0)</f>
        <v>CHC4</v>
      </c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3"/>
      <c r="Q103" s="44"/>
      <c r="R103" s="44"/>
      <c r="S103" s="44"/>
      <c r="T103" s="44"/>
      <c r="U103" s="44"/>
      <c r="V103" s="44">
        <f>VLOOKUP(A103,[1]sum!$A$2:$H$154,7,FALSE)</f>
        <v>25</v>
      </c>
      <c r="W103" s="44">
        <f>VLOOKUP(A103,[1]sum!$A$2:$H$154,8,FALSE)</f>
        <v>1895</v>
      </c>
      <c r="X103" s="83">
        <f t="shared" si="10"/>
        <v>473.75</v>
      </c>
      <c r="Y103" s="43">
        <v>127</v>
      </c>
      <c r="Z103" s="44">
        <v>8409</v>
      </c>
      <c r="AA103" s="83">
        <f t="shared" si="11"/>
        <v>2102.25</v>
      </c>
      <c r="AB103" s="43">
        <v>154</v>
      </c>
      <c r="AC103" s="44">
        <v>8930</v>
      </c>
      <c r="AD103" s="83">
        <f t="shared" si="12"/>
        <v>2232.5</v>
      </c>
    </row>
    <row r="104" spans="1:30" ht="15.75" customHeight="1">
      <c r="A104" s="1">
        <v>102</v>
      </c>
      <c r="B104" s="7" t="s">
        <v>154</v>
      </c>
      <c r="C104" s="1" t="str">
        <f>VLOOKUP(B104,Remark!G:H,2,0)</f>
        <v>CHC4</v>
      </c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3"/>
      <c r="Q104" s="44"/>
      <c r="R104" s="44"/>
      <c r="S104" s="44"/>
      <c r="T104" s="44"/>
      <c r="U104" s="44"/>
      <c r="V104" s="44">
        <f>VLOOKUP(A104,[1]sum!$A$2:$H$154,7,FALSE)</f>
        <v>50</v>
      </c>
      <c r="W104" s="44">
        <f>VLOOKUP(A104,[1]sum!$A$2:$H$154,8,FALSE)</f>
        <v>3666</v>
      </c>
      <c r="X104" s="83">
        <f t="shared" si="10"/>
        <v>916.5</v>
      </c>
      <c r="Y104" s="43">
        <v>76</v>
      </c>
      <c r="Z104" s="44">
        <v>4948</v>
      </c>
      <c r="AA104" s="83">
        <f t="shared" si="11"/>
        <v>1237</v>
      </c>
      <c r="AB104" s="43">
        <v>84</v>
      </c>
      <c r="AC104" s="44">
        <v>5172</v>
      </c>
      <c r="AD104" s="83">
        <f t="shared" si="12"/>
        <v>1293</v>
      </c>
    </row>
    <row r="105" spans="1:30" ht="15.75" customHeight="1">
      <c r="A105" s="1">
        <v>103</v>
      </c>
      <c r="B105" s="7" t="s">
        <v>155</v>
      </c>
      <c r="C105" s="1" t="str">
        <f>VLOOKUP(B105,Remark!G:H,2,0)</f>
        <v>CHC4</v>
      </c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3"/>
      <c r="Q105" s="44"/>
      <c r="R105" s="44"/>
      <c r="S105" s="44"/>
      <c r="T105" s="44"/>
      <c r="U105" s="44"/>
      <c r="V105" s="44">
        <f>VLOOKUP(A105,[1]sum!$A$2:$H$154,7,FALSE)</f>
        <v>20</v>
      </c>
      <c r="W105" s="44">
        <f>VLOOKUP(A105,[1]sum!$A$2:$H$154,8,FALSE)</f>
        <v>1572</v>
      </c>
      <c r="X105" s="83">
        <f t="shared" si="10"/>
        <v>393</v>
      </c>
      <c r="Y105" s="43">
        <v>55</v>
      </c>
      <c r="Z105" s="44">
        <v>3741</v>
      </c>
      <c r="AA105" s="83">
        <f t="shared" si="11"/>
        <v>935.25</v>
      </c>
      <c r="AB105" s="43">
        <v>76</v>
      </c>
      <c r="AC105" s="44">
        <v>4768</v>
      </c>
      <c r="AD105" s="83">
        <f t="shared" si="12"/>
        <v>1192</v>
      </c>
    </row>
    <row r="106" spans="1:30" ht="15.75" customHeight="1">
      <c r="A106" s="1">
        <v>104</v>
      </c>
      <c r="B106" s="7" t="s">
        <v>156</v>
      </c>
      <c r="C106" s="1" t="str">
        <f>VLOOKUP(B106,Remark!G:H,2,0)</f>
        <v>CHC4</v>
      </c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3"/>
      <c r="Q106" s="44"/>
      <c r="R106" s="44"/>
      <c r="S106" s="44"/>
      <c r="T106" s="44"/>
      <c r="U106" s="44"/>
      <c r="V106" s="44">
        <f>VLOOKUP(A106,[1]sum!$A$2:$H$154,7,FALSE)</f>
        <v>13</v>
      </c>
      <c r="W106" s="44">
        <f>VLOOKUP(A106,[1]sum!$A$2:$H$154,8,FALSE)</f>
        <v>731</v>
      </c>
      <c r="X106" s="83">
        <f t="shared" si="10"/>
        <v>182.75</v>
      </c>
      <c r="Y106" s="43">
        <v>92</v>
      </c>
      <c r="Z106" s="44">
        <v>6272</v>
      </c>
      <c r="AA106" s="83">
        <f t="shared" si="11"/>
        <v>1568</v>
      </c>
      <c r="AB106" s="43">
        <v>154</v>
      </c>
      <c r="AC106" s="44">
        <v>10614</v>
      </c>
      <c r="AD106" s="83">
        <f t="shared" si="12"/>
        <v>2653.5</v>
      </c>
    </row>
    <row r="107" spans="1:30" ht="15.75" customHeight="1">
      <c r="A107" s="1">
        <v>105</v>
      </c>
      <c r="B107" s="7" t="s">
        <v>157</v>
      </c>
      <c r="C107" s="1" t="str">
        <f>VLOOKUP(B107,Remark!G:H,2,0)</f>
        <v>CHC4</v>
      </c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3"/>
      <c r="Q107" s="44"/>
      <c r="R107" s="44"/>
      <c r="S107" s="44"/>
      <c r="T107" s="44"/>
      <c r="U107" s="44"/>
      <c r="V107" s="44">
        <f>VLOOKUP(A107,[1]sum!$A$2:$H$154,7,FALSE)</f>
        <v>11</v>
      </c>
      <c r="W107" s="44">
        <f>VLOOKUP(A107,[1]sum!$A$2:$H$154,8,FALSE)</f>
        <v>673</v>
      </c>
      <c r="X107" s="83">
        <f t="shared" si="10"/>
        <v>168.25</v>
      </c>
      <c r="Y107" s="43">
        <v>86</v>
      </c>
      <c r="Z107" s="44">
        <v>5902</v>
      </c>
      <c r="AA107" s="83">
        <f t="shared" si="11"/>
        <v>1475.5</v>
      </c>
      <c r="AB107" s="43">
        <v>88</v>
      </c>
      <c r="AC107" s="44">
        <v>6960</v>
      </c>
      <c r="AD107" s="83">
        <f t="shared" si="12"/>
        <v>1740</v>
      </c>
    </row>
    <row r="108" spans="1:30" ht="15.75" customHeight="1">
      <c r="A108" s="1">
        <v>106</v>
      </c>
      <c r="B108" s="7" t="s">
        <v>158</v>
      </c>
      <c r="C108" s="1" t="str">
        <f>VLOOKUP(B108,Remark!G:H,2,0)</f>
        <v>CHC4</v>
      </c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3"/>
      <c r="Q108" s="44"/>
      <c r="R108" s="44"/>
      <c r="S108" s="44"/>
      <c r="T108" s="44"/>
      <c r="U108" s="44"/>
      <c r="V108" s="44">
        <f>VLOOKUP(A108,[1]sum!$A$2:$H$154,7,FALSE)</f>
        <v>13</v>
      </c>
      <c r="W108" s="44">
        <f>VLOOKUP(A108,[1]sum!$A$2:$H$154,8,FALSE)</f>
        <v>891</v>
      </c>
      <c r="X108" s="83">
        <f t="shared" si="10"/>
        <v>222.75</v>
      </c>
      <c r="Y108" s="43">
        <v>96</v>
      </c>
      <c r="Z108" s="44">
        <v>6928</v>
      </c>
      <c r="AA108" s="83">
        <f t="shared" si="11"/>
        <v>1732</v>
      </c>
      <c r="AB108" s="43">
        <v>126</v>
      </c>
      <c r="AC108" s="44">
        <v>8970</v>
      </c>
      <c r="AD108" s="83">
        <f t="shared" si="12"/>
        <v>2242.5</v>
      </c>
    </row>
    <row r="109" spans="1:30" ht="15.75" customHeight="1">
      <c r="A109" s="1">
        <v>107</v>
      </c>
      <c r="B109" s="7" t="s">
        <v>159</v>
      </c>
      <c r="C109" s="1" t="str">
        <f>VLOOKUP(B109,Remark!G:H,2,0)</f>
        <v>CHC4</v>
      </c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3"/>
      <c r="Q109" s="44"/>
      <c r="R109" s="44"/>
      <c r="S109" s="44"/>
      <c r="T109" s="44"/>
      <c r="U109" s="44"/>
      <c r="V109" s="44">
        <f>VLOOKUP(A109,[1]sum!$A$2:$H$154,7,FALSE)</f>
        <v>10</v>
      </c>
      <c r="W109" s="44">
        <f>VLOOKUP(A109,[1]sum!$A$2:$H$154,8,FALSE)</f>
        <v>554</v>
      </c>
      <c r="X109" s="83">
        <f t="shared" si="10"/>
        <v>138.5</v>
      </c>
      <c r="Y109" s="43">
        <v>78</v>
      </c>
      <c r="Z109" s="44">
        <v>5162</v>
      </c>
      <c r="AA109" s="83">
        <f t="shared" si="11"/>
        <v>1290.5</v>
      </c>
      <c r="AB109" s="43">
        <v>135</v>
      </c>
      <c r="AC109" s="44">
        <v>8401</v>
      </c>
      <c r="AD109" s="83">
        <f t="shared" si="12"/>
        <v>2100.25</v>
      </c>
    </row>
    <row r="110" spans="1:30" ht="15.75" customHeight="1">
      <c r="A110" s="1">
        <v>108</v>
      </c>
      <c r="B110" s="7" t="s">
        <v>160</v>
      </c>
      <c r="C110" s="1" t="str">
        <f>VLOOKUP(B110,Remark!G:H,2,0)</f>
        <v>CHC4</v>
      </c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3"/>
      <c r="Q110" s="44"/>
      <c r="R110" s="44"/>
      <c r="S110" s="44"/>
      <c r="T110" s="44"/>
      <c r="U110" s="44"/>
      <c r="V110" s="44">
        <f>VLOOKUP(A110,[1]sum!$A$2:$H$154,7,FALSE)</f>
        <v>6</v>
      </c>
      <c r="W110" s="44">
        <f>VLOOKUP(A110,[1]sum!$A$2:$H$154,8,FALSE)</f>
        <v>426</v>
      </c>
      <c r="X110" s="83">
        <f t="shared" si="10"/>
        <v>106.5</v>
      </c>
      <c r="Y110" s="43">
        <v>76</v>
      </c>
      <c r="Z110" s="44">
        <v>5968</v>
      </c>
      <c r="AA110" s="83">
        <f t="shared" si="11"/>
        <v>1492</v>
      </c>
      <c r="AB110" s="43">
        <v>89</v>
      </c>
      <c r="AC110" s="44">
        <v>6491</v>
      </c>
      <c r="AD110" s="83">
        <f t="shared" si="12"/>
        <v>1622.75</v>
      </c>
    </row>
    <row r="111" spans="1:30" ht="15.75" customHeight="1">
      <c r="A111" s="1">
        <v>109</v>
      </c>
      <c r="B111" s="7" t="s">
        <v>161</v>
      </c>
      <c r="C111" s="1" t="str">
        <f>VLOOKUP(B111,Remark!G:H,2,0)</f>
        <v>CHC4</v>
      </c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3"/>
      <c r="Q111" s="44"/>
      <c r="R111" s="44"/>
      <c r="S111" s="44"/>
      <c r="T111" s="44"/>
      <c r="U111" s="44"/>
      <c r="V111" s="44">
        <f>VLOOKUP(A111,[1]sum!$A$2:$H$154,7,FALSE)</f>
        <v>16</v>
      </c>
      <c r="W111" s="44">
        <f>VLOOKUP(A111,[1]sum!$A$2:$H$154,8,FALSE)</f>
        <v>1184</v>
      </c>
      <c r="X111" s="83">
        <f t="shared" si="10"/>
        <v>296</v>
      </c>
      <c r="Y111" s="43">
        <v>68</v>
      </c>
      <c r="Z111" s="44">
        <v>5828</v>
      </c>
      <c r="AA111" s="83">
        <f t="shared" si="11"/>
        <v>1457</v>
      </c>
      <c r="AB111" s="43">
        <v>83</v>
      </c>
      <c r="AC111" s="44">
        <v>6009</v>
      </c>
      <c r="AD111" s="83">
        <f t="shared" si="12"/>
        <v>1502.25</v>
      </c>
    </row>
    <row r="112" spans="1:30" ht="15.75" customHeight="1">
      <c r="A112" s="1">
        <v>110</v>
      </c>
      <c r="B112" s="7" t="s">
        <v>162</v>
      </c>
      <c r="C112" s="1" t="str">
        <f>VLOOKUP(B112,Remark!G:H,2,0)</f>
        <v>CHC4</v>
      </c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3"/>
      <c r="Q112" s="44"/>
      <c r="R112" s="44"/>
      <c r="S112" s="44"/>
      <c r="T112" s="44"/>
      <c r="U112" s="44"/>
      <c r="V112" s="44">
        <f>VLOOKUP(A112,[1]sum!$A$2:$H$154,7,FALSE)</f>
        <v>10</v>
      </c>
      <c r="W112" s="44">
        <f>VLOOKUP(A112,[1]sum!$A$2:$H$154,8,FALSE)</f>
        <v>570</v>
      </c>
      <c r="X112" s="83">
        <f t="shared" si="10"/>
        <v>142.5</v>
      </c>
      <c r="Y112" s="43">
        <v>87</v>
      </c>
      <c r="Z112" s="44">
        <v>5805</v>
      </c>
      <c r="AA112" s="83">
        <f t="shared" si="11"/>
        <v>1451.25</v>
      </c>
      <c r="AB112" s="43">
        <v>114</v>
      </c>
      <c r="AC112" s="44">
        <v>7090</v>
      </c>
      <c r="AD112" s="83">
        <f t="shared" si="12"/>
        <v>1772.5</v>
      </c>
    </row>
    <row r="113" spans="1:30" ht="15.75" customHeight="1">
      <c r="A113" s="1">
        <v>111</v>
      </c>
      <c r="B113" s="7" t="s">
        <v>163</v>
      </c>
      <c r="C113" s="1" t="str">
        <f>VLOOKUP(B113,Remark!G:H,2,0)</f>
        <v>CHC4</v>
      </c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3"/>
      <c r="Q113" s="44"/>
      <c r="R113" s="44"/>
      <c r="S113" s="44"/>
      <c r="T113" s="44"/>
      <c r="U113" s="44"/>
      <c r="V113" s="44">
        <f>VLOOKUP(A113,[1]sum!$A$2:$H$154,7,FALSE)</f>
        <v>8</v>
      </c>
      <c r="W113" s="44">
        <f>VLOOKUP(A113,[1]sum!$A$2:$H$154,8,FALSE)</f>
        <v>560</v>
      </c>
      <c r="X113" s="83">
        <f t="shared" si="10"/>
        <v>140</v>
      </c>
      <c r="Y113" s="43">
        <v>47</v>
      </c>
      <c r="Z113" s="44">
        <v>3133</v>
      </c>
      <c r="AA113" s="83">
        <f t="shared" si="11"/>
        <v>783.25</v>
      </c>
      <c r="AB113" s="43">
        <v>129</v>
      </c>
      <c r="AC113" s="44">
        <v>8827</v>
      </c>
      <c r="AD113" s="83">
        <f t="shared" si="12"/>
        <v>2206.75</v>
      </c>
    </row>
    <row r="114" spans="1:30" ht="15.75" customHeight="1">
      <c r="A114" s="1">
        <v>112</v>
      </c>
      <c r="B114" s="7" t="s">
        <v>164</v>
      </c>
      <c r="C114" s="1" t="str">
        <f>VLOOKUP(B114,Remark!G:H,2,0)</f>
        <v>CHC4</v>
      </c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3"/>
      <c r="Q114" s="44"/>
      <c r="R114" s="44"/>
      <c r="S114" s="44"/>
      <c r="T114" s="44"/>
      <c r="U114" s="44"/>
      <c r="V114" s="44">
        <f>VLOOKUP(A114,[1]sum!$A$2:$H$154,7,FALSE)</f>
        <v>11</v>
      </c>
      <c r="W114" s="44">
        <f>VLOOKUP(A114,[1]sum!$A$2:$H$154,8,FALSE)</f>
        <v>885</v>
      </c>
      <c r="X114" s="83">
        <f t="shared" si="10"/>
        <v>221.25</v>
      </c>
      <c r="Y114" s="43">
        <v>160</v>
      </c>
      <c r="Z114" s="44">
        <v>11248</v>
      </c>
      <c r="AA114" s="83">
        <f t="shared" si="11"/>
        <v>2812</v>
      </c>
      <c r="AB114" s="43">
        <v>252</v>
      </c>
      <c r="AC114" s="44">
        <v>17164</v>
      </c>
      <c r="AD114" s="83">
        <f t="shared" si="12"/>
        <v>4291</v>
      </c>
    </row>
    <row r="115" spans="1:30" ht="15.75" customHeight="1">
      <c r="A115" s="1">
        <v>113</v>
      </c>
      <c r="B115" s="7" t="s">
        <v>165</v>
      </c>
      <c r="C115" s="1" t="str">
        <f>VLOOKUP(B115,Remark!G:H,2,0)</f>
        <v>CHC4</v>
      </c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3"/>
      <c r="Q115" s="44"/>
      <c r="R115" s="44"/>
      <c r="S115" s="44"/>
      <c r="T115" s="44"/>
      <c r="U115" s="44"/>
      <c r="V115" s="44">
        <f>VLOOKUP(A115,[1]sum!$A$2:$H$154,7,FALSE)</f>
        <v>15</v>
      </c>
      <c r="W115" s="44">
        <f>VLOOKUP(A115,[1]sum!$A$2:$H$154,8,FALSE)</f>
        <v>853</v>
      </c>
      <c r="X115" s="83">
        <f t="shared" si="10"/>
        <v>213.25</v>
      </c>
      <c r="Y115" s="43">
        <v>78</v>
      </c>
      <c r="Z115" s="44">
        <v>6038</v>
      </c>
      <c r="AA115" s="83">
        <f t="shared" si="11"/>
        <v>1509.5</v>
      </c>
      <c r="AB115" s="43">
        <v>114</v>
      </c>
      <c r="AC115" s="44">
        <v>6926</v>
      </c>
      <c r="AD115" s="83">
        <f t="shared" si="12"/>
        <v>1731.5</v>
      </c>
    </row>
    <row r="116" spans="1:30" ht="15.75" customHeight="1">
      <c r="A116" s="1">
        <v>114</v>
      </c>
      <c r="B116" s="7" t="s">
        <v>166</v>
      </c>
      <c r="C116" s="1" t="str">
        <f>VLOOKUP(B116,Remark!G:H,2,0)</f>
        <v>HPPY</v>
      </c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3"/>
      <c r="Q116" s="44"/>
      <c r="R116" s="44"/>
      <c r="S116" s="44"/>
      <c r="T116" s="44"/>
      <c r="U116" s="44"/>
      <c r="V116" s="44">
        <f>VLOOKUP(A116,[1]sum!$A$2:$H$154,7,FALSE)</f>
        <v>6</v>
      </c>
      <c r="W116" s="44">
        <f>VLOOKUP(A116,[1]sum!$A$2:$H$154,8,FALSE)</f>
        <v>426</v>
      </c>
      <c r="X116" s="83">
        <f t="shared" si="10"/>
        <v>106.5</v>
      </c>
      <c r="Y116" s="43">
        <v>14</v>
      </c>
      <c r="Z116" s="44">
        <v>1058</v>
      </c>
      <c r="AA116" s="83">
        <f t="shared" si="11"/>
        <v>264.5</v>
      </c>
      <c r="AB116" s="43">
        <v>41</v>
      </c>
      <c r="AC116" s="44">
        <v>2763</v>
      </c>
      <c r="AD116" s="83">
        <f t="shared" si="12"/>
        <v>690.75</v>
      </c>
    </row>
    <row r="117" spans="1:30" ht="15.75" customHeight="1">
      <c r="A117" s="1">
        <v>115</v>
      </c>
      <c r="B117" s="7" t="s">
        <v>167</v>
      </c>
      <c r="C117" s="1" t="str">
        <f>VLOOKUP(B117,Remark!G:H,2,0)</f>
        <v>HPPY</v>
      </c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3"/>
      <c r="Q117" s="44"/>
      <c r="R117" s="44"/>
      <c r="S117" s="44"/>
      <c r="T117" s="44"/>
      <c r="U117" s="44"/>
      <c r="V117" s="44">
        <f>VLOOKUP(A117,[1]sum!$A$2:$H$154,7,FALSE)</f>
        <v>20</v>
      </c>
      <c r="W117" s="44">
        <f>VLOOKUP(A117,[1]sum!$A$2:$H$154,8,FALSE)</f>
        <v>1608</v>
      </c>
      <c r="X117" s="83">
        <f t="shared" si="10"/>
        <v>402</v>
      </c>
      <c r="Y117" s="43">
        <v>111</v>
      </c>
      <c r="Z117" s="44">
        <v>8001</v>
      </c>
      <c r="AA117" s="83">
        <f t="shared" si="11"/>
        <v>2000.25</v>
      </c>
      <c r="AB117" s="43">
        <v>245</v>
      </c>
      <c r="AC117" s="44">
        <v>17019</v>
      </c>
      <c r="AD117" s="83">
        <f t="shared" si="12"/>
        <v>4254.75</v>
      </c>
    </row>
    <row r="118" spans="1:30" ht="15.75" customHeight="1">
      <c r="A118" s="1">
        <v>116</v>
      </c>
      <c r="B118" s="7" t="s">
        <v>168</v>
      </c>
      <c r="C118" s="1" t="str">
        <f>VLOOKUP(B118,Remark!G:H,2,0)</f>
        <v>HPPY</v>
      </c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3"/>
      <c r="Q118" s="44"/>
      <c r="R118" s="44"/>
      <c r="S118" s="44"/>
      <c r="T118" s="44"/>
      <c r="U118" s="44"/>
      <c r="V118" s="44">
        <f>VLOOKUP(A118,[1]sum!$A$2:$H$154,7,FALSE)</f>
        <v>8</v>
      </c>
      <c r="W118" s="44">
        <f>VLOOKUP(A118,[1]sum!$A$2:$H$154,8,FALSE)</f>
        <v>632</v>
      </c>
      <c r="X118" s="83">
        <f t="shared" si="10"/>
        <v>158</v>
      </c>
      <c r="Y118" s="43">
        <v>105</v>
      </c>
      <c r="Z118" s="44">
        <v>8931</v>
      </c>
      <c r="AA118" s="83">
        <f t="shared" si="11"/>
        <v>2232.75</v>
      </c>
      <c r="AB118" s="43">
        <v>151</v>
      </c>
      <c r="AC118" s="44">
        <v>11745</v>
      </c>
      <c r="AD118" s="83">
        <f t="shared" si="12"/>
        <v>2936.25</v>
      </c>
    </row>
    <row r="119" spans="1:30" ht="15.75" customHeight="1">
      <c r="A119" s="1">
        <v>117</v>
      </c>
      <c r="B119" s="7" t="s">
        <v>169</v>
      </c>
      <c r="C119" s="1" t="str">
        <f>VLOOKUP(B119,Remark!G:H,2,0)</f>
        <v>CHC4</v>
      </c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3"/>
      <c r="Q119" s="44"/>
      <c r="R119" s="44"/>
      <c r="S119" s="44"/>
      <c r="T119" s="44"/>
      <c r="U119" s="44"/>
      <c r="V119" s="44"/>
      <c r="W119" s="44"/>
      <c r="X119" s="83">
        <f t="shared" si="10"/>
        <v>0</v>
      </c>
      <c r="Y119" s="43">
        <v>77</v>
      </c>
      <c r="Z119" s="44">
        <v>5619</v>
      </c>
      <c r="AA119" s="83">
        <f t="shared" si="11"/>
        <v>1404.75</v>
      </c>
      <c r="AB119" s="43">
        <v>193</v>
      </c>
      <c r="AC119" s="44">
        <v>11843</v>
      </c>
      <c r="AD119" s="83">
        <f t="shared" si="12"/>
        <v>2960.75</v>
      </c>
    </row>
    <row r="120" spans="1:30" ht="15.75" customHeight="1">
      <c r="A120" s="1">
        <v>118</v>
      </c>
      <c r="B120" s="7" t="s">
        <v>170</v>
      </c>
      <c r="C120" s="1" t="str">
        <f>VLOOKUP(B120,Remark!G:H,2,0)</f>
        <v>HPPY</v>
      </c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3"/>
      <c r="Q120" s="44"/>
      <c r="R120" s="44"/>
      <c r="S120" s="44"/>
      <c r="T120" s="44"/>
      <c r="U120" s="44"/>
      <c r="V120" s="44">
        <f>VLOOKUP(A120,[1]sum!$A$2:$H$154,7,FALSE)</f>
        <v>1</v>
      </c>
      <c r="W120" s="44">
        <f>VLOOKUP(A120,[1]sum!$A$2:$H$154,8,FALSE)</f>
        <v>99</v>
      </c>
      <c r="X120" s="83">
        <f t="shared" si="10"/>
        <v>24.75</v>
      </c>
      <c r="Y120" s="43">
        <v>106</v>
      </c>
      <c r="Z120" s="44">
        <v>8686</v>
      </c>
      <c r="AA120" s="83">
        <f t="shared" si="11"/>
        <v>2171.5</v>
      </c>
      <c r="AB120" s="43">
        <v>135</v>
      </c>
      <c r="AC120" s="44">
        <v>8681</v>
      </c>
      <c r="AD120" s="83">
        <f t="shared" si="12"/>
        <v>2170.25</v>
      </c>
    </row>
    <row r="121" spans="1:30" ht="15.75" customHeight="1">
      <c r="A121" s="1">
        <v>119</v>
      </c>
      <c r="B121" s="7" t="s">
        <v>171</v>
      </c>
      <c r="C121" s="1" t="str">
        <f>VLOOKUP(B121,Remark!G:H,2,0)</f>
        <v>HPPY</v>
      </c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3"/>
      <c r="Q121" s="44"/>
      <c r="R121" s="44"/>
      <c r="S121" s="44"/>
      <c r="T121" s="44"/>
      <c r="U121" s="44"/>
      <c r="V121" s="44">
        <f>VLOOKUP(A121,[1]sum!$A$2:$H$154,7,FALSE)</f>
        <v>19</v>
      </c>
      <c r="W121" s="44">
        <f>VLOOKUP(A121,[1]sum!$A$2:$H$154,8,FALSE)</f>
        <v>1233</v>
      </c>
      <c r="X121" s="83">
        <f t="shared" si="10"/>
        <v>308.25</v>
      </c>
      <c r="Y121" s="43">
        <v>102</v>
      </c>
      <c r="Z121" s="44">
        <v>6898</v>
      </c>
      <c r="AA121" s="83">
        <f t="shared" si="11"/>
        <v>1724.5</v>
      </c>
      <c r="AB121" s="43">
        <v>127</v>
      </c>
      <c r="AC121" s="44">
        <v>8801</v>
      </c>
      <c r="AD121" s="83">
        <f t="shared" si="12"/>
        <v>2200.25</v>
      </c>
    </row>
    <row r="122" spans="1:30" ht="15.75" customHeight="1">
      <c r="A122" s="1">
        <v>120</v>
      </c>
      <c r="B122" s="7" t="s">
        <v>172</v>
      </c>
      <c r="C122" s="1" t="str">
        <f>VLOOKUP(B122,Remark!G:H,2,0)</f>
        <v>HPPY</v>
      </c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3"/>
      <c r="Q122" s="44"/>
      <c r="R122" s="44"/>
      <c r="S122" s="44"/>
      <c r="T122" s="44"/>
      <c r="U122" s="44"/>
      <c r="V122" s="44">
        <f>VLOOKUP(A122,[1]sum!$A$2:$H$154,7,FALSE)</f>
        <v>31</v>
      </c>
      <c r="W122" s="44">
        <f>VLOOKUP(A122,[1]sum!$A$2:$H$154,8,FALSE)</f>
        <v>2173</v>
      </c>
      <c r="X122" s="83">
        <f t="shared" si="10"/>
        <v>543.25</v>
      </c>
      <c r="Y122" s="43">
        <v>43</v>
      </c>
      <c r="Z122" s="44">
        <v>3377</v>
      </c>
      <c r="AA122" s="83">
        <f t="shared" si="11"/>
        <v>844.25</v>
      </c>
      <c r="AB122" s="43">
        <v>54</v>
      </c>
      <c r="AC122" s="44">
        <v>4166</v>
      </c>
      <c r="AD122" s="83">
        <f t="shared" si="12"/>
        <v>1041.5</v>
      </c>
    </row>
    <row r="123" spans="1:30" ht="15.75" customHeight="1">
      <c r="A123" s="1">
        <v>121</v>
      </c>
      <c r="B123" s="7" t="s">
        <v>173</v>
      </c>
      <c r="C123" s="1" t="str">
        <f>VLOOKUP(B123,Remark!G:H,2,0)</f>
        <v>HPPY</v>
      </c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3"/>
      <c r="Q123" s="44"/>
      <c r="R123" s="44"/>
      <c r="S123" s="44"/>
      <c r="T123" s="44"/>
      <c r="U123" s="44"/>
      <c r="V123" s="44">
        <f>VLOOKUP(A123,[1]sum!$A$2:$H$154,7,FALSE)</f>
        <v>12</v>
      </c>
      <c r="W123" s="44">
        <f>VLOOKUP(A123,[1]sum!$A$2:$H$154,8,FALSE)</f>
        <v>772</v>
      </c>
      <c r="X123" s="83">
        <f t="shared" si="10"/>
        <v>193</v>
      </c>
      <c r="Y123" s="43">
        <v>173</v>
      </c>
      <c r="Z123" s="44">
        <v>12371</v>
      </c>
      <c r="AA123" s="83">
        <f t="shared" si="11"/>
        <v>3092.75</v>
      </c>
      <c r="AB123" s="43">
        <v>225</v>
      </c>
      <c r="AC123" s="44">
        <v>15743</v>
      </c>
      <c r="AD123" s="83">
        <f t="shared" si="12"/>
        <v>3935.75</v>
      </c>
    </row>
    <row r="124" spans="1:30" ht="15.75" customHeight="1">
      <c r="A124" s="1">
        <v>122</v>
      </c>
      <c r="B124" s="7" t="s">
        <v>174</v>
      </c>
      <c r="C124" s="1" t="str">
        <f>VLOOKUP(B124,Remark!G:H,2,0)</f>
        <v>HPPY</v>
      </c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3"/>
      <c r="Q124" s="44"/>
      <c r="R124" s="44"/>
      <c r="S124" s="44"/>
      <c r="T124" s="44"/>
      <c r="U124" s="44"/>
      <c r="V124" s="44">
        <f>VLOOKUP(A124,[1]sum!$A$2:$H$154,7,FALSE)</f>
        <v>6</v>
      </c>
      <c r="W124" s="44">
        <f>VLOOKUP(A124,[1]sum!$A$2:$H$154,8,FALSE)</f>
        <v>454</v>
      </c>
      <c r="X124" s="83">
        <f t="shared" si="10"/>
        <v>113.5</v>
      </c>
      <c r="Y124" s="43">
        <v>83</v>
      </c>
      <c r="Z124" s="44">
        <v>5181</v>
      </c>
      <c r="AA124" s="83">
        <f t="shared" si="11"/>
        <v>1295.25</v>
      </c>
      <c r="AB124" s="43">
        <v>64</v>
      </c>
      <c r="AC124" s="44">
        <v>5032</v>
      </c>
      <c r="AD124" s="83">
        <f t="shared" si="12"/>
        <v>1258</v>
      </c>
    </row>
    <row r="125" spans="1:30" ht="15.75" customHeight="1">
      <c r="A125" s="1">
        <v>123</v>
      </c>
      <c r="B125" s="7" t="s">
        <v>175</v>
      </c>
      <c r="C125" s="1" t="str">
        <f>VLOOKUP(B125,Remark!G:H,2,0)</f>
        <v>HPPY</v>
      </c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3"/>
      <c r="Q125" s="44"/>
      <c r="R125" s="44"/>
      <c r="S125" s="44"/>
      <c r="T125" s="44"/>
      <c r="U125" s="44"/>
      <c r="V125" s="44">
        <f>VLOOKUP(A125,[1]sum!$A$2:$H$154,7,FALSE)</f>
        <v>25</v>
      </c>
      <c r="W125" s="44">
        <f>VLOOKUP(A125,[1]sum!$A$2:$H$154,8,FALSE)</f>
        <v>2039</v>
      </c>
      <c r="X125" s="83">
        <f t="shared" si="10"/>
        <v>509.75</v>
      </c>
      <c r="Y125" s="43">
        <v>182</v>
      </c>
      <c r="Z125" s="44">
        <v>12854</v>
      </c>
      <c r="AA125" s="83">
        <f t="shared" si="11"/>
        <v>3213.5</v>
      </c>
      <c r="AB125" s="43">
        <v>353</v>
      </c>
      <c r="AC125" s="44">
        <v>26423</v>
      </c>
      <c r="AD125" s="83">
        <f t="shared" si="12"/>
        <v>6605.75</v>
      </c>
    </row>
    <row r="126" spans="1:30" ht="15.75" customHeight="1">
      <c r="A126" s="1">
        <v>124</v>
      </c>
      <c r="B126" s="7" t="s">
        <v>176</v>
      </c>
      <c r="C126" s="1" t="str">
        <f>VLOOKUP(B126,Remark!G:H,2,0)</f>
        <v>HPPY</v>
      </c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3"/>
      <c r="Q126" s="44"/>
      <c r="R126" s="44"/>
      <c r="S126" s="44"/>
      <c r="T126" s="44"/>
      <c r="U126" s="44"/>
      <c r="V126" s="44">
        <f>VLOOKUP(A126,[1]sum!$A$2:$H$154,7,FALSE)</f>
        <v>13</v>
      </c>
      <c r="W126" s="44">
        <f>VLOOKUP(A126,[1]sum!$A$2:$H$154,8,FALSE)</f>
        <v>935</v>
      </c>
      <c r="X126" s="83">
        <f t="shared" si="10"/>
        <v>233.75</v>
      </c>
      <c r="Y126" s="43">
        <v>283</v>
      </c>
      <c r="Z126" s="44">
        <v>22381</v>
      </c>
      <c r="AA126" s="83">
        <f t="shared" si="11"/>
        <v>5595.25</v>
      </c>
      <c r="AB126" s="43">
        <v>582</v>
      </c>
      <c r="AC126" s="44">
        <v>43710</v>
      </c>
      <c r="AD126" s="83">
        <f t="shared" si="12"/>
        <v>10927.5</v>
      </c>
    </row>
    <row r="127" spans="1:30" ht="15.75" customHeight="1">
      <c r="A127" s="1">
        <v>125</v>
      </c>
      <c r="B127" s="7" t="s">
        <v>177</v>
      </c>
      <c r="C127" s="1" t="str">
        <f>VLOOKUP(B127,Remark!G:H,2,0)</f>
        <v>HPPY</v>
      </c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3"/>
      <c r="Q127" s="44"/>
      <c r="R127" s="44"/>
      <c r="S127" s="44"/>
      <c r="T127" s="44"/>
      <c r="U127" s="44"/>
      <c r="V127" s="44">
        <f>VLOOKUP(A127,[1]sum!$A$2:$H$154,7,FALSE)</f>
        <v>18</v>
      </c>
      <c r="W127" s="44">
        <f>VLOOKUP(A127,[1]sum!$A$2:$H$154,8,FALSE)</f>
        <v>1402</v>
      </c>
      <c r="X127" s="83">
        <f t="shared" si="10"/>
        <v>350.5</v>
      </c>
      <c r="Y127" s="43">
        <v>154</v>
      </c>
      <c r="Z127" s="44">
        <v>11714</v>
      </c>
      <c r="AA127" s="83">
        <f t="shared" si="11"/>
        <v>2928.5</v>
      </c>
      <c r="AB127" s="43">
        <v>278</v>
      </c>
      <c r="AC127" s="44">
        <v>20438</v>
      </c>
      <c r="AD127" s="83">
        <f t="shared" si="12"/>
        <v>5109.5</v>
      </c>
    </row>
    <row r="128" spans="1:30" ht="15.75" customHeight="1">
      <c r="A128" s="1">
        <v>126</v>
      </c>
      <c r="B128" s="7" t="s">
        <v>178</v>
      </c>
      <c r="C128" s="1" t="str">
        <f>VLOOKUP(B128,Remark!G:H,2,0)</f>
        <v>HPPY</v>
      </c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3"/>
      <c r="Q128" s="44"/>
      <c r="R128" s="44"/>
      <c r="S128" s="44"/>
      <c r="T128" s="44"/>
      <c r="U128" s="44"/>
      <c r="V128" s="44"/>
      <c r="W128" s="44"/>
      <c r="X128" s="83">
        <f t="shared" si="10"/>
        <v>0</v>
      </c>
      <c r="Y128" s="43">
        <v>89</v>
      </c>
      <c r="Z128" s="44">
        <v>6247</v>
      </c>
      <c r="AA128" s="83">
        <f t="shared" si="11"/>
        <v>1561.75</v>
      </c>
      <c r="AB128" s="43">
        <v>205</v>
      </c>
      <c r="AC128" s="44">
        <v>13179</v>
      </c>
      <c r="AD128" s="83">
        <f t="shared" si="12"/>
        <v>3294.75</v>
      </c>
    </row>
    <row r="129" spans="1:30" ht="15.75" customHeight="1">
      <c r="A129" s="1">
        <v>127</v>
      </c>
      <c r="B129" s="7" t="s">
        <v>179</v>
      </c>
      <c r="C129" s="1" t="str">
        <f>VLOOKUP(B129,Remark!G:H,2,0)</f>
        <v>HPPY</v>
      </c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3"/>
      <c r="Q129" s="44"/>
      <c r="R129" s="44"/>
      <c r="S129" s="44"/>
      <c r="T129" s="44"/>
      <c r="U129" s="44"/>
      <c r="V129" s="44"/>
      <c r="W129" s="44"/>
      <c r="X129" s="83">
        <f t="shared" si="10"/>
        <v>0</v>
      </c>
      <c r="Y129" s="43">
        <v>103</v>
      </c>
      <c r="Z129" s="44">
        <v>6857</v>
      </c>
      <c r="AA129" s="83">
        <f t="shared" si="11"/>
        <v>1714.25</v>
      </c>
      <c r="AB129" s="43">
        <v>109</v>
      </c>
      <c r="AC129" s="44">
        <v>7203</v>
      </c>
      <c r="AD129" s="83">
        <f t="shared" si="12"/>
        <v>1800.75</v>
      </c>
    </row>
    <row r="130" spans="1:30" ht="15.75" customHeight="1">
      <c r="A130" s="1">
        <v>128</v>
      </c>
      <c r="B130" s="7" t="s">
        <v>180</v>
      </c>
      <c r="C130" s="1" t="str">
        <f>VLOOKUP(B130,Remark!G:H,2,0)</f>
        <v>HPPY</v>
      </c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3"/>
      <c r="Q130" s="44"/>
      <c r="R130" s="44"/>
      <c r="S130" s="44"/>
      <c r="T130" s="44"/>
      <c r="U130" s="44"/>
      <c r="V130" s="44"/>
      <c r="W130" s="44"/>
      <c r="X130" s="83">
        <f t="shared" si="10"/>
        <v>0</v>
      </c>
      <c r="Y130" s="43">
        <v>194</v>
      </c>
      <c r="Z130" s="44">
        <v>12610</v>
      </c>
      <c r="AA130" s="83">
        <f t="shared" si="11"/>
        <v>3152.5</v>
      </c>
      <c r="AB130" s="43">
        <v>302</v>
      </c>
      <c r="AC130" s="44">
        <v>18162</v>
      </c>
      <c r="AD130" s="83">
        <f t="shared" si="12"/>
        <v>4540.5</v>
      </c>
    </row>
    <row r="131" spans="1:30" ht="15.75" customHeight="1">
      <c r="A131" s="1">
        <v>129</v>
      </c>
      <c r="B131" s="7" t="s">
        <v>181</v>
      </c>
      <c r="C131" s="1" t="str">
        <f>VLOOKUP(B131,Remark!G:H,2,0)</f>
        <v>HPPY</v>
      </c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3"/>
      <c r="Q131" s="44"/>
      <c r="R131" s="44"/>
      <c r="S131" s="44"/>
      <c r="T131" s="44"/>
      <c r="U131" s="44"/>
      <c r="V131" s="44"/>
      <c r="W131" s="44"/>
      <c r="X131" s="83">
        <f t="shared" si="10"/>
        <v>0</v>
      </c>
      <c r="Y131" s="43">
        <v>137</v>
      </c>
      <c r="Z131" s="44">
        <v>9231</v>
      </c>
      <c r="AA131" s="83">
        <f t="shared" si="11"/>
        <v>2307.75</v>
      </c>
      <c r="AB131" s="43">
        <v>151</v>
      </c>
      <c r="AC131" s="44">
        <v>10245</v>
      </c>
      <c r="AD131" s="83">
        <f t="shared" si="12"/>
        <v>2561.25</v>
      </c>
    </row>
    <row r="132" spans="1:30" ht="15.75" customHeight="1">
      <c r="A132" s="1">
        <v>130</v>
      </c>
      <c r="B132" s="7" t="s">
        <v>182</v>
      </c>
      <c r="C132" s="1" t="str">
        <f>VLOOKUP(B132,Remark!G:H,2,0)</f>
        <v>HPPY</v>
      </c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3"/>
      <c r="Q132" s="44"/>
      <c r="R132" s="44"/>
      <c r="S132" s="44"/>
      <c r="T132" s="44"/>
      <c r="U132" s="44"/>
      <c r="V132" s="44"/>
      <c r="W132" s="44"/>
      <c r="X132" s="83">
        <f t="shared" ref="X132:X195" si="13">W132*25%</f>
        <v>0</v>
      </c>
      <c r="Y132" s="43">
        <v>69</v>
      </c>
      <c r="Z132" s="44">
        <v>5215</v>
      </c>
      <c r="AA132" s="83">
        <f t="shared" ref="AA132:AA195" si="14">Z132*25%</f>
        <v>1303.75</v>
      </c>
      <c r="AB132" s="43">
        <v>178</v>
      </c>
      <c r="AC132" s="44">
        <v>13706</v>
      </c>
      <c r="AD132" s="83">
        <f t="shared" ref="AD132:AD195" si="15">AC132*25%</f>
        <v>3426.5</v>
      </c>
    </row>
    <row r="133" spans="1:30" ht="15.75" customHeight="1">
      <c r="A133" s="1">
        <v>131</v>
      </c>
      <c r="B133" s="7" t="s">
        <v>183</v>
      </c>
      <c r="C133" s="1" t="str">
        <f>VLOOKUP(B133,Remark!G:H,2,0)</f>
        <v>Kerry</v>
      </c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3"/>
      <c r="Q133" s="44"/>
      <c r="R133" s="44"/>
      <c r="S133" s="44"/>
      <c r="T133" s="44"/>
      <c r="U133" s="44"/>
      <c r="V133" s="44">
        <f>VLOOKUP(A133,[1]sum!$A$2:$H$154,7,FALSE)</f>
        <v>23</v>
      </c>
      <c r="W133" s="44">
        <f>VLOOKUP(A133,[1]sum!$A$2:$H$154,8,FALSE)</f>
        <v>1841</v>
      </c>
      <c r="X133" s="83">
        <f t="shared" si="13"/>
        <v>460.25</v>
      </c>
      <c r="Y133" s="43">
        <v>84</v>
      </c>
      <c r="Z133" s="44">
        <v>6080</v>
      </c>
      <c r="AA133" s="83">
        <f t="shared" si="14"/>
        <v>1520</v>
      </c>
      <c r="AB133" s="43">
        <v>125</v>
      </c>
      <c r="AC133" s="44">
        <v>8435</v>
      </c>
      <c r="AD133" s="83">
        <f t="shared" si="15"/>
        <v>2108.75</v>
      </c>
    </row>
    <row r="134" spans="1:30" ht="15.75" customHeight="1">
      <c r="A134" s="1">
        <v>132</v>
      </c>
      <c r="B134" s="7" t="s">
        <v>184</v>
      </c>
      <c r="C134" s="1" t="str">
        <f>VLOOKUP(B134,Remark!G:H,2,0)</f>
        <v>CHC4</v>
      </c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3"/>
      <c r="Q134" s="44"/>
      <c r="R134" s="44"/>
      <c r="S134" s="44"/>
      <c r="T134" s="44"/>
      <c r="U134" s="44"/>
      <c r="V134" s="44">
        <f>VLOOKUP(A134,[1]sum!$A$2:$H$154,7,FALSE)</f>
        <v>16</v>
      </c>
      <c r="W134" s="44">
        <f>VLOOKUP(A134,[1]sum!$A$2:$H$154,8,FALSE)</f>
        <v>1072</v>
      </c>
      <c r="X134" s="83">
        <f t="shared" si="13"/>
        <v>268</v>
      </c>
      <c r="Y134" s="43">
        <v>98</v>
      </c>
      <c r="Z134" s="44">
        <v>7042</v>
      </c>
      <c r="AA134" s="83">
        <f t="shared" si="14"/>
        <v>1760.5</v>
      </c>
      <c r="AB134" s="43">
        <v>127</v>
      </c>
      <c r="AC134" s="44">
        <v>7817</v>
      </c>
      <c r="AD134" s="83">
        <f t="shared" si="15"/>
        <v>1954.25</v>
      </c>
    </row>
    <row r="135" spans="1:30" ht="15.75" customHeight="1">
      <c r="A135" s="1">
        <v>133</v>
      </c>
      <c r="B135" s="7" t="s">
        <v>185</v>
      </c>
      <c r="C135" s="1" t="str">
        <f>VLOOKUP(B135,Remark!G:H,2,0)</f>
        <v>Kerry</v>
      </c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3"/>
      <c r="Q135" s="44"/>
      <c r="R135" s="44"/>
      <c r="S135" s="44"/>
      <c r="T135" s="44"/>
      <c r="U135" s="44"/>
      <c r="V135" s="44">
        <f>VLOOKUP(A135,[1]sum!$A$2:$H$154,7,FALSE)</f>
        <v>42</v>
      </c>
      <c r="W135" s="44">
        <f>VLOOKUP(A135,[1]sum!$A$2:$H$154,8,FALSE)</f>
        <v>3710</v>
      </c>
      <c r="X135" s="83">
        <f t="shared" si="13"/>
        <v>927.5</v>
      </c>
      <c r="Y135" s="43">
        <v>92</v>
      </c>
      <c r="Z135" s="44">
        <v>7112</v>
      </c>
      <c r="AA135" s="83">
        <f t="shared" si="14"/>
        <v>1778</v>
      </c>
      <c r="AB135" s="43">
        <v>163</v>
      </c>
      <c r="AC135" s="44">
        <v>12173</v>
      </c>
      <c r="AD135" s="83">
        <f t="shared" si="15"/>
        <v>3043.25</v>
      </c>
    </row>
    <row r="136" spans="1:30" ht="15.75" customHeight="1">
      <c r="A136" s="1">
        <v>134</v>
      </c>
      <c r="B136" s="7" t="s">
        <v>186</v>
      </c>
      <c r="C136" s="1" t="str">
        <f>VLOOKUP(B136,Remark!G:H,2,0)</f>
        <v>CHC4</v>
      </c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3"/>
      <c r="Q136" s="44"/>
      <c r="R136" s="44"/>
      <c r="S136" s="44"/>
      <c r="T136" s="44"/>
      <c r="U136" s="44"/>
      <c r="V136" s="44">
        <f>VLOOKUP(A136,[1]sum!$A$2:$H$154,7,FALSE)</f>
        <v>16</v>
      </c>
      <c r="W136" s="44">
        <f>VLOOKUP(A136,[1]sum!$A$2:$H$154,8,FALSE)</f>
        <v>1300</v>
      </c>
      <c r="X136" s="83">
        <f t="shared" si="13"/>
        <v>325</v>
      </c>
      <c r="Y136" s="43">
        <v>89</v>
      </c>
      <c r="Z136" s="44">
        <v>6651</v>
      </c>
      <c r="AA136" s="83">
        <f t="shared" si="14"/>
        <v>1662.75</v>
      </c>
      <c r="AB136" s="43">
        <v>106</v>
      </c>
      <c r="AC136" s="44">
        <v>7338</v>
      </c>
      <c r="AD136" s="83">
        <f t="shared" si="15"/>
        <v>1834.5</v>
      </c>
    </row>
    <row r="137" spans="1:30" ht="15.75" customHeight="1">
      <c r="A137" s="1">
        <v>135</v>
      </c>
      <c r="B137" s="7" t="s">
        <v>187</v>
      </c>
      <c r="C137" s="1" t="str">
        <f>VLOOKUP(B137,Remark!G:H,2,0)</f>
        <v>CHC4</v>
      </c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3"/>
      <c r="Q137" s="44"/>
      <c r="R137" s="44"/>
      <c r="S137" s="44"/>
      <c r="T137" s="44"/>
      <c r="U137" s="44"/>
      <c r="V137" s="44"/>
      <c r="W137" s="44"/>
      <c r="X137" s="83">
        <f t="shared" si="13"/>
        <v>0</v>
      </c>
      <c r="Y137" s="43">
        <v>79</v>
      </c>
      <c r="Z137" s="44">
        <v>5073</v>
      </c>
      <c r="AA137" s="83">
        <f t="shared" si="14"/>
        <v>1268.25</v>
      </c>
      <c r="AB137" s="43">
        <v>187</v>
      </c>
      <c r="AC137" s="44">
        <v>12705</v>
      </c>
      <c r="AD137" s="83">
        <f t="shared" si="15"/>
        <v>3176.25</v>
      </c>
    </row>
    <row r="138" spans="1:30" ht="15.75" customHeight="1">
      <c r="A138" s="1">
        <v>136</v>
      </c>
      <c r="B138" s="7" t="s">
        <v>188</v>
      </c>
      <c r="C138" s="1" t="str">
        <f>VLOOKUP(B138,Remark!G:H,2,0)</f>
        <v>HPPY</v>
      </c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3"/>
      <c r="Q138" s="44"/>
      <c r="R138" s="44"/>
      <c r="S138" s="44"/>
      <c r="T138" s="44"/>
      <c r="U138" s="44"/>
      <c r="V138" s="44">
        <f>VLOOKUP(A138,[1]sum!$A$2:$H$154,7,FALSE)</f>
        <v>20</v>
      </c>
      <c r="W138" s="44">
        <f>VLOOKUP(A138,[1]sum!$A$2:$H$154,8,FALSE)</f>
        <v>1424</v>
      </c>
      <c r="X138" s="83">
        <f t="shared" si="13"/>
        <v>356</v>
      </c>
      <c r="Y138" s="43">
        <v>174</v>
      </c>
      <c r="Z138" s="44">
        <v>13174</v>
      </c>
      <c r="AA138" s="83">
        <f t="shared" si="14"/>
        <v>3293.5</v>
      </c>
      <c r="AB138" s="43">
        <v>308</v>
      </c>
      <c r="AC138" s="44">
        <v>20772</v>
      </c>
      <c r="AD138" s="83">
        <f t="shared" si="15"/>
        <v>5193</v>
      </c>
    </row>
    <row r="139" spans="1:30" ht="15.75" customHeight="1">
      <c r="A139" s="1">
        <v>137</v>
      </c>
      <c r="B139" s="7" t="s">
        <v>189</v>
      </c>
      <c r="C139" s="1" t="str">
        <f>VLOOKUP(B139,Remark!G:H,2,0)</f>
        <v>Kerry</v>
      </c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3"/>
      <c r="Q139" s="44"/>
      <c r="R139" s="44"/>
      <c r="S139" s="44"/>
      <c r="T139" s="44"/>
      <c r="U139" s="44"/>
      <c r="V139" s="44">
        <f>VLOOKUP(A139,[1]sum!$A$2:$H$154,7,FALSE)</f>
        <v>2</v>
      </c>
      <c r="W139" s="44">
        <f>VLOOKUP(A139,[1]sum!$A$2:$H$154,8,FALSE)</f>
        <v>158</v>
      </c>
      <c r="X139" s="83">
        <f t="shared" si="13"/>
        <v>39.5</v>
      </c>
      <c r="Y139" s="43">
        <v>71</v>
      </c>
      <c r="Z139" s="44">
        <v>4937</v>
      </c>
      <c r="AA139" s="83">
        <f t="shared" si="14"/>
        <v>1234.25</v>
      </c>
      <c r="AB139" s="43">
        <v>92</v>
      </c>
      <c r="AC139" s="44">
        <v>6444</v>
      </c>
      <c r="AD139" s="83">
        <f t="shared" si="15"/>
        <v>1611</v>
      </c>
    </row>
    <row r="140" spans="1:30" ht="15.75" customHeight="1">
      <c r="A140" s="1">
        <v>138</v>
      </c>
      <c r="B140" s="7" t="s">
        <v>190</v>
      </c>
      <c r="C140" s="1" t="str">
        <f>VLOOKUP(B140,Remark!G:H,2,0)</f>
        <v>HPPY</v>
      </c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3"/>
      <c r="Q140" s="44"/>
      <c r="R140" s="44"/>
      <c r="S140" s="44"/>
      <c r="T140" s="44"/>
      <c r="U140" s="44"/>
      <c r="V140" s="44">
        <f>VLOOKUP(A140,[1]sum!$A$2:$H$154,7,FALSE)</f>
        <v>50</v>
      </c>
      <c r="W140" s="44">
        <f>VLOOKUP(A140,[1]sum!$A$2:$H$154,8,FALSE)</f>
        <v>2650</v>
      </c>
      <c r="X140" s="83">
        <f t="shared" si="13"/>
        <v>662.5</v>
      </c>
      <c r="Y140" s="43">
        <v>90</v>
      </c>
      <c r="Z140" s="44">
        <v>7406</v>
      </c>
      <c r="AA140" s="83">
        <f t="shared" si="14"/>
        <v>1851.5</v>
      </c>
      <c r="AB140" s="43">
        <v>125</v>
      </c>
      <c r="AC140" s="44">
        <v>8871</v>
      </c>
      <c r="AD140" s="83">
        <f t="shared" si="15"/>
        <v>2217.75</v>
      </c>
    </row>
    <row r="141" spans="1:30" ht="15.75" customHeight="1">
      <c r="A141" s="1">
        <v>139</v>
      </c>
      <c r="B141" s="7" t="s">
        <v>192</v>
      </c>
      <c r="C141" s="1" t="str">
        <f>VLOOKUP(B141,Remark!G:H,2,0)</f>
        <v>PTNK</v>
      </c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3"/>
      <c r="Q141" s="44"/>
      <c r="R141" s="44"/>
      <c r="S141" s="44"/>
      <c r="T141" s="44"/>
      <c r="U141" s="44"/>
      <c r="V141" s="44">
        <f>VLOOKUP(A141,[1]sum!$A$2:$H$154,7,FALSE)</f>
        <v>9</v>
      </c>
      <c r="W141" s="44">
        <f>VLOOKUP(A141,[1]sum!$A$2:$H$154,8,FALSE)</f>
        <v>479</v>
      </c>
      <c r="X141" s="83">
        <f t="shared" si="13"/>
        <v>119.75</v>
      </c>
      <c r="Y141" s="43">
        <v>86</v>
      </c>
      <c r="Z141" s="44">
        <v>5870</v>
      </c>
      <c r="AA141" s="83">
        <f t="shared" si="14"/>
        <v>1467.5</v>
      </c>
      <c r="AB141" s="43">
        <v>166</v>
      </c>
      <c r="AC141" s="44">
        <v>11690</v>
      </c>
      <c r="AD141" s="83">
        <f t="shared" si="15"/>
        <v>2922.5</v>
      </c>
    </row>
    <row r="142" spans="1:30" ht="15.75" customHeight="1">
      <c r="A142" s="1">
        <v>140</v>
      </c>
      <c r="B142" s="7" t="s">
        <v>193</v>
      </c>
      <c r="C142" s="1" t="str">
        <f>VLOOKUP(B142,Remark!G:H,2,0)</f>
        <v>NMIN</v>
      </c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3"/>
      <c r="Q142" s="44"/>
      <c r="R142" s="44"/>
      <c r="S142" s="44"/>
      <c r="T142" s="44"/>
      <c r="U142" s="44"/>
      <c r="V142" s="44">
        <f>VLOOKUP(A142,[1]sum!$A$2:$H$154,7,FALSE)</f>
        <v>6</v>
      </c>
      <c r="W142" s="44">
        <f>VLOOKUP(A142,[1]sum!$A$2:$H$154,8,FALSE)</f>
        <v>394</v>
      </c>
      <c r="X142" s="83">
        <f t="shared" si="13"/>
        <v>98.5</v>
      </c>
      <c r="Y142" s="43">
        <v>108</v>
      </c>
      <c r="Z142" s="44">
        <v>7484</v>
      </c>
      <c r="AA142" s="83">
        <f t="shared" si="14"/>
        <v>1871</v>
      </c>
      <c r="AB142" s="43">
        <v>176</v>
      </c>
      <c r="AC142" s="44">
        <v>12004</v>
      </c>
      <c r="AD142" s="83">
        <f t="shared" si="15"/>
        <v>3001</v>
      </c>
    </row>
    <row r="143" spans="1:30" ht="15.75" customHeight="1">
      <c r="A143" s="1">
        <v>141</v>
      </c>
      <c r="B143" s="7" t="s">
        <v>194</v>
      </c>
      <c r="C143" s="1" t="str">
        <f>VLOOKUP(B143,Remark!G:H,2,0)</f>
        <v>NMIN</v>
      </c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3"/>
      <c r="Q143" s="44"/>
      <c r="R143" s="44"/>
      <c r="S143" s="44"/>
      <c r="T143" s="44"/>
      <c r="U143" s="44"/>
      <c r="V143" s="44">
        <f>VLOOKUP(A143,[1]sum!$A$2:$H$154,7,FALSE)</f>
        <v>5</v>
      </c>
      <c r="W143" s="44">
        <f>VLOOKUP(A143,[1]sum!$A$2:$H$154,8,FALSE)</f>
        <v>327</v>
      </c>
      <c r="X143" s="83">
        <f t="shared" si="13"/>
        <v>81.75</v>
      </c>
      <c r="Y143" s="43">
        <v>71</v>
      </c>
      <c r="Z143" s="44">
        <v>4657</v>
      </c>
      <c r="AA143" s="83">
        <f t="shared" si="14"/>
        <v>1164.25</v>
      </c>
      <c r="AB143" s="43">
        <v>102</v>
      </c>
      <c r="AC143" s="44">
        <v>6926</v>
      </c>
      <c r="AD143" s="83">
        <f t="shared" si="15"/>
        <v>1731.5</v>
      </c>
    </row>
    <row r="144" spans="1:30" ht="15.75" customHeight="1">
      <c r="A144" s="1">
        <v>142</v>
      </c>
      <c r="B144" s="7" t="s">
        <v>195</v>
      </c>
      <c r="C144" s="1" t="str">
        <f>VLOOKUP(B144,Remark!G:H,2,0)</f>
        <v>NMIN</v>
      </c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3"/>
      <c r="Q144" s="44"/>
      <c r="R144" s="44"/>
      <c r="S144" s="44"/>
      <c r="T144" s="44"/>
      <c r="U144" s="44"/>
      <c r="V144" s="44">
        <f>VLOOKUP(A144,[1]sum!$A$2:$H$154,7,FALSE)</f>
        <v>19</v>
      </c>
      <c r="W144" s="44">
        <f>VLOOKUP(A144,[1]sum!$A$2:$H$154,8,FALSE)</f>
        <v>1573</v>
      </c>
      <c r="X144" s="83">
        <f t="shared" si="13"/>
        <v>393.25</v>
      </c>
      <c r="Y144" s="43">
        <v>65</v>
      </c>
      <c r="Z144" s="44">
        <v>4263</v>
      </c>
      <c r="AA144" s="83">
        <f t="shared" si="14"/>
        <v>1065.75</v>
      </c>
      <c r="AB144" s="43">
        <v>56</v>
      </c>
      <c r="AC144" s="44">
        <v>4420</v>
      </c>
      <c r="AD144" s="83">
        <f t="shared" si="15"/>
        <v>1105</v>
      </c>
    </row>
    <row r="145" spans="1:30" ht="15.75" customHeight="1">
      <c r="A145" s="1">
        <v>143</v>
      </c>
      <c r="B145" s="7" t="s">
        <v>196</v>
      </c>
      <c r="C145" s="1" t="str">
        <f>VLOOKUP(B145,Remark!G:H,2,0)</f>
        <v>NMIN</v>
      </c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3"/>
      <c r="Q145" s="44"/>
      <c r="R145" s="44"/>
      <c r="S145" s="44"/>
      <c r="T145" s="44"/>
      <c r="U145" s="44"/>
      <c r="V145" s="44">
        <f>VLOOKUP(A145,[1]sum!$A$2:$H$154,7,FALSE)</f>
        <v>4</v>
      </c>
      <c r="W145" s="44">
        <f>VLOOKUP(A145,[1]sum!$A$2:$H$154,8,FALSE)</f>
        <v>312</v>
      </c>
      <c r="X145" s="83">
        <f t="shared" si="13"/>
        <v>78</v>
      </c>
      <c r="Y145" s="43">
        <v>95</v>
      </c>
      <c r="Z145" s="44">
        <v>6765</v>
      </c>
      <c r="AA145" s="83">
        <f t="shared" si="14"/>
        <v>1691.25</v>
      </c>
      <c r="AB145" s="43">
        <v>111</v>
      </c>
      <c r="AC145" s="44">
        <v>6253</v>
      </c>
      <c r="AD145" s="83">
        <f t="shared" si="15"/>
        <v>1563.25</v>
      </c>
    </row>
    <row r="146" spans="1:30" ht="15.75" customHeight="1">
      <c r="A146" s="1">
        <v>144</v>
      </c>
      <c r="B146" s="7" t="s">
        <v>197</v>
      </c>
      <c r="C146" s="1" t="str">
        <f>VLOOKUP(B146,Remark!G:H,2,0)</f>
        <v>HPPY</v>
      </c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3"/>
      <c r="Q146" s="44"/>
      <c r="R146" s="44"/>
      <c r="S146" s="44"/>
      <c r="T146" s="44"/>
      <c r="U146" s="44"/>
      <c r="V146" s="44">
        <f>VLOOKUP(A146,[1]sum!$A$2:$H$154,7,FALSE)</f>
        <v>18</v>
      </c>
      <c r="W146" s="44">
        <f>VLOOKUP(A146,[1]sum!$A$2:$H$154,8,FALSE)</f>
        <v>1286</v>
      </c>
      <c r="X146" s="83">
        <f t="shared" si="13"/>
        <v>321.5</v>
      </c>
      <c r="Y146" s="43">
        <v>98</v>
      </c>
      <c r="Z146" s="44">
        <v>6390</v>
      </c>
      <c r="AA146" s="83">
        <f t="shared" si="14"/>
        <v>1597.5</v>
      </c>
      <c r="AB146" s="43">
        <v>219</v>
      </c>
      <c r="AC146" s="44">
        <v>13525</v>
      </c>
      <c r="AD146" s="83">
        <f t="shared" si="15"/>
        <v>3381.25</v>
      </c>
    </row>
    <row r="147" spans="1:30" ht="15.75" customHeight="1">
      <c r="A147" s="1">
        <v>145</v>
      </c>
      <c r="B147" s="7" t="s">
        <v>198</v>
      </c>
      <c r="C147" s="1" t="str">
        <f>VLOOKUP(B147,Remark!G:H,2,0)</f>
        <v>PTNK</v>
      </c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3"/>
      <c r="Q147" s="44"/>
      <c r="R147" s="44"/>
      <c r="S147" s="44"/>
      <c r="T147" s="44"/>
      <c r="U147" s="44"/>
      <c r="V147" s="44">
        <f>VLOOKUP(A147,[1]sum!$A$2:$H$154,7,FALSE)</f>
        <v>7</v>
      </c>
      <c r="W147" s="44">
        <f>VLOOKUP(A147,[1]sum!$A$2:$H$154,8,FALSE)</f>
        <v>529</v>
      </c>
      <c r="X147" s="83">
        <f t="shared" si="13"/>
        <v>132.25</v>
      </c>
      <c r="Y147" s="43">
        <v>95</v>
      </c>
      <c r="Z147" s="44">
        <v>6613</v>
      </c>
      <c r="AA147" s="83">
        <f t="shared" si="14"/>
        <v>1653.25</v>
      </c>
      <c r="AB147" s="43">
        <v>157</v>
      </c>
      <c r="AC147" s="44">
        <v>11227</v>
      </c>
      <c r="AD147" s="83">
        <f t="shared" si="15"/>
        <v>2806.75</v>
      </c>
    </row>
    <row r="148" spans="1:30" ht="15.75" customHeight="1">
      <c r="A148" s="1">
        <v>146</v>
      </c>
      <c r="B148" s="7" t="s">
        <v>199</v>
      </c>
      <c r="C148" s="1" t="str">
        <f>VLOOKUP(B148,Remark!G:H,2,0)</f>
        <v>PTNK</v>
      </c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3"/>
      <c r="Q148" s="44"/>
      <c r="R148" s="44"/>
      <c r="S148" s="44"/>
      <c r="T148" s="44"/>
      <c r="U148" s="44"/>
      <c r="V148" s="44">
        <f>VLOOKUP(A148,[1]sum!$A$2:$H$154,7,FALSE)</f>
        <v>23</v>
      </c>
      <c r="W148" s="44">
        <f>VLOOKUP(A148,[1]sum!$A$2:$H$154,8,FALSE)</f>
        <v>1545</v>
      </c>
      <c r="X148" s="83">
        <f t="shared" si="13"/>
        <v>386.25</v>
      </c>
      <c r="Y148" s="43">
        <v>56</v>
      </c>
      <c r="Z148" s="44">
        <v>3960</v>
      </c>
      <c r="AA148" s="83">
        <f t="shared" si="14"/>
        <v>990</v>
      </c>
      <c r="AB148" s="43">
        <v>63</v>
      </c>
      <c r="AC148" s="44">
        <v>3849</v>
      </c>
      <c r="AD148" s="83">
        <f t="shared" si="15"/>
        <v>962.25</v>
      </c>
    </row>
    <row r="149" spans="1:30" ht="15.75" customHeight="1">
      <c r="A149" s="1">
        <v>147</v>
      </c>
      <c r="B149" s="7" t="s">
        <v>200</v>
      </c>
      <c r="C149" s="1" t="str">
        <f>VLOOKUP(B149,Remark!G:H,2,0)</f>
        <v>PTNK</v>
      </c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3"/>
      <c r="Q149" s="44"/>
      <c r="R149" s="44"/>
      <c r="S149" s="44"/>
      <c r="T149" s="44"/>
      <c r="U149" s="44"/>
      <c r="V149" s="44">
        <f>VLOOKUP(A149,[1]sum!$A$2:$H$154,7,FALSE)</f>
        <v>14</v>
      </c>
      <c r="W149" s="44">
        <f>VLOOKUP(A149,[1]sum!$A$2:$H$154,8,FALSE)</f>
        <v>802</v>
      </c>
      <c r="X149" s="83">
        <f t="shared" si="13"/>
        <v>200.5</v>
      </c>
      <c r="Y149" s="43">
        <v>31</v>
      </c>
      <c r="Z149" s="44">
        <v>2617</v>
      </c>
      <c r="AA149" s="83">
        <f t="shared" si="14"/>
        <v>654.25</v>
      </c>
      <c r="AB149" s="43">
        <v>88</v>
      </c>
      <c r="AC149" s="44">
        <v>6204</v>
      </c>
      <c r="AD149" s="83">
        <f t="shared" si="15"/>
        <v>1551</v>
      </c>
    </row>
    <row r="150" spans="1:30" ht="15.75" customHeight="1">
      <c r="A150" s="1">
        <v>148</v>
      </c>
      <c r="B150" s="7" t="s">
        <v>201</v>
      </c>
      <c r="C150" s="1" t="str">
        <f>VLOOKUP(B150,Remark!G:H,2,0)</f>
        <v>PTNK</v>
      </c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3"/>
      <c r="Q150" s="44"/>
      <c r="R150" s="44"/>
      <c r="S150" s="44"/>
      <c r="T150" s="44"/>
      <c r="U150" s="44"/>
      <c r="V150" s="44">
        <f>VLOOKUP(A150,[1]sum!$A$2:$H$154,7,FALSE)</f>
        <v>10</v>
      </c>
      <c r="W150" s="44">
        <f>VLOOKUP(A150,[1]sum!$A$2:$H$154,8,FALSE)</f>
        <v>702</v>
      </c>
      <c r="X150" s="83">
        <f t="shared" si="13"/>
        <v>175.5</v>
      </c>
      <c r="Y150" s="43">
        <v>154</v>
      </c>
      <c r="Z150" s="44">
        <v>10558</v>
      </c>
      <c r="AA150" s="83">
        <f t="shared" si="14"/>
        <v>2639.5</v>
      </c>
      <c r="AB150" s="43">
        <v>187</v>
      </c>
      <c r="AC150" s="44">
        <v>12125</v>
      </c>
      <c r="AD150" s="83">
        <f t="shared" si="15"/>
        <v>3031.25</v>
      </c>
    </row>
    <row r="151" spans="1:30" ht="15.75" customHeight="1">
      <c r="A151" s="1">
        <v>149</v>
      </c>
      <c r="B151" s="7" t="s">
        <v>202</v>
      </c>
      <c r="C151" s="1" t="str">
        <f>VLOOKUP(B151,Remark!G:H,2,0)</f>
        <v>Kerry</v>
      </c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3"/>
      <c r="Q151" s="44"/>
      <c r="R151" s="44"/>
      <c r="S151" s="44"/>
      <c r="T151" s="44"/>
      <c r="U151" s="44"/>
      <c r="V151" s="44"/>
      <c r="W151" s="44"/>
      <c r="X151" s="83">
        <f t="shared" si="13"/>
        <v>0</v>
      </c>
      <c r="Y151" s="43">
        <v>75</v>
      </c>
      <c r="Z151" s="44">
        <v>5661</v>
      </c>
      <c r="AA151" s="83">
        <f t="shared" si="14"/>
        <v>1415.25</v>
      </c>
      <c r="AB151" s="43">
        <v>87</v>
      </c>
      <c r="AC151" s="44">
        <v>6281</v>
      </c>
      <c r="AD151" s="83">
        <f t="shared" si="15"/>
        <v>1570.25</v>
      </c>
    </row>
    <row r="152" spans="1:30" ht="15.75" customHeight="1">
      <c r="A152" s="1">
        <v>150</v>
      </c>
      <c r="B152" s="7" t="s">
        <v>203</v>
      </c>
      <c r="C152" s="1" t="str">
        <f>VLOOKUP(B152,Remark!G:H,2,0)</f>
        <v>HPPY</v>
      </c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3"/>
      <c r="Q152" s="44"/>
      <c r="R152" s="44"/>
      <c r="S152" s="44"/>
      <c r="T152" s="44"/>
      <c r="U152" s="44"/>
      <c r="V152" s="44"/>
      <c r="W152" s="44"/>
      <c r="X152" s="83">
        <f t="shared" si="13"/>
        <v>0</v>
      </c>
      <c r="Y152" s="43">
        <v>109</v>
      </c>
      <c r="Z152" s="44">
        <v>7983</v>
      </c>
      <c r="AA152" s="83">
        <f t="shared" si="14"/>
        <v>1995.75</v>
      </c>
      <c r="AB152" s="43">
        <v>217</v>
      </c>
      <c r="AC152" s="44">
        <v>14867</v>
      </c>
      <c r="AD152" s="83">
        <f t="shared" si="15"/>
        <v>3716.75</v>
      </c>
    </row>
    <row r="153" spans="1:30" ht="15.75" customHeight="1">
      <c r="A153" s="1">
        <v>151</v>
      </c>
      <c r="B153" s="7" t="s">
        <v>205</v>
      </c>
      <c r="C153" s="1" t="str">
        <f>VLOOKUP(B153,Remark!G:H,2,0)</f>
        <v>SCON</v>
      </c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3"/>
      <c r="Q153" s="44"/>
      <c r="R153" s="44"/>
      <c r="S153" s="44"/>
      <c r="T153" s="44"/>
      <c r="U153" s="44"/>
      <c r="V153" s="44"/>
      <c r="W153" s="44"/>
      <c r="X153" s="83">
        <f t="shared" si="13"/>
        <v>0</v>
      </c>
      <c r="Y153" s="43">
        <v>63</v>
      </c>
      <c r="Z153" s="44">
        <v>4197</v>
      </c>
      <c r="AA153" s="83">
        <f t="shared" si="14"/>
        <v>1049.25</v>
      </c>
      <c r="AB153" s="43">
        <v>78</v>
      </c>
      <c r="AC153" s="44">
        <v>5878</v>
      </c>
      <c r="AD153" s="83">
        <f t="shared" si="15"/>
        <v>1469.5</v>
      </c>
    </row>
    <row r="154" spans="1:30" ht="15.75" customHeight="1">
      <c r="A154" s="1">
        <v>152</v>
      </c>
      <c r="B154" s="7" t="s">
        <v>206</v>
      </c>
      <c r="C154" s="1" t="str">
        <f>VLOOKUP(B154,Remark!G:H,2,0)</f>
        <v>SCON</v>
      </c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3"/>
      <c r="Q154" s="44"/>
      <c r="R154" s="44"/>
      <c r="S154" s="44"/>
      <c r="T154" s="44"/>
      <c r="U154" s="44"/>
      <c r="V154" s="44"/>
      <c r="W154" s="44"/>
      <c r="X154" s="83">
        <f t="shared" si="13"/>
        <v>0</v>
      </c>
      <c r="Y154" s="43">
        <v>87</v>
      </c>
      <c r="Z154" s="44">
        <v>5477</v>
      </c>
      <c r="AA154" s="83">
        <f t="shared" si="14"/>
        <v>1369.25</v>
      </c>
      <c r="AB154" s="43">
        <v>104</v>
      </c>
      <c r="AC154" s="44">
        <v>7236</v>
      </c>
      <c r="AD154" s="83">
        <f t="shared" si="15"/>
        <v>1809</v>
      </c>
    </row>
    <row r="155" spans="1:30" ht="15.75" customHeight="1">
      <c r="A155" s="1">
        <v>153</v>
      </c>
      <c r="B155" s="7" t="s">
        <v>208</v>
      </c>
      <c r="C155" s="1" t="str">
        <f>VLOOKUP(B155,Remark!G:H,2,0)</f>
        <v>MINB</v>
      </c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3"/>
      <c r="Q155" s="44"/>
      <c r="R155" s="44"/>
      <c r="S155" s="44"/>
      <c r="T155" s="44"/>
      <c r="U155" s="44"/>
      <c r="V155" s="44"/>
      <c r="W155" s="44"/>
      <c r="X155" s="83">
        <f t="shared" si="13"/>
        <v>0</v>
      </c>
      <c r="Y155" s="43">
        <v>145</v>
      </c>
      <c r="Z155" s="44">
        <v>9619</v>
      </c>
      <c r="AA155" s="83">
        <f t="shared" si="14"/>
        <v>2404.75</v>
      </c>
      <c r="AB155" s="43">
        <v>209</v>
      </c>
      <c r="AC155" s="44">
        <v>15031</v>
      </c>
      <c r="AD155" s="83">
        <f t="shared" si="15"/>
        <v>3757.75</v>
      </c>
    </row>
    <row r="156" spans="1:30" ht="15.75" customHeight="1">
      <c r="A156" s="1">
        <v>154</v>
      </c>
      <c r="B156" s="7" t="s">
        <v>209</v>
      </c>
      <c r="C156" s="1" t="str">
        <f>VLOOKUP(B156,Remark!G:H,2,0)</f>
        <v>MINB</v>
      </c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3"/>
      <c r="Q156" s="44"/>
      <c r="R156" s="44"/>
      <c r="S156" s="44"/>
      <c r="T156" s="44"/>
      <c r="U156" s="44"/>
      <c r="V156" s="44"/>
      <c r="W156" s="44"/>
      <c r="X156" s="83">
        <f t="shared" si="13"/>
        <v>0</v>
      </c>
      <c r="Y156" s="43">
        <v>76</v>
      </c>
      <c r="Z156" s="44">
        <v>5100</v>
      </c>
      <c r="AA156" s="83">
        <f t="shared" si="14"/>
        <v>1275</v>
      </c>
      <c r="AB156" s="43">
        <v>95</v>
      </c>
      <c r="AC156" s="44">
        <v>6781</v>
      </c>
      <c r="AD156" s="83">
        <f t="shared" si="15"/>
        <v>1695.25</v>
      </c>
    </row>
    <row r="157" spans="1:30" ht="15.75" customHeight="1">
      <c r="A157" s="1">
        <v>155</v>
      </c>
      <c r="B157" s="7" t="s">
        <v>210</v>
      </c>
      <c r="C157" s="1" t="str">
        <f>VLOOKUP(B157,Remark!G:H,2,0)</f>
        <v>MINB</v>
      </c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3"/>
      <c r="Q157" s="44"/>
      <c r="R157" s="44"/>
      <c r="S157" s="44"/>
      <c r="T157" s="44"/>
      <c r="U157" s="44"/>
      <c r="V157" s="44"/>
      <c r="W157" s="44"/>
      <c r="X157" s="83">
        <f t="shared" si="13"/>
        <v>0</v>
      </c>
      <c r="Y157" s="43">
        <v>80</v>
      </c>
      <c r="Z157" s="44">
        <v>5500</v>
      </c>
      <c r="AA157" s="83">
        <f t="shared" si="14"/>
        <v>1375</v>
      </c>
      <c r="AB157" s="43">
        <v>72</v>
      </c>
      <c r="AC157" s="44">
        <v>5356</v>
      </c>
      <c r="AD157" s="83">
        <f t="shared" si="15"/>
        <v>1339</v>
      </c>
    </row>
    <row r="158" spans="1:30" ht="15.75" customHeight="1">
      <c r="A158" s="1">
        <v>156</v>
      </c>
      <c r="B158" s="7" t="s">
        <v>211</v>
      </c>
      <c r="C158" s="1" t="str">
        <f>VLOOKUP(B158,Remark!G:H,2,0)</f>
        <v>MINB</v>
      </c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3"/>
      <c r="Q158" s="44"/>
      <c r="R158" s="44"/>
      <c r="S158" s="44"/>
      <c r="T158" s="44"/>
      <c r="U158" s="44"/>
      <c r="V158" s="44"/>
      <c r="W158" s="44"/>
      <c r="X158" s="83">
        <f t="shared" si="13"/>
        <v>0</v>
      </c>
      <c r="Y158" s="43">
        <v>89</v>
      </c>
      <c r="Z158" s="44">
        <v>6059</v>
      </c>
      <c r="AA158" s="83">
        <f t="shared" si="14"/>
        <v>1514.75</v>
      </c>
      <c r="AB158" s="43">
        <v>157</v>
      </c>
      <c r="AC158" s="44">
        <v>10431</v>
      </c>
      <c r="AD158" s="83">
        <f t="shared" si="15"/>
        <v>2607.75</v>
      </c>
    </row>
    <row r="159" spans="1:30" ht="15.75" customHeight="1">
      <c r="A159" s="1">
        <v>157</v>
      </c>
      <c r="B159" s="7" t="s">
        <v>212</v>
      </c>
      <c r="C159" s="1" t="str">
        <f>VLOOKUP(B159,Remark!G:H,2,0)</f>
        <v>MINB</v>
      </c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3"/>
      <c r="Q159" s="44"/>
      <c r="R159" s="44"/>
      <c r="S159" s="44"/>
      <c r="T159" s="44"/>
      <c r="U159" s="44"/>
      <c r="V159" s="44"/>
      <c r="W159" s="44"/>
      <c r="X159" s="83">
        <f t="shared" si="13"/>
        <v>0</v>
      </c>
      <c r="Y159" s="43">
        <v>50</v>
      </c>
      <c r="Z159" s="44">
        <v>3426</v>
      </c>
      <c r="AA159" s="83">
        <f t="shared" si="14"/>
        <v>856.5</v>
      </c>
      <c r="AB159" s="43">
        <v>49</v>
      </c>
      <c r="AC159" s="44">
        <v>3543</v>
      </c>
      <c r="AD159" s="83">
        <f t="shared" si="15"/>
        <v>885.75</v>
      </c>
    </row>
    <row r="160" spans="1:30" ht="15.75" customHeight="1">
      <c r="A160" s="1">
        <v>158</v>
      </c>
      <c r="B160" s="7" t="s">
        <v>213</v>
      </c>
      <c r="C160" s="1" t="str">
        <f>VLOOKUP(B160,Remark!G:H,2,0)</f>
        <v>MINB</v>
      </c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3"/>
      <c r="Q160" s="44"/>
      <c r="R160" s="44"/>
      <c r="S160" s="44"/>
      <c r="T160" s="44"/>
      <c r="U160" s="44"/>
      <c r="V160" s="44"/>
      <c r="W160" s="44"/>
      <c r="X160" s="83">
        <f t="shared" si="13"/>
        <v>0</v>
      </c>
      <c r="Y160" s="43">
        <v>98</v>
      </c>
      <c r="Z160" s="44">
        <v>7114</v>
      </c>
      <c r="AA160" s="83">
        <f t="shared" si="14"/>
        <v>1778.5</v>
      </c>
      <c r="AB160" s="43">
        <v>165</v>
      </c>
      <c r="AC160" s="44">
        <v>11639</v>
      </c>
      <c r="AD160" s="83">
        <f t="shared" si="15"/>
        <v>2909.75</v>
      </c>
    </row>
    <row r="161" spans="1:30" ht="15.75" customHeight="1">
      <c r="A161" s="1">
        <v>159</v>
      </c>
      <c r="B161" s="7" t="s">
        <v>214</v>
      </c>
      <c r="C161" s="1" t="str">
        <f>VLOOKUP(B161,Remark!G:H,2,0)</f>
        <v>MINB</v>
      </c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3"/>
      <c r="Q161" s="44"/>
      <c r="R161" s="44"/>
      <c r="S161" s="44"/>
      <c r="T161" s="44"/>
      <c r="U161" s="44"/>
      <c r="V161" s="44"/>
      <c r="W161" s="44"/>
      <c r="X161" s="83">
        <f t="shared" si="13"/>
        <v>0</v>
      </c>
      <c r="Y161" s="43">
        <v>30</v>
      </c>
      <c r="Z161" s="44">
        <v>2238</v>
      </c>
      <c r="AA161" s="83">
        <f t="shared" si="14"/>
        <v>559.5</v>
      </c>
      <c r="AB161" s="43">
        <v>32</v>
      </c>
      <c r="AC161" s="44">
        <v>2252</v>
      </c>
      <c r="AD161" s="83">
        <f t="shared" si="15"/>
        <v>563</v>
      </c>
    </row>
    <row r="162" spans="1:30" ht="15.75" customHeight="1">
      <c r="A162" s="1">
        <v>160</v>
      </c>
      <c r="B162" s="7" t="s">
        <v>215</v>
      </c>
      <c r="C162" s="1" t="str">
        <f>VLOOKUP(B162,Remark!G:H,2,0)</f>
        <v>Kerry</v>
      </c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3"/>
      <c r="Q162" s="44"/>
      <c r="R162" s="44"/>
      <c r="S162" s="44"/>
      <c r="T162" s="44"/>
      <c r="U162" s="44"/>
      <c r="V162" s="44"/>
      <c r="W162" s="44"/>
      <c r="X162" s="83">
        <f t="shared" si="13"/>
        <v>0</v>
      </c>
      <c r="Y162" s="43">
        <v>19</v>
      </c>
      <c r="Z162" s="44">
        <v>1385</v>
      </c>
      <c r="AA162" s="83">
        <f t="shared" si="14"/>
        <v>346.25</v>
      </c>
      <c r="AB162" s="43">
        <v>32</v>
      </c>
      <c r="AC162" s="44">
        <v>2136</v>
      </c>
      <c r="AD162" s="83">
        <f t="shared" si="15"/>
        <v>534</v>
      </c>
    </row>
    <row r="163" spans="1:30" ht="15.75" customHeight="1">
      <c r="A163" s="1">
        <v>161</v>
      </c>
      <c r="B163" s="7" t="s">
        <v>217</v>
      </c>
      <c r="C163" s="1" t="str">
        <f>VLOOKUP(B163,Remark!G:H,2,0)</f>
        <v>LKAB</v>
      </c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3"/>
      <c r="Q163" s="44"/>
      <c r="R163" s="44"/>
      <c r="S163" s="44"/>
      <c r="T163" s="44"/>
      <c r="U163" s="44"/>
      <c r="V163" s="44"/>
      <c r="W163" s="44"/>
      <c r="X163" s="83">
        <f t="shared" si="13"/>
        <v>0</v>
      </c>
      <c r="Y163" s="43">
        <v>67</v>
      </c>
      <c r="Z163" s="44">
        <v>3537</v>
      </c>
      <c r="AA163" s="83">
        <f t="shared" si="14"/>
        <v>884.25</v>
      </c>
      <c r="AB163" s="43">
        <v>87</v>
      </c>
      <c r="AC163" s="44">
        <v>4957</v>
      </c>
      <c r="AD163" s="83">
        <f t="shared" si="15"/>
        <v>1239.25</v>
      </c>
    </row>
    <row r="164" spans="1:30" ht="15.75" customHeight="1">
      <c r="A164" s="1">
        <v>162</v>
      </c>
      <c r="B164" s="7" t="s">
        <v>219</v>
      </c>
      <c r="C164" s="1" t="str">
        <f>VLOOKUP(B164,Remark!G:H,2,0)</f>
        <v>SAT</v>
      </c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3"/>
      <c r="Q164" s="44"/>
      <c r="R164" s="44"/>
      <c r="S164" s="44"/>
      <c r="T164" s="44"/>
      <c r="U164" s="44"/>
      <c r="V164" s="44"/>
      <c r="W164" s="44"/>
      <c r="X164" s="83">
        <f t="shared" si="13"/>
        <v>0</v>
      </c>
      <c r="Y164" s="43">
        <v>37</v>
      </c>
      <c r="Z164" s="44">
        <v>2547</v>
      </c>
      <c r="AA164" s="83">
        <f t="shared" si="14"/>
        <v>636.75</v>
      </c>
      <c r="AB164" s="43">
        <v>74</v>
      </c>
      <c r="AC164" s="44">
        <v>4602</v>
      </c>
      <c r="AD164" s="83">
        <f t="shared" si="15"/>
        <v>1150.5</v>
      </c>
    </row>
    <row r="165" spans="1:30" ht="15.75" customHeight="1">
      <c r="A165" s="1">
        <v>163</v>
      </c>
      <c r="B165" s="7" t="s">
        <v>220</v>
      </c>
      <c r="C165" s="1" t="str">
        <f>VLOOKUP(B165,Remark!G:H,2,0)</f>
        <v>LKAB</v>
      </c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3"/>
      <c r="Q165" s="44"/>
      <c r="R165" s="44"/>
      <c r="S165" s="44"/>
      <c r="T165" s="44"/>
      <c r="U165" s="44"/>
      <c r="V165" s="44">
        <f>VLOOKUP(A165,[1]sum!$A$2:$H$154,7,FALSE)</f>
        <v>5</v>
      </c>
      <c r="W165" s="44">
        <f>VLOOKUP(A165,[1]sum!$A$2:$H$154,8,FALSE)</f>
        <v>331</v>
      </c>
      <c r="X165" s="83">
        <f t="shared" si="13"/>
        <v>82.75</v>
      </c>
      <c r="Y165" s="43">
        <v>37</v>
      </c>
      <c r="Z165" s="44">
        <v>2631</v>
      </c>
      <c r="AA165" s="83">
        <f t="shared" si="14"/>
        <v>657.75</v>
      </c>
      <c r="AB165" s="43">
        <v>91</v>
      </c>
      <c r="AC165" s="44">
        <v>6805</v>
      </c>
      <c r="AD165" s="83">
        <f t="shared" si="15"/>
        <v>1701.25</v>
      </c>
    </row>
    <row r="166" spans="1:30" ht="15.75" customHeight="1">
      <c r="A166" s="1">
        <v>164</v>
      </c>
      <c r="B166" s="7" t="s">
        <v>221</v>
      </c>
      <c r="C166" s="1" t="str">
        <f>VLOOKUP(B166,Remark!G:H,2,0)</f>
        <v>LKAB</v>
      </c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3"/>
      <c r="Q166" s="44"/>
      <c r="R166" s="44"/>
      <c r="S166" s="44"/>
      <c r="T166" s="44"/>
      <c r="U166" s="44"/>
      <c r="V166" s="44"/>
      <c r="W166" s="44"/>
      <c r="X166" s="83">
        <f t="shared" si="13"/>
        <v>0</v>
      </c>
      <c r="Y166" s="43">
        <v>33</v>
      </c>
      <c r="Z166" s="44">
        <v>2643</v>
      </c>
      <c r="AA166" s="83">
        <f t="shared" si="14"/>
        <v>660.75</v>
      </c>
      <c r="AB166" s="43">
        <v>65</v>
      </c>
      <c r="AC166" s="44">
        <v>4555</v>
      </c>
      <c r="AD166" s="83">
        <f t="shared" si="15"/>
        <v>1138.75</v>
      </c>
    </row>
    <row r="167" spans="1:30" ht="15.75" customHeight="1">
      <c r="A167" s="1">
        <v>165</v>
      </c>
      <c r="B167" s="7" t="s">
        <v>223</v>
      </c>
      <c r="C167" s="1" t="str">
        <f>VLOOKUP(B167,Remark!G:H,2,0)</f>
        <v>ROMK</v>
      </c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3"/>
      <c r="Q167" s="44"/>
      <c r="R167" s="44"/>
      <c r="S167" s="44"/>
      <c r="T167" s="44"/>
      <c r="U167" s="44"/>
      <c r="V167" s="44"/>
      <c r="W167" s="44"/>
      <c r="X167" s="83">
        <f t="shared" si="13"/>
        <v>0</v>
      </c>
      <c r="Y167" s="43">
        <v>37</v>
      </c>
      <c r="Z167" s="44">
        <v>2387</v>
      </c>
      <c r="AA167" s="83">
        <f t="shared" si="14"/>
        <v>596.75</v>
      </c>
      <c r="AB167" s="43">
        <v>77</v>
      </c>
      <c r="AC167" s="44">
        <v>4739</v>
      </c>
      <c r="AD167" s="83">
        <f t="shared" si="15"/>
        <v>1184.75</v>
      </c>
    </row>
    <row r="168" spans="1:30" ht="15.75" customHeight="1">
      <c r="A168" s="1">
        <v>166</v>
      </c>
      <c r="B168" s="7" t="s">
        <v>224</v>
      </c>
      <c r="C168" s="1" t="str">
        <f>VLOOKUP(B168,Remark!G:H,2,0)</f>
        <v>ROMK</v>
      </c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3"/>
      <c r="Q168" s="44"/>
      <c r="R168" s="44"/>
      <c r="S168" s="44"/>
      <c r="T168" s="44"/>
      <c r="U168" s="44"/>
      <c r="V168" s="44"/>
      <c r="W168" s="44"/>
      <c r="X168" s="83">
        <f t="shared" si="13"/>
        <v>0</v>
      </c>
      <c r="Y168" s="43">
        <v>55</v>
      </c>
      <c r="Z168" s="44">
        <v>4117</v>
      </c>
      <c r="AA168" s="83">
        <f t="shared" si="14"/>
        <v>1029.25</v>
      </c>
      <c r="AB168" s="43">
        <v>62</v>
      </c>
      <c r="AC168" s="44">
        <v>4850</v>
      </c>
      <c r="AD168" s="83">
        <f t="shared" si="15"/>
        <v>1212.5</v>
      </c>
    </row>
    <row r="169" spans="1:30" ht="15.75" customHeight="1">
      <c r="A169" s="1">
        <v>167</v>
      </c>
      <c r="B169" s="7" t="s">
        <v>225</v>
      </c>
      <c r="C169" s="1" t="str">
        <f>VLOOKUP(B169,Remark!G:H,2,0)</f>
        <v>LKAB</v>
      </c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3"/>
      <c r="Q169" s="44"/>
      <c r="R169" s="44"/>
      <c r="S169" s="44"/>
      <c r="T169" s="44"/>
      <c r="U169" s="44"/>
      <c r="V169" s="44"/>
      <c r="W169" s="44"/>
      <c r="X169" s="83">
        <f t="shared" si="13"/>
        <v>0</v>
      </c>
      <c r="Y169" s="43">
        <v>47</v>
      </c>
      <c r="Z169" s="44">
        <v>3321</v>
      </c>
      <c r="AA169" s="83">
        <f t="shared" si="14"/>
        <v>830.25</v>
      </c>
      <c r="AB169" s="43">
        <v>98</v>
      </c>
      <c r="AC169" s="44">
        <v>5946</v>
      </c>
      <c r="AD169" s="83">
        <f t="shared" si="15"/>
        <v>1486.5</v>
      </c>
    </row>
    <row r="170" spans="1:30" ht="15.75" customHeight="1">
      <c r="A170" s="1">
        <v>168</v>
      </c>
      <c r="B170" s="7" t="s">
        <v>226</v>
      </c>
      <c r="C170" s="1" t="str">
        <f>VLOOKUP(B170,Remark!G:H,2,0)</f>
        <v>LKAB</v>
      </c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3"/>
      <c r="Q170" s="44"/>
      <c r="R170" s="44"/>
      <c r="S170" s="44"/>
      <c r="T170" s="44"/>
      <c r="U170" s="44"/>
      <c r="V170" s="44"/>
      <c r="W170" s="44"/>
      <c r="X170" s="83">
        <f t="shared" si="13"/>
        <v>0</v>
      </c>
      <c r="Y170" s="43">
        <v>48</v>
      </c>
      <c r="Z170" s="44">
        <v>3636</v>
      </c>
      <c r="AA170" s="83">
        <f t="shared" si="14"/>
        <v>909</v>
      </c>
      <c r="AB170" s="43">
        <v>54</v>
      </c>
      <c r="AC170" s="44">
        <v>3974</v>
      </c>
      <c r="AD170" s="83">
        <f t="shared" si="15"/>
        <v>993.5</v>
      </c>
    </row>
    <row r="171" spans="1:30" ht="15.75" customHeight="1">
      <c r="A171" s="1">
        <v>169</v>
      </c>
      <c r="B171" s="7" t="s">
        <v>227</v>
      </c>
      <c r="C171" s="1" t="str">
        <f>VLOOKUP(B171,Remark!G:H,2,0)</f>
        <v>ROMK</v>
      </c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3"/>
      <c r="Q171" s="44"/>
      <c r="R171" s="44"/>
      <c r="S171" s="44"/>
      <c r="T171" s="44"/>
      <c r="U171" s="44"/>
      <c r="V171" s="44"/>
      <c r="W171" s="44"/>
      <c r="X171" s="83">
        <f t="shared" si="13"/>
        <v>0</v>
      </c>
      <c r="Y171" s="43">
        <v>50</v>
      </c>
      <c r="Z171" s="44">
        <v>3094</v>
      </c>
      <c r="AA171" s="83">
        <f t="shared" si="14"/>
        <v>773.5</v>
      </c>
      <c r="AB171" s="43">
        <v>83</v>
      </c>
      <c r="AC171" s="44">
        <v>5209</v>
      </c>
      <c r="AD171" s="83">
        <f t="shared" si="15"/>
        <v>1302.25</v>
      </c>
    </row>
    <row r="172" spans="1:30" ht="15.75" customHeight="1">
      <c r="A172" s="1">
        <v>170</v>
      </c>
      <c r="B172" s="7" t="s">
        <v>228</v>
      </c>
      <c r="C172" s="1" t="str">
        <f>VLOOKUP(B172,Remark!G:H,2,0)</f>
        <v>ROMK</v>
      </c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3"/>
      <c r="Q172" s="44"/>
      <c r="R172" s="44"/>
      <c r="S172" s="44"/>
      <c r="T172" s="44"/>
      <c r="U172" s="44"/>
      <c r="V172" s="44"/>
      <c r="W172" s="44"/>
      <c r="X172" s="83">
        <f t="shared" si="13"/>
        <v>0</v>
      </c>
      <c r="Y172" s="43">
        <v>10</v>
      </c>
      <c r="Z172" s="44">
        <v>702</v>
      </c>
      <c r="AA172" s="83">
        <f t="shared" si="14"/>
        <v>175.5</v>
      </c>
      <c r="AB172" s="43">
        <v>31</v>
      </c>
      <c r="AC172" s="44">
        <v>1641</v>
      </c>
      <c r="AD172" s="83">
        <f t="shared" si="15"/>
        <v>410.25</v>
      </c>
    </row>
    <row r="173" spans="1:30" ht="15.75" customHeight="1">
      <c r="A173" s="1">
        <v>171</v>
      </c>
      <c r="B173" s="7" t="s">
        <v>229</v>
      </c>
      <c r="C173" s="1" t="str">
        <f>VLOOKUP(B173,Remark!G:H,2,0)</f>
        <v>ROMK</v>
      </c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3"/>
      <c r="Q173" s="44"/>
      <c r="R173" s="44"/>
      <c r="S173" s="44"/>
      <c r="T173" s="44"/>
      <c r="U173" s="44"/>
      <c r="V173" s="44"/>
      <c r="W173" s="44"/>
      <c r="X173" s="83">
        <f t="shared" si="13"/>
        <v>0</v>
      </c>
      <c r="Y173" s="43">
        <v>51</v>
      </c>
      <c r="Z173" s="44">
        <v>3105</v>
      </c>
      <c r="AA173" s="83">
        <f t="shared" si="14"/>
        <v>776.25</v>
      </c>
      <c r="AB173" s="43">
        <v>72</v>
      </c>
      <c r="AC173" s="44">
        <v>5540</v>
      </c>
      <c r="AD173" s="83">
        <f t="shared" si="15"/>
        <v>1385</v>
      </c>
    </row>
    <row r="174" spans="1:30" ht="15.75" customHeight="1">
      <c r="A174" s="1">
        <v>172</v>
      </c>
      <c r="B174" s="7" t="s">
        <v>230</v>
      </c>
      <c r="C174" s="1" t="str">
        <f>VLOOKUP(B174,Remark!G:H,2,0)</f>
        <v>LKAB</v>
      </c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3"/>
      <c r="Q174" s="44"/>
      <c r="R174" s="44"/>
      <c r="S174" s="44"/>
      <c r="T174" s="44"/>
      <c r="U174" s="44"/>
      <c r="V174" s="44"/>
      <c r="W174" s="44"/>
      <c r="X174" s="83">
        <f t="shared" si="13"/>
        <v>0</v>
      </c>
      <c r="Y174" s="43">
        <v>24</v>
      </c>
      <c r="Z174" s="44">
        <v>1624</v>
      </c>
      <c r="AA174" s="83">
        <f t="shared" si="14"/>
        <v>406</v>
      </c>
      <c r="AB174" s="43">
        <v>91</v>
      </c>
      <c r="AC174" s="44">
        <v>5553</v>
      </c>
      <c r="AD174" s="83">
        <f t="shared" si="15"/>
        <v>1388.25</v>
      </c>
    </row>
    <row r="175" spans="1:30" ht="15.75" customHeight="1">
      <c r="A175" s="1">
        <v>173</v>
      </c>
      <c r="B175" s="7" t="s">
        <v>231</v>
      </c>
      <c r="C175" s="1" t="str">
        <f>VLOOKUP(B175,Remark!G:H,2,0)</f>
        <v>ROMK</v>
      </c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3"/>
      <c r="Q175" s="44"/>
      <c r="R175" s="44"/>
      <c r="S175" s="44"/>
      <c r="T175" s="44"/>
      <c r="U175" s="44"/>
      <c r="V175" s="44"/>
      <c r="W175" s="44"/>
      <c r="X175" s="83">
        <f t="shared" si="13"/>
        <v>0</v>
      </c>
      <c r="Y175" s="43">
        <v>49</v>
      </c>
      <c r="Z175" s="44">
        <v>3983</v>
      </c>
      <c r="AA175" s="83">
        <f t="shared" si="14"/>
        <v>995.75</v>
      </c>
      <c r="AB175" s="43">
        <v>80</v>
      </c>
      <c r="AC175" s="44">
        <v>5424</v>
      </c>
      <c r="AD175" s="83">
        <f t="shared" si="15"/>
        <v>1356</v>
      </c>
    </row>
    <row r="176" spans="1:30" ht="15.75" customHeight="1">
      <c r="A176" s="1">
        <v>174</v>
      </c>
      <c r="B176" s="51" t="s">
        <v>232</v>
      </c>
      <c r="C176" s="1" t="str">
        <f>VLOOKUP(B176,Remark!G:H,2,0)</f>
        <v>PKED</v>
      </c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3"/>
      <c r="Q176" s="44"/>
      <c r="R176" s="44"/>
      <c r="S176" s="44"/>
      <c r="T176" s="44"/>
      <c r="U176" s="44"/>
      <c r="V176" s="44"/>
      <c r="W176" s="44"/>
      <c r="X176" s="83">
        <f t="shared" si="13"/>
        <v>0</v>
      </c>
      <c r="Y176" s="43">
        <v>91</v>
      </c>
      <c r="Z176" s="44">
        <v>6149</v>
      </c>
      <c r="AA176" s="83">
        <f t="shared" si="14"/>
        <v>1537.25</v>
      </c>
      <c r="AB176" s="43">
        <v>129</v>
      </c>
      <c r="AC176" s="44">
        <v>9815</v>
      </c>
      <c r="AD176" s="83">
        <f t="shared" si="15"/>
        <v>2453.75</v>
      </c>
    </row>
    <row r="177" spans="1:30" ht="15.75" customHeight="1">
      <c r="A177" s="1">
        <v>175</v>
      </c>
      <c r="B177" s="7" t="s">
        <v>233</v>
      </c>
      <c r="C177" s="1" t="str">
        <f>VLOOKUP(B177,Remark!G:H,2,0)</f>
        <v>LKAB</v>
      </c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3"/>
      <c r="Q177" s="44"/>
      <c r="R177" s="44"/>
      <c r="S177" s="44"/>
      <c r="T177" s="44"/>
      <c r="U177" s="44"/>
      <c r="V177" s="44"/>
      <c r="W177" s="44"/>
      <c r="X177" s="83">
        <f t="shared" si="13"/>
        <v>0</v>
      </c>
      <c r="Y177" s="43">
        <v>57</v>
      </c>
      <c r="Z177" s="44">
        <v>4111</v>
      </c>
      <c r="AA177" s="83">
        <f t="shared" si="14"/>
        <v>1027.75</v>
      </c>
      <c r="AB177" s="43">
        <v>129</v>
      </c>
      <c r="AC177" s="44">
        <v>9195</v>
      </c>
      <c r="AD177" s="83">
        <f t="shared" si="15"/>
        <v>2298.75</v>
      </c>
    </row>
    <row r="178" spans="1:30" ht="15.75" customHeight="1">
      <c r="A178" s="1">
        <v>176</v>
      </c>
      <c r="B178" s="7" t="s">
        <v>234</v>
      </c>
      <c r="C178" s="1" t="str">
        <f>VLOOKUP(B178,Remark!G:H,2,0)</f>
        <v>LKAB</v>
      </c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3"/>
      <c r="Q178" s="44"/>
      <c r="R178" s="44"/>
      <c r="S178" s="44"/>
      <c r="T178" s="44"/>
      <c r="U178" s="44"/>
      <c r="V178" s="44"/>
      <c r="W178" s="44"/>
      <c r="X178" s="83">
        <f t="shared" si="13"/>
        <v>0</v>
      </c>
      <c r="Y178" s="43">
        <v>39</v>
      </c>
      <c r="Z178" s="44">
        <v>2589</v>
      </c>
      <c r="AA178" s="83">
        <f t="shared" si="14"/>
        <v>647.25</v>
      </c>
      <c r="AB178" s="43">
        <v>76</v>
      </c>
      <c r="AC178" s="44">
        <v>4952</v>
      </c>
      <c r="AD178" s="83">
        <f t="shared" si="15"/>
        <v>1238</v>
      </c>
    </row>
    <row r="179" spans="1:30" ht="15.75" customHeight="1">
      <c r="A179" s="1">
        <v>177</v>
      </c>
      <c r="B179" s="7" t="s">
        <v>235</v>
      </c>
      <c r="C179" s="1" t="str">
        <f>VLOOKUP(B179,Remark!G:H,2,0)</f>
        <v>LKAB</v>
      </c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3"/>
      <c r="Q179" s="44"/>
      <c r="R179" s="44"/>
      <c r="S179" s="44"/>
      <c r="T179" s="44"/>
      <c r="U179" s="44"/>
      <c r="V179" s="44"/>
      <c r="W179" s="44"/>
      <c r="X179" s="83">
        <f t="shared" si="13"/>
        <v>0</v>
      </c>
      <c r="Y179" s="43">
        <v>38</v>
      </c>
      <c r="Z179" s="44">
        <v>3286</v>
      </c>
      <c r="AA179" s="83">
        <f t="shared" si="14"/>
        <v>821.5</v>
      </c>
      <c r="AB179" s="43">
        <v>86</v>
      </c>
      <c r="AC179" s="44">
        <v>6598</v>
      </c>
      <c r="AD179" s="83">
        <f t="shared" si="15"/>
        <v>1649.5</v>
      </c>
    </row>
    <row r="180" spans="1:30" ht="15.75" customHeight="1">
      <c r="A180" s="1">
        <v>178</v>
      </c>
      <c r="B180" s="7" t="s">
        <v>236</v>
      </c>
      <c r="C180" s="1" t="str">
        <f>VLOOKUP(B180,Remark!G:H,2,0)</f>
        <v>MINB</v>
      </c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3"/>
      <c r="Q180" s="44"/>
      <c r="R180" s="44"/>
      <c r="S180" s="44"/>
      <c r="T180" s="44"/>
      <c r="U180" s="44"/>
      <c r="V180" s="44"/>
      <c r="W180" s="44"/>
      <c r="X180" s="83">
        <f t="shared" si="13"/>
        <v>0</v>
      </c>
      <c r="Y180" s="43">
        <v>40</v>
      </c>
      <c r="Z180" s="44">
        <v>2808</v>
      </c>
      <c r="AA180" s="83">
        <f t="shared" si="14"/>
        <v>702</v>
      </c>
      <c r="AB180" s="43">
        <v>55</v>
      </c>
      <c r="AC180" s="44">
        <v>3573</v>
      </c>
      <c r="AD180" s="83">
        <f t="shared" si="15"/>
        <v>893.25</v>
      </c>
    </row>
    <row r="181" spans="1:30" ht="15.75" customHeight="1">
      <c r="A181" s="1">
        <v>179</v>
      </c>
      <c r="B181" s="7" t="s">
        <v>237</v>
      </c>
      <c r="C181" s="1" t="str">
        <f>VLOOKUP(B181,Remark!G:H,2,0)</f>
        <v>MINB</v>
      </c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3"/>
      <c r="Q181" s="44"/>
      <c r="R181" s="44"/>
      <c r="S181" s="44"/>
      <c r="T181" s="44"/>
      <c r="U181" s="44"/>
      <c r="V181" s="44"/>
      <c r="W181" s="44"/>
      <c r="X181" s="83">
        <f t="shared" si="13"/>
        <v>0</v>
      </c>
      <c r="Y181" s="43">
        <v>55</v>
      </c>
      <c r="Z181" s="44">
        <v>4289</v>
      </c>
      <c r="AA181" s="83">
        <f t="shared" si="14"/>
        <v>1072.25</v>
      </c>
      <c r="AB181" s="43">
        <v>86</v>
      </c>
      <c r="AC181" s="44">
        <v>5534</v>
      </c>
      <c r="AD181" s="83">
        <f t="shared" si="15"/>
        <v>1383.5</v>
      </c>
    </row>
    <row r="182" spans="1:30" ht="15.75" customHeight="1">
      <c r="A182" s="1">
        <v>180</v>
      </c>
      <c r="B182" s="7" t="s">
        <v>239</v>
      </c>
      <c r="C182" s="1" t="str">
        <f>VLOOKUP(B182,Remark!G:H,2,0)</f>
        <v>NJOK</v>
      </c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3"/>
      <c r="Q182" s="44"/>
      <c r="R182" s="44"/>
      <c r="S182" s="44"/>
      <c r="T182" s="44"/>
      <c r="U182" s="44"/>
      <c r="V182" s="44"/>
      <c r="W182" s="44"/>
      <c r="X182" s="83">
        <f t="shared" si="13"/>
        <v>0</v>
      </c>
      <c r="Y182" s="43">
        <v>24</v>
      </c>
      <c r="Z182" s="44">
        <v>1732</v>
      </c>
      <c r="AA182" s="83">
        <f t="shared" si="14"/>
        <v>433</v>
      </c>
      <c r="AB182" s="43">
        <v>56</v>
      </c>
      <c r="AC182" s="44">
        <v>3272</v>
      </c>
      <c r="AD182" s="83">
        <f t="shared" si="15"/>
        <v>818</v>
      </c>
    </row>
    <row r="183" spans="1:30" ht="15.75" customHeight="1">
      <c r="A183" s="1">
        <v>181</v>
      </c>
      <c r="B183" s="7" t="s">
        <v>240</v>
      </c>
      <c r="C183" s="1" t="str">
        <f>VLOOKUP(B183,Remark!G:H,2,0)</f>
        <v>NJOK</v>
      </c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3"/>
      <c r="Q183" s="44"/>
      <c r="R183" s="44"/>
      <c r="S183" s="44"/>
      <c r="T183" s="44"/>
      <c r="U183" s="44"/>
      <c r="V183" s="44"/>
      <c r="W183" s="44"/>
      <c r="X183" s="83">
        <f t="shared" si="13"/>
        <v>0</v>
      </c>
      <c r="Y183" s="43">
        <v>23</v>
      </c>
      <c r="Z183" s="44">
        <v>1721</v>
      </c>
      <c r="AA183" s="83">
        <f t="shared" si="14"/>
        <v>430.25</v>
      </c>
      <c r="AB183" s="43">
        <v>127</v>
      </c>
      <c r="AC183" s="44">
        <v>9073</v>
      </c>
      <c r="AD183" s="83">
        <f t="shared" si="15"/>
        <v>2268.25</v>
      </c>
    </row>
    <row r="184" spans="1:30" ht="15.75" customHeight="1">
      <c r="A184" s="1">
        <v>182</v>
      </c>
      <c r="B184" s="7" t="s">
        <v>241</v>
      </c>
      <c r="C184" s="1" t="str">
        <f>VLOOKUP(B184,Remark!G:H,2,0)</f>
        <v>NJOK</v>
      </c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3"/>
      <c r="Q184" s="44"/>
      <c r="R184" s="44"/>
      <c r="S184" s="44"/>
      <c r="T184" s="44"/>
      <c r="U184" s="44"/>
      <c r="V184" s="44"/>
      <c r="W184" s="44"/>
      <c r="X184" s="83">
        <f t="shared" si="13"/>
        <v>0</v>
      </c>
      <c r="Y184" s="43">
        <v>12</v>
      </c>
      <c r="Z184" s="44">
        <v>984</v>
      </c>
      <c r="AA184" s="83">
        <f t="shared" si="14"/>
        <v>246</v>
      </c>
      <c r="AB184" s="43">
        <v>75</v>
      </c>
      <c r="AC184" s="44">
        <v>5177</v>
      </c>
      <c r="AD184" s="83">
        <f t="shared" si="15"/>
        <v>1294.25</v>
      </c>
    </row>
    <row r="185" spans="1:30" ht="15.75" customHeight="1">
      <c r="A185" s="1">
        <v>183</v>
      </c>
      <c r="B185" s="7" t="s">
        <v>242</v>
      </c>
      <c r="C185" s="1" t="str">
        <f>VLOOKUP(B185,Remark!G:H,2,0)</f>
        <v>PINK</v>
      </c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3"/>
      <c r="Q185" s="44"/>
      <c r="R185" s="44"/>
      <c r="S185" s="44"/>
      <c r="T185" s="44"/>
      <c r="U185" s="44"/>
      <c r="V185" s="44"/>
      <c r="W185" s="44"/>
      <c r="X185" s="83">
        <f t="shared" si="13"/>
        <v>0</v>
      </c>
      <c r="Y185" s="43">
        <v>84</v>
      </c>
      <c r="Z185" s="44">
        <v>5972</v>
      </c>
      <c r="AA185" s="83">
        <f t="shared" si="14"/>
        <v>1493</v>
      </c>
      <c r="AB185" s="43">
        <v>112</v>
      </c>
      <c r="AC185" s="44">
        <v>7628</v>
      </c>
      <c r="AD185" s="83">
        <f t="shared" si="15"/>
        <v>1907</v>
      </c>
    </row>
    <row r="186" spans="1:30" ht="15.75" customHeight="1">
      <c r="A186" s="1">
        <v>184</v>
      </c>
      <c r="B186" s="7" t="s">
        <v>243</v>
      </c>
      <c r="C186" s="1" t="str">
        <f>VLOOKUP(B186,Remark!G:H,2,0)</f>
        <v>BKAE</v>
      </c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3"/>
      <c r="Q186" s="44"/>
      <c r="R186" s="44"/>
      <c r="S186" s="44"/>
      <c r="T186" s="44"/>
      <c r="U186" s="44"/>
      <c r="V186" s="44"/>
      <c r="W186" s="44"/>
      <c r="X186" s="83">
        <f t="shared" si="13"/>
        <v>0</v>
      </c>
      <c r="Y186" s="43">
        <v>60</v>
      </c>
      <c r="Z186" s="44">
        <v>4260</v>
      </c>
      <c r="AA186" s="83">
        <f t="shared" si="14"/>
        <v>1065</v>
      </c>
      <c r="AB186" s="43">
        <v>68</v>
      </c>
      <c r="AC186" s="44">
        <v>4904</v>
      </c>
      <c r="AD186" s="83">
        <f t="shared" si="15"/>
        <v>1226</v>
      </c>
    </row>
    <row r="187" spans="1:30" ht="15.75" customHeight="1">
      <c r="A187" s="1">
        <v>185</v>
      </c>
      <c r="B187" s="7" t="s">
        <v>245</v>
      </c>
      <c r="C187" s="1" t="str">
        <f>VLOOKUP(B187,Remark!G:H,2,0)</f>
        <v>PCH</v>
      </c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3"/>
      <c r="Q187" s="44"/>
      <c r="R187" s="44"/>
      <c r="S187" s="44"/>
      <c r="T187" s="44"/>
      <c r="U187" s="44"/>
      <c r="V187" s="44"/>
      <c r="W187" s="44"/>
      <c r="X187" s="83">
        <f t="shared" si="13"/>
        <v>0</v>
      </c>
      <c r="Y187" s="43">
        <v>79</v>
      </c>
      <c r="Z187" s="44">
        <v>5169</v>
      </c>
      <c r="AA187" s="83">
        <f t="shared" si="14"/>
        <v>1292.25</v>
      </c>
      <c r="AB187" s="43">
        <v>138</v>
      </c>
      <c r="AC187" s="44">
        <v>8398</v>
      </c>
      <c r="AD187" s="83">
        <f t="shared" si="15"/>
        <v>2099.5</v>
      </c>
    </row>
    <row r="188" spans="1:30" ht="15.75" customHeight="1">
      <c r="A188" s="1">
        <v>186</v>
      </c>
      <c r="B188" s="7" t="s">
        <v>246</v>
      </c>
      <c r="C188" s="1" t="str">
        <f>VLOOKUP(B188,Remark!G:H,2,0)</f>
        <v>PCH</v>
      </c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3"/>
      <c r="Q188" s="44"/>
      <c r="R188" s="44"/>
      <c r="S188" s="44"/>
      <c r="T188" s="44"/>
      <c r="U188" s="44"/>
      <c r="V188" s="44"/>
      <c r="W188" s="44"/>
      <c r="X188" s="83">
        <f t="shared" si="13"/>
        <v>0</v>
      </c>
      <c r="Y188" s="43">
        <v>24</v>
      </c>
      <c r="Z188" s="44">
        <v>1420</v>
      </c>
      <c r="AA188" s="83">
        <f t="shared" si="14"/>
        <v>355</v>
      </c>
      <c r="AB188" s="43">
        <v>69</v>
      </c>
      <c r="AC188" s="44">
        <v>4683</v>
      </c>
      <c r="AD188" s="83">
        <f t="shared" si="15"/>
        <v>1170.75</v>
      </c>
    </row>
    <row r="189" spans="1:30" ht="15.75" customHeight="1">
      <c r="A189" s="1">
        <v>187</v>
      </c>
      <c r="B189" s="7" t="s">
        <v>247</v>
      </c>
      <c r="C189" s="1" t="str">
        <f>VLOOKUP(B189,Remark!G:H,2,0)</f>
        <v>PCH</v>
      </c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3"/>
      <c r="Q189" s="44"/>
      <c r="R189" s="44"/>
      <c r="S189" s="44"/>
      <c r="T189" s="44"/>
      <c r="U189" s="44"/>
      <c r="V189" s="44"/>
      <c r="W189" s="44"/>
      <c r="X189" s="83">
        <f t="shared" si="13"/>
        <v>0</v>
      </c>
      <c r="Y189" s="43">
        <v>29</v>
      </c>
      <c r="Z189" s="44">
        <v>2163</v>
      </c>
      <c r="AA189" s="83">
        <f t="shared" si="14"/>
        <v>540.75</v>
      </c>
      <c r="AB189" s="43">
        <v>50</v>
      </c>
      <c r="AC189" s="44">
        <v>2870</v>
      </c>
      <c r="AD189" s="83">
        <f t="shared" si="15"/>
        <v>717.5</v>
      </c>
    </row>
    <row r="190" spans="1:30" ht="15.75" customHeight="1">
      <c r="A190" s="1">
        <v>188</v>
      </c>
      <c r="B190" s="7" t="s">
        <v>248</v>
      </c>
      <c r="C190" s="1" t="str">
        <f>VLOOKUP(B190,Remark!G:H,2,0)</f>
        <v>PCH</v>
      </c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3"/>
      <c r="Q190" s="44"/>
      <c r="R190" s="44"/>
      <c r="S190" s="44"/>
      <c r="T190" s="44"/>
      <c r="U190" s="44"/>
      <c r="V190" s="44"/>
      <c r="W190" s="44"/>
      <c r="X190" s="83">
        <f t="shared" si="13"/>
        <v>0</v>
      </c>
      <c r="Y190" s="43">
        <v>29</v>
      </c>
      <c r="Z190" s="44">
        <v>1851</v>
      </c>
      <c r="AA190" s="83">
        <f t="shared" si="14"/>
        <v>462.75</v>
      </c>
      <c r="AB190" s="43">
        <v>51</v>
      </c>
      <c r="AC190" s="44">
        <v>3393</v>
      </c>
      <c r="AD190" s="83">
        <f t="shared" si="15"/>
        <v>848.25</v>
      </c>
    </row>
    <row r="191" spans="1:30" ht="15.75" customHeight="1">
      <c r="A191" s="1">
        <v>189</v>
      </c>
      <c r="B191" s="7" t="s">
        <v>249</v>
      </c>
      <c r="C191" s="1" t="str">
        <f>VLOOKUP(B191,Remark!G:H,2,0)</f>
        <v>PCH</v>
      </c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3"/>
      <c r="Q191" s="44"/>
      <c r="R191" s="44"/>
      <c r="S191" s="44"/>
      <c r="T191" s="44"/>
      <c r="U191" s="44"/>
      <c r="V191" s="44"/>
      <c r="W191" s="44"/>
      <c r="X191" s="83">
        <f t="shared" si="13"/>
        <v>0</v>
      </c>
      <c r="Y191" s="43">
        <v>42</v>
      </c>
      <c r="Z191" s="44">
        <v>2918</v>
      </c>
      <c r="AA191" s="83">
        <f t="shared" si="14"/>
        <v>729.5</v>
      </c>
      <c r="AB191" s="43">
        <v>82</v>
      </c>
      <c r="AC191" s="44">
        <v>5658</v>
      </c>
      <c r="AD191" s="83">
        <f t="shared" si="15"/>
        <v>1414.5</v>
      </c>
    </row>
    <row r="192" spans="1:30" ht="15.75" customHeight="1">
      <c r="A192" s="1">
        <v>190</v>
      </c>
      <c r="B192" s="7" t="s">
        <v>250</v>
      </c>
      <c r="C192" s="1" t="str">
        <f>VLOOKUP(B192,Remark!G:H,2,0)</f>
        <v>PCH</v>
      </c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3"/>
      <c r="Q192" s="44"/>
      <c r="R192" s="44"/>
      <c r="S192" s="44"/>
      <c r="T192" s="44"/>
      <c r="U192" s="44"/>
      <c r="V192" s="44"/>
      <c r="W192" s="44"/>
      <c r="X192" s="83">
        <f t="shared" si="13"/>
        <v>0</v>
      </c>
      <c r="Y192" s="43">
        <v>28</v>
      </c>
      <c r="Z192" s="44">
        <v>2024</v>
      </c>
      <c r="AA192" s="83">
        <f t="shared" si="14"/>
        <v>506</v>
      </c>
      <c r="AB192" s="43">
        <v>59</v>
      </c>
      <c r="AC192" s="44">
        <v>4545</v>
      </c>
      <c r="AD192" s="83">
        <f t="shared" si="15"/>
        <v>1136.25</v>
      </c>
    </row>
    <row r="193" spans="1:30" ht="15.75" customHeight="1">
      <c r="A193" s="1">
        <v>191</v>
      </c>
      <c r="B193" s="7" t="s">
        <v>251</v>
      </c>
      <c r="C193" s="1" t="str">
        <f>VLOOKUP(B193,Remark!G:H,2,0)</f>
        <v>Kerry</v>
      </c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3"/>
      <c r="Q193" s="44"/>
      <c r="R193" s="44"/>
      <c r="S193" s="44"/>
      <c r="T193" s="44"/>
      <c r="U193" s="44"/>
      <c r="V193" s="44"/>
      <c r="W193" s="44"/>
      <c r="X193" s="83">
        <f t="shared" si="13"/>
        <v>0</v>
      </c>
      <c r="Y193" s="43">
        <v>37</v>
      </c>
      <c r="Z193" s="44">
        <v>3043</v>
      </c>
      <c r="AA193" s="83">
        <f t="shared" si="14"/>
        <v>760.75</v>
      </c>
      <c r="AB193" s="43">
        <v>84</v>
      </c>
      <c r="AC193" s="44">
        <v>6520</v>
      </c>
      <c r="AD193" s="83">
        <f t="shared" si="15"/>
        <v>1630</v>
      </c>
    </row>
    <row r="194" spans="1:30" ht="15.75" customHeight="1">
      <c r="A194" s="1">
        <v>192</v>
      </c>
      <c r="B194" s="7" t="s">
        <v>252</v>
      </c>
      <c r="C194" s="1" t="str">
        <f>VLOOKUP(B194,Remark!G:H,2,0)</f>
        <v>SCON</v>
      </c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3"/>
      <c r="Q194" s="44"/>
      <c r="R194" s="44"/>
      <c r="S194" s="44"/>
      <c r="T194" s="44"/>
      <c r="U194" s="44"/>
      <c r="V194" s="44"/>
      <c r="W194" s="44"/>
      <c r="X194" s="83">
        <f t="shared" si="13"/>
        <v>0</v>
      </c>
      <c r="Y194" s="43">
        <v>98</v>
      </c>
      <c r="Z194" s="44">
        <v>6490</v>
      </c>
      <c r="AA194" s="83">
        <f t="shared" si="14"/>
        <v>1622.5</v>
      </c>
      <c r="AB194" s="43">
        <v>113</v>
      </c>
      <c r="AC194" s="44">
        <v>8315</v>
      </c>
      <c r="AD194" s="83">
        <f t="shared" si="15"/>
        <v>2078.75</v>
      </c>
    </row>
    <row r="195" spans="1:30" ht="15.75" customHeight="1">
      <c r="A195" s="1">
        <v>193</v>
      </c>
      <c r="B195" s="7" t="s">
        <v>253</v>
      </c>
      <c r="C195" s="1" t="str">
        <f>VLOOKUP(B195,Remark!G:H,2,0)</f>
        <v>PINK</v>
      </c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3"/>
      <c r="Q195" s="44"/>
      <c r="R195" s="44"/>
      <c r="S195" s="44"/>
      <c r="T195" s="44"/>
      <c r="U195" s="44"/>
      <c r="V195" s="44"/>
      <c r="W195" s="44"/>
      <c r="X195" s="83">
        <f t="shared" si="13"/>
        <v>0</v>
      </c>
      <c r="Y195" s="43">
        <v>51</v>
      </c>
      <c r="Z195" s="44">
        <v>3245</v>
      </c>
      <c r="AA195" s="83">
        <f t="shared" si="14"/>
        <v>811.25</v>
      </c>
      <c r="AB195" s="43">
        <v>93</v>
      </c>
      <c r="AC195" s="44">
        <v>6147</v>
      </c>
      <c r="AD195" s="83">
        <f t="shared" si="15"/>
        <v>1536.75</v>
      </c>
    </row>
    <row r="196" spans="1:30" ht="15.75" customHeight="1">
      <c r="A196" s="1">
        <v>194</v>
      </c>
      <c r="B196" s="7" t="s">
        <v>254</v>
      </c>
      <c r="C196" s="1" t="str">
        <f>VLOOKUP(B196,Remark!G:H,2,0)</f>
        <v>PINK</v>
      </c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3"/>
      <c r="Q196" s="44"/>
      <c r="R196" s="44"/>
      <c r="S196" s="44"/>
      <c r="T196" s="44"/>
      <c r="U196" s="44"/>
      <c r="V196" s="44"/>
      <c r="W196" s="44"/>
      <c r="X196" s="83">
        <f t="shared" ref="X196:X259" si="16">W196*25%</f>
        <v>0</v>
      </c>
      <c r="Y196" s="43">
        <v>71</v>
      </c>
      <c r="Z196" s="44">
        <v>3993</v>
      </c>
      <c r="AA196" s="83">
        <f t="shared" ref="AA196:AA259" si="17">Z196*25%</f>
        <v>998.25</v>
      </c>
      <c r="AB196" s="43">
        <v>78</v>
      </c>
      <c r="AC196" s="44">
        <v>5646</v>
      </c>
      <c r="AD196" s="83">
        <f t="shared" ref="AD196:AD259" si="18">AC196*25%</f>
        <v>1411.5</v>
      </c>
    </row>
    <row r="197" spans="1:30" ht="15.75" customHeight="1">
      <c r="A197" s="1">
        <v>195</v>
      </c>
      <c r="B197" s="7" t="s">
        <v>255</v>
      </c>
      <c r="C197" s="1" t="str">
        <f>VLOOKUP(B197,Remark!G:H,2,0)</f>
        <v>PINK</v>
      </c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3"/>
      <c r="Q197" s="44"/>
      <c r="R197" s="44"/>
      <c r="S197" s="44"/>
      <c r="T197" s="44"/>
      <c r="U197" s="44"/>
      <c r="V197" s="44"/>
      <c r="W197" s="44"/>
      <c r="X197" s="83">
        <f t="shared" si="16"/>
        <v>0</v>
      </c>
      <c r="Y197" s="43">
        <v>113</v>
      </c>
      <c r="Z197" s="44">
        <v>8371</v>
      </c>
      <c r="AA197" s="83">
        <f t="shared" si="17"/>
        <v>2092.75</v>
      </c>
      <c r="AB197" s="43">
        <v>71</v>
      </c>
      <c r="AC197" s="44">
        <v>4585</v>
      </c>
      <c r="AD197" s="83">
        <f t="shared" si="18"/>
        <v>1146.25</v>
      </c>
    </row>
    <row r="198" spans="1:30" ht="15.75" customHeight="1">
      <c r="A198" s="1">
        <v>196</v>
      </c>
      <c r="B198" s="7" t="s">
        <v>256</v>
      </c>
      <c r="C198" s="1" t="str">
        <f>VLOOKUP(B198,Remark!G:H,2,0)</f>
        <v>PINK</v>
      </c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3"/>
      <c r="Q198" s="44"/>
      <c r="R198" s="44"/>
      <c r="S198" s="44"/>
      <c r="T198" s="44"/>
      <c r="U198" s="44"/>
      <c r="V198" s="44"/>
      <c r="W198" s="44"/>
      <c r="X198" s="83">
        <f t="shared" si="16"/>
        <v>0</v>
      </c>
      <c r="Y198" s="43">
        <v>85</v>
      </c>
      <c r="Z198" s="44">
        <v>6219</v>
      </c>
      <c r="AA198" s="83">
        <f t="shared" si="17"/>
        <v>1554.75</v>
      </c>
      <c r="AB198" s="43">
        <v>212</v>
      </c>
      <c r="AC198" s="44">
        <v>15208</v>
      </c>
      <c r="AD198" s="83">
        <f t="shared" si="18"/>
        <v>3802</v>
      </c>
    </row>
    <row r="199" spans="1:30" ht="15.75" customHeight="1">
      <c r="A199" s="1">
        <v>197</v>
      </c>
      <c r="B199" s="7" t="s">
        <v>257</v>
      </c>
      <c r="C199" s="1" t="str">
        <f>VLOOKUP(B199,Remark!G:H,2,0)</f>
        <v>PINK</v>
      </c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3"/>
      <c r="Q199" s="44"/>
      <c r="R199" s="44"/>
      <c r="S199" s="44"/>
      <c r="T199" s="44"/>
      <c r="U199" s="44"/>
      <c r="V199" s="44"/>
      <c r="W199" s="44"/>
      <c r="X199" s="83">
        <f t="shared" si="16"/>
        <v>0</v>
      </c>
      <c r="Y199" s="43">
        <v>91</v>
      </c>
      <c r="Z199" s="44">
        <v>5801</v>
      </c>
      <c r="AA199" s="83">
        <f t="shared" si="17"/>
        <v>1450.25</v>
      </c>
      <c r="AB199" s="43">
        <v>114</v>
      </c>
      <c r="AC199" s="44">
        <v>7498</v>
      </c>
      <c r="AD199" s="83">
        <f t="shared" si="18"/>
        <v>1874.5</v>
      </c>
    </row>
    <row r="200" spans="1:30" ht="15.75" customHeight="1">
      <c r="A200" s="1">
        <v>198</v>
      </c>
      <c r="B200" s="7" t="s">
        <v>258</v>
      </c>
      <c r="C200" s="1" t="str">
        <f>VLOOKUP(B200,Remark!G:H,2,0)</f>
        <v>PINK</v>
      </c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3"/>
      <c r="Q200" s="44"/>
      <c r="R200" s="44"/>
      <c r="S200" s="44"/>
      <c r="T200" s="44"/>
      <c r="U200" s="44"/>
      <c r="V200" s="44"/>
      <c r="W200" s="44"/>
      <c r="X200" s="83">
        <f t="shared" si="16"/>
        <v>0</v>
      </c>
      <c r="Y200" s="43">
        <v>63</v>
      </c>
      <c r="Z200" s="44">
        <v>4429</v>
      </c>
      <c r="AA200" s="83">
        <f t="shared" si="17"/>
        <v>1107.25</v>
      </c>
      <c r="AB200" s="43">
        <v>277</v>
      </c>
      <c r="AC200" s="44">
        <v>19235</v>
      </c>
      <c r="AD200" s="83">
        <f t="shared" si="18"/>
        <v>4808.75</v>
      </c>
    </row>
    <row r="201" spans="1:30" ht="15.75" customHeight="1">
      <c r="A201" s="1">
        <v>199</v>
      </c>
      <c r="B201" s="51" t="s">
        <v>916</v>
      </c>
      <c r="C201" s="1" t="str">
        <f>VLOOKUP(B201,Remark!G:H,2,0)</f>
        <v>NKAM</v>
      </c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3"/>
      <c r="Q201" s="44"/>
      <c r="R201" s="44"/>
      <c r="S201" s="44"/>
      <c r="T201" s="44"/>
      <c r="U201" s="44"/>
      <c r="V201" s="44"/>
      <c r="W201" s="44"/>
      <c r="X201" s="83">
        <f t="shared" si="16"/>
        <v>0</v>
      </c>
      <c r="Y201" s="43">
        <v>39</v>
      </c>
      <c r="Z201" s="44">
        <v>2269</v>
      </c>
      <c r="AA201" s="83">
        <f t="shared" si="17"/>
        <v>567.25</v>
      </c>
      <c r="AB201" s="43">
        <v>121</v>
      </c>
      <c r="AC201" s="44">
        <v>7511</v>
      </c>
      <c r="AD201" s="83">
        <f t="shared" si="18"/>
        <v>1877.75</v>
      </c>
    </row>
    <row r="202" spans="1:30" ht="15.75" customHeight="1">
      <c r="A202" s="1">
        <v>200</v>
      </c>
      <c r="B202" s="51" t="s">
        <v>917</v>
      </c>
      <c r="C202" s="1" t="str">
        <f>VLOOKUP(B202,Remark!G:H,2,0)</f>
        <v>BKAE</v>
      </c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3"/>
      <c r="Q202" s="44"/>
      <c r="R202" s="44"/>
      <c r="S202" s="44"/>
      <c r="T202" s="44"/>
      <c r="U202" s="44"/>
      <c r="V202" s="44"/>
      <c r="W202" s="44"/>
      <c r="X202" s="83">
        <f t="shared" si="16"/>
        <v>0</v>
      </c>
      <c r="Y202" s="43">
        <v>67</v>
      </c>
      <c r="Z202" s="44">
        <v>4733</v>
      </c>
      <c r="AA202" s="83">
        <f t="shared" si="17"/>
        <v>1183.25</v>
      </c>
      <c r="AB202" s="43">
        <v>140</v>
      </c>
      <c r="AC202" s="44">
        <v>9416</v>
      </c>
      <c r="AD202" s="83">
        <f t="shared" si="18"/>
        <v>2354</v>
      </c>
    </row>
    <row r="203" spans="1:30" ht="15.75" customHeight="1">
      <c r="A203" s="1">
        <v>201</v>
      </c>
      <c r="B203" s="51" t="s">
        <v>260</v>
      </c>
      <c r="C203" s="1" t="str">
        <f>VLOOKUP(B203,Remark!G:H,2,0)</f>
        <v>BKAE</v>
      </c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3"/>
      <c r="Q203" s="44"/>
      <c r="R203" s="44"/>
      <c r="S203" s="44"/>
      <c r="T203" s="44"/>
      <c r="U203" s="44"/>
      <c r="V203" s="44"/>
      <c r="W203" s="44"/>
      <c r="X203" s="83">
        <f t="shared" si="16"/>
        <v>0</v>
      </c>
      <c r="Y203" s="43">
        <v>38</v>
      </c>
      <c r="Z203" s="44">
        <v>2282</v>
      </c>
      <c r="AA203" s="83">
        <f t="shared" si="17"/>
        <v>570.5</v>
      </c>
      <c r="AB203" s="43">
        <v>84</v>
      </c>
      <c r="AC203" s="44">
        <v>4776</v>
      </c>
      <c r="AD203" s="83">
        <f t="shared" si="18"/>
        <v>1194</v>
      </c>
    </row>
    <row r="204" spans="1:30" ht="15.75" customHeight="1">
      <c r="A204" s="1">
        <v>202</v>
      </c>
      <c r="B204" s="12" t="s">
        <v>918</v>
      </c>
      <c r="C204" s="1" t="str">
        <f>VLOOKUP(B204,Remark!G:H,2,0)</f>
        <v>BROM</v>
      </c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3"/>
      <c r="Q204" s="44"/>
      <c r="R204" s="44"/>
      <c r="S204" s="44"/>
      <c r="T204" s="44"/>
      <c r="U204" s="44"/>
      <c r="V204" s="44"/>
      <c r="W204" s="44"/>
      <c r="X204" s="83">
        <f t="shared" si="16"/>
        <v>0</v>
      </c>
      <c r="Y204" s="43">
        <v>41</v>
      </c>
      <c r="Z204" s="44">
        <v>3243</v>
      </c>
      <c r="AA204" s="83">
        <f t="shared" si="17"/>
        <v>810.75</v>
      </c>
      <c r="AB204" s="43">
        <v>98</v>
      </c>
      <c r="AC204" s="44">
        <v>6922</v>
      </c>
      <c r="AD204" s="83">
        <f t="shared" si="18"/>
        <v>1730.5</v>
      </c>
    </row>
    <row r="205" spans="1:30" ht="15.75" customHeight="1">
      <c r="A205" s="1">
        <v>204</v>
      </c>
      <c r="B205" s="53" t="s">
        <v>841</v>
      </c>
      <c r="C205" s="1" t="str">
        <f>VLOOKUP(B205,Remark!G:H,2,0)</f>
        <v>Kerry</v>
      </c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83">
        <f t="shared" si="16"/>
        <v>0</v>
      </c>
      <c r="Y205" s="21"/>
      <c r="Z205" s="21"/>
      <c r="AA205" s="83">
        <f t="shared" si="17"/>
        <v>0</v>
      </c>
      <c r="AB205" s="43">
        <v>42</v>
      </c>
      <c r="AC205" s="44">
        <v>2990</v>
      </c>
      <c r="AD205" s="83">
        <f t="shared" si="18"/>
        <v>747.5</v>
      </c>
    </row>
    <row r="206" spans="1:30" ht="15.75" customHeight="1">
      <c r="A206" s="1">
        <v>205</v>
      </c>
      <c r="B206" s="53" t="s">
        <v>842</v>
      </c>
      <c r="C206" s="1" t="str">
        <f>VLOOKUP(B206,Remark!G:H,2,0)</f>
        <v>Kerry</v>
      </c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83">
        <f t="shared" si="16"/>
        <v>0</v>
      </c>
      <c r="Y206" s="21"/>
      <c r="Z206" s="21"/>
      <c r="AA206" s="83">
        <f t="shared" si="17"/>
        <v>0</v>
      </c>
      <c r="AB206" s="43">
        <v>60</v>
      </c>
      <c r="AC206" s="44">
        <v>4636</v>
      </c>
      <c r="AD206" s="83">
        <f t="shared" si="18"/>
        <v>1159</v>
      </c>
    </row>
    <row r="207" spans="1:30" ht="15.75" customHeight="1">
      <c r="A207" s="1">
        <v>206</v>
      </c>
      <c r="B207" s="53" t="s">
        <v>843</v>
      </c>
      <c r="C207" s="1" t="str">
        <f>VLOOKUP(B207,Remark!G:H,2,0)</f>
        <v>Kerry</v>
      </c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83">
        <f t="shared" si="16"/>
        <v>0</v>
      </c>
      <c r="Y207" s="21"/>
      <c r="Z207" s="21"/>
      <c r="AA207" s="83">
        <f t="shared" si="17"/>
        <v>0</v>
      </c>
      <c r="AB207" s="43">
        <v>21</v>
      </c>
      <c r="AC207" s="44">
        <v>1555</v>
      </c>
      <c r="AD207" s="83">
        <f t="shared" si="18"/>
        <v>388.75</v>
      </c>
    </row>
    <row r="208" spans="1:30" ht="15.75" customHeight="1">
      <c r="A208" s="1">
        <v>207</v>
      </c>
      <c r="B208" s="53" t="s">
        <v>844</v>
      </c>
      <c r="C208" s="1" t="str">
        <f>VLOOKUP(B208,Remark!G:H,2,0)</f>
        <v>HPPY</v>
      </c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83">
        <f t="shared" si="16"/>
        <v>0</v>
      </c>
      <c r="Y208" s="21"/>
      <c r="Z208" s="21"/>
      <c r="AA208" s="83">
        <f t="shared" si="17"/>
        <v>0</v>
      </c>
      <c r="AB208" s="43">
        <v>52</v>
      </c>
      <c r="AC208" s="44">
        <v>3564</v>
      </c>
      <c r="AD208" s="83">
        <f t="shared" si="18"/>
        <v>891</v>
      </c>
    </row>
    <row r="209" spans="1:30" ht="15.75" customHeight="1">
      <c r="A209" s="1">
        <v>208</v>
      </c>
      <c r="B209" s="53" t="s">
        <v>845</v>
      </c>
      <c r="C209" s="1" t="str">
        <f>VLOOKUP(B209,Remark!G:H,2,0)</f>
        <v>HPPY</v>
      </c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83">
        <f t="shared" si="16"/>
        <v>0</v>
      </c>
      <c r="Y209" s="21"/>
      <c r="Z209" s="21"/>
      <c r="AA209" s="83">
        <f t="shared" si="17"/>
        <v>0</v>
      </c>
      <c r="AB209" s="43">
        <v>52</v>
      </c>
      <c r="AC209" s="44">
        <v>2896</v>
      </c>
      <c r="AD209" s="83">
        <f t="shared" si="18"/>
        <v>724</v>
      </c>
    </row>
    <row r="210" spans="1:30" ht="15.75" customHeight="1">
      <c r="A210" s="1">
        <v>209</v>
      </c>
      <c r="B210" s="53" t="s">
        <v>846</v>
      </c>
      <c r="C210" s="1" t="str">
        <f>VLOOKUP(B210,Remark!G:H,2,0)</f>
        <v>Kerry</v>
      </c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83">
        <f t="shared" si="16"/>
        <v>0</v>
      </c>
      <c r="Y210" s="21"/>
      <c r="Z210" s="21"/>
      <c r="AA210" s="83">
        <f t="shared" si="17"/>
        <v>0</v>
      </c>
      <c r="AB210" s="43">
        <v>42</v>
      </c>
      <c r="AC210" s="44">
        <v>2782</v>
      </c>
      <c r="AD210" s="83">
        <f t="shared" si="18"/>
        <v>695.5</v>
      </c>
    </row>
    <row r="211" spans="1:30" ht="15.75" customHeight="1">
      <c r="A211" s="1">
        <v>210</v>
      </c>
      <c r="B211" s="53" t="s">
        <v>847</v>
      </c>
      <c r="C211" s="1" t="str">
        <f>VLOOKUP(B211,Remark!G:H,2,0)</f>
        <v>Kerry</v>
      </c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83">
        <f t="shared" si="16"/>
        <v>0</v>
      </c>
      <c r="Y211" s="21"/>
      <c r="Z211" s="21"/>
      <c r="AA211" s="83">
        <f t="shared" si="17"/>
        <v>0</v>
      </c>
      <c r="AB211" s="43">
        <v>25</v>
      </c>
      <c r="AC211" s="44">
        <v>1807</v>
      </c>
      <c r="AD211" s="83">
        <f t="shared" si="18"/>
        <v>451.75</v>
      </c>
    </row>
    <row r="212" spans="1:30" ht="15.75" customHeight="1">
      <c r="A212" s="1">
        <v>211</v>
      </c>
      <c r="B212" s="53" t="s">
        <v>848</v>
      </c>
      <c r="C212" s="1" t="str">
        <f>VLOOKUP(B212,Remark!G:H,2,0)</f>
        <v>HPPY</v>
      </c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83">
        <f t="shared" si="16"/>
        <v>0</v>
      </c>
      <c r="Y212" s="21"/>
      <c r="Z212" s="21"/>
      <c r="AA212" s="83">
        <f t="shared" si="17"/>
        <v>0</v>
      </c>
      <c r="AB212" s="43">
        <v>5</v>
      </c>
      <c r="AC212" s="44">
        <v>431</v>
      </c>
      <c r="AD212" s="83">
        <f t="shared" si="18"/>
        <v>107.75</v>
      </c>
    </row>
    <row r="213" spans="1:30" ht="15.75" customHeight="1">
      <c r="A213" s="1">
        <v>212</v>
      </c>
      <c r="B213" s="53" t="s">
        <v>849</v>
      </c>
      <c r="C213" s="1" t="str">
        <f>VLOOKUP(B213,Remark!G:H,2,0)</f>
        <v>Kerry</v>
      </c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83">
        <f t="shared" si="16"/>
        <v>0</v>
      </c>
      <c r="Y213" s="21"/>
      <c r="Z213" s="21"/>
      <c r="AA213" s="83">
        <f t="shared" si="17"/>
        <v>0</v>
      </c>
      <c r="AB213" s="43">
        <v>14</v>
      </c>
      <c r="AC213" s="44">
        <v>874</v>
      </c>
      <c r="AD213" s="83">
        <f t="shared" si="18"/>
        <v>218.5</v>
      </c>
    </row>
    <row r="214" spans="1:30" ht="15.75" customHeight="1">
      <c r="A214" s="1">
        <v>213</v>
      </c>
      <c r="B214" s="53" t="s">
        <v>850</v>
      </c>
      <c r="C214" s="1" t="str">
        <f>VLOOKUP(B214,Remark!G:H,2,0)</f>
        <v>Kerry</v>
      </c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83">
        <f t="shared" si="16"/>
        <v>0</v>
      </c>
      <c r="Y214" s="21"/>
      <c r="Z214" s="21"/>
      <c r="AA214" s="83">
        <f t="shared" si="17"/>
        <v>0</v>
      </c>
      <c r="AB214" s="43">
        <v>19</v>
      </c>
      <c r="AC214" s="44">
        <v>1365</v>
      </c>
      <c r="AD214" s="83">
        <f t="shared" si="18"/>
        <v>341.25</v>
      </c>
    </row>
    <row r="215" spans="1:30" ht="15.75" customHeight="1">
      <c r="A215" s="1">
        <v>214</v>
      </c>
      <c r="B215" s="53" t="s">
        <v>851</v>
      </c>
      <c r="C215" s="1" t="str">
        <f>VLOOKUP(B215,Remark!G:H,2,0)</f>
        <v>Kerry</v>
      </c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83">
        <f t="shared" si="16"/>
        <v>0</v>
      </c>
      <c r="Y215" s="21"/>
      <c r="Z215" s="21"/>
      <c r="AA215" s="83">
        <f t="shared" si="17"/>
        <v>0</v>
      </c>
      <c r="AB215" s="43">
        <v>23</v>
      </c>
      <c r="AC215" s="44">
        <v>1681</v>
      </c>
      <c r="AD215" s="83">
        <f t="shared" si="18"/>
        <v>420.25</v>
      </c>
    </row>
    <row r="216" spans="1:30" ht="15.75" customHeight="1">
      <c r="A216" s="1">
        <v>215</v>
      </c>
      <c r="B216" s="53" t="s">
        <v>852</v>
      </c>
      <c r="C216" s="1" t="str">
        <f>VLOOKUP(B216,Remark!G:H,2,0)</f>
        <v>Kerry</v>
      </c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83">
        <f t="shared" si="16"/>
        <v>0</v>
      </c>
      <c r="Y216" s="21"/>
      <c r="Z216" s="21"/>
      <c r="AA216" s="83">
        <f t="shared" si="17"/>
        <v>0</v>
      </c>
      <c r="AB216" s="43">
        <v>25</v>
      </c>
      <c r="AC216" s="44">
        <v>1411</v>
      </c>
      <c r="AD216" s="83">
        <f t="shared" si="18"/>
        <v>352.75</v>
      </c>
    </row>
    <row r="217" spans="1:30" ht="15.75" customHeight="1">
      <c r="A217" s="1">
        <v>216</v>
      </c>
      <c r="B217" s="53" t="s">
        <v>853</v>
      </c>
      <c r="C217" s="1" t="str">
        <f>VLOOKUP(B217,Remark!G:H,2,0)</f>
        <v>Kerry</v>
      </c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83">
        <f t="shared" si="16"/>
        <v>0</v>
      </c>
      <c r="Y217" s="21"/>
      <c r="Z217" s="21"/>
      <c r="AA217" s="83">
        <f t="shared" si="17"/>
        <v>0</v>
      </c>
      <c r="AB217" s="43">
        <v>63</v>
      </c>
      <c r="AC217" s="44">
        <v>3449</v>
      </c>
      <c r="AD217" s="83">
        <f t="shared" si="18"/>
        <v>862.25</v>
      </c>
    </row>
    <row r="218" spans="1:30" ht="15.75" customHeight="1">
      <c r="A218" s="1">
        <v>217</v>
      </c>
      <c r="B218" s="53" t="s">
        <v>854</v>
      </c>
      <c r="C218" s="1" t="str">
        <f>VLOOKUP(B218,Remark!G:H,2,0)</f>
        <v>CHC4</v>
      </c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83">
        <f t="shared" si="16"/>
        <v>0</v>
      </c>
      <c r="Y218" s="21"/>
      <c r="Z218" s="21"/>
      <c r="AA218" s="83">
        <f t="shared" si="17"/>
        <v>0</v>
      </c>
      <c r="AB218" s="43">
        <v>54</v>
      </c>
      <c r="AC218" s="44">
        <v>3058</v>
      </c>
      <c r="AD218" s="83">
        <f t="shared" si="18"/>
        <v>764.5</v>
      </c>
    </row>
    <row r="219" spans="1:30" ht="15.75" customHeight="1">
      <c r="A219" s="1">
        <v>218</v>
      </c>
      <c r="B219" s="53" t="s">
        <v>855</v>
      </c>
      <c r="C219" s="1" t="str">
        <f>VLOOKUP(B219,Remark!G:H,2,0)</f>
        <v>Kerry</v>
      </c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83">
        <f t="shared" si="16"/>
        <v>0</v>
      </c>
      <c r="Y219" s="21"/>
      <c r="Z219" s="21"/>
      <c r="AA219" s="83">
        <f t="shared" si="17"/>
        <v>0</v>
      </c>
      <c r="AB219" s="43">
        <v>34</v>
      </c>
      <c r="AC219" s="44">
        <v>2258</v>
      </c>
      <c r="AD219" s="83">
        <f t="shared" si="18"/>
        <v>564.5</v>
      </c>
    </row>
    <row r="220" spans="1:30" ht="15.75" customHeight="1">
      <c r="A220" s="1">
        <v>219</v>
      </c>
      <c r="B220" s="53" t="s">
        <v>856</v>
      </c>
      <c r="C220" s="1" t="str">
        <f>VLOOKUP(B220,Remark!G:H,2,0)</f>
        <v>CHC4</v>
      </c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83">
        <f t="shared" si="16"/>
        <v>0</v>
      </c>
      <c r="Y220" s="21"/>
      <c r="Z220" s="21"/>
      <c r="AA220" s="83">
        <f t="shared" si="17"/>
        <v>0</v>
      </c>
      <c r="AB220" s="43">
        <v>19</v>
      </c>
      <c r="AC220" s="44">
        <v>1485</v>
      </c>
      <c r="AD220" s="83">
        <f t="shared" si="18"/>
        <v>371.25</v>
      </c>
    </row>
    <row r="221" spans="1:30" ht="15.75" customHeight="1">
      <c r="A221" s="1">
        <v>220</v>
      </c>
      <c r="B221" s="53" t="s">
        <v>857</v>
      </c>
      <c r="C221" s="1" t="str">
        <f>VLOOKUP(B221,Remark!G:H,2,0)</f>
        <v>HPPY</v>
      </c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83">
        <f t="shared" si="16"/>
        <v>0</v>
      </c>
      <c r="Y221" s="21"/>
      <c r="Z221" s="21"/>
      <c r="AA221" s="83">
        <f t="shared" si="17"/>
        <v>0</v>
      </c>
      <c r="AB221" s="43">
        <v>12</v>
      </c>
      <c r="AC221" s="44">
        <v>696</v>
      </c>
      <c r="AD221" s="83">
        <f t="shared" si="18"/>
        <v>174</v>
      </c>
    </row>
    <row r="222" spans="1:30" ht="15.75" customHeight="1">
      <c r="A222" s="1">
        <v>221</v>
      </c>
      <c r="B222" s="53" t="s">
        <v>858</v>
      </c>
      <c r="C222" s="1" t="str">
        <f>VLOOKUP(B222,Remark!G:H,2,0)</f>
        <v>HPPY</v>
      </c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83">
        <f t="shared" si="16"/>
        <v>0</v>
      </c>
      <c r="Y222" s="21"/>
      <c r="Z222" s="21"/>
      <c r="AA222" s="83">
        <f t="shared" si="17"/>
        <v>0</v>
      </c>
      <c r="AB222" s="43">
        <v>37</v>
      </c>
      <c r="AC222" s="44">
        <v>2455</v>
      </c>
      <c r="AD222" s="83">
        <f t="shared" si="18"/>
        <v>613.75</v>
      </c>
    </row>
    <row r="223" spans="1:30" ht="15.75" customHeight="1">
      <c r="A223" s="1">
        <v>222</v>
      </c>
      <c r="B223" s="53" t="s">
        <v>859</v>
      </c>
      <c r="C223" s="1" t="str">
        <f>VLOOKUP(B223,Remark!G:H,2,0)</f>
        <v>Kerry</v>
      </c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83">
        <f t="shared" si="16"/>
        <v>0</v>
      </c>
      <c r="Y223" s="21"/>
      <c r="Z223" s="21"/>
      <c r="AA223" s="83">
        <f t="shared" si="17"/>
        <v>0</v>
      </c>
      <c r="AB223" s="43">
        <v>27</v>
      </c>
      <c r="AC223" s="44">
        <v>1989</v>
      </c>
      <c r="AD223" s="83">
        <f t="shared" si="18"/>
        <v>497.25</v>
      </c>
    </row>
    <row r="224" spans="1:30" ht="15.75" customHeight="1">
      <c r="A224" s="1">
        <v>223</v>
      </c>
      <c r="B224" s="53" t="s">
        <v>860</v>
      </c>
      <c r="C224" s="1" t="str">
        <f>VLOOKUP(B224,Remark!G:H,2,0)</f>
        <v>Kerry</v>
      </c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83">
        <f t="shared" si="16"/>
        <v>0</v>
      </c>
      <c r="Y224" s="21"/>
      <c r="Z224" s="21"/>
      <c r="AA224" s="83">
        <f t="shared" si="17"/>
        <v>0</v>
      </c>
      <c r="AB224" s="43">
        <v>19</v>
      </c>
      <c r="AC224" s="44">
        <v>1589</v>
      </c>
      <c r="AD224" s="83">
        <f t="shared" si="18"/>
        <v>397.25</v>
      </c>
    </row>
    <row r="225" spans="1:30" ht="15.75" customHeight="1">
      <c r="A225" s="1">
        <v>224</v>
      </c>
      <c r="B225" s="53" t="s">
        <v>861</v>
      </c>
      <c r="C225" s="1" t="str">
        <f>VLOOKUP(B225,Remark!G:H,2,0)</f>
        <v>Kerry</v>
      </c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83">
        <f t="shared" si="16"/>
        <v>0</v>
      </c>
      <c r="Y225" s="21"/>
      <c r="Z225" s="21"/>
      <c r="AA225" s="83">
        <f t="shared" si="17"/>
        <v>0</v>
      </c>
      <c r="AB225" s="43">
        <v>2</v>
      </c>
      <c r="AC225" s="44">
        <v>134</v>
      </c>
      <c r="AD225" s="83">
        <f t="shared" si="18"/>
        <v>33.5</v>
      </c>
    </row>
    <row r="226" spans="1:30" ht="15.75" customHeight="1">
      <c r="A226" s="1">
        <v>225</v>
      </c>
      <c r="B226" s="53" t="s">
        <v>862</v>
      </c>
      <c r="C226" s="1" t="str">
        <f>VLOOKUP(B226,Remark!G:H,2,0)</f>
        <v>Kerry</v>
      </c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83">
        <f t="shared" si="16"/>
        <v>0</v>
      </c>
      <c r="Y226" s="21"/>
      <c r="Z226" s="21"/>
      <c r="AA226" s="83">
        <f t="shared" si="17"/>
        <v>0</v>
      </c>
      <c r="AB226" s="43">
        <v>15</v>
      </c>
      <c r="AC226" s="44">
        <v>1325</v>
      </c>
      <c r="AD226" s="83">
        <f t="shared" si="18"/>
        <v>331.25</v>
      </c>
    </row>
    <row r="227" spans="1:30" ht="15.75" customHeight="1">
      <c r="A227" s="1">
        <v>226</v>
      </c>
      <c r="B227" s="53" t="s">
        <v>863</v>
      </c>
      <c r="C227" s="1" t="str">
        <f>VLOOKUP(B227,Remark!G:H,2,0)</f>
        <v>HPPY</v>
      </c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83">
        <f t="shared" si="16"/>
        <v>0</v>
      </c>
      <c r="Y227" s="21"/>
      <c r="Z227" s="21"/>
      <c r="AA227" s="83">
        <f t="shared" si="17"/>
        <v>0</v>
      </c>
      <c r="AB227" s="43">
        <v>23</v>
      </c>
      <c r="AC227" s="44">
        <v>1825</v>
      </c>
      <c r="AD227" s="83">
        <f t="shared" si="18"/>
        <v>456.25</v>
      </c>
    </row>
    <row r="228" spans="1:30" ht="15.75" customHeight="1">
      <c r="A228" s="1">
        <v>227</v>
      </c>
      <c r="B228" s="53" t="s">
        <v>864</v>
      </c>
      <c r="C228" s="1" t="str">
        <f>VLOOKUP(B228,Remark!G:H,2,0)</f>
        <v>HPPY</v>
      </c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83">
        <f t="shared" si="16"/>
        <v>0</v>
      </c>
      <c r="Y228" s="21"/>
      <c r="Z228" s="21"/>
      <c r="AA228" s="83">
        <f t="shared" si="17"/>
        <v>0</v>
      </c>
      <c r="AB228" s="43">
        <v>10</v>
      </c>
      <c r="AC228" s="44">
        <v>822</v>
      </c>
      <c r="AD228" s="83">
        <f t="shared" si="18"/>
        <v>205.5</v>
      </c>
    </row>
    <row r="229" spans="1:30" ht="15.75" customHeight="1">
      <c r="A229" s="1">
        <v>228</v>
      </c>
      <c r="B229" s="53" t="s">
        <v>865</v>
      </c>
      <c r="C229" s="1" t="str">
        <f>VLOOKUP(B229,Remark!G:H,2,0)</f>
        <v>HPPY</v>
      </c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83">
        <f t="shared" si="16"/>
        <v>0</v>
      </c>
      <c r="Y229" s="21"/>
      <c r="Z229" s="21"/>
      <c r="AA229" s="83">
        <f t="shared" si="17"/>
        <v>0</v>
      </c>
      <c r="AB229" s="43">
        <v>16</v>
      </c>
      <c r="AC229" s="44">
        <v>1068</v>
      </c>
      <c r="AD229" s="83">
        <f t="shared" si="18"/>
        <v>267</v>
      </c>
    </row>
    <row r="230" spans="1:30" ht="15.75" customHeight="1">
      <c r="A230" s="1">
        <v>229</v>
      </c>
      <c r="B230" s="53" t="s">
        <v>866</v>
      </c>
      <c r="C230" s="1" t="str">
        <f>VLOOKUP(B230,Remark!G:H,2,0)</f>
        <v>NMIN</v>
      </c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83">
        <f t="shared" si="16"/>
        <v>0</v>
      </c>
      <c r="Y230" s="21"/>
      <c r="Z230" s="21"/>
      <c r="AA230" s="83">
        <f t="shared" si="17"/>
        <v>0</v>
      </c>
      <c r="AB230" s="43">
        <v>81</v>
      </c>
      <c r="AC230" s="44">
        <v>6111</v>
      </c>
      <c r="AD230" s="83">
        <f t="shared" si="18"/>
        <v>1527.75</v>
      </c>
    </row>
    <row r="231" spans="1:30" ht="15.75" customHeight="1">
      <c r="A231" s="1">
        <v>230</v>
      </c>
      <c r="B231" s="53" t="s">
        <v>867</v>
      </c>
      <c r="C231" s="1" t="str">
        <f>VLOOKUP(B231,Remark!G:H,2,0)</f>
        <v>HPPY</v>
      </c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83">
        <f t="shared" si="16"/>
        <v>0</v>
      </c>
      <c r="Y231" s="21"/>
      <c r="Z231" s="21"/>
      <c r="AA231" s="83">
        <f t="shared" si="17"/>
        <v>0</v>
      </c>
      <c r="AB231" s="43">
        <v>15</v>
      </c>
      <c r="AC231" s="44">
        <v>877</v>
      </c>
      <c r="AD231" s="83">
        <f t="shared" si="18"/>
        <v>219.25</v>
      </c>
    </row>
    <row r="232" spans="1:30" ht="15.75" customHeight="1">
      <c r="A232" s="1">
        <v>231</v>
      </c>
      <c r="B232" s="53" t="s">
        <v>868</v>
      </c>
      <c r="C232" s="1" t="str">
        <f>VLOOKUP(B232,Remark!G:H,2,0)</f>
        <v>Kerry</v>
      </c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83">
        <f t="shared" si="16"/>
        <v>0</v>
      </c>
      <c r="Y232" s="21"/>
      <c r="Z232" s="21"/>
      <c r="AA232" s="83">
        <f t="shared" si="17"/>
        <v>0</v>
      </c>
      <c r="AB232" s="43">
        <v>25</v>
      </c>
      <c r="AC232" s="44">
        <v>1883</v>
      </c>
      <c r="AD232" s="83">
        <f t="shared" si="18"/>
        <v>470.75</v>
      </c>
    </row>
    <row r="233" spans="1:30" ht="15.75" customHeight="1">
      <c r="A233" s="1">
        <v>232</v>
      </c>
      <c r="B233" s="53" t="s">
        <v>869</v>
      </c>
      <c r="C233" s="1" t="str">
        <f>VLOOKUP(B233,Remark!G:H,2,0)</f>
        <v>BANA</v>
      </c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83">
        <f t="shared" si="16"/>
        <v>0</v>
      </c>
      <c r="Y233" s="21"/>
      <c r="Z233" s="21"/>
      <c r="AA233" s="83">
        <f t="shared" si="17"/>
        <v>0</v>
      </c>
      <c r="AB233" s="43">
        <v>12</v>
      </c>
      <c r="AC233" s="44">
        <v>960</v>
      </c>
      <c r="AD233" s="83">
        <f t="shared" si="18"/>
        <v>240</v>
      </c>
    </row>
    <row r="234" spans="1:30" ht="15.75" customHeight="1">
      <c r="A234" s="1">
        <v>233</v>
      </c>
      <c r="B234" s="53" t="s">
        <v>870</v>
      </c>
      <c r="C234" s="1" t="str">
        <f>VLOOKUP(B234,Remark!G:H,2,0)</f>
        <v>ONUT</v>
      </c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83">
        <f t="shared" si="16"/>
        <v>0</v>
      </c>
      <c r="Y234" s="21"/>
      <c r="Z234" s="21"/>
      <c r="AA234" s="83">
        <f t="shared" si="17"/>
        <v>0</v>
      </c>
      <c r="AB234" s="43">
        <v>16</v>
      </c>
      <c r="AC234" s="44">
        <v>928</v>
      </c>
      <c r="AD234" s="83">
        <f t="shared" si="18"/>
        <v>232</v>
      </c>
    </row>
    <row r="235" spans="1:30" ht="15.75" customHeight="1">
      <c r="A235" s="1">
        <v>234</v>
      </c>
      <c r="B235" s="53" t="s">
        <v>871</v>
      </c>
      <c r="C235" s="1" t="str">
        <f>VLOOKUP(B235,Remark!G:H,2,0)</f>
        <v>SCON</v>
      </c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83">
        <f t="shared" si="16"/>
        <v>0</v>
      </c>
      <c r="Y235" s="21"/>
      <c r="Z235" s="21"/>
      <c r="AA235" s="83">
        <f t="shared" si="17"/>
        <v>0</v>
      </c>
      <c r="AB235" s="43">
        <v>1</v>
      </c>
      <c r="AC235" s="44">
        <v>99</v>
      </c>
      <c r="AD235" s="83">
        <f t="shared" si="18"/>
        <v>24.75</v>
      </c>
    </row>
    <row r="236" spans="1:30" ht="15.75" customHeight="1">
      <c r="A236" s="1">
        <v>235</v>
      </c>
      <c r="B236" s="53" t="s">
        <v>872</v>
      </c>
      <c r="C236" s="1" t="str">
        <f>VLOOKUP(B236,Remark!G:H,2,0)</f>
        <v>SCON</v>
      </c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83">
        <f t="shared" si="16"/>
        <v>0</v>
      </c>
      <c r="Y236" s="21"/>
      <c r="Z236" s="21"/>
      <c r="AA236" s="83">
        <f t="shared" si="17"/>
        <v>0</v>
      </c>
      <c r="AB236" s="43">
        <v>6</v>
      </c>
      <c r="AC236" s="44">
        <v>450</v>
      </c>
      <c r="AD236" s="83">
        <f t="shared" si="18"/>
        <v>112.5</v>
      </c>
    </row>
    <row r="237" spans="1:30" ht="15.75" customHeight="1">
      <c r="A237" s="1">
        <v>236</v>
      </c>
      <c r="B237" s="53" t="s">
        <v>873</v>
      </c>
      <c r="C237" s="1" t="str">
        <f>VLOOKUP(B237,Remark!G:H,2,0)</f>
        <v>PTNK</v>
      </c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83">
        <f t="shared" si="16"/>
        <v>0</v>
      </c>
      <c r="Y237" s="21"/>
      <c r="Z237" s="21"/>
      <c r="AA237" s="83">
        <f t="shared" si="17"/>
        <v>0</v>
      </c>
      <c r="AB237" s="43">
        <v>8</v>
      </c>
      <c r="AC237" s="44">
        <v>508</v>
      </c>
      <c r="AD237" s="83">
        <f t="shared" si="18"/>
        <v>127</v>
      </c>
    </row>
    <row r="238" spans="1:30" ht="15.75" customHeight="1">
      <c r="A238" s="1">
        <v>237</v>
      </c>
      <c r="B238" s="53" t="s">
        <v>874</v>
      </c>
      <c r="C238" s="1" t="str">
        <f>VLOOKUP(B238,Remark!G:H,2,0)</f>
        <v>SCON</v>
      </c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83">
        <f t="shared" si="16"/>
        <v>0</v>
      </c>
      <c r="Y238" s="21"/>
      <c r="Z238" s="21"/>
      <c r="AA238" s="83">
        <f t="shared" si="17"/>
        <v>0</v>
      </c>
      <c r="AB238" s="43">
        <v>5</v>
      </c>
      <c r="AC238" s="44">
        <v>307</v>
      </c>
      <c r="AD238" s="83">
        <f t="shared" si="18"/>
        <v>76.75</v>
      </c>
    </row>
    <row r="239" spans="1:30" ht="15.75" customHeight="1">
      <c r="A239" s="1">
        <v>238</v>
      </c>
      <c r="B239" s="53" t="s">
        <v>875</v>
      </c>
      <c r="C239" s="1" t="str">
        <f>VLOOKUP(B239,Remark!G:H,2,0)</f>
        <v>MAHA</v>
      </c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83">
        <f t="shared" si="16"/>
        <v>0</v>
      </c>
      <c r="Y239" s="21"/>
      <c r="Z239" s="21"/>
      <c r="AA239" s="83">
        <f t="shared" si="17"/>
        <v>0</v>
      </c>
      <c r="AB239" s="43">
        <v>14</v>
      </c>
      <c r="AC239" s="44">
        <v>786</v>
      </c>
      <c r="AD239" s="83">
        <f t="shared" si="18"/>
        <v>196.5</v>
      </c>
    </row>
    <row r="240" spans="1:30" ht="15.75" customHeight="1">
      <c r="A240" s="1">
        <v>239</v>
      </c>
      <c r="B240" s="53" t="s">
        <v>876</v>
      </c>
      <c r="C240" s="1" t="str">
        <f>VLOOKUP(B240,Remark!G:H,2,0)</f>
        <v>PTNK</v>
      </c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83">
        <f t="shared" si="16"/>
        <v>0</v>
      </c>
      <c r="Y240" s="21"/>
      <c r="Z240" s="21"/>
      <c r="AA240" s="83">
        <f t="shared" si="17"/>
        <v>0</v>
      </c>
      <c r="AB240" s="43">
        <v>24</v>
      </c>
      <c r="AC240" s="44">
        <v>1768</v>
      </c>
      <c r="AD240" s="83">
        <f t="shared" si="18"/>
        <v>442</v>
      </c>
    </row>
    <row r="241" spans="1:30" ht="15.75" customHeight="1">
      <c r="A241" s="1">
        <v>240</v>
      </c>
      <c r="B241" s="53" t="s">
        <v>877</v>
      </c>
      <c r="C241" s="1" t="str">
        <f>VLOOKUP(B241,Remark!G:H,2,0)</f>
        <v>SCON</v>
      </c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83">
        <f t="shared" si="16"/>
        <v>0</v>
      </c>
      <c r="Y241" s="21"/>
      <c r="Z241" s="21"/>
      <c r="AA241" s="83">
        <f t="shared" si="17"/>
        <v>0</v>
      </c>
      <c r="AB241" s="43">
        <v>18</v>
      </c>
      <c r="AC241" s="44">
        <v>1470</v>
      </c>
      <c r="AD241" s="83">
        <f t="shared" si="18"/>
        <v>367.5</v>
      </c>
    </row>
    <row r="242" spans="1:30" ht="15.75" customHeight="1">
      <c r="A242" s="1">
        <v>241</v>
      </c>
      <c r="B242" s="53" t="s">
        <v>878</v>
      </c>
      <c r="C242" s="1" t="str">
        <f>VLOOKUP(B242,Remark!G:H,2,0)</f>
        <v>PTNK</v>
      </c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83">
        <f t="shared" si="16"/>
        <v>0</v>
      </c>
      <c r="Y242" s="21"/>
      <c r="Z242" s="21"/>
      <c r="AA242" s="83">
        <f t="shared" si="17"/>
        <v>0</v>
      </c>
      <c r="AB242" s="43">
        <v>4</v>
      </c>
      <c r="AC242" s="44">
        <v>296</v>
      </c>
      <c r="AD242" s="83">
        <f t="shared" si="18"/>
        <v>74</v>
      </c>
    </row>
    <row r="243" spans="1:30" ht="15.75" customHeight="1">
      <c r="A243" s="1">
        <v>242</v>
      </c>
      <c r="B243" s="53" t="s">
        <v>879</v>
      </c>
      <c r="C243" s="1" t="str">
        <f>VLOOKUP(B243,Remark!G:H,2,0)</f>
        <v>PTNK</v>
      </c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83">
        <f t="shared" si="16"/>
        <v>0</v>
      </c>
      <c r="Y243" s="21"/>
      <c r="Z243" s="21"/>
      <c r="AA243" s="83">
        <f t="shared" si="17"/>
        <v>0</v>
      </c>
      <c r="AB243" s="43">
        <v>21</v>
      </c>
      <c r="AC243" s="44">
        <v>1483</v>
      </c>
      <c r="AD243" s="83">
        <f t="shared" si="18"/>
        <v>370.75</v>
      </c>
    </row>
    <row r="244" spans="1:30" ht="15.75" customHeight="1">
      <c r="A244" s="1">
        <v>243</v>
      </c>
      <c r="B244" s="53" t="s">
        <v>880</v>
      </c>
      <c r="C244" s="1" t="str">
        <f>VLOOKUP(B244,Remark!G:H,2,0)</f>
        <v>ONUT</v>
      </c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83">
        <f t="shared" si="16"/>
        <v>0</v>
      </c>
      <c r="Y244" s="21"/>
      <c r="Z244" s="21"/>
      <c r="AA244" s="83">
        <f t="shared" si="17"/>
        <v>0</v>
      </c>
      <c r="AB244" s="43">
        <v>6</v>
      </c>
      <c r="AC244" s="44">
        <v>470</v>
      </c>
      <c r="AD244" s="83">
        <f t="shared" si="18"/>
        <v>117.5</v>
      </c>
    </row>
    <row r="245" spans="1:30" ht="15.75" customHeight="1">
      <c r="A245" s="1">
        <v>244</v>
      </c>
      <c r="B245" s="53" t="s">
        <v>881</v>
      </c>
      <c r="C245" s="1" t="str">
        <f>VLOOKUP(B245,Remark!G:H,2,0)</f>
        <v>ONUT</v>
      </c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83">
        <f t="shared" si="16"/>
        <v>0</v>
      </c>
      <c r="Y245" s="21"/>
      <c r="Z245" s="21"/>
      <c r="AA245" s="83">
        <f t="shared" si="17"/>
        <v>0</v>
      </c>
      <c r="AB245" s="43">
        <v>6</v>
      </c>
      <c r="AC245" s="44">
        <v>362</v>
      </c>
      <c r="AD245" s="83">
        <f t="shared" si="18"/>
        <v>90.5</v>
      </c>
    </row>
    <row r="246" spans="1:30" ht="15.75" customHeight="1">
      <c r="A246" s="1">
        <v>245</v>
      </c>
      <c r="B246" s="53" t="s">
        <v>882</v>
      </c>
      <c r="C246" s="1" t="str">
        <f>VLOOKUP(B246,Remark!G:H,2,0)</f>
        <v>ONUT</v>
      </c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83">
        <f t="shared" si="16"/>
        <v>0</v>
      </c>
      <c r="Y246" s="21"/>
      <c r="Z246" s="21"/>
      <c r="AA246" s="83">
        <f t="shared" si="17"/>
        <v>0</v>
      </c>
      <c r="AB246" s="43">
        <v>5</v>
      </c>
      <c r="AC246" s="44">
        <v>411</v>
      </c>
      <c r="AD246" s="83">
        <f t="shared" si="18"/>
        <v>102.75</v>
      </c>
    </row>
    <row r="247" spans="1:30" ht="15.75" customHeight="1">
      <c r="A247" s="1">
        <v>246</v>
      </c>
      <c r="B247" s="53" t="s">
        <v>883</v>
      </c>
      <c r="C247" s="1" t="str">
        <f>VLOOKUP(B247,Remark!G:H,2,0)</f>
        <v>ONUT</v>
      </c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83">
        <f t="shared" si="16"/>
        <v>0</v>
      </c>
      <c r="Y247" s="21"/>
      <c r="Z247" s="21"/>
      <c r="AA247" s="83">
        <f t="shared" si="17"/>
        <v>0</v>
      </c>
      <c r="AB247" s="43">
        <v>28</v>
      </c>
      <c r="AC247" s="44">
        <v>2000</v>
      </c>
      <c r="AD247" s="83">
        <f t="shared" si="18"/>
        <v>500</v>
      </c>
    </row>
    <row r="248" spans="1:30" ht="15.75" customHeight="1">
      <c r="A248" s="1">
        <v>247</v>
      </c>
      <c r="B248" s="53" t="s">
        <v>884</v>
      </c>
      <c r="C248" s="1" t="str">
        <f>VLOOKUP(B248,Remark!G:H,2,0)</f>
        <v>BANA</v>
      </c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83">
        <f t="shared" si="16"/>
        <v>0</v>
      </c>
      <c r="Y248" s="21"/>
      <c r="Z248" s="21"/>
      <c r="AA248" s="83">
        <f t="shared" si="17"/>
        <v>0</v>
      </c>
      <c r="AB248" s="43">
        <v>4</v>
      </c>
      <c r="AC248" s="44">
        <v>312</v>
      </c>
      <c r="AD248" s="83">
        <f t="shared" si="18"/>
        <v>78</v>
      </c>
    </row>
    <row r="249" spans="1:30" ht="15.75" customHeight="1">
      <c r="A249" s="1">
        <v>248</v>
      </c>
      <c r="B249" s="53" t="s">
        <v>885</v>
      </c>
      <c r="C249" s="1" t="str">
        <f>VLOOKUP(B249,Remark!G:H,2,0)</f>
        <v>BANA</v>
      </c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83">
        <f t="shared" si="16"/>
        <v>0</v>
      </c>
      <c r="Y249" s="21"/>
      <c r="Z249" s="21"/>
      <c r="AA249" s="83">
        <f t="shared" si="17"/>
        <v>0</v>
      </c>
      <c r="AB249" s="43">
        <v>9</v>
      </c>
      <c r="AC249" s="44">
        <v>583</v>
      </c>
      <c r="AD249" s="83">
        <f t="shared" si="18"/>
        <v>145.75</v>
      </c>
    </row>
    <row r="250" spans="1:30" ht="15.75" customHeight="1">
      <c r="A250" s="1">
        <v>249</v>
      </c>
      <c r="B250" s="53" t="s">
        <v>886</v>
      </c>
      <c r="C250" s="1" t="str">
        <f>VLOOKUP(B250,Remark!G:H,2,0)</f>
        <v>SCON</v>
      </c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83">
        <f t="shared" si="16"/>
        <v>0</v>
      </c>
      <c r="Y250" s="21"/>
      <c r="Z250" s="21"/>
      <c r="AA250" s="83">
        <f t="shared" si="17"/>
        <v>0</v>
      </c>
      <c r="AB250" s="43">
        <v>17</v>
      </c>
      <c r="AC250" s="44">
        <v>1099</v>
      </c>
      <c r="AD250" s="83">
        <f t="shared" si="18"/>
        <v>274.75</v>
      </c>
    </row>
    <row r="251" spans="1:30" ht="15.75" customHeight="1">
      <c r="A251" s="1">
        <v>250</v>
      </c>
      <c r="B251" s="53" t="s">
        <v>887</v>
      </c>
      <c r="C251" s="1" t="str">
        <f>VLOOKUP(B251,Remark!G:H,2,0)</f>
        <v>BANA</v>
      </c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83">
        <f t="shared" si="16"/>
        <v>0</v>
      </c>
      <c r="Y251" s="21"/>
      <c r="Z251" s="21"/>
      <c r="AA251" s="83">
        <f t="shared" si="17"/>
        <v>0</v>
      </c>
      <c r="AB251" s="43">
        <v>5</v>
      </c>
      <c r="AC251" s="44">
        <v>347</v>
      </c>
      <c r="AD251" s="83">
        <f t="shared" si="18"/>
        <v>86.75</v>
      </c>
    </row>
    <row r="252" spans="1:30" ht="15.75" customHeight="1">
      <c r="A252" s="1">
        <v>251</v>
      </c>
      <c r="B252" s="53" t="s">
        <v>888</v>
      </c>
      <c r="C252" s="1" t="str">
        <f>VLOOKUP(B252,Remark!G:H,2,0)</f>
        <v>BANA</v>
      </c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83">
        <f t="shared" si="16"/>
        <v>0</v>
      </c>
      <c r="Y252" s="21"/>
      <c r="Z252" s="21"/>
      <c r="AA252" s="83">
        <f t="shared" si="17"/>
        <v>0</v>
      </c>
      <c r="AB252" s="43">
        <v>12</v>
      </c>
      <c r="AC252" s="44">
        <v>732</v>
      </c>
      <c r="AD252" s="83">
        <f t="shared" si="18"/>
        <v>183</v>
      </c>
    </row>
    <row r="253" spans="1:30" ht="15.75" customHeight="1">
      <c r="A253" s="1">
        <v>252</v>
      </c>
      <c r="B253" s="53" t="s">
        <v>889</v>
      </c>
      <c r="C253" s="1" t="str">
        <f>VLOOKUP(B253,Remark!G:H,2,0)</f>
        <v>BANA</v>
      </c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83">
        <f t="shared" si="16"/>
        <v>0</v>
      </c>
      <c r="Y253" s="21"/>
      <c r="Z253" s="21"/>
      <c r="AA253" s="83">
        <f t="shared" si="17"/>
        <v>0</v>
      </c>
      <c r="AB253" s="43">
        <v>3</v>
      </c>
      <c r="AC253" s="44">
        <v>237</v>
      </c>
      <c r="AD253" s="83">
        <f t="shared" si="18"/>
        <v>59.25</v>
      </c>
    </row>
    <row r="254" spans="1:30" ht="15.75" customHeight="1">
      <c r="A254" s="1">
        <v>253</v>
      </c>
      <c r="B254" s="53" t="s">
        <v>890</v>
      </c>
      <c r="C254" s="1" t="str">
        <f>VLOOKUP(B254,Remark!G:H,2,0)</f>
        <v>Kerry</v>
      </c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83">
        <f t="shared" si="16"/>
        <v>0</v>
      </c>
      <c r="Y254" s="21"/>
      <c r="Z254" s="21"/>
      <c r="AA254" s="83">
        <f t="shared" si="17"/>
        <v>0</v>
      </c>
      <c r="AB254" s="43">
        <v>2</v>
      </c>
      <c r="AC254" s="44">
        <v>178</v>
      </c>
      <c r="AD254" s="83">
        <f t="shared" si="18"/>
        <v>44.5</v>
      </c>
    </row>
    <row r="255" spans="1:30" ht="15.75" customHeight="1">
      <c r="A255" s="1">
        <v>254</v>
      </c>
      <c r="B255" s="53" t="s">
        <v>891</v>
      </c>
      <c r="C255" s="1" t="str">
        <f>VLOOKUP(B255,Remark!G:H,2,0)</f>
        <v>Kerry</v>
      </c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83">
        <f t="shared" si="16"/>
        <v>0</v>
      </c>
      <c r="Y255" s="21"/>
      <c r="Z255" s="21"/>
      <c r="AA255" s="83">
        <f t="shared" si="17"/>
        <v>0</v>
      </c>
      <c r="AB255" s="43">
        <v>3</v>
      </c>
      <c r="AC255" s="44">
        <v>253</v>
      </c>
      <c r="AD255" s="83">
        <f t="shared" si="18"/>
        <v>63.25</v>
      </c>
    </row>
    <row r="256" spans="1:30" ht="15.75" customHeight="1">
      <c r="A256" s="1">
        <v>255</v>
      </c>
      <c r="B256" s="53" t="s">
        <v>892</v>
      </c>
      <c r="C256" s="1" t="str">
        <f>VLOOKUP(B256,Remark!G:H,2,0)</f>
        <v>Kerry</v>
      </c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83">
        <f t="shared" si="16"/>
        <v>0</v>
      </c>
      <c r="Y256" s="21"/>
      <c r="Z256" s="21"/>
      <c r="AA256" s="83">
        <f t="shared" si="17"/>
        <v>0</v>
      </c>
      <c r="AB256" s="43"/>
      <c r="AC256" s="44"/>
      <c r="AD256" s="83">
        <f t="shared" si="18"/>
        <v>0</v>
      </c>
    </row>
    <row r="257" spans="1:30" ht="15.75" customHeight="1">
      <c r="A257" s="1">
        <v>256</v>
      </c>
      <c r="B257" s="53" t="s">
        <v>893</v>
      </c>
      <c r="C257" s="1" t="str">
        <f>VLOOKUP(B257,Remark!G:H,2,0)</f>
        <v>Kerry</v>
      </c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83">
        <f t="shared" si="16"/>
        <v>0</v>
      </c>
      <c r="Y257" s="21"/>
      <c r="Z257" s="21"/>
      <c r="AA257" s="83">
        <f t="shared" si="17"/>
        <v>0</v>
      </c>
      <c r="AB257" s="43">
        <v>2</v>
      </c>
      <c r="AC257" s="44">
        <v>118</v>
      </c>
      <c r="AD257" s="83">
        <f t="shared" si="18"/>
        <v>29.5</v>
      </c>
    </row>
    <row r="258" spans="1:30" ht="15.75" customHeight="1">
      <c r="A258" s="1">
        <v>257</v>
      </c>
      <c r="B258" s="53" t="s">
        <v>894</v>
      </c>
      <c r="C258" s="1" t="str">
        <f>VLOOKUP(B258,Remark!G:H,2,0)</f>
        <v>Kerry</v>
      </c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83">
        <f t="shared" si="16"/>
        <v>0</v>
      </c>
      <c r="Y258" s="21"/>
      <c r="Z258" s="21"/>
      <c r="AA258" s="83">
        <f t="shared" si="17"/>
        <v>0</v>
      </c>
      <c r="AB258" s="43">
        <v>6</v>
      </c>
      <c r="AC258" s="44">
        <v>362</v>
      </c>
      <c r="AD258" s="83">
        <f t="shared" si="18"/>
        <v>90.5</v>
      </c>
    </row>
    <row r="259" spans="1:30" ht="15.75" customHeight="1">
      <c r="A259" s="1">
        <v>258</v>
      </c>
      <c r="B259" s="53" t="s">
        <v>895</v>
      </c>
      <c r="C259" s="1" t="str">
        <f>VLOOKUP(B259,Remark!G:H,2,0)</f>
        <v>Kerry</v>
      </c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83">
        <f t="shared" si="16"/>
        <v>0</v>
      </c>
      <c r="Y259" s="21"/>
      <c r="Z259" s="21"/>
      <c r="AA259" s="83">
        <f t="shared" si="17"/>
        <v>0</v>
      </c>
      <c r="AB259" s="43">
        <v>2</v>
      </c>
      <c r="AC259" s="44">
        <v>138</v>
      </c>
      <c r="AD259" s="83">
        <f t="shared" si="18"/>
        <v>34.5</v>
      </c>
    </row>
    <row r="260" spans="1:30" ht="15.75" customHeight="1">
      <c r="A260" s="1">
        <v>259</v>
      </c>
      <c r="B260" s="53" t="s">
        <v>896</v>
      </c>
      <c r="C260" s="1" t="str">
        <f>VLOOKUP(B260,Remark!G:H,2,0)</f>
        <v>Kerry</v>
      </c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83">
        <f t="shared" ref="X260:X279" si="19">W260*25%</f>
        <v>0</v>
      </c>
      <c r="Y260" s="21"/>
      <c r="Z260" s="21"/>
      <c r="AA260" s="83">
        <f t="shared" ref="AA260:AA279" si="20">Z260*25%</f>
        <v>0</v>
      </c>
      <c r="AB260" s="43">
        <v>7</v>
      </c>
      <c r="AC260" s="44">
        <v>545</v>
      </c>
      <c r="AD260" s="83">
        <f t="shared" ref="AD260:AD279" si="21">AC260*25%</f>
        <v>136.25</v>
      </c>
    </row>
    <row r="261" spans="1:30" ht="15.75" customHeight="1">
      <c r="A261" s="1">
        <v>260</v>
      </c>
      <c r="B261" s="53" t="s">
        <v>897</v>
      </c>
      <c r="C261" s="1" t="str">
        <f>VLOOKUP(B261,Remark!G:H,2,0)</f>
        <v>Kerry</v>
      </c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83">
        <f t="shared" si="19"/>
        <v>0</v>
      </c>
      <c r="Y261" s="21"/>
      <c r="Z261" s="21"/>
      <c r="AA261" s="83">
        <f t="shared" si="20"/>
        <v>0</v>
      </c>
      <c r="AB261" s="43"/>
      <c r="AC261" s="44"/>
      <c r="AD261" s="83">
        <f t="shared" si="21"/>
        <v>0</v>
      </c>
    </row>
    <row r="262" spans="1:30" ht="15.75" customHeight="1">
      <c r="A262" s="1">
        <v>261</v>
      </c>
      <c r="B262" s="53" t="s">
        <v>898</v>
      </c>
      <c r="C262" s="1" t="str">
        <f>VLOOKUP(B262,Remark!G:H,2,0)</f>
        <v>Kerry</v>
      </c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83">
        <f t="shared" si="19"/>
        <v>0</v>
      </c>
      <c r="Y262" s="21"/>
      <c r="Z262" s="21"/>
      <c r="AA262" s="83">
        <f t="shared" si="20"/>
        <v>0</v>
      </c>
      <c r="AB262" s="43"/>
      <c r="AC262" s="44"/>
      <c r="AD262" s="83">
        <f t="shared" si="21"/>
        <v>0</v>
      </c>
    </row>
    <row r="263" spans="1:30" ht="15.75" customHeight="1">
      <c r="A263" s="1">
        <v>262</v>
      </c>
      <c r="B263" s="53" t="s">
        <v>899</v>
      </c>
      <c r="C263" s="1" t="str">
        <f>VLOOKUP(B263,Remark!G:H,2,0)</f>
        <v>Kerry</v>
      </c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83">
        <f t="shared" si="19"/>
        <v>0</v>
      </c>
      <c r="Y263" s="21"/>
      <c r="Z263" s="21"/>
      <c r="AA263" s="83">
        <f t="shared" si="20"/>
        <v>0</v>
      </c>
      <c r="AB263" s="43">
        <v>1</v>
      </c>
      <c r="AC263" s="44">
        <v>59</v>
      </c>
      <c r="AD263" s="83">
        <f t="shared" si="21"/>
        <v>14.75</v>
      </c>
    </row>
    <row r="264" spans="1:30" ht="15.75" customHeight="1">
      <c r="A264" s="1">
        <v>263</v>
      </c>
      <c r="B264" s="53" t="s">
        <v>900</v>
      </c>
      <c r="C264" s="1" t="str">
        <f>VLOOKUP(B264,Remark!G:H,2,0)</f>
        <v>Kerry</v>
      </c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83">
        <f t="shared" si="19"/>
        <v>0</v>
      </c>
      <c r="Y264" s="21"/>
      <c r="Z264" s="21"/>
      <c r="AA264" s="83">
        <f t="shared" si="20"/>
        <v>0</v>
      </c>
      <c r="AB264" s="43">
        <v>1</v>
      </c>
      <c r="AC264" s="44">
        <v>59</v>
      </c>
      <c r="AD264" s="83">
        <f t="shared" si="21"/>
        <v>14.75</v>
      </c>
    </row>
    <row r="265" spans="1:30" ht="15.75" customHeight="1">
      <c r="A265" s="1">
        <v>264</v>
      </c>
      <c r="B265" s="53" t="s">
        <v>901</v>
      </c>
      <c r="C265" s="1" t="str">
        <f>VLOOKUP(B265,Remark!G:H,2,0)</f>
        <v>Kerry</v>
      </c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83">
        <f t="shared" si="19"/>
        <v>0</v>
      </c>
      <c r="Y265" s="21"/>
      <c r="Z265" s="21"/>
      <c r="AA265" s="83">
        <f t="shared" si="20"/>
        <v>0</v>
      </c>
      <c r="AB265" s="43"/>
      <c r="AC265" s="44"/>
      <c r="AD265" s="83">
        <f t="shared" si="21"/>
        <v>0</v>
      </c>
    </row>
    <row r="266" spans="1:30" ht="15.75" customHeight="1">
      <c r="A266" s="1">
        <v>265</v>
      </c>
      <c r="B266" s="53" t="s">
        <v>902</v>
      </c>
      <c r="C266" s="1" t="str">
        <f>VLOOKUP(B266,Remark!G:H,2,0)</f>
        <v>Kerry</v>
      </c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83">
        <f t="shared" si="19"/>
        <v>0</v>
      </c>
      <c r="Y266" s="21"/>
      <c r="Z266" s="21"/>
      <c r="AA266" s="83">
        <f t="shared" si="20"/>
        <v>0</v>
      </c>
      <c r="AB266" s="43">
        <v>2</v>
      </c>
      <c r="AC266" s="44">
        <v>198</v>
      </c>
      <c r="AD266" s="83">
        <f t="shared" si="21"/>
        <v>49.5</v>
      </c>
    </row>
    <row r="267" spans="1:30" ht="15.75" customHeight="1">
      <c r="A267" s="1">
        <v>266</v>
      </c>
      <c r="B267" s="53" t="s">
        <v>903</v>
      </c>
      <c r="C267" s="1" t="str">
        <f>VLOOKUP(B267,Remark!G:H,2,0)</f>
        <v>Kerry</v>
      </c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83">
        <f t="shared" si="19"/>
        <v>0</v>
      </c>
      <c r="Y267" s="21"/>
      <c r="Z267" s="21"/>
      <c r="AA267" s="83">
        <f t="shared" si="20"/>
        <v>0</v>
      </c>
      <c r="AB267" s="43">
        <v>2</v>
      </c>
      <c r="AC267" s="44">
        <v>154</v>
      </c>
      <c r="AD267" s="83">
        <f t="shared" si="21"/>
        <v>38.5</v>
      </c>
    </row>
    <row r="268" spans="1:30" ht="15.75" customHeight="1">
      <c r="A268" s="1">
        <v>267</v>
      </c>
      <c r="B268" s="53" t="s">
        <v>904</v>
      </c>
      <c r="C268" s="1" t="str">
        <f>VLOOKUP(B268,Remark!G:H,2,0)</f>
        <v>Kerry</v>
      </c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83">
        <f t="shared" si="19"/>
        <v>0</v>
      </c>
      <c r="Y268" s="21"/>
      <c r="Z268" s="21"/>
      <c r="AA268" s="83">
        <f t="shared" si="20"/>
        <v>0</v>
      </c>
      <c r="AB268" s="43">
        <v>7</v>
      </c>
      <c r="AC268" s="44">
        <v>489</v>
      </c>
      <c r="AD268" s="83">
        <f t="shared" si="21"/>
        <v>122.25</v>
      </c>
    </row>
    <row r="269" spans="1:30" ht="15.75" customHeight="1">
      <c r="A269" s="1">
        <v>268</v>
      </c>
      <c r="B269" s="53" t="s">
        <v>905</v>
      </c>
      <c r="C269" s="1" t="str">
        <f>VLOOKUP(B269,Remark!G:H,2,0)</f>
        <v>Kerry</v>
      </c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83">
        <f t="shared" si="19"/>
        <v>0</v>
      </c>
      <c r="Y269" s="21"/>
      <c r="Z269" s="21"/>
      <c r="AA269" s="83">
        <f t="shared" si="20"/>
        <v>0</v>
      </c>
      <c r="AB269" s="43">
        <v>1</v>
      </c>
      <c r="AC269" s="44">
        <v>59</v>
      </c>
      <c r="AD269" s="83">
        <f t="shared" si="21"/>
        <v>14.75</v>
      </c>
    </row>
    <row r="270" spans="1:30" ht="15.75" customHeight="1">
      <c r="A270" s="1">
        <v>269</v>
      </c>
      <c r="B270" s="53" t="s">
        <v>906</v>
      </c>
      <c r="C270" s="1" t="str">
        <f>VLOOKUP(B270,Remark!G:H,2,0)</f>
        <v>PINK</v>
      </c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83">
        <f t="shared" si="19"/>
        <v>0</v>
      </c>
      <c r="Y270" s="21"/>
      <c r="Z270" s="21"/>
      <c r="AA270" s="83">
        <f t="shared" si="20"/>
        <v>0</v>
      </c>
      <c r="AB270" s="43"/>
      <c r="AC270" s="44"/>
      <c r="AD270" s="83">
        <f t="shared" si="21"/>
        <v>0</v>
      </c>
    </row>
    <row r="271" spans="1:30" ht="15.75" customHeight="1">
      <c r="A271" s="1">
        <v>270</v>
      </c>
      <c r="B271" s="53" t="s">
        <v>907</v>
      </c>
      <c r="C271" s="1" t="str">
        <f>VLOOKUP(B271,Remark!G:H,2,0)</f>
        <v>PINK</v>
      </c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83">
        <f t="shared" si="19"/>
        <v>0</v>
      </c>
      <c r="Y271" s="21"/>
      <c r="Z271" s="21"/>
      <c r="AA271" s="83">
        <f t="shared" si="20"/>
        <v>0</v>
      </c>
      <c r="AB271" s="43">
        <v>4</v>
      </c>
      <c r="AC271" s="44">
        <v>396</v>
      </c>
      <c r="AD271" s="83">
        <f t="shared" si="21"/>
        <v>99</v>
      </c>
    </row>
    <row r="272" spans="1:30" ht="15.75" customHeight="1">
      <c r="A272" s="1">
        <v>271</v>
      </c>
      <c r="B272" s="53" t="s">
        <v>908</v>
      </c>
      <c r="C272" s="1" t="str">
        <f>VLOOKUP(B272,Remark!G:H,2,0)</f>
        <v>Kerry</v>
      </c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83">
        <f t="shared" si="19"/>
        <v>0</v>
      </c>
      <c r="Y272" s="21"/>
      <c r="Z272" s="21"/>
      <c r="AA272" s="83">
        <f t="shared" si="20"/>
        <v>0</v>
      </c>
      <c r="AB272" s="43">
        <v>5</v>
      </c>
      <c r="AC272" s="44">
        <v>431</v>
      </c>
      <c r="AD272" s="83">
        <f t="shared" si="21"/>
        <v>107.75</v>
      </c>
    </row>
    <row r="273" spans="1:34" ht="15.75" customHeight="1">
      <c r="A273" s="1">
        <v>272</v>
      </c>
      <c r="B273" s="53" t="s">
        <v>909</v>
      </c>
      <c r="C273" s="1" t="str">
        <f>VLOOKUP(B273,Remark!G:H,2,0)</f>
        <v>PINK</v>
      </c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83">
        <f t="shared" si="19"/>
        <v>0</v>
      </c>
      <c r="Y273" s="21"/>
      <c r="Z273" s="21"/>
      <c r="AA273" s="83">
        <f t="shared" si="20"/>
        <v>0</v>
      </c>
      <c r="AB273" s="43"/>
      <c r="AC273" s="44"/>
      <c r="AD273" s="83">
        <f t="shared" si="21"/>
        <v>0</v>
      </c>
    </row>
    <row r="274" spans="1:34" ht="15.75" customHeight="1">
      <c r="A274" s="1">
        <v>273</v>
      </c>
      <c r="B274" s="53" t="s">
        <v>910</v>
      </c>
      <c r="C274" s="1" t="str">
        <f>VLOOKUP(B274,Remark!G:H,2,0)</f>
        <v>PINK</v>
      </c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83">
        <f t="shared" si="19"/>
        <v>0</v>
      </c>
      <c r="Y274" s="21"/>
      <c r="Z274" s="21"/>
      <c r="AA274" s="83">
        <f t="shared" si="20"/>
        <v>0</v>
      </c>
      <c r="AB274" s="43"/>
      <c r="AC274" s="44"/>
      <c r="AD274" s="83">
        <f t="shared" si="21"/>
        <v>0</v>
      </c>
    </row>
    <row r="275" spans="1:34" ht="15.75" customHeight="1">
      <c r="A275" s="1">
        <v>274</v>
      </c>
      <c r="B275" s="53" t="s">
        <v>911</v>
      </c>
      <c r="C275" s="1" t="str">
        <f>VLOOKUP(B275,Remark!G:H,2,0)</f>
        <v>CHC4</v>
      </c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83">
        <f t="shared" si="19"/>
        <v>0</v>
      </c>
      <c r="Y275" s="21"/>
      <c r="Z275" s="21"/>
      <c r="AA275" s="83">
        <f t="shared" si="20"/>
        <v>0</v>
      </c>
      <c r="AB275" s="43">
        <v>4</v>
      </c>
      <c r="AC275" s="44">
        <v>312</v>
      </c>
      <c r="AD275" s="83">
        <f t="shared" si="21"/>
        <v>78</v>
      </c>
    </row>
    <row r="276" spans="1:34" ht="15.75" customHeight="1">
      <c r="A276" s="1">
        <v>275</v>
      </c>
      <c r="B276" s="53" t="s">
        <v>912</v>
      </c>
      <c r="C276" s="1" t="str">
        <f>VLOOKUP(B276,Remark!G:H,2,0)</f>
        <v>Kerry</v>
      </c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83">
        <f t="shared" si="19"/>
        <v>0</v>
      </c>
      <c r="Y276" s="21"/>
      <c r="Z276" s="21"/>
      <c r="AA276" s="83">
        <f t="shared" si="20"/>
        <v>0</v>
      </c>
      <c r="AB276" s="43">
        <v>3</v>
      </c>
      <c r="AC276" s="44">
        <v>129</v>
      </c>
      <c r="AD276" s="83">
        <f t="shared" si="21"/>
        <v>32.25</v>
      </c>
    </row>
    <row r="277" spans="1:34" ht="15.75" customHeight="1">
      <c r="A277" s="1">
        <v>276</v>
      </c>
      <c r="B277" s="53" t="s">
        <v>913</v>
      </c>
      <c r="C277" s="1" t="str">
        <f>VLOOKUP(B277,Remark!G:H,2,0)</f>
        <v>CHC4</v>
      </c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83">
        <f t="shared" si="19"/>
        <v>0</v>
      </c>
      <c r="Y277" s="21"/>
      <c r="Z277" s="21"/>
      <c r="AA277" s="83">
        <f t="shared" si="20"/>
        <v>0</v>
      </c>
      <c r="AB277" s="43"/>
      <c r="AC277" s="44"/>
      <c r="AD277" s="83">
        <f t="shared" si="21"/>
        <v>0</v>
      </c>
    </row>
    <row r="278" spans="1:34" ht="15.75" customHeight="1">
      <c r="A278" s="1">
        <v>277</v>
      </c>
      <c r="B278" s="53" t="s">
        <v>914</v>
      </c>
      <c r="C278" s="1" t="str">
        <f>VLOOKUP(B278,Remark!G:H,2,0)</f>
        <v>CHC4</v>
      </c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83">
        <f t="shared" si="19"/>
        <v>0</v>
      </c>
      <c r="Y278" s="21"/>
      <c r="Z278" s="21"/>
      <c r="AA278" s="83">
        <f t="shared" si="20"/>
        <v>0</v>
      </c>
      <c r="AB278" s="43"/>
      <c r="AC278" s="44"/>
      <c r="AD278" s="83">
        <f t="shared" si="21"/>
        <v>0</v>
      </c>
    </row>
    <row r="279" spans="1:34" ht="15.75" customHeight="1">
      <c r="A279" s="1">
        <v>278</v>
      </c>
      <c r="B279" s="53" t="s">
        <v>915</v>
      </c>
      <c r="C279" s="1" t="str">
        <f>VLOOKUP(B279,Remark!G:H,2,0)</f>
        <v>Kerry</v>
      </c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83">
        <f t="shared" si="19"/>
        <v>0</v>
      </c>
      <c r="Y279" s="21"/>
      <c r="Z279" s="21"/>
      <c r="AA279" s="83">
        <f t="shared" si="20"/>
        <v>0</v>
      </c>
      <c r="AB279" s="43">
        <v>1</v>
      </c>
      <c r="AC279" s="44">
        <v>35</v>
      </c>
      <c r="AD279" s="83">
        <f t="shared" si="21"/>
        <v>8.75</v>
      </c>
      <c r="AE279" s="89" t="s">
        <v>1031</v>
      </c>
      <c r="AG279" s="79"/>
      <c r="AH279" s="90">
        <v>238</v>
      </c>
    </row>
    <row r="280" spans="1:34" ht="15.75" customHeight="1">
      <c r="A280" s="128" t="s">
        <v>926</v>
      </c>
      <c r="B280" s="129"/>
      <c r="C280" s="130"/>
      <c r="D280" s="88">
        <f t="shared" ref="D280:AC280" si="22">SUM(D3:D279)</f>
        <v>113</v>
      </c>
      <c r="E280" s="88">
        <f t="shared" si="22"/>
        <v>7515</v>
      </c>
      <c r="F280" s="88">
        <f t="shared" si="22"/>
        <v>1878.75</v>
      </c>
      <c r="G280" s="88">
        <f t="shared" si="22"/>
        <v>146</v>
      </c>
      <c r="H280" s="88">
        <f t="shared" si="22"/>
        <v>9994</v>
      </c>
      <c r="I280" s="88">
        <f t="shared" si="22"/>
        <v>2498.5</v>
      </c>
      <c r="J280" s="88">
        <f t="shared" si="22"/>
        <v>278</v>
      </c>
      <c r="K280" s="88">
        <f t="shared" si="22"/>
        <v>19946</v>
      </c>
      <c r="L280" s="88">
        <f t="shared" si="22"/>
        <v>4986.5</v>
      </c>
      <c r="M280" s="88">
        <f t="shared" si="22"/>
        <v>460</v>
      </c>
      <c r="N280" s="88">
        <f t="shared" si="22"/>
        <v>31836</v>
      </c>
      <c r="O280" s="88">
        <f t="shared" si="22"/>
        <v>7959</v>
      </c>
      <c r="P280" s="88">
        <f t="shared" si="22"/>
        <v>737</v>
      </c>
      <c r="Q280" s="88">
        <f t="shared" si="22"/>
        <v>50055</v>
      </c>
      <c r="R280" s="88">
        <f t="shared" si="22"/>
        <v>12513.75</v>
      </c>
      <c r="S280" s="88">
        <f t="shared" si="22"/>
        <v>3117</v>
      </c>
      <c r="T280" s="88">
        <f t="shared" si="22"/>
        <v>221898</v>
      </c>
      <c r="U280" s="88">
        <f t="shared" si="22"/>
        <v>55474.5</v>
      </c>
      <c r="V280" s="88">
        <f t="shared" si="22"/>
        <v>7424</v>
      </c>
      <c r="W280" s="88">
        <f t="shared" si="22"/>
        <v>513724</v>
      </c>
      <c r="X280" s="88">
        <f t="shared" si="22"/>
        <v>128431</v>
      </c>
      <c r="Y280" s="88">
        <f t="shared" si="22"/>
        <v>18200</v>
      </c>
      <c r="Z280" s="88">
        <f t="shared" si="22"/>
        <v>1261520</v>
      </c>
      <c r="AA280" s="88">
        <f t="shared" si="22"/>
        <v>315380</v>
      </c>
      <c r="AB280" s="88">
        <f t="shared" si="22"/>
        <v>26425</v>
      </c>
      <c r="AC280" s="88">
        <f t="shared" si="22"/>
        <v>1771147</v>
      </c>
      <c r="AD280" s="100">
        <f>SUM(AD3:AD279)</f>
        <v>442786.75</v>
      </c>
    </row>
    <row r="281" spans="1:34" ht="15.75" customHeight="1">
      <c r="AB281" s="78"/>
      <c r="AC281" s="78"/>
    </row>
  </sheetData>
  <autoFilter ref="A2:AH280"/>
  <mergeCells count="13">
    <mergeCell ref="A280:C280"/>
    <mergeCell ref="AB1:AD1"/>
    <mergeCell ref="A1:A2"/>
    <mergeCell ref="B1:B2"/>
    <mergeCell ref="C1:C2"/>
    <mergeCell ref="D1:F1"/>
    <mergeCell ref="J1:L1"/>
    <mergeCell ref="G1:I1"/>
    <mergeCell ref="M1:O1"/>
    <mergeCell ref="P1:R1"/>
    <mergeCell ref="S1:U1"/>
    <mergeCell ref="V1:X1"/>
    <mergeCell ref="Y1:AA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showGridLines="0" workbookViewId="0">
      <selection activeCell="F14" sqref="F14"/>
    </sheetView>
  </sheetViews>
  <sheetFormatPr defaultRowHeight="15" customHeight="1"/>
  <cols>
    <col min="1" max="1" width="11" style="20" customWidth="1"/>
    <col min="2" max="2" width="33.140625" style="20" customWidth="1"/>
    <col min="3" max="3" width="12.28515625" style="20" customWidth="1"/>
    <col min="4" max="5" width="9.5703125" style="20" customWidth="1"/>
    <col min="6" max="6" width="10" style="20" bestFit="1" customWidth="1"/>
    <col min="7" max="16384" width="9.140625" style="20"/>
  </cols>
  <sheetData>
    <row r="1" spans="1:6" ht="15" customHeight="1">
      <c r="A1" s="139" t="s">
        <v>0</v>
      </c>
      <c r="B1" s="140" t="s">
        <v>2</v>
      </c>
      <c r="C1" s="139" t="s">
        <v>1</v>
      </c>
      <c r="D1" s="131">
        <v>43040</v>
      </c>
      <c r="E1" s="131"/>
      <c r="F1" s="131"/>
    </row>
    <row r="2" spans="1:6" ht="15" customHeight="1">
      <c r="A2" s="139"/>
      <c r="B2" s="140"/>
      <c r="C2" s="139"/>
      <c r="D2" s="64" t="s">
        <v>925</v>
      </c>
      <c r="E2" s="64" t="s">
        <v>924</v>
      </c>
      <c r="F2" s="87">
        <v>0.25</v>
      </c>
    </row>
    <row r="3" spans="1:6" ht="15" customHeight="1">
      <c r="A3" s="54" t="s">
        <v>919</v>
      </c>
      <c r="B3" s="13" t="s">
        <v>920</v>
      </c>
      <c r="C3" s="55" t="str">
        <f>VLOOKUP(B3,Remark!O:P,2,0)</f>
        <v>BANA</v>
      </c>
      <c r="D3" s="55">
        <v>172</v>
      </c>
      <c r="E3" s="55">
        <v>13988</v>
      </c>
      <c r="F3" s="83">
        <f>E3*25%</f>
        <v>3497</v>
      </c>
    </row>
    <row r="4" spans="1:6" ht="15" customHeight="1">
      <c r="A4" s="54" t="s">
        <v>921</v>
      </c>
      <c r="B4" s="13" t="s">
        <v>922</v>
      </c>
      <c r="C4" s="55" t="str">
        <f>VLOOKUP(B4,Remark!O:P,2,0)</f>
        <v>Kerry</v>
      </c>
      <c r="D4" s="55">
        <v>822</v>
      </c>
      <c r="E4" s="55">
        <v>67772</v>
      </c>
      <c r="F4" s="83">
        <f t="shared" ref="F4" si="0">E4*25%</f>
        <v>16943</v>
      </c>
    </row>
    <row r="5" spans="1:6" ht="15" customHeight="1">
      <c r="A5" s="141" t="s">
        <v>927</v>
      </c>
      <c r="B5" s="142"/>
      <c r="C5" s="143"/>
      <c r="D5" s="91">
        <f>SUM(D3:D4)</f>
        <v>994</v>
      </c>
      <c r="E5" s="91">
        <f t="shared" ref="E5:F5" si="1">SUM(E3:E4)</f>
        <v>81760</v>
      </c>
      <c r="F5" s="103">
        <f t="shared" si="1"/>
        <v>20440</v>
      </c>
    </row>
  </sheetData>
  <mergeCells count="5">
    <mergeCell ref="A1:A2"/>
    <mergeCell ref="B1:B2"/>
    <mergeCell ref="C1:C2"/>
    <mergeCell ref="A5:C5"/>
    <mergeCell ref="D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3"/>
  <sheetViews>
    <sheetView showGridLines="0" workbookViewId="0">
      <pane xSplit="3" ySplit="2" topLeftCell="P3" activePane="bottomRight" state="frozen"/>
      <selection pane="topRight" activeCell="D1" sqref="D1"/>
      <selection pane="bottomLeft" activeCell="A3" sqref="A3"/>
      <selection pane="bottomRight" activeCell="Q11" sqref="Q11:Q12"/>
    </sheetView>
  </sheetViews>
  <sheetFormatPr defaultRowHeight="15"/>
  <cols>
    <col min="2" max="2" width="31.7109375" customWidth="1"/>
    <col min="4" max="4" width="10.28515625" hidden="1" customWidth="1"/>
    <col min="5" max="6" width="10.7109375" hidden="1" customWidth="1"/>
    <col min="7" max="7" width="9.28515625" hidden="1" customWidth="1"/>
    <col min="8" max="9" width="10" hidden="1" customWidth="1"/>
    <col min="10" max="10" width="9.42578125" hidden="1" customWidth="1"/>
    <col min="11" max="12" width="10.85546875" hidden="1" customWidth="1"/>
    <col min="13" max="13" width="9.140625" hidden="1" customWidth="1"/>
    <col min="14" max="15" width="10.5703125" hidden="1" customWidth="1"/>
    <col min="16" max="16" width="9.7109375" customWidth="1"/>
    <col min="17" max="18" width="11.5703125" customWidth="1"/>
  </cols>
  <sheetData>
    <row r="1" spans="1:18">
      <c r="A1" s="150" t="s">
        <v>0</v>
      </c>
      <c r="B1" s="151" t="s">
        <v>2</v>
      </c>
      <c r="C1" s="150" t="s">
        <v>1</v>
      </c>
      <c r="D1" s="144">
        <v>42948</v>
      </c>
      <c r="E1" s="145"/>
      <c r="F1" s="146"/>
      <c r="G1" s="144">
        <v>42979</v>
      </c>
      <c r="H1" s="145"/>
      <c r="I1" s="146"/>
      <c r="J1" s="144">
        <v>43009</v>
      </c>
      <c r="K1" s="145"/>
      <c r="L1" s="146"/>
      <c r="M1" s="144">
        <v>43040</v>
      </c>
      <c r="N1" s="145"/>
      <c r="O1" s="146"/>
      <c r="P1" s="131">
        <v>43070</v>
      </c>
      <c r="Q1" s="131"/>
      <c r="R1" s="131"/>
    </row>
    <row r="2" spans="1:18">
      <c r="A2" s="150"/>
      <c r="B2" s="151"/>
      <c r="C2" s="150"/>
      <c r="D2" s="61" t="s">
        <v>925</v>
      </c>
      <c r="E2" s="61" t="s">
        <v>924</v>
      </c>
      <c r="F2" s="92">
        <v>0.25</v>
      </c>
      <c r="G2" s="61" t="s">
        <v>925</v>
      </c>
      <c r="H2" s="61" t="s">
        <v>924</v>
      </c>
      <c r="I2" s="92">
        <v>0.25</v>
      </c>
      <c r="J2" s="61" t="s">
        <v>925</v>
      </c>
      <c r="K2" s="61" t="s">
        <v>924</v>
      </c>
      <c r="L2" s="92">
        <v>0.25</v>
      </c>
      <c r="M2" s="61" t="s">
        <v>925</v>
      </c>
      <c r="N2" s="61" t="s">
        <v>924</v>
      </c>
      <c r="O2" s="92">
        <v>0.25</v>
      </c>
      <c r="P2" s="77" t="s">
        <v>925</v>
      </c>
      <c r="Q2" s="77" t="s">
        <v>924</v>
      </c>
      <c r="R2" s="87">
        <v>0.25</v>
      </c>
    </row>
    <row r="3" spans="1:18">
      <c r="A3" s="56" t="s">
        <v>263</v>
      </c>
      <c r="B3" s="57" t="s">
        <v>264</v>
      </c>
      <c r="C3" s="60" t="str">
        <f>VLOOKUP(A3,Remark!J:L,3,0)</f>
        <v>SLOM</v>
      </c>
      <c r="D3" s="59">
        <v>47</v>
      </c>
      <c r="E3" s="59">
        <v>4035</v>
      </c>
      <c r="F3" s="83">
        <f t="shared" ref="F3:F66" si="0">E3*25%</f>
        <v>1008.75</v>
      </c>
      <c r="G3" s="58"/>
      <c r="H3" s="58"/>
      <c r="I3" s="83">
        <f t="shared" ref="I3:I66" si="1">H3*25%</f>
        <v>0</v>
      </c>
      <c r="J3" s="58">
        <v>91</v>
      </c>
      <c r="K3" s="58">
        <v>9655</v>
      </c>
      <c r="L3" s="83">
        <f t="shared" ref="L3:L66" si="2">K3*25%</f>
        <v>2413.75</v>
      </c>
      <c r="M3" s="58"/>
      <c r="N3" s="58">
        <v>9120</v>
      </c>
      <c r="O3" s="83">
        <f t="shared" ref="O3:O66" si="3">N3*25%</f>
        <v>2280</v>
      </c>
      <c r="P3" s="81">
        <v>12</v>
      </c>
      <c r="Q3" s="81">
        <v>1670</v>
      </c>
      <c r="R3" s="83">
        <f>Q3*25%</f>
        <v>417.5</v>
      </c>
    </row>
    <row r="4" spans="1:18">
      <c r="A4" s="56" t="s">
        <v>266</v>
      </c>
      <c r="B4" s="57" t="s">
        <v>267</v>
      </c>
      <c r="C4" s="60" t="str">
        <f>VLOOKUP(A4,Remark!J:L,3,0)</f>
        <v>SLOM</v>
      </c>
      <c r="D4" s="59">
        <v>46</v>
      </c>
      <c r="E4" s="59">
        <v>3445</v>
      </c>
      <c r="F4" s="83">
        <f t="shared" si="0"/>
        <v>861.25</v>
      </c>
      <c r="G4" s="62"/>
      <c r="H4" s="62"/>
      <c r="I4" s="83">
        <f t="shared" si="1"/>
        <v>0</v>
      </c>
      <c r="J4" s="62">
        <v>101</v>
      </c>
      <c r="K4" s="58">
        <v>11385</v>
      </c>
      <c r="L4" s="83">
        <f t="shared" si="2"/>
        <v>2846.25</v>
      </c>
      <c r="M4" s="58"/>
      <c r="N4" s="58">
        <v>10490</v>
      </c>
      <c r="O4" s="83">
        <f t="shared" si="3"/>
        <v>2622.5</v>
      </c>
      <c r="P4" s="81">
        <v>177</v>
      </c>
      <c r="Q4" s="81">
        <v>23790</v>
      </c>
      <c r="R4" s="83">
        <f t="shared" ref="R4:R66" si="4">Q4*25%</f>
        <v>5947.5</v>
      </c>
    </row>
    <row r="5" spans="1:18">
      <c r="A5" s="56" t="s">
        <v>268</v>
      </c>
      <c r="B5" s="57" t="s">
        <v>269</v>
      </c>
      <c r="C5" s="60" t="str">
        <f>VLOOKUP(A5,Remark!J:L,3,0)</f>
        <v>SLOM</v>
      </c>
      <c r="D5" s="60">
        <v>56</v>
      </c>
      <c r="E5" s="59">
        <v>5515</v>
      </c>
      <c r="F5" s="83">
        <f t="shared" si="0"/>
        <v>1378.75</v>
      </c>
      <c r="G5" s="62"/>
      <c r="H5" s="62"/>
      <c r="I5" s="83">
        <f t="shared" si="1"/>
        <v>0</v>
      </c>
      <c r="J5" s="62">
        <v>118</v>
      </c>
      <c r="K5" s="58">
        <v>12390</v>
      </c>
      <c r="L5" s="83">
        <f t="shared" si="2"/>
        <v>3097.5</v>
      </c>
      <c r="M5" s="58"/>
      <c r="N5" s="58">
        <v>15020</v>
      </c>
      <c r="O5" s="83">
        <f t="shared" si="3"/>
        <v>3755</v>
      </c>
      <c r="P5" s="81">
        <v>149</v>
      </c>
      <c r="Q5" s="81">
        <v>16235</v>
      </c>
      <c r="R5" s="83">
        <f t="shared" si="4"/>
        <v>4058.75</v>
      </c>
    </row>
    <row r="6" spans="1:18">
      <c r="A6" s="56" t="s">
        <v>270</v>
      </c>
      <c r="B6" s="57" t="s">
        <v>271</v>
      </c>
      <c r="C6" s="60" t="str">
        <f>VLOOKUP(A6,Remark!J:L,3,0)</f>
        <v>ONUT</v>
      </c>
      <c r="D6" s="60">
        <v>20</v>
      </c>
      <c r="E6" s="59">
        <v>1915</v>
      </c>
      <c r="F6" s="83">
        <f t="shared" si="0"/>
        <v>478.75</v>
      </c>
      <c r="G6" s="62">
        <v>44</v>
      </c>
      <c r="H6" s="62">
        <v>3625</v>
      </c>
      <c r="I6" s="83">
        <f t="shared" si="1"/>
        <v>906.25</v>
      </c>
      <c r="J6" s="62">
        <v>45</v>
      </c>
      <c r="K6" s="58">
        <v>3920</v>
      </c>
      <c r="L6" s="83">
        <f t="shared" si="2"/>
        <v>980</v>
      </c>
      <c r="M6" s="58"/>
      <c r="N6" s="58">
        <v>4005</v>
      </c>
      <c r="O6" s="83">
        <f t="shared" si="3"/>
        <v>1001.25</v>
      </c>
      <c r="P6" s="81">
        <v>70</v>
      </c>
      <c r="Q6" s="81">
        <v>6645</v>
      </c>
      <c r="R6" s="83">
        <f t="shared" si="4"/>
        <v>1661.25</v>
      </c>
    </row>
    <row r="7" spans="1:18">
      <c r="A7" s="56" t="s">
        <v>272</v>
      </c>
      <c r="B7" s="57" t="s">
        <v>273</v>
      </c>
      <c r="C7" s="60" t="str">
        <f>VLOOKUP(A7,Remark!J:L,3,0)</f>
        <v>SLOM</v>
      </c>
      <c r="D7" s="60">
        <v>44</v>
      </c>
      <c r="E7" s="59">
        <v>5955</v>
      </c>
      <c r="F7" s="83">
        <f t="shared" si="0"/>
        <v>1488.75</v>
      </c>
      <c r="G7" s="62"/>
      <c r="H7" s="62"/>
      <c r="I7" s="83">
        <f t="shared" si="1"/>
        <v>0</v>
      </c>
      <c r="J7" s="62">
        <v>70</v>
      </c>
      <c r="K7" s="58">
        <v>8090</v>
      </c>
      <c r="L7" s="83">
        <f t="shared" si="2"/>
        <v>2022.5</v>
      </c>
      <c r="M7" s="58"/>
      <c r="N7" s="58">
        <v>5660</v>
      </c>
      <c r="O7" s="83">
        <f t="shared" si="3"/>
        <v>1415</v>
      </c>
      <c r="P7" s="81">
        <v>37</v>
      </c>
      <c r="Q7" s="81">
        <v>4475</v>
      </c>
      <c r="R7" s="83">
        <f t="shared" si="4"/>
        <v>1118.75</v>
      </c>
    </row>
    <row r="8" spans="1:18">
      <c r="A8" s="56" t="s">
        <v>274</v>
      </c>
      <c r="B8" s="57" t="s">
        <v>275</v>
      </c>
      <c r="C8" s="60" t="str">
        <f>VLOOKUP(A8,Remark!J:L,3,0)</f>
        <v>SLOM</v>
      </c>
      <c r="D8" s="60">
        <v>17</v>
      </c>
      <c r="E8" s="59">
        <v>1800</v>
      </c>
      <c r="F8" s="83">
        <f t="shared" si="0"/>
        <v>450</v>
      </c>
      <c r="G8" s="62"/>
      <c r="H8" s="62"/>
      <c r="I8" s="83">
        <f t="shared" si="1"/>
        <v>0</v>
      </c>
      <c r="J8" s="62">
        <v>59</v>
      </c>
      <c r="K8" s="58">
        <v>5160</v>
      </c>
      <c r="L8" s="83">
        <f t="shared" si="2"/>
        <v>1290</v>
      </c>
      <c r="M8" s="58"/>
      <c r="N8" s="58">
        <v>7730</v>
      </c>
      <c r="O8" s="83">
        <f t="shared" si="3"/>
        <v>1932.5</v>
      </c>
      <c r="P8" s="81">
        <v>82</v>
      </c>
      <c r="Q8" s="81">
        <v>7305</v>
      </c>
      <c r="R8" s="83">
        <f t="shared" si="4"/>
        <v>1826.25</v>
      </c>
    </row>
    <row r="9" spans="1:18">
      <c r="A9" s="56" t="s">
        <v>276</v>
      </c>
      <c r="B9" s="57" t="s">
        <v>277</v>
      </c>
      <c r="C9" s="60" t="str">
        <f>VLOOKUP(A9,Remark!J:L,3,0)</f>
        <v>BKAE</v>
      </c>
      <c r="D9" s="60">
        <v>59</v>
      </c>
      <c r="E9" s="59">
        <v>5735</v>
      </c>
      <c r="F9" s="83">
        <f t="shared" si="0"/>
        <v>1433.75</v>
      </c>
      <c r="G9" s="62">
        <v>64</v>
      </c>
      <c r="H9" s="62">
        <v>5735</v>
      </c>
      <c r="I9" s="83">
        <f t="shared" si="1"/>
        <v>1433.75</v>
      </c>
      <c r="J9" s="62">
        <v>97</v>
      </c>
      <c r="K9" s="58">
        <v>9795</v>
      </c>
      <c r="L9" s="83">
        <f t="shared" si="2"/>
        <v>2448.75</v>
      </c>
      <c r="M9" s="58"/>
      <c r="N9" s="58">
        <v>9565</v>
      </c>
      <c r="O9" s="83">
        <f t="shared" si="3"/>
        <v>2391.25</v>
      </c>
      <c r="P9" s="81">
        <v>104</v>
      </c>
      <c r="Q9" s="81">
        <v>10605</v>
      </c>
      <c r="R9" s="83">
        <f t="shared" si="4"/>
        <v>2651.25</v>
      </c>
    </row>
    <row r="10" spans="1:18">
      <c r="A10" s="56" t="s">
        <v>278</v>
      </c>
      <c r="B10" s="57" t="s">
        <v>279</v>
      </c>
      <c r="C10" s="60" t="str">
        <f>VLOOKUP(A10,Remark!J:L,3,0)</f>
        <v>NKAM</v>
      </c>
      <c r="D10" s="59">
        <v>5</v>
      </c>
      <c r="E10" s="59">
        <v>500</v>
      </c>
      <c r="F10" s="83">
        <f t="shared" si="0"/>
        <v>125</v>
      </c>
      <c r="G10" s="62">
        <v>13</v>
      </c>
      <c r="H10" s="62">
        <v>1665</v>
      </c>
      <c r="I10" s="83">
        <f t="shared" si="1"/>
        <v>416.25</v>
      </c>
      <c r="J10" s="62">
        <v>6</v>
      </c>
      <c r="K10" s="58">
        <v>665</v>
      </c>
      <c r="L10" s="83">
        <f t="shared" si="2"/>
        <v>166.25</v>
      </c>
      <c r="M10" s="58"/>
      <c r="N10" s="58">
        <v>1650</v>
      </c>
      <c r="O10" s="83">
        <f t="shared" si="3"/>
        <v>412.5</v>
      </c>
      <c r="P10" s="81">
        <v>15</v>
      </c>
      <c r="Q10" s="81">
        <v>1985</v>
      </c>
      <c r="R10" s="83">
        <f t="shared" si="4"/>
        <v>496.25</v>
      </c>
    </row>
    <row r="11" spans="1:18">
      <c r="A11" s="56" t="s">
        <v>280</v>
      </c>
      <c r="B11" s="57" t="s">
        <v>281</v>
      </c>
      <c r="C11" s="60" t="str">
        <f>VLOOKUP(A11,Remark!J:L,3,0)</f>
        <v>SLOM</v>
      </c>
      <c r="D11" s="59">
        <v>8</v>
      </c>
      <c r="E11" s="59">
        <v>690</v>
      </c>
      <c r="F11" s="83">
        <f t="shared" si="0"/>
        <v>172.5</v>
      </c>
      <c r="G11" s="62"/>
      <c r="H11" s="62"/>
      <c r="I11" s="83">
        <f t="shared" si="1"/>
        <v>0</v>
      </c>
      <c r="J11" s="62">
        <v>20</v>
      </c>
      <c r="K11" s="58">
        <v>1515</v>
      </c>
      <c r="L11" s="83">
        <f t="shared" si="2"/>
        <v>378.75</v>
      </c>
      <c r="M11" s="58"/>
      <c r="N11" s="58">
        <v>2020</v>
      </c>
      <c r="O11" s="83">
        <f t="shared" si="3"/>
        <v>505</v>
      </c>
      <c r="P11" s="81">
        <v>17</v>
      </c>
      <c r="Q11" s="81">
        <v>1375</v>
      </c>
      <c r="R11" s="83">
        <f t="shared" si="4"/>
        <v>343.75</v>
      </c>
    </row>
    <row r="12" spans="1:18">
      <c r="A12" s="56" t="s">
        <v>282</v>
      </c>
      <c r="B12" s="57" t="s">
        <v>283</v>
      </c>
      <c r="C12" s="60" t="str">
        <f>VLOOKUP(A12,Remark!J:L,3,0)</f>
        <v>TEPA</v>
      </c>
      <c r="D12" s="59">
        <v>11</v>
      </c>
      <c r="E12" s="59">
        <v>740</v>
      </c>
      <c r="F12" s="83">
        <f t="shared" si="0"/>
        <v>185</v>
      </c>
      <c r="G12" s="62">
        <v>14</v>
      </c>
      <c r="H12" s="62">
        <v>1190</v>
      </c>
      <c r="I12" s="83">
        <f t="shared" si="1"/>
        <v>297.5</v>
      </c>
      <c r="J12" s="62">
        <v>10</v>
      </c>
      <c r="K12" s="58">
        <v>875</v>
      </c>
      <c r="L12" s="83">
        <f t="shared" si="2"/>
        <v>218.75</v>
      </c>
      <c r="M12" s="58"/>
      <c r="N12" s="58">
        <v>1180</v>
      </c>
      <c r="O12" s="83">
        <f t="shared" si="3"/>
        <v>295</v>
      </c>
      <c r="P12" s="81">
        <v>14</v>
      </c>
      <c r="Q12" s="81">
        <v>1665</v>
      </c>
      <c r="R12" s="83">
        <f t="shared" si="4"/>
        <v>416.25</v>
      </c>
    </row>
    <row r="13" spans="1:18">
      <c r="A13" s="56" t="s">
        <v>285</v>
      </c>
      <c r="B13" s="57" t="s">
        <v>286</v>
      </c>
      <c r="C13" s="60" t="str">
        <f>VLOOKUP(A13,Remark!J:L,3,0)</f>
        <v>SUKS</v>
      </c>
      <c r="D13" s="59">
        <v>36</v>
      </c>
      <c r="E13" s="59">
        <v>3440</v>
      </c>
      <c r="F13" s="83">
        <f t="shared" si="0"/>
        <v>860</v>
      </c>
      <c r="G13" s="62">
        <v>72</v>
      </c>
      <c r="H13" s="62">
        <v>5695</v>
      </c>
      <c r="I13" s="83">
        <f t="shared" si="1"/>
        <v>1423.75</v>
      </c>
      <c r="J13" s="62">
        <v>104</v>
      </c>
      <c r="K13" s="58">
        <v>8830</v>
      </c>
      <c r="L13" s="83">
        <f t="shared" si="2"/>
        <v>2207.5</v>
      </c>
      <c r="M13" s="58"/>
      <c r="N13" s="58">
        <v>8120</v>
      </c>
      <c r="O13" s="83">
        <f t="shared" si="3"/>
        <v>2030</v>
      </c>
      <c r="P13" s="81">
        <v>163</v>
      </c>
      <c r="Q13" s="81">
        <v>16720</v>
      </c>
      <c r="R13" s="83">
        <f t="shared" si="4"/>
        <v>4180</v>
      </c>
    </row>
    <row r="14" spans="1:18">
      <c r="A14" s="56" t="s">
        <v>287</v>
      </c>
      <c r="B14" s="57" t="s">
        <v>288</v>
      </c>
      <c r="C14" s="60" t="str">
        <f>VLOOKUP(A14,Remark!J:L,3,0)</f>
        <v>MTNG</v>
      </c>
      <c r="D14" s="59">
        <v>29</v>
      </c>
      <c r="E14" s="59">
        <v>2105</v>
      </c>
      <c r="F14" s="83">
        <f t="shared" si="0"/>
        <v>526.25</v>
      </c>
      <c r="G14" s="62">
        <v>38</v>
      </c>
      <c r="H14" s="62">
        <v>3165</v>
      </c>
      <c r="I14" s="83">
        <f t="shared" si="1"/>
        <v>791.25</v>
      </c>
      <c r="J14" s="62">
        <v>25</v>
      </c>
      <c r="K14" s="58">
        <v>2490</v>
      </c>
      <c r="L14" s="83">
        <f t="shared" si="2"/>
        <v>622.5</v>
      </c>
      <c r="M14" s="58"/>
      <c r="N14" s="58">
        <v>3860</v>
      </c>
      <c r="O14" s="83">
        <f t="shared" si="3"/>
        <v>965</v>
      </c>
      <c r="P14" s="81">
        <v>30</v>
      </c>
      <c r="Q14" s="81">
        <v>2940</v>
      </c>
      <c r="R14" s="83">
        <f t="shared" si="4"/>
        <v>735</v>
      </c>
    </row>
    <row r="15" spans="1:18">
      <c r="A15" s="56" t="s">
        <v>289</v>
      </c>
      <c r="B15" s="57" t="s">
        <v>290</v>
      </c>
      <c r="C15" s="60" t="str">
        <f>VLOOKUP(A15,Remark!J:L,3,0)</f>
        <v>TNON</v>
      </c>
      <c r="D15" s="59">
        <v>19</v>
      </c>
      <c r="E15" s="59">
        <v>1475</v>
      </c>
      <c r="F15" s="83">
        <f t="shared" si="0"/>
        <v>368.75</v>
      </c>
      <c r="G15" s="62">
        <v>37</v>
      </c>
      <c r="H15" s="62">
        <v>3840</v>
      </c>
      <c r="I15" s="83">
        <f t="shared" si="1"/>
        <v>960</v>
      </c>
      <c r="J15" s="62">
        <v>37</v>
      </c>
      <c r="K15" s="58">
        <v>3970</v>
      </c>
      <c r="L15" s="83">
        <f t="shared" si="2"/>
        <v>992.5</v>
      </c>
      <c r="M15" s="58"/>
      <c r="N15" s="58">
        <v>3870</v>
      </c>
      <c r="O15" s="83">
        <f t="shared" si="3"/>
        <v>967.5</v>
      </c>
      <c r="P15" s="81">
        <v>33</v>
      </c>
      <c r="Q15" s="81">
        <v>3725</v>
      </c>
      <c r="R15" s="83">
        <f t="shared" si="4"/>
        <v>931.25</v>
      </c>
    </row>
    <row r="16" spans="1:18">
      <c r="A16" s="56" t="s">
        <v>291</v>
      </c>
      <c r="B16" s="57" t="s">
        <v>292</v>
      </c>
      <c r="C16" s="60" t="str">
        <f>VLOOKUP(A16,Remark!J:L,3,0)</f>
        <v>TSIT</v>
      </c>
      <c r="D16" s="59">
        <v>19</v>
      </c>
      <c r="E16" s="59">
        <v>2025</v>
      </c>
      <c r="F16" s="83">
        <f t="shared" si="0"/>
        <v>506.25</v>
      </c>
      <c r="G16" s="62">
        <v>28</v>
      </c>
      <c r="H16" s="62">
        <v>2105</v>
      </c>
      <c r="I16" s="83">
        <f t="shared" si="1"/>
        <v>526.25</v>
      </c>
      <c r="J16" s="62">
        <v>37</v>
      </c>
      <c r="K16" s="58">
        <v>2940</v>
      </c>
      <c r="L16" s="83">
        <f t="shared" si="2"/>
        <v>735</v>
      </c>
      <c r="M16" s="58"/>
      <c r="N16" s="58">
        <v>5035</v>
      </c>
      <c r="O16" s="83">
        <f t="shared" si="3"/>
        <v>1258.75</v>
      </c>
      <c r="P16" s="81">
        <v>57</v>
      </c>
      <c r="Q16" s="81">
        <v>5445</v>
      </c>
      <c r="R16" s="83">
        <f t="shared" si="4"/>
        <v>1361.25</v>
      </c>
    </row>
    <row r="17" spans="1:18">
      <c r="A17" s="56" t="s">
        <v>293</v>
      </c>
      <c r="B17" s="57" t="s">
        <v>294</v>
      </c>
      <c r="C17" s="60" t="str">
        <f>VLOOKUP(A17,Remark!J:L,3,0)</f>
        <v>SLOM</v>
      </c>
      <c r="D17" s="59">
        <v>166</v>
      </c>
      <c r="E17" s="59">
        <v>19300</v>
      </c>
      <c r="F17" s="83">
        <f t="shared" si="0"/>
        <v>4825</v>
      </c>
      <c r="G17" s="62"/>
      <c r="H17" s="62"/>
      <c r="I17" s="83">
        <f t="shared" si="1"/>
        <v>0</v>
      </c>
      <c r="J17" s="62">
        <v>332</v>
      </c>
      <c r="K17" s="58">
        <v>35120</v>
      </c>
      <c r="L17" s="83">
        <f t="shared" si="2"/>
        <v>8780</v>
      </c>
      <c r="M17" s="58"/>
      <c r="N17" s="58">
        <v>44370</v>
      </c>
      <c r="O17" s="83">
        <f t="shared" si="3"/>
        <v>11092.5</v>
      </c>
      <c r="P17" s="81">
        <v>472</v>
      </c>
      <c r="Q17" s="81">
        <v>56815</v>
      </c>
      <c r="R17" s="83">
        <f t="shared" si="4"/>
        <v>14203.75</v>
      </c>
    </row>
    <row r="18" spans="1:18">
      <c r="A18" s="56" t="s">
        <v>295</v>
      </c>
      <c r="B18" s="57" t="s">
        <v>296</v>
      </c>
      <c r="C18" s="60" t="str">
        <f>VLOOKUP(A18,Remark!J:L,3,0)</f>
        <v>BSTO</v>
      </c>
      <c r="D18" s="59">
        <v>78</v>
      </c>
      <c r="E18" s="59">
        <v>6760</v>
      </c>
      <c r="F18" s="83">
        <f t="shared" si="0"/>
        <v>1690</v>
      </c>
      <c r="G18" s="62">
        <v>154</v>
      </c>
      <c r="H18" s="62">
        <v>13265</v>
      </c>
      <c r="I18" s="83">
        <f t="shared" si="1"/>
        <v>3316.25</v>
      </c>
      <c r="J18" s="62">
        <v>173</v>
      </c>
      <c r="K18" s="58">
        <v>14555</v>
      </c>
      <c r="L18" s="83">
        <f t="shared" si="2"/>
        <v>3638.75</v>
      </c>
      <c r="M18" s="58"/>
      <c r="N18" s="58">
        <v>16725</v>
      </c>
      <c r="O18" s="83">
        <f t="shared" si="3"/>
        <v>4181.25</v>
      </c>
      <c r="P18" s="81">
        <v>231</v>
      </c>
      <c r="Q18" s="81">
        <v>19540</v>
      </c>
      <c r="R18" s="83">
        <f t="shared" si="4"/>
        <v>4885</v>
      </c>
    </row>
    <row r="19" spans="1:18">
      <c r="A19" s="56" t="s">
        <v>298</v>
      </c>
      <c r="B19" s="57" t="s">
        <v>299</v>
      </c>
      <c r="C19" s="60" t="str">
        <f>VLOOKUP(A19,Remark!J:L,3,0)</f>
        <v>SMUT</v>
      </c>
      <c r="D19" s="59">
        <v>20</v>
      </c>
      <c r="E19" s="59">
        <v>2765</v>
      </c>
      <c r="F19" s="83">
        <f t="shared" si="0"/>
        <v>691.25</v>
      </c>
      <c r="G19" s="62">
        <v>66</v>
      </c>
      <c r="H19" s="62">
        <v>8125</v>
      </c>
      <c r="I19" s="83">
        <f t="shared" si="1"/>
        <v>2031.25</v>
      </c>
      <c r="J19" s="62">
        <v>79</v>
      </c>
      <c r="K19" s="58">
        <v>6860</v>
      </c>
      <c r="L19" s="83">
        <f t="shared" si="2"/>
        <v>1715</v>
      </c>
      <c r="M19" s="58"/>
      <c r="N19" s="58">
        <v>6220</v>
      </c>
      <c r="O19" s="83">
        <f t="shared" si="3"/>
        <v>1555</v>
      </c>
      <c r="P19" s="81">
        <v>94</v>
      </c>
      <c r="Q19" s="81">
        <v>6765</v>
      </c>
      <c r="R19" s="83">
        <f t="shared" si="4"/>
        <v>1691.25</v>
      </c>
    </row>
    <row r="20" spans="1:18">
      <c r="A20" s="56" t="s">
        <v>300</v>
      </c>
      <c r="B20" s="57" t="s">
        <v>301</v>
      </c>
      <c r="C20" s="60" t="str">
        <f>VLOOKUP(A20,Remark!J:L,3,0)</f>
        <v>MPTN</v>
      </c>
      <c r="D20" s="59">
        <v>16</v>
      </c>
      <c r="E20" s="59">
        <v>1595</v>
      </c>
      <c r="F20" s="83">
        <f t="shared" si="0"/>
        <v>398.75</v>
      </c>
      <c r="G20" s="62">
        <v>23</v>
      </c>
      <c r="H20" s="62">
        <v>1960</v>
      </c>
      <c r="I20" s="83">
        <f t="shared" si="1"/>
        <v>490</v>
      </c>
      <c r="J20" s="62">
        <v>22</v>
      </c>
      <c r="K20" s="58">
        <v>2020</v>
      </c>
      <c r="L20" s="83">
        <f t="shared" si="2"/>
        <v>505</v>
      </c>
      <c r="M20" s="58"/>
      <c r="N20" s="58">
        <v>625</v>
      </c>
      <c r="O20" s="83">
        <f t="shared" si="3"/>
        <v>156.25</v>
      </c>
      <c r="P20" s="81">
        <v>15</v>
      </c>
      <c r="Q20" s="81">
        <v>1110</v>
      </c>
      <c r="R20" s="83">
        <f t="shared" si="4"/>
        <v>277.5</v>
      </c>
    </row>
    <row r="21" spans="1:18">
      <c r="A21" s="56" t="s">
        <v>303</v>
      </c>
      <c r="B21" s="57" t="s">
        <v>304</v>
      </c>
      <c r="C21" s="60" t="str">
        <f>VLOOKUP(A21,Remark!J:L,3,0)</f>
        <v>MPTN</v>
      </c>
      <c r="D21" s="59">
        <v>23</v>
      </c>
      <c r="E21" s="59">
        <v>1865</v>
      </c>
      <c r="F21" s="83">
        <f t="shared" si="0"/>
        <v>466.25</v>
      </c>
      <c r="G21" s="62">
        <v>61</v>
      </c>
      <c r="H21" s="62">
        <v>5445</v>
      </c>
      <c r="I21" s="83">
        <f t="shared" si="1"/>
        <v>1361.25</v>
      </c>
      <c r="J21" s="62">
        <v>56</v>
      </c>
      <c r="K21" s="58">
        <v>5455</v>
      </c>
      <c r="L21" s="83">
        <f t="shared" si="2"/>
        <v>1363.75</v>
      </c>
      <c r="M21" s="58"/>
      <c r="N21" s="58">
        <v>7605</v>
      </c>
      <c r="O21" s="83">
        <f t="shared" si="3"/>
        <v>1901.25</v>
      </c>
      <c r="P21" s="81">
        <v>66</v>
      </c>
      <c r="Q21" s="81">
        <v>5765</v>
      </c>
      <c r="R21" s="83">
        <f t="shared" si="4"/>
        <v>1441.25</v>
      </c>
    </row>
    <row r="22" spans="1:18">
      <c r="A22" s="56" t="s">
        <v>305</v>
      </c>
      <c r="B22" s="57" t="s">
        <v>306</v>
      </c>
      <c r="C22" s="60" t="str">
        <f>VLOOKUP(A22,Remark!J:L,3,0)</f>
        <v>BYAI</v>
      </c>
      <c r="D22" s="59">
        <v>22</v>
      </c>
      <c r="E22" s="59">
        <v>1945</v>
      </c>
      <c r="F22" s="83">
        <f t="shared" si="0"/>
        <v>486.25</v>
      </c>
      <c r="G22" s="62">
        <v>14</v>
      </c>
      <c r="H22" s="62">
        <v>1455</v>
      </c>
      <c r="I22" s="83">
        <f t="shared" si="1"/>
        <v>363.75</v>
      </c>
      <c r="J22" s="62">
        <v>22</v>
      </c>
      <c r="K22" s="58">
        <v>2540</v>
      </c>
      <c r="L22" s="83">
        <f t="shared" si="2"/>
        <v>635</v>
      </c>
      <c r="M22" s="58"/>
      <c r="N22" s="58">
        <v>2600</v>
      </c>
      <c r="O22" s="83">
        <f t="shared" si="3"/>
        <v>650</v>
      </c>
      <c r="P22" s="81">
        <v>30</v>
      </c>
      <c r="Q22" s="81">
        <v>3015</v>
      </c>
      <c r="R22" s="83">
        <f t="shared" si="4"/>
        <v>753.75</v>
      </c>
    </row>
    <row r="23" spans="1:18">
      <c r="A23" s="56" t="s">
        <v>308</v>
      </c>
      <c r="B23" s="57" t="s">
        <v>309</v>
      </c>
      <c r="C23" s="60" t="str">
        <f>VLOOKUP(A23,Remark!J:L,3,0)</f>
        <v>RSIT</v>
      </c>
      <c r="D23" s="59">
        <v>28</v>
      </c>
      <c r="E23" s="59">
        <v>3035</v>
      </c>
      <c r="F23" s="83">
        <f t="shared" si="0"/>
        <v>758.75</v>
      </c>
      <c r="G23" s="62">
        <v>23</v>
      </c>
      <c r="H23" s="62">
        <v>2395</v>
      </c>
      <c r="I23" s="83">
        <f t="shared" si="1"/>
        <v>598.75</v>
      </c>
      <c r="J23" s="62">
        <v>13</v>
      </c>
      <c r="K23" s="58">
        <v>1285</v>
      </c>
      <c r="L23" s="83">
        <f t="shared" si="2"/>
        <v>321.25</v>
      </c>
      <c r="M23" s="58"/>
      <c r="N23" s="58">
        <v>3040</v>
      </c>
      <c r="O23" s="83">
        <f t="shared" si="3"/>
        <v>760</v>
      </c>
      <c r="P23" s="81">
        <v>39</v>
      </c>
      <c r="Q23" s="81">
        <v>3800</v>
      </c>
      <c r="R23" s="83">
        <f t="shared" si="4"/>
        <v>950</v>
      </c>
    </row>
    <row r="24" spans="1:18">
      <c r="A24" s="56" t="s">
        <v>311</v>
      </c>
      <c r="B24" s="57" t="s">
        <v>312</v>
      </c>
      <c r="C24" s="60" t="str">
        <f>VLOOKUP(A24,Remark!J:L,3,0)</f>
        <v>TUPM</v>
      </c>
      <c r="D24" s="59">
        <v>48</v>
      </c>
      <c r="E24" s="59">
        <v>6105</v>
      </c>
      <c r="F24" s="83">
        <f t="shared" si="0"/>
        <v>1526.25</v>
      </c>
      <c r="G24" s="62">
        <v>66</v>
      </c>
      <c r="H24" s="62">
        <v>6220</v>
      </c>
      <c r="I24" s="83">
        <f t="shared" si="1"/>
        <v>1555</v>
      </c>
      <c r="J24" s="62">
        <v>47</v>
      </c>
      <c r="K24" s="58">
        <v>4700</v>
      </c>
      <c r="L24" s="83">
        <f t="shared" si="2"/>
        <v>1175</v>
      </c>
      <c r="M24" s="58"/>
      <c r="N24" s="58">
        <v>2360</v>
      </c>
      <c r="O24" s="83">
        <f t="shared" si="3"/>
        <v>590</v>
      </c>
      <c r="P24" s="81">
        <v>0</v>
      </c>
      <c r="Q24" s="81">
        <v>0</v>
      </c>
      <c r="R24" s="83">
        <f t="shared" si="4"/>
        <v>0</v>
      </c>
    </row>
    <row r="25" spans="1:18">
      <c r="A25" s="56" t="s">
        <v>314</v>
      </c>
      <c r="B25" s="57" t="s">
        <v>315</v>
      </c>
      <c r="C25" s="60" t="str">
        <f>VLOOKUP(A25,Remark!J:L,3,0)</f>
        <v>BKEN</v>
      </c>
      <c r="D25" s="59">
        <v>44</v>
      </c>
      <c r="E25" s="59">
        <v>4290</v>
      </c>
      <c r="F25" s="83">
        <f t="shared" si="0"/>
        <v>1072.5</v>
      </c>
      <c r="G25" s="62">
        <v>183</v>
      </c>
      <c r="H25" s="62">
        <v>19850</v>
      </c>
      <c r="I25" s="83">
        <f t="shared" si="1"/>
        <v>4962.5</v>
      </c>
      <c r="J25" s="62">
        <v>161</v>
      </c>
      <c r="K25" s="58">
        <v>15770</v>
      </c>
      <c r="L25" s="83">
        <f t="shared" si="2"/>
        <v>3942.5</v>
      </c>
      <c r="M25" s="58"/>
      <c r="N25" s="58">
        <v>25445</v>
      </c>
      <c r="O25" s="83">
        <f t="shared" si="3"/>
        <v>6361.25</v>
      </c>
      <c r="P25" s="81">
        <v>232</v>
      </c>
      <c r="Q25" s="81">
        <v>23665</v>
      </c>
      <c r="R25" s="83">
        <f t="shared" si="4"/>
        <v>5916.25</v>
      </c>
    </row>
    <row r="26" spans="1:18">
      <c r="A26" s="56" t="s">
        <v>316</v>
      </c>
      <c r="B26" s="57" t="s">
        <v>317</v>
      </c>
      <c r="C26" s="60" t="str">
        <f>VLOOKUP(A26,Remark!J:L,3,0)</f>
        <v>ONUT</v>
      </c>
      <c r="D26" s="59">
        <v>30</v>
      </c>
      <c r="E26" s="59">
        <v>2370</v>
      </c>
      <c r="F26" s="83">
        <f t="shared" si="0"/>
        <v>592.5</v>
      </c>
      <c r="G26" s="62">
        <v>54</v>
      </c>
      <c r="H26" s="62">
        <v>5340</v>
      </c>
      <c r="I26" s="83">
        <f t="shared" si="1"/>
        <v>1335</v>
      </c>
      <c r="J26" s="62">
        <v>54</v>
      </c>
      <c r="K26" s="58">
        <v>5210</v>
      </c>
      <c r="L26" s="83">
        <f t="shared" si="2"/>
        <v>1302.5</v>
      </c>
      <c r="M26" s="58"/>
      <c r="N26" s="58">
        <v>5750</v>
      </c>
      <c r="O26" s="83">
        <f t="shared" si="3"/>
        <v>1437.5</v>
      </c>
      <c r="P26" s="81">
        <v>63</v>
      </c>
      <c r="Q26" s="81">
        <v>6865</v>
      </c>
      <c r="R26" s="83">
        <f t="shared" si="4"/>
        <v>1716.25</v>
      </c>
    </row>
    <row r="27" spans="1:18">
      <c r="A27" s="56" t="s">
        <v>318</v>
      </c>
      <c r="B27" s="57" t="s">
        <v>319</v>
      </c>
      <c r="C27" s="60" t="str">
        <f>VLOOKUP(A27,Remark!J:L,3,0)</f>
        <v>PINK</v>
      </c>
      <c r="D27" s="59">
        <v>14</v>
      </c>
      <c r="E27" s="59">
        <v>1635</v>
      </c>
      <c r="F27" s="83">
        <f t="shared" si="0"/>
        <v>408.75</v>
      </c>
      <c r="G27" s="62">
        <v>106</v>
      </c>
      <c r="H27" s="62">
        <v>10115</v>
      </c>
      <c r="I27" s="83">
        <f t="shared" si="1"/>
        <v>2528.75</v>
      </c>
      <c r="J27" s="62">
        <v>95</v>
      </c>
      <c r="K27" s="58">
        <v>9305</v>
      </c>
      <c r="L27" s="83">
        <f t="shared" si="2"/>
        <v>2326.25</v>
      </c>
      <c r="M27" s="58"/>
      <c r="N27" s="58">
        <v>7810</v>
      </c>
      <c r="O27" s="83">
        <f t="shared" si="3"/>
        <v>1952.5</v>
      </c>
      <c r="P27" s="81">
        <v>109</v>
      </c>
      <c r="Q27" s="81">
        <v>10745</v>
      </c>
      <c r="R27" s="83">
        <f t="shared" si="4"/>
        <v>2686.25</v>
      </c>
    </row>
    <row r="28" spans="1:18">
      <c r="A28" s="56" t="s">
        <v>320</v>
      </c>
      <c r="B28" s="57" t="s">
        <v>321</v>
      </c>
      <c r="C28" s="60" t="str">
        <f>VLOOKUP(A28,Remark!J:L,3,0)</f>
        <v>KSWA</v>
      </c>
      <c r="D28" s="60">
        <v>18</v>
      </c>
      <c r="E28" s="59">
        <v>1640</v>
      </c>
      <c r="F28" s="83">
        <f t="shared" si="0"/>
        <v>410</v>
      </c>
      <c r="G28" s="62">
        <v>47</v>
      </c>
      <c r="H28" s="62">
        <v>4570</v>
      </c>
      <c r="I28" s="83">
        <f t="shared" si="1"/>
        <v>1142.5</v>
      </c>
      <c r="J28" s="62">
        <v>40</v>
      </c>
      <c r="K28" s="58">
        <v>2535</v>
      </c>
      <c r="L28" s="83">
        <f t="shared" si="2"/>
        <v>633.75</v>
      </c>
      <c r="M28" s="58"/>
      <c r="N28" s="58">
        <v>6150</v>
      </c>
      <c r="O28" s="83">
        <f t="shared" si="3"/>
        <v>1537.5</v>
      </c>
      <c r="P28" s="81">
        <v>94</v>
      </c>
      <c r="Q28" s="81">
        <v>7495</v>
      </c>
      <c r="R28" s="83">
        <f t="shared" si="4"/>
        <v>1873.75</v>
      </c>
    </row>
    <row r="29" spans="1:18">
      <c r="A29" s="56" t="s">
        <v>323</v>
      </c>
      <c r="B29" s="57" t="s">
        <v>324</v>
      </c>
      <c r="C29" s="60" t="str">
        <f>VLOOKUP(A29,Remark!J:L,3,0)</f>
        <v>BBUA</v>
      </c>
      <c r="D29" s="60">
        <v>9</v>
      </c>
      <c r="E29" s="59">
        <v>815</v>
      </c>
      <c r="F29" s="83">
        <f t="shared" si="0"/>
        <v>203.75</v>
      </c>
      <c r="G29" s="62">
        <v>54</v>
      </c>
      <c r="H29" s="62">
        <v>4990</v>
      </c>
      <c r="I29" s="83">
        <f t="shared" si="1"/>
        <v>1247.5</v>
      </c>
      <c r="J29" s="62">
        <v>62</v>
      </c>
      <c r="K29" s="58">
        <v>5180</v>
      </c>
      <c r="L29" s="83">
        <f t="shared" si="2"/>
        <v>1295</v>
      </c>
      <c r="M29" s="58"/>
      <c r="N29" s="58">
        <v>4065</v>
      </c>
      <c r="O29" s="83">
        <f t="shared" si="3"/>
        <v>1016.25</v>
      </c>
      <c r="P29" s="81">
        <v>64</v>
      </c>
      <c r="Q29" s="81">
        <v>4880</v>
      </c>
      <c r="R29" s="83">
        <f t="shared" si="4"/>
        <v>1220</v>
      </c>
    </row>
    <row r="30" spans="1:18">
      <c r="A30" s="56" t="s">
        <v>325</v>
      </c>
      <c r="B30" s="57" t="s">
        <v>326</v>
      </c>
      <c r="C30" s="60" t="str">
        <f>VLOOKUP(A30,Remark!J:L,3,0)</f>
        <v>KSWA</v>
      </c>
      <c r="D30" s="60">
        <v>9</v>
      </c>
      <c r="E30" s="59">
        <v>875</v>
      </c>
      <c r="F30" s="83">
        <f t="shared" si="0"/>
        <v>218.75</v>
      </c>
      <c r="G30" s="62">
        <v>29</v>
      </c>
      <c r="H30" s="62">
        <v>2840</v>
      </c>
      <c r="I30" s="83">
        <f t="shared" si="1"/>
        <v>710</v>
      </c>
      <c r="J30" s="62">
        <v>23</v>
      </c>
      <c r="K30" s="58">
        <v>2055</v>
      </c>
      <c r="L30" s="83">
        <f t="shared" si="2"/>
        <v>513.75</v>
      </c>
      <c r="M30" s="58"/>
      <c r="N30" s="58">
        <v>3575</v>
      </c>
      <c r="O30" s="83">
        <f t="shared" si="3"/>
        <v>893.75</v>
      </c>
      <c r="P30" s="81">
        <v>142</v>
      </c>
      <c r="Q30" s="81">
        <v>13755</v>
      </c>
      <c r="R30" s="83">
        <f t="shared" si="4"/>
        <v>3438.75</v>
      </c>
    </row>
    <row r="31" spans="1:18">
      <c r="A31" s="56" t="s">
        <v>327</v>
      </c>
      <c r="B31" s="57" t="s">
        <v>328</v>
      </c>
      <c r="C31" s="60" t="str">
        <f>VLOOKUP(A31,Remark!J:L,3,0)</f>
        <v>TSIT</v>
      </c>
      <c r="D31" s="60">
        <v>23</v>
      </c>
      <c r="E31" s="59">
        <v>1970</v>
      </c>
      <c r="F31" s="83">
        <f t="shared" si="0"/>
        <v>492.5</v>
      </c>
      <c r="G31" s="62">
        <v>112</v>
      </c>
      <c r="H31" s="62">
        <v>11085</v>
      </c>
      <c r="I31" s="83">
        <f t="shared" si="1"/>
        <v>2771.25</v>
      </c>
      <c r="J31" s="62">
        <v>184</v>
      </c>
      <c r="K31" s="58">
        <v>17145</v>
      </c>
      <c r="L31" s="83">
        <f t="shared" si="2"/>
        <v>4286.25</v>
      </c>
      <c r="M31" s="58"/>
      <c r="N31" s="58">
        <v>19170</v>
      </c>
      <c r="O31" s="83">
        <f t="shared" si="3"/>
        <v>4792.5</v>
      </c>
      <c r="P31" s="81">
        <v>253</v>
      </c>
      <c r="Q31" s="81">
        <v>23870</v>
      </c>
      <c r="R31" s="83">
        <f t="shared" si="4"/>
        <v>5967.5</v>
      </c>
    </row>
    <row r="32" spans="1:18">
      <c r="A32" s="56" t="s">
        <v>329</v>
      </c>
      <c r="B32" s="57" t="s">
        <v>330</v>
      </c>
      <c r="C32" s="60" t="str">
        <f>VLOOKUP(A32,Remark!J:L,3,0)</f>
        <v>BKEN</v>
      </c>
      <c r="D32" s="60">
        <v>5</v>
      </c>
      <c r="E32" s="59">
        <v>525</v>
      </c>
      <c r="F32" s="83">
        <f t="shared" si="0"/>
        <v>131.25</v>
      </c>
      <c r="G32" s="62">
        <v>21</v>
      </c>
      <c r="H32" s="62">
        <v>1900</v>
      </c>
      <c r="I32" s="83">
        <f t="shared" si="1"/>
        <v>475</v>
      </c>
      <c r="J32" s="62">
        <v>38</v>
      </c>
      <c r="K32" s="58">
        <v>3215</v>
      </c>
      <c r="L32" s="83">
        <f t="shared" si="2"/>
        <v>803.75</v>
      </c>
      <c r="M32" s="58"/>
      <c r="N32" s="58">
        <v>3780</v>
      </c>
      <c r="O32" s="83">
        <f t="shared" si="3"/>
        <v>945</v>
      </c>
      <c r="P32" s="81">
        <v>76</v>
      </c>
      <c r="Q32" s="81">
        <v>9100</v>
      </c>
      <c r="R32" s="83">
        <f t="shared" si="4"/>
        <v>2275</v>
      </c>
    </row>
    <row r="33" spans="1:18">
      <c r="A33" s="56" t="s">
        <v>331</v>
      </c>
      <c r="B33" s="57" t="s">
        <v>332</v>
      </c>
      <c r="C33" s="60" t="str">
        <f>VLOOKUP(A33,Remark!J:L,3,0)</f>
        <v>TEPA</v>
      </c>
      <c r="D33" s="60">
        <v>48</v>
      </c>
      <c r="E33" s="59">
        <v>4170</v>
      </c>
      <c r="F33" s="83">
        <f t="shared" si="0"/>
        <v>1042.5</v>
      </c>
      <c r="G33" s="62">
        <v>80</v>
      </c>
      <c r="H33" s="62">
        <v>5955</v>
      </c>
      <c r="I33" s="83">
        <f t="shared" si="1"/>
        <v>1488.75</v>
      </c>
      <c r="J33" s="62">
        <v>91</v>
      </c>
      <c r="K33" s="58">
        <v>10475</v>
      </c>
      <c r="L33" s="83">
        <f t="shared" si="2"/>
        <v>2618.75</v>
      </c>
      <c r="M33" s="58"/>
      <c r="N33" s="58">
        <v>13940</v>
      </c>
      <c r="O33" s="83">
        <f t="shared" si="3"/>
        <v>3485</v>
      </c>
      <c r="P33" s="81">
        <v>124</v>
      </c>
      <c r="Q33" s="81">
        <v>11955</v>
      </c>
      <c r="R33" s="83">
        <f t="shared" si="4"/>
        <v>2988.75</v>
      </c>
    </row>
    <row r="34" spans="1:18">
      <c r="A34" s="56" t="s">
        <v>333</v>
      </c>
      <c r="B34" s="57" t="s">
        <v>334</v>
      </c>
      <c r="C34" s="60" t="str">
        <f>VLOOKUP(A34,Remark!J:L,3,0)</f>
        <v>PKED</v>
      </c>
      <c r="D34" s="60">
        <v>59</v>
      </c>
      <c r="E34" s="59">
        <v>5610</v>
      </c>
      <c r="F34" s="83">
        <f t="shared" si="0"/>
        <v>1402.5</v>
      </c>
      <c r="G34" s="62">
        <v>104</v>
      </c>
      <c r="H34" s="62">
        <v>9785</v>
      </c>
      <c r="I34" s="83">
        <f t="shared" si="1"/>
        <v>2446.25</v>
      </c>
      <c r="J34" s="62">
        <v>100</v>
      </c>
      <c r="K34" s="58">
        <v>9185</v>
      </c>
      <c r="L34" s="83">
        <f t="shared" si="2"/>
        <v>2296.25</v>
      </c>
      <c r="M34" s="58"/>
      <c r="N34" s="58">
        <v>12810</v>
      </c>
      <c r="O34" s="83">
        <f t="shared" si="3"/>
        <v>3202.5</v>
      </c>
      <c r="P34" s="81">
        <v>46</v>
      </c>
      <c r="Q34" s="81">
        <v>4075</v>
      </c>
      <c r="R34" s="83">
        <f t="shared" si="4"/>
        <v>1018.75</v>
      </c>
    </row>
    <row r="35" spans="1:18">
      <c r="A35" s="56" t="s">
        <v>335</v>
      </c>
      <c r="B35" s="57" t="s">
        <v>336</v>
      </c>
      <c r="C35" s="60" t="str">
        <f>VLOOKUP(A35,Remark!J:L,3,0)</f>
        <v>HPPY</v>
      </c>
      <c r="D35" s="60">
        <v>100</v>
      </c>
      <c r="E35" s="59">
        <v>9050</v>
      </c>
      <c r="F35" s="83">
        <f t="shared" si="0"/>
        <v>2262.5</v>
      </c>
      <c r="G35" s="62">
        <v>272</v>
      </c>
      <c r="H35" s="62">
        <v>25720</v>
      </c>
      <c r="I35" s="83">
        <f t="shared" si="1"/>
        <v>6430</v>
      </c>
      <c r="J35" s="62">
        <v>352</v>
      </c>
      <c r="K35" s="58">
        <v>33330</v>
      </c>
      <c r="L35" s="83">
        <f t="shared" si="2"/>
        <v>8332.5</v>
      </c>
      <c r="M35" s="58"/>
      <c r="N35" s="58">
        <v>34475</v>
      </c>
      <c r="O35" s="83">
        <f t="shared" si="3"/>
        <v>8618.75</v>
      </c>
      <c r="P35" s="81">
        <v>322</v>
      </c>
      <c r="Q35" s="81">
        <v>34115</v>
      </c>
      <c r="R35" s="83">
        <f t="shared" si="4"/>
        <v>8528.75</v>
      </c>
    </row>
    <row r="36" spans="1:18">
      <c r="A36" s="56" t="s">
        <v>337</v>
      </c>
      <c r="B36" s="57" t="s">
        <v>338</v>
      </c>
      <c r="C36" s="60" t="str">
        <f>VLOOKUP(A36,Remark!J:L,3,0)</f>
        <v>HPPY</v>
      </c>
      <c r="D36" s="60">
        <v>33</v>
      </c>
      <c r="E36" s="59">
        <v>3425</v>
      </c>
      <c r="F36" s="83">
        <f t="shared" si="0"/>
        <v>856.25</v>
      </c>
      <c r="G36" s="62">
        <v>124</v>
      </c>
      <c r="H36" s="62">
        <v>12710</v>
      </c>
      <c r="I36" s="83">
        <f t="shared" si="1"/>
        <v>3177.5</v>
      </c>
      <c r="J36" s="62">
        <v>127</v>
      </c>
      <c r="K36" s="58">
        <v>12970</v>
      </c>
      <c r="L36" s="83">
        <f t="shared" si="2"/>
        <v>3242.5</v>
      </c>
      <c r="M36" s="58"/>
      <c r="N36" s="58">
        <v>15725</v>
      </c>
      <c r="O36" s="83">
        <f t="shared" si="3"/>
        <v>3931.25</v>
      </c>
      <c r="P36" s="81">
        <v>160</v>
      </c>
      <c r="Q36" s="81">
        <v>15860</v>
      </c>
      <c r="R36" s="83">
        <f t="shared" si="4"/>
        <v>3965</v>
      </c>
    </row>
    <row r="37" spans="1:18">
      <c r="A37" s="56" t="s">
        <v>339</v>
      </c>
      <c r="B37" s="57" t="s">
        <v>340</v>
      </c>
      <c r="C37" s="60" t="str">
        <f>VLOOKUP(A37,Remark!J:L,3,0)</f>
        <v>BBON</v>
      </c>
      <c r="D37" s="60">
        <v>12</v>
      </c>
      <c r="E37" s="59">
        <v>875</v>
      </c>
      <c r="F37" s="83">
        <f t="shared" si="0"/>
        <v>218.75</v>
      </c>
      <c r="G37" s="62">
        <v>42</v>
      </c>
      <c r="H37" s="62">
        <v>3650</v>
      </c>
      <c r="I37" s="83">
        <f t="shared" si="1"/>
        <v>912.5</v>
      </c>
      <c r="J37" s="62">
        <v>35</v>
      </c>
      <c r="K37" s="58">
        <v>2555</v>
      </c>
      <c r="L37" s="83">
        <f t="shared" si="2"/>
        <v>638.75</v>
      </c>
      <c r="M37" s="58"/>
      <c r="N37" s="58">
        <v>5405</v>
      </c>
      <c r="O37" s="83">
        <f t="shared" si="3"/>
        <v>1351.25</v>
      </c>
      <c r="P37" s="81">
        <v>88</v>
      </c>
      <c r="Q37" s="81">
        <v>7925</v>
      </c>
      <c r="R37" s="83">
        <f t="shared" si="4"/>
        <v>1981.25</v>
      </c>
    </row>
    <row r="38" spans="1:18">
      <c r="A38" s="56" t="s">
        <v>342</v>
      </c>
      <c r="B38" s="57" t="s">
        <v>343</v>
      </c>
      <c r="C38" s="60" t="str">
        <f>VLOOKUP(A38,Remark!J:L,3,0)</f>
        <v>TKRU</v>
      </c>
      <c r="D38" s="60">
        <v>18</v>
      </c>
      <c r="E38" s="59">
        <v>2095</v>
      </c>
      <c r="F38" s="83">
        <f t="shared" si="0"/>
        <v>523.75</v>
      </c>
      <c r="G38" s="62">
        <v>56</v>
      </c>
      <c r="H38" s="62">
        <v>6095</v>
      </c>
      <c r="I38" s="83">
        <f t="shared" si="1"/>
        <v>1523.75</v>
      </c>
      <c r="J38" s="62">
        <v>86</v>
      </c>
      <c r="K38" s="58">
        <v>7585</v>
      </c>
      <c r="L38" s="83">
        <f t="shared" si="2"/>
        <v>1896.25</v>
      </c>
      <c r="M38" s="58"/>
      <c r="N38" s="58">
        <v>10455</v>
      </c>
      <c r="O38" s="83">
        <f t="shared" si="3"/>
        <v>2613.75</v>
      </c>
      <c r="P38" s="81">
        <v>115</v>
      </c>
      <c r="Q38" s="81">
        <v>11630</v>
      </c>
      <c r="R38" s="83">
        <f t="shared" si="4"/>
        <v>2907.5</v>
      </c>
    </row>
    <row r="39" spans="1:18">
      <c r="A39" s="56" t="s">
        <v>344</v>
      </c>
      <c r="B39" s="57" t="s">
        <v>345</v>
      </c>
      <c r="C39" s="60" t="str">
        <f>VLOOKUP(A39,Remark!J:L,3,0)</f>
        <v>DONM</v>
      </c>
      <c r="D39" s="60">
        <v>11</v>
      </c>
      <c r="E39" s="59">
        <v>1260</v>
      </c>
      <c r="F39" s="83">
        <f t="shared" si="0"/>
        <v>315</v>
      </c>
      <c r="G39" s="62">
        <v>49</v>
      </c>
      <c r="H39" s="62">
        <v>4470</v>
      </c>
      <c r="I39" s="83">
        <f t="shared" si="1"/>
        <v>1117.5</v>
      </c>
      <c r="J39" s="62">
        <v>50</v>
      </c>
      <c r="K39" s="58">
        <v>5220</v>
      </c>
      <c r="L39" s="83">
        <f t="shared" si="2"/>
        <v>1305</v>
      </c>
      <c r="M39" s="58"/>
      <c r="N39" s="58">
        <v>7460</v>
      </c>
      <c r="O39" s="83">
        <f t="shared" si="3"/>
        <v>1865</v>
      </c>
      <c r="P39" s="81">
        <v>97</v>
      </c>
      <c r="Q39" s="81">
        <v>9770</v>
      </c>
      <c r="R39" s="83">
        <f t="shared" si="4"/>
        <v>2442.5</v>
      </c>
    </row>
    <row r="40" spans="1:18">
      <c r="A40" s="56" t="s">
        <v>346</v>
      </c>
      <c r="B40" s="57" t="s">
        <v>347</v>
      </c>
      <c r="C40" s="60" t="str">
        <f>VLOOKUP(A40,Remark!J:L,3,0)</f>
        <v>PTNK</v>
      </c>
      <c r="D40" s="60">
        <v>40</v>
      </c>
      <c r="E40" s="59">
        <v>4110</v>
      </c>
      <c r="F40" s="83">
        <f t="shared" si="0"/>
        <v>1027.5</v>
      </c>
      <c r="G40" s="62">
        <v>112</v>
      </c>
      <c r="H40" s="62">
        <v>9950</v>
      </c>
      <c r="I40" s="83">
        <f t="shared" si="1"/>
        <v>2487.5</v>
      </c>
      <c r="J40" s="62">
        <v>144</v>
      </c>
      <c r="K40" s="58">
        <v>11535</v>
      </c>
      <c r="L40" s="83">
        <f t="shared" si="2"/>
        <v>2883.75</v>
      </c>
      <c r="M40" s="58"/>
      <c r="N40" s="58">
        <v>13390</v>
      </c>
      <c r="O40" s="83">
        <f t="shared" si="3"/>
        <v>3347.5</v>
      </c>
      <c r="P40" s="81">
        <v>121</v>
      </c>
      <c r="Q40" s="81">
        <v>11675</v>
      </c>
      <c r="R40" s="83">
        <f t="shared" si="4"/>
        <v>2918.75</v>
      </c>
    </row>
    <row r="41" spans="1:18">
      <c r="A41" s="56" t="s">
        <v>348</v>
      </c>
      <c r="B41" s="57" t="s">
        <v>349</v>
      </c>
      <c r="C41" s="60" t="str">
        <f>VLOOKUP(A41,Remark!J:L,3,0)</f>
        <v>TKRU</v>
      </c>
      <c r="D41" s="60">
        <v>13</v>
      </c>
      <c r="E41" s="59">
        <v>840</v>
      </c>
      <c r="F41" s="83">
        <f t="shared" si="0"/>
        <v>210</v>
      </c>
      <c r="G41" s="62">
        <v>42</v>
      </c>
      <c r="H41" s="62">
        <v>3865</v>
      </c>
      <c r="I41" s="83">
        <f t="shared" si="1"/>
        <v>966.25</v>
      </c>
      <c r="J41" s="62">
        <v>50</v>
      </c>
      <c r="K41" s="58">
        <v>4370</v>
      </c>
      <c r="L41" s="83">
        <f t="shared" si="2"/>
        <v>1092.5</v>
      </c>
      <c r="M41" s="58"/>
      <c r="N41" s="58">
        <v>7105</v>
      </c>
      <c r="O41" s="83">
        <f t="shared" si="3"/>
        <v>1776.25</v>
      </c>
      <c r="P41" s="81">
        <v>67</v>
      </c>
      <c r="Q41" s="81">
        <v>6160</v>
      </c>
      <c r="R41" s="83">
        <f t="shared" si="4"/>
        <v>1540</v>
      </c>
    </row>
    <row r="42" spans="1:18">
      <c r="A42" s="56" t="s">
        <v>350</v>
      </c>
      <c r="B42" s="57" t="s">
        <v>351</v>
      </c>
      <c r="C42" s="60" t="str">
        <f>VLOOKUP(A42,Remark!J:L,3,0)</f>
        <v>BYAI</v>
      </c>
      <c r="D42" s="60">
        <v>24</v>
      </c>
      <c r="E42" s="59">
        <v>2075</v>
      </c>
      <c r="F42" s="83">
        <f t="shared" si="0"/>
        <v>518.75</v>
      </c>
      <c r="G42" s="62">
        <v>66</v>
      </c>
      <c r="H42" s="62">
        <v>5680</v>
      </c>
      <c r="I42" s="83">
        <f t="shared" si="1"/>
        <v>1420</v>
      </c>
      <c r="J42" s="62">
        <v>91</v>
      </c>
      <c r="K42" s="58">
        <v>8900</v>
      </c>
      <c r="L42" s="83">
        <f t="shared" si="2"/>
        <v>2225</v>
      </c>
      <c r="M42" s="58"/>
      <c r="N42" s="58">
        <v>9480</v>
      </c>
      <c r="O42" s="83">
        <f t="shared" si="3"/>
        <v>2370</v>
      </c>
      <c r="P42" s="81">
        <v>102</v>
      </c>
      <c r="Q42" s="81">
        <v>10420</v>
      </c>
      <c r="R42" s="83">
        <f t="shared" si="4"/>
        <v>2605</v>
      </c>
    </row>
    <row r="43" spans="1:18">
      <c r="A43" s="56" t="s">
        <v>352</v>
      </c>
      <c r="B43" s="57" t="s">
        <v>353</v>
      </c>
      <c r="C43" s="60" t="str">
        <f>VLOOKUP(A43,Remark!J:L,3,0)</f>
        <v>MTNG</v>
      </c>
      <c r="D43" s="60">
        <v>10</v>
      </c>
      <c r="E43" s="59">
        <v>850</v>
      </c>
      <c r="F43" s="83">
        <f t="shared" si="0"/>
        <v>212.5</v>
      </c>
      <c r="G43" s="62">
        <v>68</v>
      </c>
      <c r="H43" s="62">
        <v>6195</v>
      </c>
      <c r="I43" s="83">
        <f t="shared" si="1"/>
        <v>1548.75</v>
      </c>
      <c r="J43" s="62">
        <v>99</v>
      </c>
      <c r="K43" s="58">
        <v>8515</v>
      </c>
      <c r="L43" s="83">
        <f t="shared" si="2"/>
        <v>2128.75</v>
      </c>
      <c r="M43" s="58"/>
      <c r="N43" s="58">
        <v>6855</v>
      </c>
      <c r="O43" s="83">
        <f t="shared" si="3"/>
        <v>1713.75</v>
      </c>
      <c r="P43" s="81">
        <v>116</v>
      </c>
      <c r="Q43" s="81">
        <v>11635</v>
      </c>
      <c r="R43" s="83">
        <f t="shared" si="4"/>
        <v>2908.75</v>
      </c>
    </row>
    <row r="44" spans="1:18">
      <c r="A44" s="56" t="s">
        <v>354</v>
      </c>
      <c r="B44" s="57" t="s">
        <v>355</v>
      </c>
      <c r="C44" s="60" t="str">
        <f>VLOOKUP(A44,Remark!J:L,3,0)</f>
        <v>SCON</v>
      </c>
      <c r="D44" s="58"/>
      <c r="E44" s="58"/>
      <c r="F44" s="83">
        <f t="shared" si="0"/>
        <v>0</v>
      </c>
      <c r="G44" s="62">
        <v>41</v>
      </c>
      <c r="H44" s="62">
        <v>4110</v>
      </c>
      <c r="I44" s="83">
        <f t="shared" si="1"/>
        <v>1027.5</v>
      </c>
      <c r="J44" s="62">
        <v>61</v>
      </c>
      <c r="K44" s="58">
        <v>5470</v>
      </c>
      <c r="L44" s="83">
        <f t="shared" si="2"/>
        <v>1367.5</v>
      </c>
      <c r="M44" s="58"/>
      <c r="N44" s="58">
        <v>6460</v>
      </c>
      <c r="O44" s="83">
        <f t="shared" si="3"/>
        <v>1615</v>
      </c>
      <c r="P44" s="81">
        <v>46</v>
      </c>
      <c r="Q44" s="81">
        <v>3810</v>
      </c>
      <c r="R44" s="83">
        <f t="shared" si="4"/>
        <v>952.5</v>
      </c>
    </row>
    <row r="45" spans="1:18">
      <c r="A45" s="56" t="s">
        <v>356</v>
      </c>
      <c r="B45" s="57" t="s">
        <v>357</v>
      </c>
      <c r="C45" s="60" t="str">
        <f>VLOOKUP(A45,Remark!J:L,3,0)</f>
        <v>SMUT</v>
      </c>
      <c r="D45" s="60">
        <v>6</v>
      </c>
      <c r="E45" s="59">
        <v>435</v>
      </c>
      <c r="F45" s="83">
        <f t="shared" si="0"/>
        <v>108.75</v>
      </c>
      <c r="G45" s="62">
        <v>72</v>
      </c>
      <c r="H45" s="62">
        <v>6025</v>
      </c>
      <c r="I45" s="83">
        <f t="shared" si="1"/>
        <v>1506.25</v>
      </c>
      <c r="J45" s="62">
        <v>132</v>
      </c>
      <c r="K45" s="58">
        <v>11945</v>
      </c>
      <c r="L45" s="83">
        <f t="shared" si="2"/>
        <v>2986.25</v>
      </c>
      <c r="M45" s="58"/>
      <c r="N45" s="58">
        <v>19140</v>
      </c>
      <c r="O45" s="83">
        <f t="shared" si="3"/>
        <v>4785</v>
      </c>
      <c r="P45" s="81">
        <v>317</v>
      </c>
      <c r="Q45" s="81">
        <v>30380</v>
      </c>
      <c r="R45" s="83">
        <f t="shared" si="4"/>
        <v>7595</v>
      </c>
    </row>
    <row r="46" spans="1:18">
      <c r="A46" s="56" t="s">
        <v>358</v>
      </c>
      <c r="B46" s="57" t="s">
        <v>359</v>
      </c>
      <c r="C46" s="60" t="str">
        <f>VLOOKUP(A46,Remark!J:L,3,0)</f>
        <v>BBUA</v>
      </c>
      <c r="D46" s="60">
        <v>1</v>
      </c>
      <c r="E46" s="59">
        <v>60</v>
      </c>
      <c r="F46" s="83">
        <f t="shared" si="0"/>
        <v>15</v>
      </c>
      <c r="G46" s="62">
        <v>10</v>
      </c>
      <c r="H46" s="62">
        <v>1155</v>
      </c>
      <c r="I46" s="83">
        <f t="shared" si="1"/>
        <v>288.75</v>
      </c>
      <c r="J46" s="62">
        <v>6</v>
      </c>
      <c r="K46" s="58">
        <v>475</v>
      </c>
      <c r="L46" s="83">
        <f t="shared" si="2"/>
        <v>118.75</v>
      </c>
      <c r="M46" s="58"/>
      <c r="N46" s="58">
        <v>680</v>
      </c>
      <c r="O46" s="83">
        <f t="shared" si="3"/>
        <v>170</v>
      </c>
      <c r="P46" s="81">
        <v>13</v>
      </c>
      <c r="Q46" s="81">
        <v>1240</v>
      </c>
      <c r="R46" s="83">
        <f t="shared" si="4"/>
        <v>310</v>
      </c>
    </row>
    <row r="47" spans="1:18">
      <c r="A47" s="56" t="s">
        <v>360</v>
      </c>
      <c r="B47" s="57" t="s">
        <v>361</v>
      </c>
      <c r="C47" s="60" t="str">
        <f>VLOOKUP(A47,Remark!J:L,3,0)</f>
        <v>BYAI</v>
      </c>
      <c r="D47" s="60">
        <v>25</v>
      </c>
      <c r="E47" s="59">
        <v>1645</v>
      </c>
      <c r="F47" s="83">
        <f t="shared" si="0"/>
        <v>411.25</v>
      </c>
      <c r="G47" s="62">
        <v>74</v>
      </c>
      <c r="H47" s="62">
        <v>6320</v>
      </c>
      <c r="I47" s="83">
        <f t="shared" si="1"/>
        <v>1580</v>
      </c>
      <c r="J47" s="62">
        <v>73</v>
      </c>
      <c r="K47" s="58">
        <v>5605</v>
      </c>
      <c r="L47" s="83">
        <f t="shared" si="2"/>
        <v>1401.25</v>
      </c>
      <c r="M47" s="58"/>
      <c r="N47" s="58">
        <v>26590</v>
      </c>
      <c r="O47" s="83">
        <f t="shared" si="3"/>
        <v>6647.5</v>
      </c>
      <c r="P47" s="81">
        <v>230</v>
      </c>
      <c r="Q47" s="81">
        <v>28295</v>
      </c>
      <c r="R47" s="83">
        <f t="shared" si="4"/>
        <v>7073.75</v>
      </c>
    </row>
    <row r="48" spans="1:18">
      <c r="A48" s="56" t="s">
        <v>362</v>
      </c>
      <c r="B48" s="57" t="s">
        <v>363</v>
      </c>
      <c r="C48" s="60" t="str">
        <f>VLOOKUP(A48,Remark!J:L,3,0)</f>
        <v>MAHA</v>
      </c>
      <c r="D48" s="60">
        <v>5</v>
      </c>
      <c r="E48" s="59">
        <v>255</v>
      </c>
      <c r="F48" s="83">
        <f t="shared" si="0"/>
        <v>63.75</v>
      </c>
      <c r="G48" s="62">
        <v>50</v>
      </c>
      <c r="H48" s="62">
        <v>3600</v>
      </c>
      <c r="I48" s="83">
        <f t="shared" si="1"/>
        <v>900</v>
      </c>
      <c r="J48" s="62">
        <v>55</v>
      </c>
      <c r="K48" s="58">
        <v>4345</v>
      </c>
      <c r="L48" s="83">
        <f t="shared" si="2"/>
        <v>1086.25</v>
      </c>
      <c r="M48" s="58"/>
      <c r="N48" s="58">
        <v>5930</v>
      </c>
      <c r="O48" s="83">
        <f t="shared" si="3"/>
        <v>1482.5</v>
      </c>
      <c r="P48" s="81">
        <v>62</v>
      </c>
      <c r="Q48" s="81">
        <v>5845</v>
      </c>
      <c r="R48" s="83">
        <f t="shared" si="4"/>
        <v>1461.25</v>
      </c>
    </row>
    <row r="49" spans="1:18">
      <c r="A49" s="56" t="s">
        <v>365</v>
      </c>
      <c r="B49" s="57" t="s">
        <v>366</v>
      </c>
      <c r="C49" s="60" t="str">
        <f>VLOOKUP(A49,Remark!J:L,3,0)</f>
        <v>PANT</v>
      </c>
      <c r="D49" s="60">
        <v>7</v>
      </c>
      <c r="E49" s="59">
        <v>620</v>
      </c>
      <c r="F49" s="83">
        <f t="shared" si="0"/>
        <v>155</v>
      </c>
      <c r="G49" s="62">
        <v>45</v>
      </c>
      <c r="H49" s="62">
        <v>5540</v>
      </c>
      <c r="I49" s="83">
        <f t="shared" si="1"/>
        <v>1385</v>
      </c>
      <c r="J49" s="62">
        <v>52</v>
      </c>
      <c r="K49" s="58">
        <v>5385</v>
      </c>
      <c r="L49" s="83">
        <f t="shared" si="2"/>
        <v>1346.25</v>
      </c>
      <c r="M49" s="58"/>
      <c r="N49" s="58">
        <v>4175</v>
      </c>
      <c r="O49" s="83">
        <f t="shared" si="3"/>
        <v>1043.75</v>
      </c>
      <c r="P49" s="81">
        <v>60</v>
      </c>
      <c r="Q49" s="81">
        <v>7510</v>
      </c>
      <c r="R49" s="83">
        <f t="shared" si="4"/>
        <v>1877.5</v>
      </c>
    </row>
    <row r="50" spans="1:18">
      <c r="A50" s="56" t="s">
        <v>368</v>
      </c>
      <c r="B50" s="57" t="s">
        <v>369</v>
      </c>
      <c r="C50" s="60" t="str">
        <f>VLOOKUP(A50,Remark!J:L,3,0)</f>
        <v>NKAM</v>
      </c>
      <c r="D50" s="60">
        <v>14</v>
      </c>
      <c r="E50" s="59">
        <v>1555</v>
      </c>
      <c r="F50" s="83">
        <f t="shared" si="0"/>
        <v>388.75</v>
      </c>
      <c r="G50" s="62">
        <v>21</v>
      </c>
      <c r="H50" s="62">
        <v>1875</v>
      </c>
      <c r="I50" s="83">
        <f t="shared" si="1"/>
        <v>468.75</v>
      </c>
      <c r="J50" s="62">
        <v>36</v>
      </c>
      <c r="K50" s="58">
        <v>3495</v>
      </c>
      <c r="L50" s="83">
        <f t="shared" si="2"/>
        <v>873.75</v>
      </c>
      <c r="M50" s="58"/>
      <c r="N50" s="58">
        <v>4665</v>
      </c>
      <c r="O50" s="83">
        <f t="shared" si="3"/>
        <v>1166.25</v>
      </c>
      <c r="P50" s="81">
        <v>48</v>
      </c>
      <c r="Q50" s="81">
        <v>5700</v>
      </c>
      <c r="R50" s="83">
        <f t="shared" si="4"/>
        <v>1425</v>
      </c>
    </row>
    <row r="51" spans="1:18">
      <c r="A51" s="56" t="s">
        <v>370</v>
      </c>
      <c r="B51" s="57" t="s">
        <v>371</v>
      </c>
      <c r="C51" s="60" t="str">
        <f>VLOOKUP(A51,Remark!J:L,3,0)</f>
        <v>TYA6</v>
      </c>
      <c r="D51" s="58"/>
      <c r="E51" s="58"/>
      <c r="F51" s="83">
        <f t="shared" si="0"/>
        <v>0</v>
      </c>
      <c r="G51" s="62">
        <v>55</v>
      </c>
      <c r="H51" s="62">
        <v>6730</v>
      </c>
      <c r="I51" s="83">
        <f t="shared" si="1"/>
        <v>1682.5</v>
      </c>
      <c r="J51" s="62">
        <v>53</v>
      </c>
      <c r="K51" s="58">
        <v>4990</v>
      </c>
      <c r="L51" s="83">
        <f t="shared" si="2"/>
        <v>1247.5</v>
      </c>
      <c r="M51" s="58"/>
      <c r="N51" s="58">
        <v>2030</v>
      </c>
      <c r="O51" s="83">
        <f t="shared" si="3"/>
        <v>507.5</v>
      </c>
      <c r="P51" s="81">
        <v>20</v>
      </c>
      <c r="Q51" s="81">
        <v>2335</v>
      </c>
      <c r="R51" s="83">
        <f t="shared" si="4"/>
        <v>583.75</v>
      </c>
    </row>
    <row r="52" spans="1:18">
      <c r="A52" s="56" t="s">
        <v>373</v>
      </c>
      <c r="B52" s="57" t="s">
        <v>374</v>
      </c>
      <c r="C52" s="60" t="str">
        <f>VLOOKUP(A52,Remark!J:L,3,0)</f>
        <v>TYA6</v>
      </c>
      <c r="D52" s="58"/>
      <c r="E52" s="58"/>
      <c r="F52" s="83">
        <f t="shared" si="0"/>
        <v>0</v>
      </c>
      <c r="G52" s="62">
        <v>60</v>
      </c>
      <c r="H52" s="62">
        <v>5535</v>
      </c>
      <c r="I52" s="83">
        <f t="shared" si="1"/>
        <v>1383.75</v>
      </c>
      <c r="J52" s="62">
        <v>126</v>
      </c>
      <c r="K52" s="58">
        <v>12810</v>
      </c>
      <c r="L52" s="83">
        <f t="shared" si="2"/>
        <v>3202.5</v>
      </c>
      <c r="M52" s="58"/>
      <c r="N52" s="58">
        <v>21110</v>
      </c>
      <c r="O52" s="83">
        <f t="shared" si="3"/>
        <v>5277.5</v>
      </c>
      <c r="P52" s="81">
        <v>121</v>
      </c>
      <c r="Q52" s="81">
        <v>10430</v>
      </c>
      <c r="R52" s="83">
        <f t="shared" si="4"/>
        <v>2607.5</v>
      </c>
    </row>
    <row r="53" spans="1:18">
      <c r="A53" s="56" t="s">
        <v>375</v>
      </c>
      <c r="B53" s="57" t="s">
        <v>376</v>
      </c>
      <c r="C53" s="60" t="str">
        <f>VLOOKUP(A53,Remark!J:L,3,0)</f>
        <v>SUKS</v>
      </c>
      <c r="D53" s="60">
        <v>10</v>
      </c>
      <c r="E53" s="59">
        <v>860</v>
      </c>
      <c r="F53" s="83">
        <f t="shared" si="0"/>
        <v>215</v>
      </c>
      <c r="G53" s="62">
        <v>13</v>
      </c>
      <c r="H53" s="62">
        <v>710</v>
      </c>
      <c r="I53" s="83">
        <f t="shared" si="1"/>
        <v>177.5</v>
      </c>
      <c r="J53" s="62">
        <v>8</v>
      </c>
      <c r="K53" s="58">
        <v>490</v>
      </c>
      <c r="L53" s="83">
        <f t="shared" si="2"/>
        <v>122.5</v>
      </c>
      <c r="M53" s="58"/>
      <c r="N53" s="58">
        <v>100</v>
      </c>
      <c r="O53" s="83">
        <f t="shared" si="3"/>
        <v>25</v>
      </c>
      <c r="P53" s="81">
        <v>0</v>
      </c>
      <c r="Q53" s="81">
        <v>0</v>
      </c>
      <c r="R53" s="83">
        <f t="shared" si="4"/>
        <v>0</v>
      </c>
    </row>
    <row r="54" spans="1:18">
      <c r="A54" s="56" t="s">
        <v>377</v>
      </c>
      <c r="B54" s="57" t="s">
        <v>378</v>
      </c>
      <c r="C54" s="60" t="str">
        <f>VLOOKUP(A54,Remark!J:L,3,0)</f>
        <v>BROM</v>
      </c>
      <c r="D54" s="60">
        <v>8</v>
      </c>
      <c r="E54" s="59">
        <v>535</v>
      </c>
      <c r="F54" s="83">
        <f t="shared" si="0"/>
        <v>133.75</v>
      </c>
      <c r="G54" s="62">
        <v>34</v>
      </c>
      <c r="H54" s="62">
        <v>4525</v>
      </c>
      <c r="I54" s="83">
        <f t="shared" si="1"/>
        <v>1131.25</v>
      </c>
      <c r="J54" s="62">
        <v>32</v>
      </c>
      <c r="K54" s="58">
        <v>2810</v>
      </c>
      <c r="L54" s="83">
        <f t="shared" si="2"/>
        <v>702.5</v>
      </c>
      <c r="M54" s="58"/>
      <c r="N54" s="58">
        <v>2355</v>
      </c>
      <c r="O54" s="83">
        <f t="shared" si="3"/>
        <v>588.75</v>
      </c>
      <c r="P54" s="81">
        <v>20</v>
      </c>
      <c r="Q54" s="81">
        <v>2120</v>
      </c>
      <c r="R54" s="83">
        <f t="shared" si="4"/>
        <v>530</v>
      </c>
    </row>
    <row r="55" spans="1:18">
      <c r="A55" s="56" t="s">
        <v>379</v>
      </c>
      <c r="B55" s="57" t="s">
        <v>380</v>
      </c>
      <c r="C55" s="60" t="str">
        <f>VLOOKUP(A55,Remark!J:L,3,0)</f>
        <v>BKAE</v>
      </c>
      <c r="D55" s="60">
        <v>15</v>
      </c>
      <c r="E55" s="59">
        <v>1220</v>
      </c>
      <c r="F55" s="83">
        <f t="shared" si="0"/>
        <v>305</v>
      </c>
      <c r="G55" s="62">
        <v>140</v>
      </c>
      <c r="H55" s="62">
        <v>13615</v>
      </c>
      <c r="I55" s="83">
        <f t="shared" si="1"/>
        <v>3403.75</v>
      </c>
      <c r="J55" s="62">
        <v>168</v>
      </c>
      <c r="K55" s="58">
        <v>15595</v>
      </c>
      <c r="L55" s="83">
        <f t="shared" si="2"/>
        <v>3898.75</v>
      </c>
      <c r="M55" s="58"/>
      <c r="N55" s="58">
        <v>12175</v>
      </c>
      <c r="O55" s="83">
        <f t="shared" si="3"/>
        <v>3043.75</v>
      </c>
      <c r="P55" s="81">
        <v>168</v>
      </c>
      <c r="Q55" s="81">
        <v>18650</v>
      </c>
      <c r="R55" s="83">
        <f t="shared" si="4"/>
        <v>4662.5</v>
      </c>
    </row>
    <row r="56" spans="1:18">
      <c r="A56" s="56" t="s">
        <v>381</v>
      </c>
      <c r="B56" s="57" t="s">
        <v>382</v>
      </c>
      <c r="C56" s="60" t="str">
        <f>VLOOKUP(A56,Remark!J:L,3,0)</f>
        <v>SMAI</v>
      </c>
      <c r="D56" s="60">
        <v>10</v>
      </c>
      <c r="E56" s="59">
        <v>805</v>
      </c>
      <c r="F56" s="83">
        <f t="shared" si="0"/>
        <v>201.25</v>
      </c>
      <c r="G56" s="62">
        <v>77</v>
      </c>
      <c r="H56" s="62">
        <v>5405</v>
      </c>
      <c r="I56" s="83">
        <f t="shared" si="1"/>
        <v>1351.25</v>
      </c>
      <c r="J56" s="62">
        <v>211</v>
      </c>
      <c r="K56" s="58">
        <v>14535</v>
      </c>
      <c r="L56" s="83">
        <f t="shared" si="2"/>
        <v>3633.75</v>
      </c>
      <c r="M56" s="58"/>
      <c r="N56" s="58">
        <v>9560</v>
      </c>
      <c r="O56" s="83">
        <f t="shared" si="3"/>
        <v>2390</v>
      </c>
      <c r="P56" s="81">
        <v>254</v>
      </c>
      <c r="Q56" s="81">
        <v>20735</v>
      </c>
      <c r="R56" s="83">
        <f t="shared" si="4"/>
        <v>5183.75</v>
      </c>
    </row>
    <row r="57" spans="1:18">
      <c r="A57" s="56" t="s">
        <v>384</v>
      </c>
      <c r="B57" s="57" t="s">
        <v>385</v>
      </c>
      <c r="C57" s="60" t="str">
        <f>VLOOKUP(A57,Remark!J:L,3,0)</f>
        <v>MPTN</v>
      </c>
      <c r="D57" s="60">
        <v>7</v>
      </c>
      <c r="E57" s="59">
        <v>585</v>
      </c>
      <c r="F57" s="83">
        <f t="shared" si="0"/>
        <v>146.25</v>
      </c>
      <c r="G57" s="62">
        <v>52</v>
      </c>
      <c r="H57" s="62">
        <v>3725</v>
      </c>
      <c r="I57" s="83">
        <f t="shared" si="1"/>
        <v>931.25</v>
      </c>
      <c r="J57" s="62">
        <v>45</v>
      </c>
      <c r="K57" s="58">
        <v>3875</v>
      </c>
      <c r="L57" s="83">
        <f t="shared" si="2"/>
        <v>968.75</v>
      </c>
      <c r="M57" s="58"/>
      <c r="N57" s="58">
        <v>2875</v>
      </c>
      <c r="O57" s="83">
        <f t="shared" si="3"/>
        <v>718.75</v>
      </c>
      <c r="P57" s="81">
        <v>62</v>
      </c>
      <c r="Q57" s="81">
        <v>5455</v>
      </c>
      <c r="R57" s="83">
        <f t="shared" si="4"/>
        <v>1363.75</v>
      </c>
    </row>
    <row r="58" spans="1:18">
      <c r="A58" s="56" t="s">
        <v>386</v>
      </c>
      <c r="B58" s="57" t="s">
        <v>387</v>
      </c>
      <c r="C58" s="60" t="str">
        <f>VLOOKUP(A58,Remark!J:L,3,0)</f>
        <v>BROM</v>
      </c>
      <c r="D58" s="60">
        <v>10</v>
      </c>
      <c r="E58" s="59">
        <v>1310</v>
      </c>
      <c r="F58" s="83">
        <f t="shared" si="0"/>
        <v>327.5</v>
      </c>
      <c r="G58" s="62">
        <v>35</v>
      </c>
      <c r="H58" s="62">
        <v>3065</v>
      </c>
      <c r="I58" s="83">
        <f t="shared" si="1"/>
        <v>766.25</v>
      </c>
      <c r="J58" s="62">
        <v>76</v>
      </c>
      <c r="K58" s="58">
        <v>8375</v>
      </c>
      <c r="L58" s="83">
        <f t="shared" si="2"/>
        <v>2093.75</v>
      </c>
      <c r="M58" s="58"/>
      <c r="N58" s="58">
        <v>6765</v>
      </c>
      <c r="O58" s="83">
        <f t="shared" si="3"/>
        <v>1691.25</v>
      </c>
      <c r="P58" s="81">
        <v>60</v>
      </c>
      <c r="Q58" s="81">
        <v>6050</v>
      </c>
      <c r="R58" s="83">
        <f t="shared" si="4"/>
        <v>1512.5</v>
      </c>
    </row>
    <row r="59" spans="1:18">
      <c r="A59" s="56" t="s">
        <v>388</v>
      </c>
      <c r="B59" s="57" t="s">
        <v>389</v>
      </c>
      <c r="C59" s="60" t="str">
        <f>VLOOKUP(A59,Remark!J:L,3,0)</f>
        <v>BAPU</v>
      </c>
      <c r="D59" s="60">
        <v>27</v>
      </c>
      <c r="E59" s="59">
        <v>5185</v>
      </c>
      <c r="F59" s="83">
        <f t="shared" si="0"/>
        <v>1296.25</v>
      </c>
      <c r="G59" s="62">
        <v>19</v>
      </c>
      <c r="H59" s="62">
        <v>1625</v>
      </c>
      <c r="I59" s="83">
        <f t="shared" si="1"/>
        <v>406.25</v>
      </c>
      <c r="J59" s="62">
        <v>57</v>
      </c>
      <c r="K59" s="58">
        <v>6070</v>
      </c>
      <c r="L59" s="83">
        <f t="shared" si="2"/>
        <v>1517.5</v>
      </c>
      <c r="M59" s="58"/>
      <c r="N59" s="58">
        <v>5600</v>
      </c>
      <c r="O59" s="83">
        <f t="shared" si="3"/>
        <v>1400</v>
      </c>
      <c r="P59" s="81">
        <v>81</v>
      </c>
      <c r="Q59" s="81">
        <v>6990</v>
      </c>
      <c r="R59" s="83">
        <f t="shared" si="4"/>
        <v>1747.5</v>
      </c>
    </row>
    <row r="60" spans="1:18">
      <c r="A60" s="56" t="s">
        <v>391</v>
      </c>
      <c r="B60" s="57" t="s">
        <v>392</v>
      </c>
      <c r="C60" s="60" t="str">
        <f>VLOOKUP(A60,Remark!J:L,3,0)</f>
        <v>MTNG</v>
      </c>
      <c r="D60" s="60">
        <v>4</v>
      </c>
      <c r="E60" s="59">
        <v>545</v>
      </c>
      <c r="F60" s="83">
        <f t="shared" si="0"/>
        <v>136.25</v>
      </c>
      <c r="G60" s="62">
        <v>40</v>
      </c>
      <c r="H60" s="62">
        <v>3515</v>
      </c>
      <c r="I60" s="83">
        <f t="shared" si="1"/>
        <v>878.75</v>
      </c>
      <c r="J60" s="62">
        <v>43</v>
      </c>
      <c r="K60" s="58">
        <v>4945</v>
      </c>
      <c r="L60" s="83">
        <f t="shared" si="2"/>
        <v>1236.25</v>
      </c>
      <c r="M60" s="58"/>
      <c r="N60" s="58">
        <v>7725</v>
      </c>
      <c r="O60" s="83">
        <f t="shared" si="3"/>
        <v>1931.25</v>
      </c>
      <c r="P60" s="81">
        <v>55</v>
      </c>
      <c r="Q60" s="81">
        <v>6400</v>
      </c>
      <c r="R60" s="83">
        <f t="shared" si="4"/>
        <v>1600</v>
      </c>
    </row>
    <row r="61" spans="1:18">
      <c r="A61" s="56" t="s">
        <v>393</v>
      </c>
      <c r="B61" s="57" t="s">
        <v>394</v>
      </c>
      <c r="C61" s="60" t="str">
        <f>VLOOKUP(A61,Remark!J:L,3,0)</f>
        <v>NKAM</v>
      </c>
      <c r="D61" s="60">
        <v>3</v>
      </c>
      <c r="E61" s="59">
        <v>300</v>
      </c>
      <c r="F61" s="83">
        <f t="shared" si="0"/>
        <v>75</v>
      </c>
      <c r="G61" s="62">
        <v>10</v>
      </c>
      <c r="H61" s="62">
        <v>1460</v>
      </c>
      <c r="I61" s="83">
        <f t="shared" si="1"/>
        <v>365</v>
      </c>
      <c r="J61" s="62">
        <v>10</v>
      </c>
      <c r="K61" s="58">
        <v>960</v>
      </c>
      <c r="L61" s="83">
        <f t="shared" si="2"/>
        <v>240</v>
      </c>
      <c r="M61" s="58"/>
      <c r="N61" s="58">
        <v>2735</v>
      </c>
      <c r="O61" s="83">
        <f t="shared" si="3"/>
        <v>683.75</v>
      </c>
      <c r="P61" s="81">
        <v>18</v>
      </c>
      <c r="Q61" s="81">
        <v>1960</v>
      </c>
      <c r="R61" s="83">
        <f t="shared" si="4"/>
        <v>490</v>
      </c>
    </row>
    <row r="62" spans="1:18">
      <c r="A62" s="56" t="s">
        <v>395</v>
      </c>
      <c r="B62" s="57" t="s">
        <v>396</v>
      </c>
      <c r="C62" s="60" t="str">
        <f>VLOOKUP(A62,Remark!J:L,3,0)</f>
        <v>SLOM</v>
      </c>
      <c r="D62" s="58"/>
      <c r="E62" s="58"/>
      <c r="F62" s="83">
        <f t="shared" si="0"/>
        <v>0</v>
      </c>
      <c r="G62" s="62"/>
      <c r="H62" s="62"/>
      <c r="I62" s="83">
        <f t="shared" si="1"/>
        <v>0</v>
      </c>
      <c r="J62" s="62">
        <v>52</v>
      </c>
      <c r="K62" s="58">
        <v>4465</v>
      </c>
      <c r="L62" s="83">
        <f t="shared" si="2"/>
        <v>1116.25</v>
      </c>
      <c r="M62" s="58"/>
      <c r="N62" s="58">
        <v>4420</v>
      </c>
      <c r="O62" s="83">
        <f t="shared" si="3"/>
        <v>1105</v>
      </c>
      <c r="P62" s="81">
        <v>45</v>
      </c>
      <c r="Q62" s="81">
        <v>4610</v>
      </c>
      <c r="R62" s="83">
        <f t="shared" si="4"/>
        <v>1152.5</v>
      </c>
    </row>
    <row r="63" spans="1:18">
      <c r="A63" s="56" t="s">
        <v>397</v>
      </c>
      <c r="B63" s="57" t="s">
        <v>398</v>
      </c>
      <c r="C63" s="60" t="str">
        <f>VLOOKUP(A63,Remark!J:L,3,0)</f>
        <v>MTNG</v>
      </c>
      <c r="D63" s="58"/>
      <c r="E63" s="58"/>
      <c r="F63" s="83">
        <f t="shared" si="0"/>
        <v>0</v>
      </c>
      <c r="G63" s="62">
        <v>15</v>
      </c>
      <c r="H63" s="62">
        <v>2095</v>
      </c>
      <c r="I63" s="83">
        <f t="shared" si="1"/>
        <v>523.75</v>
      </c>
      <c r="J63" s="62">
        <v>101</v>
      </c>
      <c r="K63" s="58">
        <v>11115</v>
      </c>
      <c r="L63" s="83">
        <f t="shared" si="2"/>
        <v>2778.75</v>
      </c>
      <c r="M63" s="58"/>
      <c r="N63" s="58">
        <v>12840</v>
      </c>
      <c r="O63" s="83">
        <f t="shared" si="3"/>
        <v>3210</v>
      </c>
      <c r="P63" s="81">
        <v>106</v>
      </c>
      <c r="Q63" s="81">
        <v>11710</v>
      </c>
      <c r="R63" s="83">
        <f t="shared" si="4"/>
        <v>2927.5</v>
      </c>
    </row>
    <row r="64" spans="1:18">
      <c r="A64" s="56" t="s">
        <v>399</v>
      </c>
      <c r="B64" s="57" t="s">
        <v>400</v>
      </c>
      <c r="C64" s="60" t="str">
        <f>VLOOKUP(A64,Remark!J:L,3,0)</f>
        <v>BAPU</v>
      </c>
      <c r="D64" s="58"/>
      <c r="E64" s="58"/>
      <c r="F64" s="83">
        <f t="shared" si="0"/>
        <v>0</v>
      </c>
      <c r="G64" s="62">
        <v>26</v>
      </c>
      <c r="H64" s="62">
        <v>2205</v>
      </c>
      <c r="I64" s="83">
        <f t="shared" si="1"/>
        <v>551.25</v>
      </c>
      <c r="J64" s="62">
        <v>65</v>
      </c>
      <c r="K64" s="58">
        <v>4780</v>
      </c>
      <c r="L64" s="83">
        <f t="shared" si="2"/>
        <v>1195</v>
      </c>
      <c r="M64" s="58"/>
      <c r="N64" s="58">
        <v>7775</v>
      </c>
      <c r="O64" s="83">
        <f t="shared" si="3"/>
        <v>1943.75</v>
      </c>
      <c r="P64" s="81">
        <v>153</v>
      </c>
      <c r="Q64" s="81">
        <v>12845</v>
      </c>
      <c r="R64" s="83">
        <f t="shared" si="4"/>
        <v>3211.25</v>
      </c>
    </row>
    <row r="65" spans="1:18">
      <c r="A65" s="56" t="s">
        <v>401</v>
      </c>
      <c r="B65" s="57" t="s">
        <v>402</v>
      </c>
      <c r="C65" s="60" t="str">
        <f>VLOOKUP(A65,Remark!J:L,3,0)</f>
        <v>BAPU</v>
      </c>
      <c r="D65" s="58"/>
      <c r="E65" s="58"/>
      <c r="F65" s="83">
        <f t="shared" si="0"/>
        <v>0</v>
      </c>
      <c r="G65" s="62">
        <v>38</v>
      </c>
      <c r="H65" s="62">
        <v>4495</v>
      </c>
      <c r="I65" s="83">
        <f t="shared" si="1"/>
        <v>1123.75</v>
      </c>
      <c r="J65" s="62">
        <v>122</v>
      </c>
      <c r="K65" s="58">
        <v>10445</v>
      </c>
      <c r="L65" s="83">
        <f t="shared" si="2"/>
        <v>2611.25</v>
      </c>
      <c r="M65" s="58"/>
      <c r="N65" s="58">
        <v>10825</v>
      </c>
      <c r="O65" s="83">
        <f t="shared" si="3"/>
        <v>2706.25</v>
      </c>
      <c r="P65" s="81">
        <v>132</v>
      </c>
      <c r="Q65" s="81">
        <v>12425</v>
      </c>
      <c r="R65" s="83">
        <f t="shared" si="4"/>
        <v>3106.25</v>
      </c>
    </row>
    <row r="66" spans="1:18">
      <c r="A66" s="56" t="s">
        <v>403</v>
      </c>
      <c r="B66" s="57" t="s">
        <v>404</v>
      </c>
      <c r="C66" s="60" t="str">
        <f>VLOOKUP(A66,Remark!J:L,3,0)</f>
        <v>SLOM</v>
      </c>
      <c r="D66" s="58"/>
      <c r="E66" s="58"/>
      <c r="F66" s="83">
        <f t="shared" si="0"/>
        <v>0</v>
      </c>
      <c r="G66" s="62"/>
      <c r="H66" s="62"/>
      <c r="I66" s="83">
        <f t="shared" si="1"/>
        <v>0</v>
      </c>
      <c r="J66" s="62">
        <v>15</v>
      </c>
      <c r="K66" s="58">
        <v>1945</v>
      </c>
      <c r="L66" s="83">
        <f t="shared" si="2"/>
        <v>486.25</v>
      </c>
      <c r="M66" s="58"/>
      <c r="N66" s="58">
        <v>2355</v>
      </c>
      <c r="O66" s="83">
        <f t="shared" si="3"/>
        <v>588.75</v>
      </c>
      <c r="P66" s="81">
        <v>46</v>
      </c>
      <c r="Q66" s="81">
        <v>4870</v>
      </c>
      <c r="R66" s="83">
        <f t="shared" si="4"/>
        <v>1217.5</v>
      </c>
    </row>
    <row r="67" spans="1:18">
      <c r="A67" s="56" t="s">
        <v>405</v>
      </c>
      <c r="B67" s="57" t="s">
        <v>406</v>
      </c>
      <c r="C67" s="60" t="str">
        <f>VLOOKUP(A67,Remark!J:L,3,0)</f>
        <v>BBON</v>
      </c>
      <c r="D67" s="58"/>
      <c r="E67" s="58"/>
      <c r="F67" s="83">
        <f t="shared" ref="F67:F130" si="5">E67*25%</f>
        <v>0</v>
      </c>
      <c r="G67" s="62">
        <v>51</v>
      </c>
      <c r="H67" s="62">
        <v>4880</v>
      </c>
      <c r="I67" s="83">
        <f t="shared" ref="I67:I130" si="6">H67*25%</f>
        <v>1220</v>
      </c>
      <c r="J67" s="62">
        <v>53</v>
      </c>
      <c r="K67" s="58">
        <v>4655</v>
      </c>
      <c r="L67" s="83">
        <f t="shared" ref="L67:L130" si="7">K67*25%</f>
        <v>1163.75</v>
      </c>
      <c r="M67" s="58"/>
      <c r="N67" s="58">
        <v>5270</v>
      </c>
      <c r="O67" s="83">
        <f t="shared" ref="O67:O130" si="8">N67*25%</f>
        <v>1317.5</v>
      </c>
      <c r="P67" s="81">
        <v>80</v>
      </c>
      <c r="Q67" s="81">
        <v>7755</v>
      </c>
      <c r="R67" s="83">
        <f t="shared" ref="R67:R130" si="9">Q67*25%</f>
        <v>1938.75</v>
      </c>
    </row>
    <row r="68" spans="1:18">
      <c r="A68" s="56" t="s">
        <v>407</v>
      </c>
      <c r="B68" s="57" t="s">
        <v>408</v>
      </c>
      <c r="C68" s="60" t="str">
        <f>VLOOKUP(A68,Remark!J:L,3,0)</f>
        <v>NKAM</v>
      </c>
      <c r="D68" s="58"/>
      <c r="E68" s="58"/>
      <c r="F68" s="83">
        <f t="shared" si="5"/>
        <v>0</v>
      </c>
      <c r="G68" s="62">
        <v>40</v>
      </c>
      <c r="H68" s="62">
        <v>3015</v>
      </c>
      <c r="I68" s="83">
        <f t="shared" si="6"/>
        <v>753.75</v>
      </c>
      <c r="J68" s="62">
        <v>53</v>
      </c>
      <c r="K68" s="58">
        <v>4870</v>
      </c>
      <c r="L68" s="83">
        <f t="shared" si="7"/>
        <v>1217.5</v>
      </c>
      <c r="M68" s="58"/>
      <c r="N68" s="58">
        <v>3720</v>
      </c>
      <c r="O68" s="83">
        <f t="shared" si="8"/>
        <v>930</v>
      </c>
      <c r="P68" s="81">
        <v>32</v>
      </c>
      <c r="Q68" s="81">
        <v>2570</v>
      </c>
      <c r="R68" s="83">
        <f t="shared" si="9"/>
        <v>642.5</v>
      </c>
    </row>
    <row r="69" spans="1:18">
      <c r="A69" s="56" t="s">
        <v>409</v>
      </c>
      <c r="B69" s="57" t="s">
        <v>410</v>
      </c>
      <c r="C69" s="60" t="str">
        <f>VLOOKUP(A69,Remark!J:L,3,0)</f>
        <v>SLOM</v>
      </c>
      <c r="D69" s="58"/>
      <c r="E69" s="58"/>
      <c r="F69" s="83">
        <f t="shared" si="5"/>
        <v>0</v>
      </c>
      <c r="G69" s="62"/>
      <c r="H69" s="62"/>
      <c r="I69" s="83">
        <f t="shared" si="6"/>
        <v>0</v>
      </c>
      <c r="J69" s="62">
        <v>79</v>
      </c>
      <c r="K69" s="58">
        <v>8805</v>
      </c>
      <c r="L69" s="83">
        <f t="shared" si="7"/>
        <v>2201.25</v>
      </c>
      <c r="M69" s="58"/>
      <c r="N69" s="58">
        <v>17280</v>
      </c>
      <c r="O69" s="83">
        <f t="shared" si="8"/>
        <v>4320</v>
      </c>
      <c r="P69" s="81">
        <v>149</v>
      </c>
      <c r="Q69" s="81">
        <v>16850</v>
      </c>
      <c r="R69" s="83">
        <f t="shared" si="9"/>
        <v>4212.5</v>
      </c>
    </row>
    <row r="70" spans="1:18">
      <c r="A70" s="56" t="s">
        <v>411</v>
      </c>
      <c r="B70" s="57" t="s">
        <v>412</v>
      </c>
      <c r="C70" s="60" t="str">
        <f>VLOOKUP(A70,Remark!J:L,3,0)</f>
        <v>SLOM</v>
      </c>
      <c r="D70" s="58"/>
      <c r="E70" s="58"/>
      <c r="F70" s="83">
        <f t="shared" si="5"/>
        <v>0</v>
      </c>
      <c r="G70" s="62"/>
      <c r="H70" s="62"/>
      <c r="I70" s="83">
        <f t="shared" si="6"/>
        <v>0</v>
      </c>
      <c r="J70" s="62">
        <v>29</v>
      </c>
      <c r="K70" s="58">
        <v>2485</v>
      </c>
      <c r="L70" s="83">
        <f t="shared" si="7"/>
        <v>621.25</v>
      </c>
      <c r="M70" s="58"/>
      <c r="N70" s="58">
        <v>6100</v>
      </c>
      <c r="O70" s="83">
        <f t="shared" si="8"/>
        <v>1525</v>
      </c>
      <c r="P70" s="81">
        <v>45</v>
      </c>
      <c r="Q70" s="81">
        <v>5200</v>
      </c>
      <c r="R70" s="83">
        <f t="shared" si="9"/>
        <v>1300</v>
      </c>
    </row>
    <row r="71" spans="1:18">
      <c r="A71" s="56" t="s">
        <v>413</v>
      </c>
      <c r="B71" s="57" t="s">
        <v>414</v>
      </c>
      <c r="C71" s="60" t="str">
        <f>VLOOKUP(A71,Remark!J:L,3,0)</f>
        <v>TNON</v>
      </c>
      <c r="D71" s="58"/>
      <c r="E71" s="58"/>
      <c r="F71" s="83">
        <f t="shared" si="5"/>
        <v>0</v>
      </c>
      <c r="G71" s="62">
        <v>140</v>
      </c>
      <c r="H71" s="62">
        <v>16880</v>
      </c>
      <c r="I71" s="83">
        <f t="shared" si="6"/>
        <v>4220</v>
      </c>
      <c r="J71" s="62">
        <v>239</v>
      </c>
      <c r="K71" s="58">
        <v>25525</v>
      </c>
      <c r="L71" s="83">
        <f t="shared" si="7"/>
        <v>6381.25</v>
      </c>
      <c r="M71" s="58"/>
      <c r="N71" s="58">
        <v>22935</v>
      </c>
      <c r="O71" s="83">
        <f t="shared" si="8"/>
        <v>5733.75</v>
      </c>
      <c r="P71" s="81">
        <v>276</v>
      </c>
      <c r="Q71" s="81">
        <v>35220</v>
      </c>
      <c r="R71" s="83">
        <f t="shared" si="9"/>
        <v>8805</v>
      </c>
    </row>
    <row r="72" spans="1:18">
      <c r="A72" s="56" t="s">
        <v>415</v>
      </c>
      <c r="B72" s="57" t="s">
        <v>416</v>
      </c>
      <c r="C72" s="60" t="str">
        <f>VLOOKUP(A72,Remark!J:L,3,0)</f>
        <v>SLOM</v>
      </c>
      <c r="D72" s="58"/>
      <c r="E72" s="58"/>
      <c r="F72" s="83">
        <f t="shared" si="5"/>
        <v>0</v>
      </c>
      <c r="G72" s="62"/>
      <c r="H72" s="62"/>
      <c r="I72" s="83">
        <f t="shared" si="6"/>
        <v>0</v>
      </c>
      <c r="J72" s="62">
        <v>149</v>
      </c>
      <c r="K72" s="58">
        <v>12605</v>
      </c>
      <c r="L72" s="83">
        <f t="shared" si="7"/>
        <v>3151.25</v>
      </c>
      <c r="M72" s="58"/>
      <c r="N72" s="58">
        <v>13440</v>
      </c>
      <c r="O72" s="83">
        <f t="shared" si="8"/>
        <v>3360</v>
      </c>
      <c r="P72" s="81">
        <v>117</v>
      </c>
      <c r="Q72" s="81">
        <v>15580</v>
      </c>
      <c r="R72" s="83">
        <f t="shared" si="9"/>
        <v>3895</v>
      </c>
    </row>
    <row r="73" spans="1:18">
      <c r="A73" s="56" t="s">
        <v>417</v>
      </c>
      <c r="B73" s="57" t="s">
        <v>418</v>
      </c>
      <c r="C73" s="60" t="str">
        <f>VLOOKUP(A73,Remark!J:L,3,0)</f>
        <v>BBON</v>
      </c>
      <c r="D73" s="58"/>
      <c r="E73" s="58"/>
      <c r="F73" s="83">
        <f t="shared" si="5"/>
        <v>0</v>
      </c>
      <c r="G73" s="62">
        <v>8</v>
      </c>
      <c r="H73" s="62">
        <v>1350</v>
      </c>
      <c r="I73" s="83">
        <f t="shared" si="6"/>
        <v>337.5</v>
      </c>
      <c r="J73" s="62">
        <v>1</v>
      </c>
      <c r="K73" s="58">
        <v>150</v>
      </c>
      <c r="L73" s="83">
        <f t="shared" si="7"/>
        <v>37.5</v>
      </c>
      <c r="M73" s="58"/>
      <c r="N73" s="58">
        <v>890</v>
      </c>
      <c r="O73" s="83">
        <f t="shared" si="8"/>
        <v>222.5</v>
      </c>
      <c r="P73" s="81">
        <v>6</v>
      </c>
      <c r="Q73" s="81">
        <v>1020</v>
      </c>
      <c r="R73" s="83">
        <f t="shared" si="9"/>
        <v>255</v>
      </c>
    </row>
    <row r="74" spans="1:18">
      <c r="A74" s="56" t="s">
        <v>419</v>
      </c>
      <c r="B74" s="57" t="s">
        <v>420</v>
      </c>
      <c r="C74" s="60" t="str">
        <f>VLOOKUP(A74,Remark!J:L,3,0)</f>
        <v>SLOM</v>
      </c>
      <c r="D74" s="58"/>
      <c r="E74" s="58"/>
      <c r="F74" s="83">
        <f t="shared" si="5"/>
        <v>0</v>
      </c>
      <c r="G74" s="62"/>
      <c r="H74" s="62"/>
      <c r="I74" s="83">
        <f t="shared" si="6"/>
        <v>0</v>
      </c>
      <c r="J74" s="62">
        <v>21</v>
      </c>
      <c r="K74" s="58">
        <v>1375</v>
      </c>
      <c r="L74" s="83">
        <f t="shared" si="7"/>
        <v>343.75</v>
      </c>
      <c r="M74" s="58"/>
      <c r="N74" s="58">
        <v>2805</v>
      </c>
      <c r="O74" s="83">
        <f t="shared" si="8"/>
        <v>701.25</v>
      </c>
      <c r="P74" s="81">
        <v>23</v>
      </c>
      <c r="Q74" s="81">
        <v>2575</v>
      </c>
      <c r="R74" s="83">
        <f t="shared" si="9"/>
        <v>643.75</v>
      </c>
    </row>
    <row r="75" spans="1:18">
      <c r="A75" s="56" t="s">
        <v>421</v>
      </c>
      <c r="B75" s="57" t="s">
        <v>422</v>
      </c>
      <c r="C75" s="60" t="str">
        <f>VLOOKUP(A75,Remark!J:L,3,0)</f>
        <v>SUKS</v>
      </c>
      <c r="D75" s="58"/>
      <c r="E75" s="58"/>
      <c r="F75" s="83">
        <f t="shared" si="5"/>
        <v>0</v>
      </c>
      <c r="G75" s="62">
        <v>4</v>
      </c>
      <c r="H75" s="62">
        <v>380</v>
      </c>
      <c r="I75" s="83">
        <f t="shared" si="6"/>
        <v>95</v>
      </c>
      <c r="J75" s="62">
        <v>17</v>
      </c>
      <c r="K75" s="58">
        <v>1010</v>
      </c>
      <c r="L75" s="83">
        <f t="shared" si="7"/>
        <v>252.5</v>
      </c>
      <c r="M75" s="58"/>
      <c r="N75" s="58">
        <v>2050</v>
      </c>
      <c r="O75" s="83">
        <f t="shared" si="8"/>
        <v>512.5</v>
      </c>
      <c r="P75" s="81">
        <v>17</v>
      </c>
      <c r="Q75" s="81">
        <v>1310</v>
      </c>
      <c r="R75" s="83">
        <f t="shared" si="9"/>
        <v>327.5</v>
      </c>
    </row>
    <row r="76" spans="1:18">
      <c r="A76" s="56" t="s">
        <v>423</v>
      </c>
      <c r="B76" s="57" t="s">
        <v>424</v>
      </c>
      <c r="C76" s="60" t="str">
        <f>VLOOKUP(A76,Remark!J:L,3,0)</f>
        <v>TSIT</v>
      </c>
      <c r="D76" s="58"/>
      <c r="E76" s="58"/>
      <c r="F76" s="83">
        <f t="shared" si="5"/>
        <v>0</v>
      </c>
      <c r="G76" s="62">
        <v>32</v>
      </c>
      <c r="H76" s="62">
        <v>3000</v>
      </c>
      <c r="I76" s="83">
        <f t="shared" si="6"/>
        <v>750</v>
      </c>
      <c r="J76" s="62">
        <v>15</v>
      </c>
      <c r="K76" s="58">
        <v>1280</v>
      </c>
      <c r="L76" s="83">
        <f t="shared" si="7"/>
        <v>320</v>
      </c>
      <c r="M76" s="58"/>
      <c r="N76" s="58">
        <v>3485</v>
      </c>
      <c r="O76" s="83">
        <f t="shared" si="8"/>
        <v>871.25</v>
      </c>
      <c r="P76" s="81">
        <v>92</v>
      </c>
      <c r="Q76" s="81">
        <v>8510</v>
      </c>
      <c r="R76" s="83">
        <f t="shared" si="9"/>
        <v>2127.5</v>
      </c>
    </row>
    <row r="77" spans="1:18">
      <c r="A77" s="56" t="s">
        <v>425</v>
      </c>
      <c r="B77" s="57" t="s">
        <v>426</v>
      </c>
      <c r="C77" s="60" t="str">
        <f>VLOOKUP(A77,Remark!J:L,3,0)</f>
        <v>CHC4</v>
      </c>
      <c r="D77" s="58"/>
      <c r="E77" s="58"/>
      <c r="F77" s="83">
        <f t="shared" si="5"/>
        <v>0</v>
      </c>
      <c r="G77" s="62">
        <v>71</v>
      </c>
      <c r="H77" s="62">
        <v>6410</v>
      </c>
      <c r="I77" s="83">
        <f t="shared" si="6"/>
        <v>1602.5</v>
      </c>
      <c r="J77" s="62">
        <v>27</v>
      </c>
      <c r="K77" s="58">
        <v>3010</v>
      </c>
      <c r="L77" s="83">
        <f t="shared" si="7"/>
        <v>752.5</v>
      </c>
      <c r="M77" s="58"/>
      <c r="N77" s="58">
        <v>4055</v>
      </c>
      <c r="O77" s="83">
        <f t="shared" si="8"/>
        <v>1013.75</v>
      </c>
      <c r="P77" s="81">
        <v>83</v>
      </c>
      <c r="Q77" s="81">
        <v>7970</v>
      </c>
      <c r="R77" s="83">
        <f t="shared" si="9"/>
        <v>1992.5</v>
      </c>
    </row>
    <row r="78" spans="1:18">
      <c r="A78" s="56" t="s">
        <v>427</v>
      </c>
      <c r="B78" s="57" t="s">
        <v>428</v>
      </c>
      <c r="C78" s="60" t="str">
        <f>VLOOKUP(A78,Remark!J:L,3,0)</f>
        <v>SLOM</v>
      </c>
      <c r="D78" s="58"/>
      <c r="E78" s="58"/>
      <c r="F78" s="83">
        <f t="shared" si="5"/>
        <v>0</v>
      </c>
      <c r="G78" s="62"/>
      <c r="H78" s="62"/>
      <c r="I78" s="83">
        <f t="shared" si="6"/>
        <v>0</v>
      </c>
      <c r="J78" s="62">
        <v>61</v>
      </c>
      <c r="K78" s="58">
        <v>6525</v>
      </c>
      <c r="L78" s="83">
        <f t="shared" si="7"/>
        <v>1631.25</v>
      </c>
      <c r="M78" s="58"/>
      <c r="N78" s="58">
        <v>5590</v>
      </c>
      <c r="O78" s="83">
        <f t="shared" si="8"/>
        <v>1397.5</v>
      </c>
      <c r="P78" s="81">
        <v>63</v>
      </c>
      <c r="Q78" s="81">
        <v>4520</v>
      </c>
      <c r="R78" s="83">
        <f t="shared" si="9"/>
        <v>1130</v>
      </c>
    </row>
    <row r="79" spans="1:18">
      <c r="A79" s="56" t="s">
        <v>429</v>
      </c>
      <c r="B79" s="57" t="s">
        <v>430</v>
      </c>
      <c r="C79" s="60" t="str">
        <f>VLOOKUP(A79,Remark!J:L,3,0)</f>
        <v>SLOM</v>
      </c>
      <c r="D79" s="58"/>
      <c r="E79" s="58"/>
      <c r="F79" s="83">
        <f t="shared" si="5"/>
        <v>0</v>
      </c>
      <c r="G79" s="62"/>
      <c r="H79" s="62"/>
      <c r="I79" s="83">
        <f t="shared" si="6"/>
        <v>0</v>
      </c>
      <c r="J79" s="62">
        <v>234</v>
      </c>
      <c r="K79" s="58">
        <v>21325</v>
      </c>
      <c r="L79" s="83">
        <f t="shared" si="7"/>
        <v>5331.25</v>
      </c>
      <c r="M79" s="58"/>
      <c r="N79" s="58">
        <v>32725</v>
      </c>
      <c r="O79" s="83">
        <f t="shared" si="8"/>
        <v>8181.25</v>
      </c>
      <c r="P79" s="81">
        <v>306</v>
      </c>
      <c r="Q79" s="81">
        <v>30775</v>
      </c>
      <c r="R79" s="83">
        <f t="shared" si="9"/>
        <v>7693.75</v>
      </c>
    </row>
    <row r="80" spans="1:18">
      <c r="A80" s="56" t="s">
        <v>431</v>
      </c>
      <c r="B80" s="57" t="s">
        <v>432</v>
      </c>
      <c r="C80" s="60" t="str">
        <f>VLOOKUP(A80,Remark!J:L,3,0)</f>
        <v>TEPA</v>
      </c>
      <c r="D80" s="58"/>
      <c r="E80" s="58"/>
      <c r="F80" s="83">
        <f t="shared" si="5"/>
        <v>0</v>
      </c>
      <c r="G80" s="62">
        <v>11</v>
      </c>
      <c r="H80" s="62">
        <v>1830</v>
      </c>
      <c r="I80" s="83">
        <f t="shared" si="6"/>
        <v>457.5</v>
      </c>
      <c r="J80" s="62">
        <v>59</v>
      </c>
      <c r="K80" s="58">
        <v>4335</v>
      </c>
      <c r="L80" s="83">
        <f t="shared" si="7"/>
        <v>1083.75</v>
      </c>
      <c r="M80" s="58"/>
      <c r="N80" s="58">
        <v>8250</v>
      </c>
      <c r="O80" s="83">
        <f t="shared" si="8"/>
        <v>2062.5</v>
      </c>
      <c r="P80" s="81">
        <v>81</v>
      </c>
      <c r="Q80" s="81">
        <v>9375</v>
      </c>
      <c r="R80" s="83">
        <f t="shared" si="9"/>
        <v>2343.75</v>
      </c>
    </row>
    <row r="81" spans="1:18">
      <c r="A81" s="56" t="s">
        <v>433</v>
      </c>
      <c r="B81" s="57" t="s">
        <v>434</v>
      </c>
      <c r="C81" s="60" t="str">
        <f>VLOOKUP(A81,Remark!J:L,3,0)</f>
        <v>SMUT</v>
      </c>
      <c r="D81" s="58"/>
      <c r="E81" s="58"/>
      <c r="F81" s="83">
        <f t="shared" si="5"/>
        <v>0</v>
      </c>
      <c r="G81" s="62">
        <v>45</v>
      </c>
      <c r="H81" s="62">
        <v>4995</v>
      </c>
      <c r="I81" s="83">
        <f t="shared" si="6"/>
        <v>1248.75</v>
      </c>
      <c r="J81" s="62">
        <v>132</v>
      </c>
      <c r="K81" s="58">
        <v>12000</v>
      </c>
      <c r="L81" s="83">
        <f t="shared" si="7"/>
        <v>3000</v>
      </c>
      <c r="M81" s="58"/>
      <c r="N81" s="58">
        <v>13240</v>
      </c>
      <c r="O81" s="83">
        <f t="shared" si="8"/>
        <v>3310</v>
      </c>
      <c r="P81" s="81">
        <v>108</v>
      </c>
      <c r="Q81" s="81">
        <v>10205</v>
      </c>
      <c r="R81" s="83">
        <f t="shared" si="9"/>
        <v>2551.25</v>
      </c>
    </row>
    <row r="82" spans="1:18">
      <c r="A82" s="56" t="s">
        <v>435</v>
      </c>
      <c r="B82" s="57" t="s">
        <v>436</v>
      </c>
      <c r="C82" s="60" t="str">
        <f>VLOOKUP(A82,Remark!J:L,3,0)</f>
        <v>CHC4</v>
      </c>
      <c r="D82" s="58"/>
      <c r="E82" s="58"/>
      <c r="F82" s="83">
        <f t="shared" si="5"/>
        <v>0</v>
      </c>
      <c r="G82" s="62">
        <v>55</v>
      </c>
      <c r="H82" s="62">
        <v>6645</v>
      </c>
      <c r="I82" s="83">
        <f t="shared" si="6"/>
        <v>1661.25</v>
      </c>
      <c r="J82" s="62">
        <v>31</v>
      </c>
      <c r="K82" s="58">
        <v>3635</v>
      </c>
      <c r="L82" s="83">
        <f t="shared" si="7"/>
        <v>908.75</v>
      </c>
      <c r="M82" s="58"/>
      <c r="N82" s="58">
        <v>7435</v>
      </c>
      <c r="O82" s="83">
        <f t="shared" si="8"/>
        <v>1858.75</v>
      </c>
      <c r="P82" s="81">
        <v>58</v>
      </c>
      <c r="Q82" s="81">
        <v>6985</v>
      </c>
      <c r="R82" s="83">
        <f t="shared" si="9"/>
        <v>1746.25</v>
      </c>
    </row>
    <row r="83" spans="1:18">
      <c r="A83" s="56" t="s">
        <v>437</v>
      </c>
      <c r="B83" s="57" t="s">
        <v>438</v>
      </c>
      <c r="C83" s="60" t="str">
        <f>VLOOKUP(A83,Remark!J:L,3,0)</f>
        <v>TPLU</v>
      </c>
      <c r="D83" s="58"/>
      <c r="E83" s="58"/>
      <c r="F83" s="83">
        <f t="shared" si="5"/>
        <v>0</v>
      </c>
      <c r="G83" s="62">
        <v>77</v>
      </c>
      <c r="H83" s="62">
        <v>7810</v>
      </c>
      <c r="I83" s="83">
        <f t="shared" si="6"/>
        <v>1952.5</v>
      </c>
      <c r="J83" s="62">
        <v>124</v>
      </c>
      <c r="K83" s="58">
        <v>12615</v>
      </c>
      <c r="L83" s="83">
        <f t="shared" si="7"/>
        <v>3153.75</v>
      </c>
      <c r="M83" s="58"/>
      <c r="N83" s="58">
        <v>17680</v>
      </c>
      <c r="O83" s="83">
        <f t="shared" si="8"/>
        <v>4420</v>
      </c>
      <c r="P83" s="81">
        <v>280</v>
      </c>
      <c r="Q83" s="81">
        <v>28585</v>
      </c>
      <c r="R83" s="83">
        <f t="shared" si="9"/>
        <v>7146.25</v>
      </c>
    </row>
    <row r="84" spans="1:18">
      <c r="A84" s="56" t="s">
        <v>439</v>
      </c>
      <c r="B84" s="57" t="s">
        <v>440</v>
      </c>
      <c r="C84" s="60" t="str">
        <f>VLOOKUP(A84,Remark!J:L,3,0)</f>
        <v>BKAE</v>
      </c>
      <c r="D84" s="58"/>
      <c r="E84" s="58"/>
      <c r="F84" s="83">
        <f t="shared" si="5"/>
        <v>0</v>
      </c>
      <c r="G84" s="62">
        <v>11</v>
      </c>
      <c r="H84" s="62">
        <v>1060</v>
      </c>
      <c r="I84" s="83">
        <f t="shared" si="6"/>
        <v>265</v>
      </c>
      <c r="J84" s="62">
        <v>0</v>
      </c>
      <c r="K84" s="58">
        <v>0</v>
      </c>
      <c r="L84" s="83">
        <f t="shared" si="7"/>
        <v>0</v>
      </c>
      <c r="M84" s="58"/>
      <c r="N84" s="58"/>
      <c r="O84" s="83">
        <f t="shared" si="8"/>
        <v>0</v>
      </c>
      <c r="P84" s="81">
        <v>0</v>
      </c>
      <c r="Q84" s="81">
        <v>0</v>
      </c>
      <c r="R84" s="83">
        <f t="shared" si="9"/>
        <v>0</v>
      </c>
    </row>
    <row r="85" spans="1:18">
      <c r="A85" s="56" t="s">
        <v>441</v>
      </c>
      <c r="B85" s="57" t="s">
        <v>442</v>
      </c>
      <c r="C85" s="60" t="str">
        <f>VLOOKUP(A85,Remark!J:L,3,0)</f>
        <v>RMA2</v>
      </c>
      <c r="D85" s="58"/>
      <c r="E85" s="58"/>
      <c r="F85" s="83">
        <f t="shared" si="5"/>
        <v>0</v>
      </c>
      <c r="G85" s="62">
        <v>84</v>
      </c>
      <c r="H85" s="62">
        <v>11680</v>
      </c>
      <c r="I85" s="83">
        <f t="shared" si="6"/>
        <v>2920</v>
      </c>
      <c r="J85" s="62">
        <v>64</v>
      </c>
      <c r="K85" s="58">
        <v>9165</v>
      </c>
      <c r="L85" s="83">
        <f t="shared" si="7"/>
        <v>2291.25</v>
      </c>
      <c r="M85" s="58"/>
      <c r="N85" s="58">
        <v>12160</v>
      </c>
      <c r="O85" s="83">
        <f t="shared" si="8"/>
        <v>3040</v>
      </c>
      <c r="P85" s="81">
        <v>102</v>
      </c>
      <c r="Q85" s="81">
        <v>13135</v>
      </c>
      <c r="R85" s="83">
        <f t="shared" si="9"/>
        <v>3283.75</v>
      </c>
    </row>
    <row r="86" spans="1:18">
      <c r="A86" s="56" t="s">
        <v>443</v>
      </c>
      <c r="B86" s="57" t="s">
        <v>444</v>
      </c>
      <c r="C86" s="60" t="str">
        <f>VLOOKUP(A86,Remark!J:L,3,0)</f>
        <v>SLOM</v>
      </c>
      <c r="D86" s="58"/>
      <c r="E86" s="58"/>
      <c r="F86" s="83">
        <f t="shared" si="5"/>
        <v>0</v>
      </c>
      <c r="G86" s="62"/>
      <c r="H86" s="62"/>
      <c r="I86" s="83">
        <f t="shared" si="6"/>
        <v>0</v>
      </c>
      <c r="J86" s="62">
        <v>61</v>
      </c>
      <c r="K86" s="58">
        <v>4425</v>
      </c>
      <c r="L86" s="83">
        <f t="shared" si="7"/>
        <v>1106.25</v>
      </c>
      <c r="M86" s="58"/>
      <c r="N86" s="58">
        <v>24980</v>
      </c>
      <c r="O86" s="83">
        <f t="shared" si="8"/>
        <v>6245</v>
      </c>
      <c r="P86" s="81">
        <v>208</v>
      </c>
      <c r="Q86" s="81">
        <v>19720</v>
      </c>
      <c r="R86" s="83">
        <f t="shared" si="9"/>
        <v>4930</v>
      </c>
    </row>
    <row r="87" spans="1:18">
      <c r="A87" s="56" t="s">
        <v>445</v>
      </c>
      <c r="B87" s="57" t="s">
        <v>446</v>
      </c>
      <c r="C87" s="60" t="str">
        <f>VLOOKUP(A87,Remark!J:L,3,0)</f>
        <v>ONUT</v>
      </c>
      <c r="D87" s="58"/>
      <c r="E87" s="58"/>
      <c r="F87" s="83">
        <f t="shared" si="5"/>
        <v>0</v>
      </c>
      <c r="G87" s="62">
        <v>54</v>
      </c>
      <c r="H87" s="62">
        <v>4740</v>
      </c>
      <c r="I87" s="83">
        <f t="shared" si="6"/>
        <v>1185</v>
      </c>
      <c r="J87" s="62">
        <v>102</v>
      </c>
      <c r="K87" s="58">
        <v>10545</v>
      </c>
      <c r="L87" s="83">
        <f t="shared" si="7"/>
        <v>2636.25</v>
      </c>
      <c r="M87" s="58"/>
      <c r="N87" s="58">
        <v>15970</v>
      </c>
      <c r="O87" s="83">
        <f t="shared" si="8"/>
        <v>3992.5</v>
      </c>
      <c r="P87" s="81">
        <v>191</v>
      </c>
      <c r="Q87" s="81">
        <v>21275</v>
      </c>
      <c r="R87" s="83">
        <f t="shared" si="9"/>
        <v>5318.75</v>
      </c>
    </row>
    <row r="88" spans="1:18">
      <c r="A88" s="56" t="s">
        <v>447</v>
      </c>
      <c r="B88" s="57" t="s">
        <v>448</v>
      </c>
      <c r="C88" s="60" t="str">
        <f>VLOOKUP(A88,Remark!J:L,3,0)</f>
        <v>BBUA</v>
      </c>
      <c r="D88" s="58"/>
      <c r="E88" s="58"/>
      <c r="F88" s="83">
        <f t="shared" si="5"/>
        <v>0</v>
      </c>
      <c r="G88" s="62">
        <v>38</v>
      </c>
      <c r="H88" s="62">
        <v>2340</v>
      </c>
      <c r="I88" s="83">
        <f t="shared" si="6"/>
        <v>585</v>
      </c>
      <c r="J88" s="62">
        <v>26</v>
      </c>
      <c r="K88" s="58">
        <v>2370</v>
      </c>
      <c r="L88" s="83">
        <f t="shared" si="7"/>
        <v>592.5</v>
      </c>
      <c r="M88" s="58"/>
      <c r="N88" s="58">
        <v>3115</v>
      </c>
      <c r="O88" s="83">
        <f t="shared" si="8"/>
        <v>778.75</v>
      </c>
      <c r="P88" s="81">
        <v>39</v>
      </c>
      <c r="Q88" s="81">
        <v>3650</v>
      </c>
      <c r="R88" s="83">
        <f t="shared" si="9"/>
        <v>912.5</v>
      </c>
    </row>
    <row r="89" spans="1:18">
      <c r="A89" s="56" t="s">
        <v>449</v>
      </c>
      <c r="B89" s="57" t="s">
        <v>450</v>
      </c>
      <c r="C89" s="60" t="str">
        <f>VLOOKUP(A89,Remark!J:L,3,0)</f>
        <v>BKAE</v>
      </c>
      <c r="D89" s="58"/>
      <c r="E89" s="58"/>
      <c r="F89" s="83">
        <f t="shared" si="5"/>
        <v>0</v>
      </c>
      <c r="G89" s="62">
        <v>58</v>
      </c>
      <c r="H89" s="62">
        <v>4270</v>
      </c>
      <c r="I89" s="83">
        <f t="shared" si="6"/>
        <v>1067.5</v>
      </c>
      <c r="J89" s="62">
        <v>83</v>
      </c>
      <c r="K89" s="58">
        <v>7870</v>
      </c>
      <c r="L89" s="83">
        <f t="shared" si="7"/>
        <v>1967.5</v>
      </c>
      <c r="M89" s="58"/>
      <c r="N89" s="58">
        <v>9040</v>
      </c>
      <c r="O89" s="83">
        <f t="shared" si="8"/>
        <v>2260</v>
      </c>
      <c r="P89" s="81">
        <v>115</v>
      </c>
      <c r="Q89" s="81">
        <v>10070</v>
      </c>
      <c r="R89" s="83">
        <f t="shared" si="9"/>
        <v>2517.5</v>
      </c>
    </row>
    <row r="90" spans="1:18">
      <c r="A90" s="56" t="s">
        <v>451</v>
      </c>
      <c r="B90" s="57" t="s">
        <v>452</v>
      </c>
      <c r="C90" s="60" t="str">
        <f>VLOOKUP(A90,Remark!J:L,3,0)</f>
        <v>NMIN</v>
      </c>
      <c r="D90" s="58"/>
      <c r="E90" s="58"/>
      <c r="F90" s="83">
        <f t="shared" si="5"/>
        <v>0</v>
      </c>
      <c r="G90" s="62">
        <v>187</v>
      </c>
      <c r="H90" s="62">
        <v>14905</v>
      </c>
      <c r="I90" s="83">
        <f t="shared" si="6"/>
        <v>3726.25</v>
      </c>
      <c r="J90" s="62">
        <v>274</v>
      </c>
      <c r="K90" s="58">
        <v>25630</v>
      </c>
      <c r="L90" s="83">
        <f t="shared" si="7"/>
        <v>6407.5</v>
      </c>
      <c r="M90" s="58"/>
      <c r="N90" s="58">
        <v>41995</v>
      </c>
      <c r="O90" s="83">
        <f t="shared" si="8"/>
        <v>10498.75</v>
      </c>
      <c r="P90" s="81">
        <v>492</v>
      </c>
      <c r="Q90" s="81">
        <v>45835</v>
      </c>
      <c r="R90" s="83">
        <f t="shared" si="9"/>
        <v>11458.75</v>
      </c>
    </row>
    <row r="91" spans="1:18">
      <c r="A91" s="56" t="s">
        <v>453</v>
      </c>
      <c r="B91" s="57" t="s">
        <v>454</v>
      </c>
      <c r="C91" s="60" t="str">
        <f>VLOOKUP(A91,Remark!J:L,3,0)</f>
        <v>SLOM</v>
      </c>
      <c r="D91" s="58"/>
      <c r="E91" s="58"/>
      <c r="F91" s="83">
        <f t="shared" si="5"/>
        <v>0</v>
      </c>
      <c r="G91" s="62"/>
      <c r="H91" s="62"/>
      <c r="I91" s="83">
        <f t="shared" si="6"/>
        <v>0</v>
      </c>
      <c r="J91" s="62">
        <v>40</v>
      </c>
      <c r="K91" s="58">
        <v>3860</v>
      </c>
      <c r="L91" s="83">
        <f t="shared" si="7"/>
        <v>965</v>
      </c>
      <c r="M91" s="58"/>
      <c r="N91" s="58">
        <v>4110</v>
      </c>
      <c r="O91" s="83">
        <f t="shared" si="8"/>
        <v>1027.5</v>
      </c>
      <c r="P91" s="81">
        <v>32</v>
      </c>
      <c r="Q91" s="81">
        <v>2700</v>
      </c>
      <c r="R91" s="83">
        <f t="shared" si="9"/>
        <v>675</v>
      </c>
    </row>
    <row r="92" spans="1:18">
      <c r="A92" s="56" t="s">
        <v>455</v>
      </c>
      <c r="B92" s="57" t="s">
        <v>456</v>
      </c>
      <c r="C92" s="60" t="str">
        <f>VLOOKUP(A92,Remark!J:L,3,0)</f>
        <v>SLOM</v>
      </c>
      <c r="D92" s="58"/>
      <c r="E92" s="58"/>
      <c r="F92" s="83">
        <f t="shared" si="5"/>
        <v>0</v>
      </c>
      <c r="G92" s="62"/>
      <c r="H92" s="62"/>
      <c r="I92" s="83">
        <f t="shared" si="6"/>
        <v>0</v>
      </c>
      <c r="J92" s="62">
        <v>370</v>
      </c>
      <c r="K92" s="58">
        <v>36030</v>
      </c>
      <c r="L92" s="83">
        <f t="shared" si="7"/>
        <v>9007.5</v>
      </c>
      <c r="M92" s="58"/>
      <c r="N92" s="58">
        <v>53045</v>
      </c>
      <c r="O92" s="83">
        <f t="shared" si="8"/>
        <v>13261.25</v>
      </c>
      <c r="P92" s="81">
        <v>758</v>
      </c>
      <c r="Q92" s="81">
        <v>73085</v>
      </c>
      <c r="R92" s="83">
        <f t="shared" si="9"/>
        <v>18271.25</v>
      </c>
    </row>
    <row r="93" spans="1:18">
      <c r="A93" s="56" t="s">
        <v>457</v>
      </c>
      <c r="B93" s="57" t="s">
        <v>458</v>
      </c>
      <c r="C93" s="60" t="str">
        <f>VLOOKUP(A93,Remark!J:L,3,0)</f>
        <v>HPPY</v>
      </c>
      <c r="D93" s="58"/>
      <c r="E93" s="58"/>
      <c r="F93" s="83">
        <f t="shared" si="5"/>
        <v>0</v>
      </c>
      <c r="G93" s="62">
        <v>21</v>
      </c>
      <c r="H93" s="62">
        <v>2850</v>
      </c>
      <c r="I93" s="83">
        <f t="shared" si="6"/>
        <v>712.5</v>
      </c>
      <c r="J93" s="62">
        <v>80</v>
      </c>
      <c r="K93" s="58">
        <v>6190</v>
      </c>
      <c r="L93" s="83">
        <f t="shared" si="7"/>
        <v>1547.5</v>
      </c>
      <c r="M93" s="58"/>
      <c r="N93" s="58">
        <v>10070</v>
      </c>
      <c r="O93" s="83">
        <f t="shared" si="8"/>
        <v>2517.5</v>
      </c>
      <c r="P93" s="81">
        <v>92</v>
      </c>
      <c r="Q93" s="81">
        <v>11165</v>
      </c>
      <c r="R93" s="83">
        <f t="shared" si="9"/>
        <v>2791.25</v>
      </c>
    </row>
    <row r="94" spans="1:18">
      <c r="A94" s="56" t="s">
        <v>459</v>
      </c>
      <c r="B94" s="57" t="s">
        <v>460</v>
      </c>
      <c r="C94" s="60" t="str">
        <f>VLOOKUP(A94,Remark!J:L,3,0)</f>
        <v>CHC4</v>
      </c>
      <c r="D94" s="58"/>
      <c r="E94" s="58"/>
      <c r="F94" s="83">
        <f t="shared" si="5"/>
        <v>0</v>
      </c>
      <c r="G94" s="62">
        <v>32</v>
      </c>
      <c r="H94" s="62">
        <v>3765</v>
      </c>
      <c r="I94" s="83">
        <f t="shared" si="6"/>
        <v>941.25</v>
      </c>
      <c r="J94" s="62">
        <v>13</v>
      </c>
      <c r="K94" s="58">
        <v>1075</v>
      </c>
      <c r="L94" s="83">
        <f t="shared" si="7"/>
        <v>268.75</v>
      </c>
      <c r="M94" s="58"/>
      <c r="N94" s="58">
        <v>2405</v>
      </c>
      <c r="O94" s="83">
        <f t="shared" si="8"/>
        <v>601.25</v>
      </c>
      <c r="P94" s="81">
        <v>16</v>
      </c>
      <c r="Q94" s="81">
        <v>1560</v>
      </c>
      <c r="R94" s="83">
        <f t="shared" si="9"/>
        <v>390</v>
      </c>
    </row>
    <row r="95" spans="1:18">
      <c r="A95" s="56" t="s">
        <v>461</v>
      </c>
      <c r="B95" s="57" t="s">
        <v>462</v>
      </c>
      <c r="C95" s="60" t="str">
        <f>VLOOKUP(A95,Remark!J:L,3,0)</f>
        <v>NAIN</v>
      </c>
      <c r="D95" s="58"/>
      <c r="E95" s="58"/>
      <c r="F95" s="83">
        <f t="shared" si="5"/>
        <v>0</v>
      </c>
      <c r="G95" s="62"/>
      <c r="H95" s="62"/>
      <c r="I95" s="83">
        <f t="shared" si="6"/>
        <v>0</v>
      </c>
      <c r="J95" s="62">
        <v>0</v>
      </c>
      <c r="K95" s="58">
        <v>45</v>
      </c>
      <c r="L95" s="83">
        <f t="shared" si="7"/>
        <v>11.25</v>
      </c>
      <c r="M95" s="58"/>
      <c r="N95" s="58">
        <v>305</v>
      </c>
      <c r="O95" s="83">
        <f t="shared" si="8"/>
        <v>76.25</v>
      </c>
      <c r="P95" s="81">
        <v>0</v>
      </c>
      <c r="Q95" s="81">
        <v>0</v>
      </c>
      <c r="R95" s="83">
        <f t="shared" si="9"/>
        <v>0</v>
      </c>
    </row>
    <row r="96" spans="1:18">
      <c r="A96" s="56" t="s">
        <v>464</v>
      </c>
      <c r="B96" s="57" t="s">
        <v>465</v>
      </c>
      <c r="C96" s="60" t="str">
        <f>VLOOKUP(A96,Remark!J:L,3,0)</f>
        <v>BBUA</v>
      </c>
      <c r="D96" s="58"/>
      <c r="E96" s="58"/>
      <c r="F96" s="83">
        <f t="shared" si="5"/>
        <v>0</v>
      </c>
      <c r="G96" s="62">
        <v>6</v>
      </c>
      <c r="H96" s="62">
        <v>400</v>
      </c>
      <c r="I96" s="83">
        <f t="shared" si="6"/>
        <v>100</v>
      </c>
      <c r="J96" s="62">
        <v>24</v>
      </c>
      <c r="K96" s="58">
        <v>2220</v>
      </c>
      <c r="L96" s="83">
        <f t="shared" si="7"/>
        <v>555</v>
      </c>
      <c r="M96" s="58"/>
      <c r="N96" s="58">
        <v>4315</v>
      </c>
      <c r="O96" s="83">
        <f t="shared" si="8"/>
        <v>1078.75</v>
      </c>
      <c r="P96" s="81">
        <v>43</v>
      </c>
      <c r="Q96" s="81">
        <v>4505</v>
      </c>
      <c r="R96" s="83">
        <f t="shared" si="9"/>
        <v>1126.25</v>
      </c>
    </row>
    <row r="97" spans="1:18">
      <c r="A97" s="56" t="s">
        <v>466</v>
      </c>
      <c r="B97" s="57" t="s">
        <v>467</v>
      </c>
      <c r="C97" s="60" t="str">
        <f>VLOOKUP(A97,Remark!J:L,3,0)</f>
        <v>SLOM</v>
      </c>
      <c r="D97" s="58"/>
      <c r="E97" s="58"/>
      <c r="F97" s="83">
        <f t="shared" si="5"/>
        <v>0</v>
      </c>
      <c r="G97" s="62"/>
      <c r="H97" s="62"/>
      <c r="I97" s="83">
        <f t="shared" si="6"/>
        <v>0</v>
      </c>
      <c r="J97" s="62">
        <v>71</v>
      </c>
      <c r="K97" s="58">
        <v>7915</v>
      </c>
      <c r="L97" s="83">
        <f t="shared" si="7"/>
        <v>1978.75</v>
      </c>
      <c r="M97" s="58"/>
      <c r="N97" s="58">
        <v>12410</v>
      </c>
      <c r="O97" s="83">
        <f t="shared" si="8"/>
        <v>3102.5</v>
      </c>
      <c r="P97" s="81">
        <v>124</v>
      </c>
      <c r="Q97" s="81">
        <v>10475</v>
      </c>
      <c r="R97" s="83">
        <f t="shared" si="9"/>
        <v>2618.75</v>
      </c>
    </row>
    <row r="98" spans="1:18">
      <c r="A98" s="56" t="s">
        <v>468</v>
      </c>
      <c r="B98" s="57" t="s">
        <v>469</v>
      </c>
      <c r="C98" s="60" t="str">
        <f>VLOOKUP(A98,Remark!J:L,3,0)</f>
        <v>SLOM</v>
      </c>
      <c r="D98" s="58"/>
      <c r="E98" s="58"/>
      <c r="F98" s="83">
        <f t="shared" si="5"/>
        <v>0</v>
      </c>
      <c r="G98" s="62"/>
      <c r="H98" s="62"/>
      <c r="I98" s="83">
        <f t="shared" si="6"/>
        <v>0</v>
      </c>
      <c r="J98" s="62">
        <v>175</v>
      </c>
      <c r="K98" s="58">
        <v>19635</v>
      </c>
      <c r="L98" s="83">
        <f t="shared" si="7"/>
        <v>4908.75</v>
      </c>
      <c r="M98" s="58"/>
      <c r="N98" s="58">
        <v>17640</v>
      </c>
      <c r="O98" s="83">
        <f t="shared" si="8"/>
        <v>4410</v>
      </c>
      <c r="P98" s="81">
        <v>172</v>
      </c>
      <c r="Q98" s="81">
        <v>19470</v>
      </c>
      <c r="R98" s="83">
        <f t="shared" si="9"/>
        <v>4867.5</v>
      </c>
    </row>
    <row r="99" spans="1:18">
      <c r="A99" s="56" t="s">
        <v>470</v>
      </c>
      <c r="B99" s="57" t="s">
        <v>471</v>
      </c>
      <c r="C99" s="60" t="str">
        <f>VLOOKUP(A99,Remark!J:L,3,0)</f>
        <v>CHC4</v>
      </c>
      <c r="D99" s="58"/>
      <c r="E99" s="58"/>
      <c r="F99" s="83">
        <f t="shared" si="5"/>
        <v>0</v>
      </c>
      <c r="G99" s="62">
        <v>193</v>
      </c>
      <c r="H99" s="62">
        <v>15815</v>
      </c>
      <c r="I99" s="83">
        <f t="shared" si="6"/>
        <v>3953.75</v>
      </c>
      <c r="J99" s="62">
        <v>145</v>
      </c>
      <c r="K99" s="58">
        <v>13215</v>
      </c>
      <c r="L99" s="83">
        <f t="shared" si="7"/>
        <v>3303.75</v>
      </c>
      <c r="M99" s="58"/>
      <c r="N99" s="58">
        <v>12825</v>
      </c>
      <c r="O99" s="83">
        <f t="shared" si="8"/>
        <v>3206.25</v>
      </c>
      <c r="P99" s="81">
        <v>136</v>
      </c>
      <c r="Q99" s="81">
        <v>10405</v>
      </c>
      <c r="R99" s="83">
        <f t="shared" si="9"/>
        <v>2601.25</v>
      </c>
    </row>
    <row r="100" spans="1:18">
      <c r="A100" s="56" t="s">
        <v>472</v>
      </c>
      <c r="B100" s="57" t="s">
        <v>473</v>
      </c>
      <c r="C100" s="60" t="str">
        <f>VLOOKUP(A100,Remark!J:L,3,0)</f>
        <v>NMIN</v>
      </c>
      <c r="D100" s="58"/>
      <c r="E100" s="58"/>
      <c r="F100" s="83">
        <f t="shared" si="5"/>
        <v>0</v>
      </c>
      <c r="G100" s="62">
        <v>46</v>
      </c>
      <c r="H100" s="62">
        <v>5310</v>
      </c>
      <c r="I100" s="83">
        <f t="shared" si="6"/>
        <v>1327.5</v>
      </c>
      <c r="J100" s="62">
        <v>340</v>
      </c>
      <c r="K100" s="58">
        <v>26065</v>
      </c>
      <c r="L100" s="83">
        <f t="shared" si="7"/>
        <v>6516.25</v>
      </c>
      <c r="M100" s="58"/>
      <c r="N100" s="58">
        <v>43660</v>
      </c>
      <c r="O100" s="83">
        <f t="shared" si="8"/>
        <v>10915</v>
      </c>
      <c r="P100" s="81">
        <v>369</v>
      </c>
      <c r="Q100" s="81">
        <v>42690</v>
      </c>
      <c r="R100" s="83">
        <f t="shared" si="9"/>
        <v>10672.5</v>
      </c>
    </row>
    <row r="101" spans="1:18">
      <c r="A101" s="56" t="s">
        <v>474</v>
      </c>
      <c r="B101" s="57" t="s">
        <v>475</v>
      </c>
      <c r="C101" s="60" t="str">
        <f>VLOOKUP(A101,Remark!J:L,3,0)</f>
        <v>SLOM</v>
      </c>
      <c r="D101" s="58"/>
      <c r="E101" s="58"/>
      <c r="F101" s="83">
        <f t="shared" si="5"/>
        <v>0</v>
      </c>
      <c r="G101" s="62"/>
      <c r="H101" s="62"/>
      <c r="I101" s="83">
        <f t="shared" si="6"/>
        <v>0</v>
      </c>
      <c r="J101" s="62">
        <v>0</v>
      </c>
      <c r="K101" s="58">
        <v>0</v>
      </c>
      <c r="L101" s="83">
        <f t="shared" si="7"/>
        <v>0</v>
      </c>
      <c r="M101" s="58"/>
      <c r="N101" s="58"/>
      <c r="O101" s="83">
        <f t="shared" si="8"/>
        <v>0</v>
      </c>
      <c r="P101" s="81">
        <v>34</v>
      </c>
      <c r="Q101" s="81">
        <v>4065</v>
      </c>
      <c r="R101" s="83">
        <f t="shared" si="9"/>
        <v>1016.25</v>
      </c>
    </row>
    <row r="102" spans="1:18">
      <c r="A102" s="56" t="s">
        <v>476</v>
      </c>
      <c r="B102" s="57" t="s">
        <v>477</v>
      </c>
      <c r="C102" s="60" t="str">
        <f>VLOOKUP(A102,Remark!J:L,3,0)</f>
        <v>SLOM</v>
      </c>
      <c r="D102" s="58"/>
      <c r="E102" s="58"/>
      <c r="F102" s="83">
        <f t="shared" si="5"/>
        <v>0</v>
      </c>
      <c r="G102" s="62"/>
      <c r="H102" s="62"/>
      <c r="I102" s="83">
        <f t="shared" si="6"/>
        <v>0</v>
      </c>
      <c r="J102" s="62">
        <v>431</v>
      </c>
      <c r="K102" s="58">
        <v>50715</v>
      </c>
      <c r="L102" s="83">
        <f t="shared" si="7"/>
        <v>12678.75</v>
      </c>
      <c r="M102" s="58"/>
      <c r="N102" s="58">
        <v>64700</v>
      </c>
      <c r="O102" s="83">
        <f t="shared" si="8"/>
        <v>16175</v>
      </c>
      <c r="P102" s="81">
        <v>833</v>
      </c>
      <c r="Q102" s="81">
        <v>95475</v>
      </c>
      <c r="R102" s="83">
        <f t="shared" si="9"/>
        <v>23868.75</v>
      </c>
    </row>
    <row r="103" spans="1:18">
      <c r="A103" s="56" t="s">
        <v>478</v>
      </c>
      <c r="B103" s="57" t="s">
        <v>479</v>
      </c>
      <c r="C103" s="60" t="str">
        <f>VLOOKUP(A103,Remark!J:L,3,0)</f>
        <v>EKKA</v>
      </c>
      <c r="D103" s="58"/>
      <c r="E103" s="58"/>
      <c r="F103" s="83">
        <f t="shared" si="5"/>
        <v>0</v>
      </c>
      <c r="G103" s="62">
        <v>17</v>
      </c>
      <c r="H103" s="62">
        <v>1920</v>
      </c>
      <c r="I103" s="83">
        <f t="shared" si="6"/>
        <v>480</v>
      </c>
      <c r="J103" s="62">
        <v>80</v>
      </c>
      <c r="K103" s="58">
        <v>10530</v>
      </c>
      <c r="L103" s="83">
        <f t="shared" si="7"/>
        <v>2632.5</v>
      </c>
      <c r="M103" s="58"/>
      <c r="N103" s="58">
        <v>12560</v>
      </c>
      <c r="O103" s="83">
        <f t="shared" si="8"/>
        <v>3140</v>
      </c>
      <c r="P103" s="81">
        <v>111</v>
      </c>
      <c r="Q103" s="81">
        <v>13335</v>
      </c>
      <c r="R103" s="83">
        <f t="shared" si="9"/>
        <v>3333.75</v>
      </c>
    </row>
    <row r="104" spans="1:18">
      <c r="A104" s="56" t="s">
        <v>481</v>
      </c>
      <c r="B104" s="57" t="s">
        <v>482</v>
      </c>
      <c r="C104" s="60" t="str">
        <f>VLOOKUP(A104,Remark!J:L,3,0)</f>
        <v>BAPU</v>
      </c>
      <c r="D104" s="58"/>
      <c r="E104" s="58"/>
      <c r="F104" s="83">
        <f t="shared" si="5"/>
        <v>0</v>
      </c>
      <c r="G104" s="62"/>
      <c r="H104" s="62"/>
      <c r="I104" s="83">
        <f t="shared" si="6"/>
        <v>0</v>
      </c>
      <c r="J104" s="62">
        <v>0</v>
      </c>
      <c r="K104" s="58">
        <v>0</v>
      </c>
      <c r="L104" s="83">
        <f t="shared" si="7"/>
        <v>0</v>
      </c>
      <c r="M104" s="58"/>
      <c r="N104" s="58">
        <v>475</v>
      </c>
      <c r="O104" s="83">
        <f t="shared" si="8"/>
        <v>118.75</v>
      </c>
      <c r="P104" s="81">
        <v>18</v>
      </c>
      <c r="Q104" s="81">
        <v>1745</v>
      </c>
      <c r="R104" s="83">
        <f t="shared" si="9"/>
        <v>436.25</v>
      </c>
    </row>
    <row r="105" spans="1:18">
      <c r="A105" s="56" t="s">
        <v>483</v>
      </c>
      <c r="B105" s="57" t="s">
        <v>484</v>
      </c>
      <c r="C105" s="60" t="str">
        <f>VLOOKUP(A105,Remark!J:L,3,0)</f>
        <v>SLOM</v>
      </c>
      <c r="D105" s="58"/>
      <c r="E105" s="58"/>
      <c r="F105" s="83">
        <f t="shared" si="5"/>
        <v>0</v>
      </c>
      <c r="G105" s="62"/>
      <c r="H105" s="62"/>
      <c r="I105" s="83">
        <f t="shared" si="6"/>
        <v>0</v>
      </c>
      <c r="J105" s="62">
        <v>99</v>
      </c>
      <c r="K105" s="58">
        <v>8890</v>
      </c>
      <c r="L105" s="83">
        <f t="shared" si="7"/>
        <v>2222.5</v>
      </c>
      <c r="M105" s="58"/>
      <c r="N105" s="58">
        <v>16215</v>
      </c>
      <c r="O105" s="83">
        <f t="shared" si="8"/>
        <v>4053.75</v>
      </c>
      <c r="P105" s="81">
        <v>230</v>
      </c>
      <c r="Q105" s="81">
        <v>23050</v>
      </c>
      <c r="R105" s="83">
        <f t="shared" si="9"/>
        <v>5762.5</v>
      </c>
    </row>
    <row r="106" spans="1:18">
      <c r="A106" s="56" t="s">
        <v>485</v>
      </c>
      <c r="B106" s="57" t="s">
        <v>486</v>
      </c>
      <c r="C106" s="60" t="str">
        <f>VLOOKUP(A106,Remark!J:L,3,0)</f>
        <v>SLOM</v>
      </c>
      <c r="D106" s="58"/>
      <c r="E106" s="58"/>
      <c r="F106" s="83">
        <f t="shared" si="5"/>
        <v>0</v>
      </c>
      <c r="G106" s="62"/>
      <c r="H106" s="62"/>
      <c r="I106" s="83">
        <f t="shared" si="6"/>
        <v>0</v>
      </c>
      <c r="J106" s="62">
        <v>42</v>
      </c>
      <c r="K106" s="58">
        <v>4170</v>
      </c>
      <c r="L106" s="83">
        <f t="shared" si="7"/>
        <v>1042.5</v>
      </c>
      <c r="M106" s="58"/>
      <c r="N106" s="58">
        <v>6305</v>
      </c>
      <c r="O106" s="83">
        <f t="shared" si="8"/>
        <v>1576.25</v>
      </c>
      <c r="P106" s="81">
        <v>91</v>
      </c>
      <c r="Q106" s="81">
        <v>7995</v>
      </c>
      <c r="R106" s="83">
        <f t="shared" si="9"/>
        <v>1998.75</v>
      </c>
    </row>
    <row r="107" spans="1:18">
      <c r="A107" s="56" t="s">
        <v>487</v>
      </c>
      <c r="B107" s="57" t="s">
        <v>488</v>
      </c>
      <c r="C107" s="60" t="str">
        <f>VLOOKUP(A107,Remark!J:L,3,0)</f>
        <v>TYA6</v>
      </c>
      <c r="D107" s="58"/>
      <c r="E107" s="58"/>
      <c r="F107" s="83">
        <f t="shared" si="5"/>
        <v>0</v>
      </c>
      <c r="G107" s="62"/>
      <c r="H107" s="62"/>
      <c r="I107" s="83">
        <f t="shared" si="6"/>
        <v>0</v>
      </c>
      <c r="J107" s="62">
        <v>4</v>
      </c>
      <c r="K107" s="58">
        <v>560</v>
      </c>
      <c r="L107" s="83">
        <f t="shared" si="7"/>
        <v>140</v>
      </c>
      <c r="M107" s="58"/>
      <c r="N107" s="58">
        <v>2165</v>
      </c>
      <c r="O107" s="83">
        <f t="shared" si="8"/>
        <v>541.25</v>
      </c>
      <c r="P107" s="81">
        <v>25</v>
      </c>
      <c r="Q107" s="81">
        <v>2855</v>
      </c>
      <c r="R107" s="83">
        <f t="shared" si="9"/>
        <v>713.75</v>
      </c>
    </row>
    <row r="108" spans="1:18">
      <c r="A108" s="56" t="s">
        <v>489</v>
      </c>
      <c r="B108" s="57" t="s">
        <v>490</v>
      </c>
      <c r="C108" s="60" t="str">
        <f>VLOOKUP(A108,Remark!J:L,3,0)</f>
        <v>SLOM</v>
      </c>
      <c r="D108" s="58"/>
      <c r="E108" s="58"/>
      <c r="F108" s="83">
        <f t="shared" si="5"/>
        <v>0</v>
      </c>
      <c r="G108" s="62"/>
      <c r="H108" s="62"/>
      <c r="I108" s="83">
        <f t="shared" si="6"/>
        <v>0</v>
      </c>
      <c r="J108" s="62">
        <v>25</v>
      </c>
      <c r="K108" s="58">
        <v>2730</v>
      </c>
      <c r="L108" s="83">
        <f t="shared" si="7"/>
        <v>682.5</v>
      </c>
      <c r="M108" s="58"/>
      <c r="N108" s="58">
        <v>8710</v>
      </c>
      <c r="O108" s="83">
        <f t="shared" si="8"/>
        <v>2177.5</v>
      </c>
      <c r="P108" s="81">
        <v>146</v>
      </c>
      <c r="Q108" s="81">
        <v>16030</v>
      </c>
      <c r="R108" s="83">
        <f t="shared" si="9"/>
        <v>4007.5</v>
      </c>
    </row>
    <row r="109" spans="1:18">
      <c r="A109" s="56" t="s">
        <v>491</v>
      </c>
      <c r="B109" s="57" t="s">
        <v>492</v>
      </c>
      <c r="C109" s="60" t="str">
        <f>VLOOKUP(A109,Remark!J:L,3,0)</f>
        <v>BBUA</v>
      </c>
      <c r="D109" s="58"/>
      <c r="E109" s="58"/>
      <c r="F109" s="83">
        <f t="shared" si="5"/>
        <v>0</v>
      </c>
      <c r="G109" s="62"/>
      <c r="H109" s="62"/>
      <c r="I109" s="83">
        <f t="shared" si="6"/>
        <v>0</v>
      </c>
      <c r="J109" s="62">
        <v>2</v>
      </c>
      <c r="K109" s="58">
        <v>205</v>
      </c>
      <c r="L109" s="83">
        <f t="shared" si="7"/>
        <v>51.25</v>
      </c>
      <c r="M109" s="58"/>
      <c r="N109" s="58"/>
      <c r="O109" s="83">
        <f t="shared" si="8"/>
        <v>0</v>
      </c>
      <c r="P109" s="81">
        <v>1</v>
      </c>
      <c r="Q109" s="81">
        <v>190</v>
      </c>
      <c r="R109" s="83">
        <f t="shared" si="9"/>
        <v>47.5</v>
      </c>
    </row>
    <row r="110" spans="1:18">
      <c r="A110" s="56" t="s">
        <v>493</v>
      </c>
      <c r="B110" s="57" t="s">
        <v>494</v>
      </c>
      <c r="C110" s="60" t="str">
        <f>VLOOKUP(A110,Remark!J:L,3,0)</f>
        <v>PKED</v>
      </c>
      <c r="D110" s="58"/>
      <c r="E110" s="58"/>
      <c r="F110" s="83">
        <f t="shared" si="5"/>
        <v>0</v>
      </c>
      <c r="G110" s="62">
        <v>14</v>
      </c>
      <c r="H110" s="62">
        <v>1165</v>
      </c>
      <c r="I110" s="83">
        <f t="shared" si="6"/>
        <v>291.25</v>
      </c>
      <c r="J110" s="62">
        <v>20</v>
      </c>
      <c r="K110" s="58">
        <v>2050</v>
      </c>
      <c r="L110" s="83">
        <f t="shared" si="7"/>
        <v>512.5</v>
      </c>
      <c r="M110" s="58"/>
      <c r="N110" s="58">
        <v>6180</v>
      </c>
      <c r="O110" s="83">
        <f t="shared" si="8"/>
        <v>1545</v>
      </c>
      <c r="P110" s="81">
        <v>86</v>
      </c>
      <c r="Q110" s="81">
        <v>6835</v>
      </c>
      <c r="R110" s="83">
        <f t="shared" si="9"/>
        <v>1708.75</v>
      </c>
    </row>
    <row r="111" spans="1:18">
      <c r="A111" s="56" t="s">
        <v>495</v>
      </c>
      <c r="B111" s="57" t="s">
        <v>496</v>
      </c>
      <c r="C111" s="60" t="str">
        <f>VLOOKUP(A111,Remark!J:L,3,0)</f>
        <v>SLOM</v>
      </c>
      <c r="D111" s="58"/>
      <c r="E111" s="58"/>
      <c r="F111" s="83">
        <f t="shared" si="5"/>
        <v>0</v>
      </c>
      <c r="G111" s="62"/>
      <c r="H111" s="62"/>
      <c r="I111" s="83">
        <f t="shared" si="6"/>
        <v>0</v>
      </c>
      <c r="J111" s="62">
        <v>6</v>
      </c>
      <c r="K111" s="58">
        <v>490</v>
      </c>
      <c r="L111" s="83">
        <f t="shared" si="7"/>
        <v>122.5</v>
      </c>
      <c r="M111" s="58"/>
      <c r="N111" s="58">
        <v>5265</v>
      </c>
      <c r="O111" s="83">
        <f t="shared" si="8"/>
        <v>1316.25</v>
      </c>
      <c r="P111" s="81">
        <v>46</v>
      </c>
      <c r="Q111" s="81">
        <v>5255</v>
      </c>
      <c r="R111" s="83">
        <f t="shared" si="9"/>
        <v>1313.75</v>
      </c>
    </row>
    <row r="112" spans="1:18">
      <c r="A112" s="56" t="s">
        <v>497</v>
      </c>
      <c r="B112" s="57" t="s">
        <v>498</v>
      </c>
      <c r="C112" s="60" t="str">
        <f>VLOOKUP(A112,Remark!J:L,3,0)</f>
        <v>NKAM</v>
      </c>
      <c r="D112" s="58"/>
      <c r="E112" s="58"/>
      <c r="F112" s="83">
        <f t="shared" si="5"/>
        <v>0</v>
      </c>
      <c r="G112" s="62"/>
      <c r="H112" s="62"/>
      <c r="I112" s="83">
        <f t="shared" si="6"/>
        <v>0</v>
      </c>
      <c r="J112" s="62">
        <v>2</v>
      </c>
      <c r="K112" s="58">
        <v>205</v>
      </c>
      <c r="L112" s="83">
        <f t="shared" si="7"/>
        <v>51.25</v>
      </c>
      <c r="M112" s="58"/>
      <c r="N112" s="58">
        <v>805</v>
      </c>
      <c r="O112" s="83">
        <f t="shared" si="8"/>
        <v>201.25</v>
      </c>
      <c r="P112" s="81">
        <v>29</v>
      </c>
      <c r="Q112" s="81">
        <v>3165</v>
      </c>
      <c r="R112" s="83">
        <f t="shared" si="9"/>
        <v>791.25</v>
      </c>
    </row>
    <row r="113" spans="1:18">
      <c r="A113" s="56" t="s">
        <v>499</v>
      </c>
      <c r="B113" s="57" t="s">
        <v>500</v>
      </c>
      <c r="C113" s="60" t="str">
        <f>VLOOKUP(A113,Remark!J:L,3,0)</f>
        <v>BPEE</v>
      </c>
      <c r="D113" s="58"/>
      <c r="E113" s="58"/>
      <c r="F113" s="83">
        <f t="shared" si="5"/>
        <v>0</v>
      </c>
      <c r="G113" s="62">
        <v>3</v>
      </c>
      <c r="H113" s="62">
        <v>385</v>
      </c>
      <c r="I113" s="83">
        <f t="shared" si="6"/>
        <v>96.25</v>
      </c>
      <c r="J113" s="62">
        <v>14</v>
      </c>
      <c r="K113" s="58">
        <v>1255</v>
      </c>
      <c r="L113" s="83">
        <f t="shared" si="7"/>
        <v>313.75</v>
      </c>
      <c r="M113" s="58"/>
      <c r="N113" s="58">
        <v>1550</v>
      </c>
      <c r="O113" s="83">
        <f t="shared" si="8"/>
        <v>387.5</v>
      </c>
      <c r="P113" s="81">
        <v>6</v>
      </c>
      <c r="Q113" s="81">
        <v>530</v>
      </c>
      <c r="R113" s="83">
        <f t="shared" si="9"/>
        <v>132.5</v>
      </c>
    </row>
    <row r="114" spans="1:18">
      <c r="A114" s="56" t="s">
        <v>502</v>
      </c>
      <c r="B114" s="57" t="s">
        <v>503</v>
      </c>
      <c r="C114" s="60" t="str">
        <f>VLOOKUP(A114,Remark!J:L,3,0)</f>
        <v>TYA6</v>
      </c>
      <c r="D114" s="58"/>
      <c r="E114" s="58"/>
      <c r="F114" s="83">
        <f t="shared" si="5"/>
        <v>0</v>
      </c>
      <c r="G114" s="62">
        <v>11</v>
      </c>
      <c r="H114" s="62">
        <v>1255</v>
      </c>
      <c r="I114" s="83">
        <f t="shared" si="6"/>
        <v>313.75</v>
      </c>
      <c r="J114" s="62">
        <v>1</v>
      </c>
      <c r="K114" s="58">
        <v>150</v>
      </c>
      <c r="L114" s="83">
        <f t="shared" si="7"/>
        <v>37.5</v>
      </c>
      <c r="M114" s="58"/>
      <c r="N114" s="58">
        <v>870</v>
      </c>
      <c r="O114" s="83">
        <f t="shared" si="8"/>
        <v>217.5</v>
      </c>
      <c r="P114" s="81">
        <v>2</v>
      </c>
      <c r="Q114" s="81">
        <v>160</v>
      </c>
      <c r="R114" s="83">
        <f t="shared" si="9"/>
        <v>40</v>
      </c>
    </row>
    <row r="115" spans="1:18">
      <c r="A115" s="56" t="s">
        <v>504</v>
      </c>
      <c r="B115" s="57" t="s">
        <v>505</v>
      </c>
      <c r="C115" s="60" t="str">
        <f>VLOOKUP(A115,Remark!J:L,3,0)</f>
        <v>RMA2</v>
      </c>
      <c r="D115" s="58"/>
      <c r="E115" s="58"/>
      <c r="F115" s="83">
        <f t="shared" si="5"/>
        <v>0</v>
      </c>
      <c r="G115" s="62"/>
      <c r="H115" s="62"/>
      <c r="I115" s="83">
        <f t="shared" si="6"/>
        <v>0</v>
      </c>
      <c r="J115" s="62">
        <v>1</v>
      </c>
      <c r="K115" s="58">
        <v>60</v>
      </c>
      <c r="L115" s="83">
        <f t="shared" si="7"/>
        <v>15</v>
      </c>
      <c r="M115" s="58"/>
      <c r="N115" s="58">
        <v>220</v>
      </c>
      <c r="O115" s="83">
        <f t="shared" si="8"/>
        <v>55</v>
      </c>
      <c r="P115" s="81">
        <v>9</v>
      </c>
      <c r="Q115" s="81">
        <v>1065</v>
      </c>
      <c r="R115" s="83">
        <f t="shared" si="9"/>
        <v>266.25</v>
      </c>
    </row>
    <row r="116" spans="1:18">
      <c r="A116" s="56" t="s">
        <v>506</v>
      </c>
      <c r="B116" s="57" t="s">
        <v>507</v>
      </c>
      <c r="C116" s="60" t="str">
        <f>VLOOKUP(A116,Remark!J:L,3,0)</f>
        <v>SLOM</v>
      </c>
      <c r="D116" s="58"/>
      <c r="E116" s="58"/>
      <c r="F116" s="83">
        <f t="shared" si="5"/>
        <v>0</v>
      </c>
      <c r="G116" s="62"/>
      <c r="H116" s="62"/>
      <c r="I116" s="83">
        <f t="shared" si="6"/>
        <v>0</v>
      </c>
      <c r="J116" s="62">
        <v>32</v>
      </c>
      <c r="K116" s="58">
        <v>3955</v>
      </c>
      <c r="L116" s="83">
        <f t="shared" si="7"/>
        <v>988.75</v>
      </c>
      <c r="M116" s="58"/>
      <c r="N116" s="58">
        <v>5135</v>
      </c>
      <c r="O116" s="83">
        <f t="shared" si="8"/>
        <v>1283.75</v>
      </c>
      <c r="P116" s="81">
        <v>91</v>
      </c>
      <c r="Q116" s="81">
        <v>10950</v>
      </c>
      <c r="R116" s="83">
        <f t="shared" si="9"/>
        <v>2737.5</v>
      </c>
    </row>
    <row r="117" spans="1:18">
      <c r="A117" s="56" t="s">
        <v>508</v>
      </c>
      <c r="B117" s="57" t="s">
        <v>509</v>
      </c>
      <c r="C117" s="60" t="str">
        <f>VLOOKUP(A117,Remark!J:L,3,0)</f>
        <v>HPPY</v>
      </c>
      <c r="D117" s="58"/>
      <c r="E117" s="58"/>
      <c r="F117" s="83">
        <f t="shared" si="5"/>
        <v>0</v>
      </c>
      <c r="G117" s="62"/>
      <c r="H117" s="62"/>
      <c r="I117" s="83">
        <f t="shared" si="6"/>
        <v>0</v>
      </c>
      <c r="J117" s="62">
        <v>64</v>
      </c>
      <c r="K117" s="58">
        <v>6490</v>
      </c>
      <c r="L117" s="83">
        <f t="shared" si="7"/>
        <v>1622.5</v>
      </c>
      <c r="M117" s="58"/>
      <c r="N117" s="58">
        <v>19310</v>
      </c>
      <c r="O117" s="83">
        <f t="shared" si="8"/>
        <v>4827.5</v>
      </c>
      <c r="P117" s="81">
        <v>221</v>
      </c>
      <c r="Q117" s="81">
        <v>25845</v>
      </c>
      <c r="R117" s="83">
        <f t="shared" si="9"/>
        <v>6461.25</v>
      </c>
    </row>
    <row r="118" spans="1:18">
      <c r="A118" s="56" t="s">
        <v>510</v>
      </c>
      <c r="B118" s="57" t="s">
        <v>511</v>
      </c>
      <c r="C118" s="60" t="str">
        <f>VLOOKUP(A118,Remark!J:L,3,0)</f>
        <v>TTAI</v>
      </c>
      <c r="D118" s="58"/>
      <c r="E118" s="58"/>
      <c r="F118" s="83">
        <f t="shared" si="5"/>
        <v>0</v>
      </c>
      <c r="G118" s="62">
        <v>15</v>
      </c>
      <c r="H118" s="62">
        <v>1230</v>
      </c>
      <c r="I118" s="83">
        <f t="shared" si="6"/>
        <v>307.5</v>
      </c>
      <c r="J118" s="62">
        <v>6</v>
      </c>
      <c r="K118" s="58">
        <v>685</v>
      </c>
      <c r="L118" s="83">
        <f t="shared" si="7"/>
        <v>171.25</v>
      </c>
      <c r="M118" s="58"/>
      <c r="N118" s="58">
        <v>540</v>
      </c>
      <c r="O118" s="83">
        <f t="shared" si="8"/>
        <v>135</v>
      </c>
      <c r="P118" s="81">
        <v>23</v>
      </c>
      <c r="Q118" s="81">
        <v>2075</v>
      </c>
      <c r="R118" s="83">
        <f t="shared" si="9"/>
        <v>518.75</v>
      </c>
    </row>
    <row r="119" spans="1:18">
      <c r="A119" s="56" t="s">
        <v>513</v>
      </c>
      <c r="B119" s="57" t="s">
        <v>514</v>
      </c>
      <c r="C119" s="60" t="str">
        <f>VLOOKUP(A119,Remark!J:L,3,0)</f>
        <v>TAIT</v>
      </c>
      <c r="D119" s="58"/>
      <c r="E119" s="58"/>
      <c r="F119" s="83">
        <f t="shared" si="5"/>
        <v>0</v>
      </c>
      <c r="G119" s="62">
        <v>4</v>
      </c>
      <c r="H119" s="62">
        <v>195</v>
      </c>
      <c r="I119" s="83">
        <f t="shared" si="6"/>
        <v>48.75</v>
      </c>
      <c r="J119" s="62">
        <v>6</v>
      </c>
      <c r="K119" s="58">
        <v>440</v>
      </c>
      <c r="L119" s="83">
        <f t="shared" si="7"/>
        <v>110</v>
      </c>
      <c r="M119" s="58"/>
      <c r="N119" s="58">
        <v>735</v>
      </c>
      <c r="O119" s="83">
        <f t="shared" si="8"/>
        <v>183.75</v>
      </c>
      <c r="P119" s="81">
        <v>9</v>
      </c>
      <c r="Q119" s="81">
        <v>860</v>
      </c>
      <c r="R119" s="83">
        <f t="shared" si="9"/>
        <v>215</v>
      </c>
    </row>
    <row r="120" spans="1:18">
      <c r="A120" s="56" t="s">
        <v>516</v>
      </c>
      <c r="B120" s="57" t="s">
        <v>517</v>
      </c>
      <c r="C120" s="60" t="str">
        <f>VLOOKUP(A120,Remark!J:L,3,0)</f>
        <v>ROMK</v>
      </c>
      <c r="D120" s="58"/>
      <c r="E120" s="58"/>
      <c r="F120" s="83">
        <f t="shared" si="5"/>
        <v>0</v>
      </c>
      <c r="G120" s="62">
        <v>10</v>
      </c>
      <c r="H120" s="62">
        <v>770</v>
      </c>
      <c r="I120" s="83">
        <f t="shared" si="6"/>
        <v>192.5</v>
      </c>
      <c r="J120" s="62">
        <v>37</v>
      </c>
      <c r="K120" s="58">
        <v>2700</v>
      </c>
      <c r="L120" s="83">
        <f t="shared" si="7"/>
        <v>675</v>
      </c>
      <c r="M120" s="58"/>
      <c r="N120" s="58">
        <v>3360</v>
      </c>
      <c r="O120" s="83">
        <f t="shared" si="8"/>
        <v>840</v>
      </c>
      <c r="P120" s="81">
        <v>73</v>
      </c>
      <c r="Q120" s="81">
        <v>4665</v>
      </c>
      <c r="R120" s="83">
        <f t="shared" si="9"/>
        <v>1166.25</v>
      </c>
    </row>
    <row r="121" spans="1:18">
      <c r="A121" s="56" t="s">
        <v>518</v>
      </c>
      <c r="B121" s="57" t="s">
        <v>519</v>
      </c>
      <c r="C121" s="60" t="str">
        <f>VLOOKUP(A121,Remark!J:L,3,0)</f>
        <v>MTNG</v>
      </c>
      <c r="D121" s="58"/>
      <c r="E121" s="58"/>
      <c r="F121" s="83">
        <f t="shared" si="5"/>
        <v>0</v>
      </c>
      <c r="G121" s="62"/>
      <c r="H121" s="62"/>
      <c r="I121" s="83">
        <f t="shared" si="6"/>
        <v>0</v>
      </c>
      <c r="J121" s="62">
        <v>8</v>
      </c>
      <c r="K121" s="58">
        <v>920</v>
      </c>
      <c r="L121" s="83">
        <f t="shared" si="7"/>
        <v>230</v>
      </c>
      <c r="M121" s="58"/>
      <c r="N121" s="58">
        <v>455</v>
      </c>
      <c r="O121" s="83">
        <f t="shared" si="8"/>
        <v>113.75</v>
      </c>
      <c r="P121" s="81">
        <v>1</v>
      </c>
      <c r="Q121" s="81">
        <v>45</v>
      </c>
      <c r="R121" s="83">
        <f t="shared" si="9"/>
        <v>11.25</v>
      </c>
    </row>
    <row r="122" spans="1:18">
      <c r="A122" s="56" t="s">
        <v>520</v>
      </c>
      <c r="B122" s="57" t="s">
        <v>521</v>
      </c>
      <c r="C122" s="60" t="str">
        <f>VLOOKUP(A122,Remark!J:L,3,0)</f>
        <v>SLOM</v>
      </c>
      <c r="D122" s="58"/>
      <c r="E122" s="58"/>
      <c r="F122" s="83">
        <f t="shared" si="5"/>
        <v>0</v>
      </c>
      <c r="G122" s="62"/>
      <c r="H122" s="62"/>
      <c r="I122" s="83">
        <f t="shared" si="6"/>
        <v>0</v>
      </c>
      <c r="J122" s="62">
        <v>113</v>
      </c>
      <c r="K122" s="58">
        <v>13655</v>
      </c>
      <c r="L122" s="83">
        <f t="shared" si="7"/>
        <v>3413.75</v>
      </c>
      <c r="M122" s="58"/>
      <c r="N122" s="58">
        <v>32625</v>
      </c>
      <c r="O122" s="83">
        <f t="shared" si="8"/>
        <v>8156.25</v>
      </c>
      <c r="P122" s="81">
        <v>454</v>
      </c>
      <c r="Q122" s="81">
        <v>47265</v>
      </c>
      <c r="R122" s="83">
        <f t="shared" si="9"/>
        <v>11816.25</v>
      </c>
    </row>
    <row r="123" spans="1:18">
      <c r="A123" s="56" t="s">
        <v>522</v>
      </c>
      <c r="B123" s="57" t="s">
        <v>523</v>
      </c>
      <c r="C123" s="60" t="str">
        <f>VLOOKUP(A123,Remark!J:L,3,0)</f>
        <v>SLOM</v>
      </c>
      <c r="D123" s="58"/>
      <c r="E123" s="58"/>
      <c r="F123" s="83">
        <f t="shared" si="5"/>
        <v>0</v>
      </c>
      <c r="G123" s="62"/>
      <c r="H123" s="62"/>
      <c r="I123" s="83">
        <f t="shared" si="6"/>
        <v>0</v>
      </c>
      <c r="J123" s="62">
        <v>52</v>
      </c>
      <c r="K123" s="58">
        <v>5395</v>
      </c>
      <c r="L123" s="83">
        <f t="shared" si="7"/>
        <v>1348.75</v>
      </c>
      <c r="M123" s="58"/>
      <c r="N123" s="58">
        <v>5475</v>
      </c>
      <c r="O123" s="83">
        <f t="shared" si="8"/>
        <v>1368.75</v>
      </c>
      <c r="P123" s="81">
        <v>29</v>
      </c>
      <c r="Q123" s="81">
        <v>3850</v>
      </c>
      <c r="R123" s="83">
        <f t="shared" si="9"/>
        <v>962.5</v>
      </c>
    </row>
    <row r="124" spans="1:18">
      <c r="A124" s="56" t="s">
        <v>524</v>
      </c>
      <c r="B124" s="57" t="s">
        <v>525</v>
      </c>
      <c r="C124" s="60" t="str">
        <f>VLOOKUP(A124,Remark!J:L,3,0)</f>
        <v>PTNK</v>
      </c>
      <c r="D124" s="58"/>
      <c r="E124" s="58"/>
      <c r="F124" s="83">
        <f t="shared" si="5"/>
        <v>0</v>
      </c>
      <c r="G124" s="62">
        <v>66</v>
      </c>
      <c r="H124" s="62">
        <v>5995</v>
      </c>
      <c r="I124" s="83">
        <f t="shared" si="6"/>
        <v>1498.75</v>
      </c>
      <c r="J124" s="62">
        <v>349</v>
      </c>
      <c r="K124" s="58">
        <v>25140</v>
      </c>
      <c r="L124" s="83">
        <f t="shared" si="7"/>
        <v>6285</v>
      </c>
      <c r="M124" s="58"/>
      <c r="N124" s="58">
        <v>44120</v>
      </c>
      <c r="O124" s="83">
        <f t="shared" si="8"/>
        <v>11030</v>
      </c>
      <c r="P124" s="81">
        <v>331</v>
      </c>
      <c r="Q124" s="81">
        <v>31660</v>
      </c>
      <c r="R124" s="83">
        <f t="shared" si="9"/>
        <v>7915</v>
      </c>
    </row>
    <row r="125" spans="1:18">
      <c r="A125" s="56" t="s">
        <v>526</v>
      </c>
      <c r="B125" s="57" t="s">
        <v>527</v>
      </c>
      <c r="C125" s="60" t="str">
        <f>VLOOKUP(A125,Remark!J:L,3,0)</f>
        <v>SLOM</v>
      </c>
      <c r="D125" s="58"/>
      <c r="E125" s="58"/>
      <c r="F125" s="83">
        <f t="shared" si="5"/>
        <v>0</v>
      </c>
      <c r="G125" s="62"/>
      <c r="H125" s="62"/>
      <c r="I125" s="83">
        <f t="shared" si="6"/>
        <v>0</v>
      </c>
      <c r="J125" s="62">
        <v>111</v>
      </c>
      <c r="K125" s="58">
        <v>11305</v>
      </c>
      <c r="L125" s="83">
        <f t="shared" si="7"/>
        <v>2826.25</v>
      </c>
      <c r="M125" s="58"/>
      <c r="N125" s="58">
        <v>24155</v>
      </c>
      <c r="O125" s="83">
        <f t="shared" si="8"/>
        <v>6038.75</v>
      </c>
      <c r="P125" s="81">
        <v>90</v>
      </c>
      <c r="Q125" s="81">
        <v>8545</v>
      </c>
      <c r="R125" s="83">
        <f t="shared" si="9"/>
        <v>2136.25</v>
      </c>
    </row>
    <row r="126" spans="1:18">
      <c r="A126" s="56" t="s">
        <v>528</v>
      </c>
      <c r="B126" s="57" t="s">
        <v>529</v>
      </c>
      <c r="C126" s="60" t="str">
        <f>VLOOKUP(A126,Remark!J:L,3,0)</f>
        <v>BBON</v>
      </c>
      <c r="D126" s="58"/>
      <c r="E126" s="58"/>
      <c r="F126" s="83">
        <f t="shared" si="5"/>
        <v>0</v>
      </c>
      <c r="G126" s="62">
        <v>1</v>
      </c>
      <c r="H126" s="62">
        <v>150</v>
      </c>
      <c r="I126" s="83">
        <f t="shared" si="6"/>
        <v>37.5</v>
      </c>
      <c r="J126" s="62">
        <v>3</v>
      </c>
      <c r="K126" s="58">
        <v>470</v>
      </c>
      <c r="L126" s="83">
        <f t="shared" si="7"/>
        <v>117.5</v>
      </c>
      <c r="M126" s="58"/>
      <c r="N126" s="58">
        <v>390</v>
      </c>
      <c r="O126" s="83">
        <f t="shared" si="8"/>
        <v>97.5</v>
      </c>
      <c r="P126" s="81">
        <v>4</v>
      </c>
      <c r="Q126" s="81">
        <v>485</v>
      </c>
      <c r="R126" s="83">
        <f t="shared" si="9"/>
        <v>121.25</v>
      </c>
    </row>
    <row r="127" spans="1:18">
      <c r="A127" s="56" t="s">
        <v>530</v>
      </c>
      <c r="B127" s="57" t="s">
        <v>531</v>
      </c>
      <c r="C127" s="60" t="str">
        <f>VLOOKUP(A127,Remark!J:L,3,0)</f>
        <v>SLOM</v>
      </c>
      <c r="D127" s="58"/>
      <c r="E127" s="58"/>
      <c r="F127" s="83">
        <f t="shared" si="5"/>
        <v>0</v>
      </c>
      <c r="G127" s="62"/>
      <c r="H127" s="62"/>
      <c r="I127" s="83">
        <f t="shared" si="6"/>
        <v>0</v>
      </c>
      <c r="J127" s="62">
        <v>29</v>
      </c>
      <c r="K127" s="58">
        <v>2875</v>
      </c>
      <c r="L127" s="83">
        <f t="shared" si="7"/>
        <v>718.75</v>
      </c>
      <c r="M127" s="58"/>
      <c r="N127" s="58">
        <v>3040</v>
      </c>
      <c r="O127" s="83">
        <f t="shared" si="8"/>
        <v>760</v>
      </c>
      <c r="P127" s="81">
        <v>44</v>
      </c>
      <c r="Q127" s="81">
        <v>4050</v>
      </c>
      <c r="R127" s="83">
        <f t="shared" si="9"/>
        <v>1012.5</v>
      </c>
    </row>
    <row r="128" spans="1:18">
      <c r="A128" s="56" t="s">
        <v>532</v>
      </c>
      <c r="B128" s="57" t="s">
        <v>531</v>
      </c>
      <c r="C128" s="60" t="str">
        <f>VLOOKUP(A128,Remark!J:L,3,0)</f>
        <v>CHC4</v>
      </c>
      <c r="D128" s="58"/>
      <c r="E128" s="58"/>
      <c r="F128" s="83">
        <f t="shared" si="5"/>
        <v>0</v>
      </c>
      <c r="G128" s="62">
        <v>4</v>
      </c>
      <c r="H128" s="62">
        <v>235</v>
      </c>
      <c r="I128" s="83">
        <f t="shared" si="6"/>
        <v>58.75</v>
      </c>
      <c r="J128" s="62">
        <v>4</v>
      </c>
      <c r="K128" s="58">
        <v>425</v>
      </c>
      <c r="L128" s="83">
        <f t="shared" si="7"/>
        <v>106.25</v>
      </c>
      <c r="M128" s="58"/>
      <c r="N128" s="58">
        <v>2040</v>
      </c>
      <c r="O128" s="83">
        <f t="shared" si="8"/>
        <v>510</v>
      </c>
      <c r="P128" s="81">
        <v>24</v>
      </c>
      <c r="Q128" s="81">
        <v>2645</v>
      </c>
      <c r="R128" s="83">
        <f t="shared" si="9"/>
        <v>661.25</v>
      </c>
    </row>
    <row r="129" spans="1:18">
      <c r="A129" s="56" t="s">
        <v>533</v>
      </c>
      <c r="B129" s="57" t="s">
        <v>534</v>
      </c>
      <c r="C129" s="60" t="str">
        <f>VLOOKUP(A129,Remark!J:L,3,0)</f>
        <v>DONM</v>
      </c>
      <c r="D129" s="58"/>
      <c r="E129" s="58"/>
      <c r="F129" s="83">
        <f t="shared" si="5"/>
        <v>0</v>
      </c>
      <c r="G129" s="62">
        <v>1</v>
      </c>
      <c r="H129" s="62">
        <v>250</v>
      </c>
      <c r="I129" s="83">
        <f t="shared" si="6"/>
        <v>62.5</v>
      </c>
      <c r="J129" s="62">
        <v>6</v>
      </c>
      <c r="K129" s="58">
        <v>395</v>
      </c>
      <c r="L129" s="83">
        <f t="shared" si="7"/>
        <v>98.75</v>
      </c>
      <c r="M129" s="58"/>
      <c r="N129" s="58">
        <v>845</v>
      </c>
      <c r="O129" s="83">
        <f t="shared" si="8"/>
        <v>211.25</v>
      </c>
      <c r="P129" s="81">
        <v>11</v>
      </c>
      <c r="Q129" s="81">
        <v>1210</v>
      </c>
      <c r="R129" s="83">
        <f t="shared" si="9"/>
        <v>302.5</v>
      </c>
    </row>
    <row r="130" spans="1:18">
      <c r="A130" s="56" t="s">
        <v>535</v>
      </c>
      <c r="B130" s="57" t="s">
        <v>536</v>
      </c>
      <c r="C130" s="60" t="str">
        <f>VLOOKUP(A130,Remark!J:L,3,0)</f>
        <v>SLOM</v>
      </c>
      <c r="D130" s="58"/>
      <c r="E130" s="58"/>
      <c r="F130" s="83">
        <f t="shared" si="5"/>
        <v>0</v>
      </c>
      <c r="G130" s="62"/>
      <c r="H130" s="62"/>
      <c r="I130" s="83">
        <f t="shared" si="6"/>
        <v>0</v>
      </c>
      <c r="J130" s="62">
        <v>20</v>
      </c>
      <c r="K130" s="58">
        <v>2960</v>
      </c>
      <c r="L130" s="83">
        <f t="shared" si="7"/>
        <v>740</v>
      </c>
      <c r="M130" s="58"/>
      <c r="N130" s="58">
        <v>4335</v>
      </c>
      <c r="O130" s="83">
        <f t="shared" si="8"/>
        <v>1083.75</v>
      </c>
      <c r="P130" s="81">
        <v>45</v>
      </c>
      <c r="Q130" s="81">
        <v>6320</v>
      </c>
      <c r="R130" s="83">
        <f t="shared" si="9"/>
        <v>1580</v>
      </c>
    </row>
    <row r="131" spans="1:18">
      <c r="A131" s="56" t="s">
        <v>537</v>
      </c>
      <c r="B131" s="57" t="s">
        <v>538</v>
      </c>
      <c r="C131" s="60" t="str">
        <f>VLOOKUP(A131,Remark!J:L,3,0)</f>
        <v>ONUT</v>
      </c>
      <c r="D131" s="58"/>
      <c r="E131" s="58"/>
      <c r="F131" s="83">
        <f t="shared" ref="F131:F194" si="10">E131*25%</f>
        <v>0</v>
      </c>
      <c r="G131" s="62"/>
      <c r="H131" s="62"/>
      <c r="I131" s="83">
        <f t="shared" ref="I131:I194" si="11">H131*25%</f>
        <v>0</v>
      </c>
      <c r="J131" s="62">
        <v>0</v>
      </c>
      <c r="K131" s="58">
        <v>0</v>
      </c>
      <c r="L131" s="83">
        <f t="shared" ref="L131:L194" si="12">K131*25%</f>
        <v>0</v>
      </c>
      <c r="M131" s="58"/>
      <c r="N131" s="58">
        <v>1635</v>
      </c>
      <c r="O131" s="83">
        <f t="shared" ref="O131:O194" si="13">N131*25%</f>
        <v>408.75</v>
      </c>
      <c r="P131" s="81">
        <v>6</v>
      </c>
      <c r="Q131" s="81">
        <v>850</v>
      </c>
      <c r="R131" s="83">
        <f t="shared" ref="R131:R194" si="14">Q131*25%</f>
        <v>212.5</v>
      </c>
    </row>
    <row r="132" spans="1:18">
      <c r="A132" s="56" t="s">
        <v>539</v>
      </c>
      <c r="B132" s="57" t="s">
        <v>540</v>
      </c>
      <c r="C132" s="60" t="str">
        <f>VLOOKUP(A132,Remark!J:L,3,0)</f>
        <v>NKAM</v>
      </c>
      <c r="D132" s="58"/>
      <c r="E132" s="58"/>
      <c r="F132" s="83">
        <f t="shared" si="10"/>
        <v>0</v>
      </c>
      <c r="G132" s="62">
        <v>4</v>
      </c>
      <c r="H132" s="62">
        <v>250</v>
      </c>
      <c r="I132" s="83">
        <f t="shared" si="11"/>
        <v>62.5</v>
      </c>
      <c r="J132" s="62">
        <v>29</v>
      </c>
      <c r="K132" s="58">
        <v>2260</v>
      </c>
      <c r="L132" s="83">
        <f t="shared" si="12"/>
        <v>565</v>
      </c>
      <c r="M132" s="58"/>
      <c r="N132" s="58">
        <v>3105</v>
      </c>
      <c r="O132" s="83">
        <f t="shared" si="13"/>
        <v>776.25</v>
      </c>
      <c r="P132" s="81">
        <v>23</v>
      </c>
      <c r="Q132" s="81">
        <v>2385</v>
      </c>
      <c r="R132" s="83">
        <f t="shared" si="14"/>
        <v>596.25</v>
      </c>
    </row>
    <row r="133" spans="1:18">
      <c r="A133" s="56" t="s">
        <v>541</v>
      </c>
      <c r="B133" s="57" t="s">
        <v>542</v>
      </c>
      <c r="C133" s="60" t="str">
        <f>VLOOKUP(A133,Remark!J:L,3,0)</f>
        <v>SUKS</v>
      </c>
      <c r="D133" s="58"/>
      <c r="E133" s="58"/>
      <c r="F133" s="83">
        <f t="shared" si="10"/>
        <v>0</v>
      </c>
      <c r="G133" s="62">
        <v>3</v>
      </c>
      <c r="H133" s="62">
        <v>485</v>
      </c>
      <c r="I133" s="83">
        <f t="shared" si="11"/>
        <v>121.25</v>
      </c>
      <c r="J133" s="62">
        <v>10</v>
      </c>
      <c r="K133" s="58">
        <v>795</v>
      </c>
      <c r="L133" s="83">
        <f t="shared" si="12"/>
        <v>198.75</v>
      </c>
      <c r="M133" s="58"/>
      <c r="N133" s="58">
        <v>485</v>
      </c>
      <c r="O133" s="83">
        <f t="shared" si="13"/>
        <v>121.25</v>
      </c>
      <c r="P133" s="81">
        <v>25</v>
      </c>
      <c r="Q133" s="81">
        <v>3035</v>
      </c>
      <c r="R133" s="83">
        <f t="shared" si="14"/>
        <v>758.75</v>
      </c>
    </row>
    <row r="134" spans="1:18">
      <c r="A134" s="56" t="s">
        <v>543</v>
      </c>
      <c r="B134" s="57" t="s">
        <v>544</v>
      </c>
      <c r="C134" s="60" t="str">
        <f>VLOOKUP(A134,Remark!J:L,3,0)</f>
        <v>KKAW</v>
      </c>
      <c r="D134" s="58"/>
      <c r="E134" s="58"/>
      <c r="F134" s="83">
        <f t="shared" si="10"/>
        <v>0</v>
      </c>
      <c r="G134" s="62">
        <v>4</v>
      </c>
      <c r="H134" s="62">
        <v>590</v>
      </c>
      <c r="I134" s="83">
        <f t="shared" si="11"/>
        <v>147.5</v>
      </c>
      <c r="J134" s="62">
        <v>1</v>
      </c>
      <c r="K134" s="58">
        <v>60</v>
      </c>
      <c r="L134" s="83">
        <f t="shared" si="12"/>
        <v>15</v>
      </c>
      <c r="M134" s="58"/>
      <c r="N134" s="58">
        <v>2250</v>
      </c>
      <c r="O134" s="83">
        <f t="shared" si="13"/>
        <v>562.5</v>
      </c>
      <c r="P134" s="81">
        <v>28</v>
      </c>
      <c r="Q134" s="81">
        <v>3085</v>
      </c>
      <c r="R134" s="83">
        <f t="shared" si="14"/>
        <v>771.25</v>
      </c>
    </row>
    <row r="135" spans="1:18">
      <c r="A135" s="56" t="s">
        <v>546</v>
      </c>
      <c r="B135" s="57" t="s">
        <v>547</v>
      </c>
      <c r="C135" s="60" t="str">
        <f>VLOOKUP(A135,Remark!J:L,3,0)</f>
        <v>TSIT</v>
      </c>
      <c r="D135" s="58"/>
      <c r="E135" s="58"/>
      <c r="F135" s="83">
        <f t="shared" si="10"/>
        <v>0</v>
      </c>
      <c r="G135" s="62">
        <v>75</v>
      </c>
      <c r="H135" s="62">
        <v>6080</v>
      </c>
      <c r="I135" s="83">
        <f t="shared" si="11"/>
        <v>1520</v>
      </c>
      <c r="J135" s="62">
        <v>131</v>
      </c>
      <c r="K135" s="58">
        <v>9525</v>
      </c>
      <c r="L135" s="83">
        <f t="shared" si="12"/>
        <v>2381.25</v>
      </c>
      <c r="M135" s="58"/>
      <c r="N135" s="58">
        <v>11060</v>
      </c>
      <c r="O135" s="83">
        <f t="shared" si="13"/>
        <v>2765</v>
      </c>
      <c r="P135" s="81">
        <v>175</v>
      </c>
      <c r="Q135" s="81">
        <v>13485</v>
      </c>
      <c r="R135" s="83">
        <f t="shared" si="14"/>
        <v>3371.25</v>
      </c>
    </row>
    <row r="136" spans="1:18">
      <c r="A136" s="56" t="s">
        <v>548</v>
      </c>
      <c r="B136" s="57" t="s">
        <v>549</v>
      </c>
      <c r="C136" s="60" t="str">
        <f>VLOOKUP(A136,Remark!J:L,3,0)</f>
        <v>SCON</v>
      </c>
      <c r="D136" s="58"/>
      <c r="E136" s="58"/>
      <c r="F136" s="83">
        <f t="shared" si="10"/>
        <v>0</v>
      </c>
      <c r="G136" s="62">
        <v>38</v>
      </c>
      <c r="H136" s="62">
        <v>3420</v>
      </c>
      <c r="I136" s="83">
        <f t="shared" si="11"/>
        <v>855</v>
      </c>
      <c r="J136" s="62">
        <v>141</v>
      </c>
      <c r="K136" s="58">
        <v>14530</v>
      </c>
      <c r="L136" s="83">
        <f t="shared" si="12"/>
        <v>3632.5</v>
      </c>
      <c r="M136" s="58"/>
      <c r="N136" s="58">
        <v>8180</v>
      </c>
      <c r="O136" s="83">
        <f t="shared" si="13"/>
        <v>2045</v>
      </c>
      <c r="P136" s="81">
        <v>0</v>
      </c>
      <c r="Q136" s="81">
        <v>0</v>
      </c>
      <c r="R136" s="83">
        <f t="shared" si="14"/>
        <v>0</v>
      </c>
    </row>
    <row r="137" spans="1:18">
      <c r="A137" s="56" t="s">
        <v>550</v>
      </c>
      <c r="B137" s="57" t="s">
        <v>551</v>
      </c>
      <c r="C137" s="60" t="str">
        <f>VLOOKUP(A137,Remark!J:L,3,0)</f>
        <v>BANA</v>
      </c>
      <c r="D137" s="58"/>
      <c r="E137" s="58"/>
      <c r="F137" s="83">
        <f t="shared" si="10"/>
        <v>0</v>
      </c>
      <c r="G137" s="62">
        <v>1</v>
      </c>
      <c r="H137" s="62">
        <v>100</v>
      </c>
      <c r="I137" s="83">
        <f t="shared" si="11"/>
        <v>25</v>
      </c>
      <c r="J137" s="62">
        <v>4</v>
      </c>
      <c r="K137" s="58">
        <v>340</v>
      </c>
      <c r="L137" s="83">
        <f t="shared" si="12"/>
        <v>85</v>
      </c>
      <c r="M137" s="58"/>
      <c r="N137" s="58">
        <v>515</v>
      </c>
      <c r="O137" s="83">
        <f t="shared" si="13"/>
        <v>128.75</v>
      </c>
      <c r="P137" s="81">
        <v>12</v>
      </c>
      <c r="Q137" s="81">
        <v>925</v>
      </c>
      <c r="R137" s="83">
        <f t="shared" si="14"/>
        <v>231.25</v>
      </c>
    </row>
    <row r="138" spans="1:18">
      <c r="A138" s="56" t="s">
        <v>553</v>
      </c>
      <c r="B138" s="57" t="s">
        <v>554</v>
      </c>
      <c r="C138" s="60" t="str">
        <f>VLOOKUP(A138,Remark!J:L,3,0)</f>
        <v>SUKS</v>
      </c>
      <c r="D138" s="58"/>
      <c r="E138" s="58"/>
      <c r="F138" s="83">
        <f t="shared" si="10"/>
        <v>0</v>
      </c>
      <c r="G138" s="62">
        <v>3</v>
      </c>
      <c r="H138" s="62">
        <v>190</v>
      </c>
      <c r="I138" s="83">
        <f t="shared" si="11"/>
        <v>47.5</v>
      </c>
      <c r="J138" s="62">
        <v>10</v>
      </c>
      <c r="K138" s="58">
        <v>875</v>
      </c>
      <c r="L138" s="83">
        <f t="shared" si="12"/>
        <v>218.75</v>
      </c>
      <c r="M138" s="58"/>
      <c r="N138" s="58">
        <v>4925</v>
      </c>
      <c r="O138" s="83">
        <f t="shared" si="13"/>
        <v>1231.25</v>
      </c>
      <c r="P138" s="81">
        <v>55</v>
      </c>
      <c r="Q138" s="81">
        <v>6445</v>
      </c>
      <c r="R138" s="83">
        <f t="shared" si="14"/>
        <v>1611.25</v>
      </c>
    </row>
    <row r="139" spans="1:18">
      <c r="A139" s="56" t="s">
        <v>555</v>
      </c>
      <c r="B139" s="57" t="s">
        <v>556</v>
      </c>
      <c r="C139" s="60" t="str">
        <f>VLOOKUP(A139,Remark!J:L,3,0)</f>
        <v>SLOM</v>
      </c>
      <c r="D139" s="58"/>
      <c r="E139" s="58"/>
      <c r="F139" s="83">
        <f t="shared" si="10"/>
        <v>0</v>
      </c>
      <c r="G139" s="62"/>
      <c r="H139" s="62"/>
      <c r="I139" s="83">
        <f t="shared" si="11"/>
        <v>0</v>
      </c>
      <c r="J139" s="62">
        <v>30</v>
      </c>
      <c r="K139" s="58">
        <v>3040</v>
      </c>
      <c r="L139" s="83">
        <f t="shared" si="12"/>
        <v>760</v>
      </c>
      <c r="M139" s="58"/>
      <c r="N139" s="58">
        <v>5975</v>
      </c>
      <c r="O139" s="83">
        <f t="shared" si="13"/>
        <v>1493.75</v>
      </c>
      <c r="P139" s="81">
        <v>74</v>
      </c>
      <c r="Q139" s="81">
        <v>8015</v>
      </c>
      <c r="R139" s="83">
        <f t="shared" si="14"/>
        <v>2003.75</v>
      </c>
    </row>
    <row r="140" spans="1:18">
      <c r="A140" s="56" t="s">
        <v>557</v>
      </c>
      <c r="B140" s="57" t="s">
        <v>558</v>
      </c>
      <c r="C140" s="60" t="str">
        <f>VLOOKUP(A140,Remark!J:L,3,0)</f>
        <v>SLOM</v>
      </c>
      <c r="D140" s="58"/>
      <c r="E140" s="58"/>
      <c r="F140" s="83">
        <f t="shared" si="10"/>
        <v>0</v>
      </c>
      <c r="G140" s="62"/>
      <c r="H140" s="62"/>
      <c r="I140" s="83">
        <f t="shared" si="11"/>
        <v>0</v>
      </c>
      <c r="J140" s="62">
        <v>2</v>
      </c>
      <c r="K140" s="58">
        <v>105</v>
      </c>
      <c r="L140" s="83">
        <f t="shared" si="12"/>
        <v>26.25</v>
      </c>
      <c r="M140" s="58"/>
      <c r="N140" s="58">
        <v>1600</v>
      </c>
      <c r="O140" s="83">
        <f t="shared" si="13"/>
        <v>400</v>
      </c>
      <c r="P140" s="81">
        <v>34</v>
      </c>
      <c r="Q140" s="81">
        <v>4145</v>
      </c>
      <c r="R140" s="83">
        <f t="shared" si="14"/>
        <v>1036.25</v>
      </c>
    </row>
    <row r="141" spans="1:18">
      <c r="A141" s="56" t="s">
        <v>559</v>
      </c>
      <c r="B141" s="57" t="s">
        <v>560</v>
      </c>
      <c r="C141" s="60" t="str">
        <f>VLOOKUP(A141,Remark!J:L,3,0)</f>
        <v>TPLU</v>
      </c>
      <c r="D141" s="58"/>
      <c r="E141" s="58"/>
      <c r="F141" s="83">
        <f t="shared" si="10"/>
        <v>0</v>
      </c>
      <c r="G141" s="62"/>
      <c r="H141" s="62"/>
      <c r="I141" s="83">
        <f t="shared" si="11"/>
        <v>0</v>
      </c>
      <c r="J141" s="62">
        <v>10</v>
      </c>
      <c r="K141" s="58">
        <v>1130</v>
      </c>
      <c r="L141" s="83">
        <f t="shared" si="12"/>
        <v>282.5</v>
      </c>
      <c r="M141" s="58"/>
      <c r="N141" s="58">
        <v>485</v>
      </c>
      <c r="O141" s="83">
        <f t="shared" si="13"/>
        <v>121.25</v>
      </c>
      <c r="P141" s="81">
        <v>25</v>
      </c>
      <c r="Q141" s="81">
        <v>2565</v>
      </c>
      <c r="R141" s="83">
        <f t="shared" si="14"/>
        <v>641.25</v>
      </c>
    </row>
    <row r="142" spans="1:18">
      <c r="A142" s="56" t="s">
        <v>561</v>
      </c>
      <c r="B142" s="57" t="s">
        <v>562</v>
      </c>
      <c r="C142" s="60" t="str">
        <f>VLOOKUP(A142,Remark!J:L,3,0)</f>
        <v>TKRU</v>
      </c>
      <c r="D142" s="58"/>
      <c r="E142" s="58"/>
      <c r="F142" s="83">
        <f t="shared" si="10"/>
        <v>0</v>
      </c>
      <c r="G142" s="62"/>
      <c r="H142" s="62"/>
      <c r="I142" s="83">
        <f t="shared" si="11"/>
        <v>0</v>
      </c>
      <c r="J142" s="62">
        <v>12</v>
      </c>
      <c r="K142" s="58">
        <v>1930</v>
      </c>
      <c r="L142" s="83">
        <f t="shared" si="12"/>
        <v>482.5</v>
      </c>
      <c r="M142" s="58"/>
      <c r="N142" s="58">
        <v>2810</v>
      </c>
      <c r="O142" s="83">
        <f t="shared" si="13"/>
        <v>702.5</v>
      </c>
      <c r="P142" s="81">
        <v>7</v>
      </c>
      <c r="Q142" s="81">
        <v>820</v>
      </c>
      <c r="R142" s="83">
        <f t="shared" si="14"/>
        <v>205</v>
      </c>
    </row>
    <row r="143" spans="1:18">
      <c r="A143" s="56" t="s">
        <v>563</v>
      </c>
      <c r="B143" s="57" t="s">
        <v>564</v>
      </c>
      <c r="C143" s="60" t="str">
        <f>VLOOKUP(A143,Remark!J:L,3,0)</f>
        <v>NAIN</v>
      </c>
      <c r="D143" s="58"/>
      <c r="E143" s="58"/>
      <c r="F143" s="83">
        <f t="shared" si="10"/>
        <v>0</v>
      </c>
      <c r="G143" s="62">
        <v>1</v>
      </c>
      <c r="H143" s="62">
        <v>45</v>
      </c>
      <c r="I143" s="83">
        <f t="shared" si="11"/>
        <v>11.25</v>
      </c>
      <c r="J143" s="62">
        <v>13</v>
      </c>
      <c r="K143" s="58">
        <v>1740</v>
      </c>
      <c r="L143" s="83">
        <f t="shared" si="12"/>
        <v>435</v>
      </c>
      <c r="M143" s="58"/>
      <c r="N143" s="58">
        <v>1885</v>
      </c>
      <c r="O143" s="83">
        <f t="shared" si="13"/>
        <v>471.25</v>
      </c>
      <c r="P143" s="81">
        <v>30</v>
      </c>
      <c r="Q143" s="81">
        <v>3710</v>
      </c>
      <c r="R143" s="83">
        <f t="shared" si="14"/>
        <v>927.5</v>
      </c>
    </row>
    <row r="144" spans="1:18">
      <c r="A144" s="56" t="s">
        <v>565</v>
      </c>
      <c r="B144" s="57" t="s">
        <v>566</v>
      </c>
      <c r="C144" s="60" t="str">
        <f>VLOOKUP(A144,Remark!J:L,3,0)</f>
        <v>BSTO</v>
      </c>
      <c r="D144" s="58"/>
      <c r="E144" s="58"/>
      <c r="F144" s="83">
        <f t="shared" si="10"/>
        <v>0</v>
      </c>
      <c r="G144" s="62">
        <v>3</v>
      </c>
      <c r="H144" s="62">
        <v>135</v>
      </c>
      <c r="I144" s="83">
        <f t="shared" si="11"/>
        <v>33.75</v>
      </c>
      <c r="J144" s="62">
        <v>11</v>
      </c>
      <c r="K144" s="58">
        <v>975</v>
      </c>
      <c r="L144" s="83">
        <f t="shared" si="12"/>
        <v>243.75</v>
      </c>
      <c r="M144" s="58"/>
      <c r="N144" s="58">
        <v>1895</v>
      </c>
      <c r="O144" s="83">
        <f t="shared" si="13"/>
        <v>473.75</v>
      </c>
      <c r="P144" s="81">
        <v>38</v>
      </c>
      <c r="Q144" s="81">
        <v>3980</v>
      </c>
      <c r="R144" s="83">
        <f t="shared" si="14"/>
        <v>995</v>
      </c>
    </row>
    <row r="145" spans="1:18">
      <c r="A145" s="56" t="s">
        <v>567</v>
      </c>
      <c r="B145" s="57" t="s">
        <v>568</v>
      </c>
      <c r="C145" s="60" t="str">
        <f>VLOOKUP(A145,Remark!J:L,3,0)</f>
        <v>TEPA</v>
      </c>
      <c r="D145" s="58"/>
      <c r="E145" s="58"/>
      <c r="F145" s="83">
        <f t="shared" si="10"/>
        <v>0</v>
      </c>
      <c r="G145" s="62"/>
      <c r="H145" s="62"/>
      <c r="I145" s="83">
        <f t="shared" si="11"/>
        <v>0</v>
      </c>
      <c r="J145" s="62">
        <v>3</v>
      </c>
      <c r="K145" s="58">
        <v>200</v>
      </c>
      <c r="L145" s="83">
        <f t="shared" si="12"/>
        <v>50</v>
      </c>
      <c r="M145" s="58"/>
      <c r="N145" s="58">
        <v>4515</v>
      </c>
      <c r="O145" s="83">
        <f t="shared" si="13"/>
        <v>1128.75</v>
      </c>
      <c r="P145" s="81">
        <v>118</v>
      </c>
      <c r="Q145" s="81">
        <v>12390</v>
      </c>
      <c r="R145" s="83">
        <f t="shared" si="14"/>
        <v>3097.5</v>
      </c>
    </row>
    <row r="146" spans="1:18">
      <c r="A146" s="56" t="s">
        <v>569</v>
      </c>
      <c r="B146" s="57" t="s">
        <v>570</v>
      </c>
      <c r="C146" s="60" t="str">
        <f>VLOOKUP(A146,Remark!J:L,3,0)</f>
        <v>TPLU</v>
      </c>
      <c r="D146" s="58"/>
      <c r="E146" s="58"/>
      <c r="F146" s="83">
        <f t="shared" si="10"/>
        <v>0</v>
      </c>
      <c r="G146" s="62">
        <v>7</v>
      </c>
      <c r="H146" s="62">
        <v>375</v>
      </c>
      <c r="I146" s="83">
        <f t="shared" si="11"/>
        <v>93.75</v>
      </c>
      <c r="J146" s="62">
        <v>6</v>
      </c>
      <c r="K146" s="58">
        <v>640</v>
      </c>
      <c r="L146" s="83">
        <f t="shared" si="12"/>
        <v>160</v>
      </c>
      <c r="M146" s="58"/>
      <c r="N146" s="58">
        <v>1705</v>
      </c>
      <c r="O146" s="83">
        <f t="shared" si="13"/>
        <v>426.25</v>
      </c>
      <c r="P146" s="81">
        <v>28</v>
      </c>
      <c r="Q146" s="81">
        <v>2795</v>
      </c>
      <c r="R146" s="83">
        <f t="shared" si="14"/>
        <v>698.75</v>
      </c>
    </row>
    <row r="147" spans="1:18">
      <c r="A147" s="56" t="s">
        <v>571</v>
      </c>
      <c r="B147" s="57" t="s">
        <v>572</v>
      </c>
      <c r="C147" s="60" t="str">
        <f>VLOOKUP(A147,Remark!J:L,3,0)</f>
        <v>HPPY</v>
      </c>
      <c r="D147" s="58"/>
      <c r="E147" s="58"/>
      <c r="F147" s="83">
        <f t="shared" si="10"/>
        <v>0</v>
      </c>
      <c r="G147" s="62"/>
      <c r="H147" s="62"/>
      <c r="I147" s="83">
        <f t="shared" si="11"/>
        <v>0</v>
      </c>
      <c r="J147" s="62">
        <v>4</v>
      </c>
      <c r="K147" s="58">
        <v>355</v>
      </c>
      <c r="L147" s="83">
        <f t="shared" si="12"/>
        <v>88.75</v>
      </c>
      <c r="M147" s="58"/>
      <c r="N147" s="58">
        <v>1600</v>
      </c>
      <c r="O147" s="83">
        <f t="shared" si="13"/>
        <v>400</v>
      </c>
      <c r="P147" s="81">
        <v>24</v>
      </c>
      <c r="Q147" s="81">
        <v>3015</v>
      </c>
      <c r="R147" s="83">
        <f t="shared" si="14"/>
        <v>753.75</v>
      </c>
    </row>
    <row r="148" spans="1:18">
      <c r="A148" s="56" t="s">
        <v>573</v>
      </c>
      <c r="B148" s="57" t="s">
        <v>574</v>
      </c>
      <c r="C148" s="60" t="str">
        <f>VLOOKUP(A148,Remark!J:L,3,0)</f>
        <v>ONUT</v>
      </c>
      <c r="D148" s="58"/>
      <c r="E148" s="58"/>
      <c r="F148" s="83">
        <f t="shared" si="10"/>
        <v>0</v>
      </c>
      <c r="G148" s="62">
        <v>19</v>
      </c>
      <c r="H148" s="62">
        <v>1905</v>
      </c>
      <c r="I148" s="83">
        <f t="shared" si="11"/>
        <v>476.25</v>
      </c>
      <c r="J148" s="62">
        <v>34</v>
      </c>
      <c r="K148" s="58">
        <v>4535</v>
      </c>
      <c r="L148" s="83">
        <f t="shared" si="12"/>
        <v>1133.75</v>
      </c>
      <c r="M148" s="58"/>
      <c r="N148" s="58">
        <v>8120</v>
      </c>
      <c r="O148" s="83">
        <f t="shared" si="13"/>
        <v>2030</v>
      </c>
      <c r="P148" s="81">
        <v>86</v>
      </c>
      <c r="Q148" s="81">
        <v>9165</v>
      </c>
      <c r="R148" s="83">
        <f t="shared" si="14"/>
        <v>2291.25</v>
      </c>
    </row>
    <row r="149" spans="1:18">
      <c r="A149" s="56" t="s">
        <v>575</v>
      </c>
      <c r="B149" s="57" t="s">
        <v>576</v>
      </c>
      <c r="C149" s="60" t="str">
        <f>VLOOKUP(A149,Remark!J:L,3,0)</f>
        <v>TUPM</v>
      </c>
      <c r="D149" s="58"/>
      <c r="E149" s="58"/>
      <c r="F149" s="83">
        <f t="shared" si="10"/>
        <v>0</v>
      </c>
      <c r="G149" s="62">
        <v>5</v>
      </c>
      <c r="H149" s="62">
        <v>290</v>
      </c>
      <c r="I149" s="83">
        <f t="shared" si="11"/>
        <v>72.5</v>
      </c>
      <c r="J149" s="62">
        <v>2</v>
      </c>
      <c r="K149" s="58">
        <v>265</v>
      </c>
      <c r="L149" s="83">
        <f t="shared" si="12"/>
        <v>66.25</v>
      </c>
      <c r="M149" s="58"/>
      <c r="N149" s="58">
        <v>1240</v>
      </c>
      <c r="O149" s="83">
        <f t="shared" si="13"/>
        <v>310</v>
      </c>
      <c r="P149" s="81">
        <v>26</v>
      </c>
      <c r="Q149" s="81">
        <v>2560</v>
      </c>
      <c r="R149" s="83">
        <f t="shared" si="14"/>
        <v>640</v>
      </c>
    </row>
    <row r="150" spans="1:18">
      <c r="A150" s="56" t="s">
        <v>577</v>
      </c>
      <c r="B150" s="57" t="s">
        <v>578</v>
      </c>
      <c r="C150" s="60" t="str">
        <f>VLOOKUP(A150,Remark!J:L,3,0)</f>
        <v>PANT</v>
      </c>
      <c r="D150" s="58"/>
      <c r="E150" s="58"/>
      <c r="F150" s="83">
        <f t="shared" si="10"/>
        <v>0</v>
      </c>
      <c r="G150" s="62">
        <v>1</v>
      </c>
      <c r="H150" s="62">
        <v>45</v>
      </c>
      <c r="I150" s="83">
        <f t="shared" si="11"/>
        <v>11.25</v>
      </c>
      <c r="J150" s="62">
        <v>4</v>
      </c>
      <c r="K150" s="58">
        <v>545</v>
      </c>
      <c r="L150" s="83">
        <f t="shared" si="12"/>
        <v>136.25</v>
      </c>
      <c r="M150" s="58"/>
      <c r="N150" s="58">
        <v>1305</v>
      </c>
      <c r="O150" s="83">
        <f t="shared" si="13"/>
        <v>326.25</v>
      </c>
      <c r="P150" s="81">
        <v>8</v>
      </c>
      <c r="Q150" s="81">
        <v>435</v>
      </c>
      <c r="R150" s="83">
        <f t="shared" si="14"/>
        <v>108.75</v>
      </c>
    </row>
    <row r="151" spans="1:18">
      <c r="A151" s="56" t="s">
        <v>579</v>
      </c>
      <c r="B151" s="57" t="s">
        <v>580</v>
      </c>
      <c r="C151" s="60" t="str">
        <f>VLOOKUP(A151,Remark!J:L,3,0)</f>
        <v>SNOI</v>
      </c>
      <c r="D151" s="58"/>
      <c r="E151" s="58"/>
      <c r="F151" s="83">
        <f t="shared" si="10"/>
        <v>0</v>
      </c>
      <c r="G151" s="62"/>
      <c r="H151" s="62"/>
      <c r="I151" s="83">
        <f t="shared" si="11"/>
        <v>0</v>
      </c>
      <c r="J151" s="62">
        <v>0</v>
      </c>
      <c r="K151" s="58">
        <v>0</v>
      </c>
      <c r="L151" s="83">
        <f t="shared" si="12"/>
        <v>0</v>
      </c>
      <c r="M151" s="58"/>
      <c r="N151" s="58"/>
      <c r="O151" s="83">
        <f t="shared" si="13"/>
        <v>0</v>
      </c>
      <c r="P151" s="81">
        <v>0</v>
      </c>
      <c r="Q151" s="81">
        <v>0</v>
      </c>
      <c r="R151" s="83">
        <f t="shared" si="14"/>
        <v>0</v>
      </c>
    </row>
    <row r="152" spans="1:18">
      <c r="A152" s="56" t="s">
        <v>582</v>
      </c>
      <c r="B152" s="57" t="s">
        <v>583</v>
      </c>
      <c r="C152" s="60" t="str">
        <f>VLOOKUP(A152,Remark!J:L,3,0)</f>
        <v>TPLU</v>
      </c>
      <c r="D152" s="58"/>
      <c r="E152" s="58"/>
      <c r="F152" s="83">
        <f t="shared" si="10"/>
        <v>0</v>
      </c>
      <c r="G152" s="62">
        <v>6</v>
      </c>
      <c r="H152" s="62">
        <v>580</v>
      </c>
      <c r="I152" s="83">
        <f t="shared" si="11"/>
        <v>145</v>
      </c>
      <c r="J152" s="62">
        <v>22</v>
      </c>
      <c r="K152" s="58">
        <v>2250</v>
      </c>
      <c r="L152" s="83">
        <f t="shared" si="12"/>
        <v>562.5</v>
      </c>
      <c r="M152" s="58"/>
      <c r="N152" s="58">
        <v>3540</v>
      </c>
      <c r="O152" s="83">
        <f t="shared" si="13"/>
        <v>885</v>
      </c>
      <c r="P152" s="81">
        <v>56</v>
      </c>
      <c r="Q152" s="81">
        <v>5025</v>
      </c>
      <c r="R152" s="83">
        <f t="shared" si="14"/>
        <v>1256.25</v>
      </c>
    </row>
    <row r="153" spans="1:18">
      <c r="A153" s="56" t="s">
        <v>584</v>
      </c>
      <c r="B153" s="57" t="s">
        <v>585</v>
      </c>
      <c r="C153" s="60" t="str">
        <f>VLOOKUP(A153,Remark!J:L,3,0)</f>
        <v>SCON</v>
      </c>
      <c r="D153" s="58"/>
      <c r="E153" s="58"/>
      <c r="F153" s="83">
        <f t="shared" si="10"/>
        <v>0</v>
      </c>
      <c r="G153" s="62"/>
      <c r="H153" s="62"/>
      <c r="I153" s="83">
        <f t="shared" si="11"/>
        <v>0</v>
      </c>
      <c r="J153" s="62">
        <v>5</v>
      </c>
      <c r="K153" s="58">
        <v>395</v>
      </c>
      <c r="L153" s="83">
        <f t="shared" si="12"/>
        <v>98.75</v>
      </c>
      <c r="M153" s="58"/>
      <c r="N153" s="58">
        <v>805</v>
      </c>
      <c r="O153" s="83">
        <f t="shared" si="13"/>
        <v>201.25</v>
      </c>
      <c r="P153" s="81">
        <v>3</v>
      </c>
      <c r="Q153" s="81">
        <v>400</v>
      </c>
      <c r="R153" s="83">
        <f t="shared" si="14"/>
        <v>100</v>
      </c>
    </row>
    <row r="154" spans="1:18">
      <c r="A154" s="56" t="s">
        <v>586</v>
      </c>
      <c r="B154" s="57" t="s">
        <v>587</v>
      </c>
      <c r="C154" s="60" t="str">
        <f>VLOOKUP(A154,Remark!J:L,3,0)</f>
        <v>HPPY</v>
      </c>
      <c r="D154" s="58"/>
      <c r="E154" s="58"/>
      <c r="F154" s="83">
        <f t="shared" si="10"/>
        <v>0</v>
      </c>
      <c r="G154" s="62">
        <v>11</v>
      </c>
      <c r="H154" s="62">
        <v>745</v>
      </c>
      <c r="I154" s="83">
        <f t="shared" si="11"/>
        <v>186.25</v>
      </c>
      <c r="J154" s="62">
        <v>39</v>
      </c>
      <c r="K154" s="58">
        <v>2845</v>
      </c>
      <c r="L154" s="83">
        <f t="shared" si="12"/>
        <v>711.25</v>
      </c>
      <c r="M154" s="58"/>
      <c r="N154" s="58">
        <v>4925</v>
      </c>
      <c r="O154" s="83">
        <f t="shared" si="13"/>
        <v>1231.25</v>
      </c>
      <c r="P154" s="81">
        <v>58</v>
      </c>
      <c r="Q154" s="81">
        <v>4930</v>
      </c>
      <c r="R154" s="83">
        <f t="shared" si="14"/>
        <v>1232.5</v>
      </c>
    </row>
    <row r="155" spans="1:18">
      <c r="A155" s="56" t="s">
        <v>588</v>
      </c>
      <c r="B155" s="57" t="s">
        <v>589</v>
      </c>
      <c r="C155" s="60" t="str">
        <f>VLOOKUP(A155,Remark!J:L,3,0)</f>
        <v>PINK</v>
      </c>
      <c r="D155" s="58"/>
      <c r="E155" s="58"/>
      <c r="F155" s="83">
        <f t="shared" si="10"/>
        <v>0</v>
      </c>
      <c r="G155" s="62">
        <v>11</v>
      </c>
      <c r="H155" s="62">
        <v>1040</v>
      </c>
      <c r="I155" s="83">
        <f t="shared" si="11"/>
        <v>260</v>
      </c>
      <c r="J155" s="62">
        <v>41</v>
      </c>
      <c r="K155" s="58">
        <v>4070</v>
      </c>
      <c r="L155" s="83">
        <f t="shared" si="12"/>
        <v>1017.5</v>
      </c>
      <c r="M155" s="58"/>
      <c r="N155" s="58">
        <v>3905</v>
      </c>
      <c r="O155" s="83">
        <f t="shared" si="13"/>
        <v>976.25</v>
      </c>
      <c r="P155" s="81">
        <v>55</v>
      </c>
      <c r="Q155" s="81">
        <v>4905</v>
      </c>
      <c r="R155" s="83">
        <f t="shared" si="14"/>
        <v>1226.25</v>
      </c>
    </row>
    <row r="156" spans="1:18">
      <c r="A156" s="56" t="s">
        <v>590</v>
      </c>
      <c r="B156" s="57" t="s">
        <v>591</v>
      </c>
      <c r="C156" s="60" t="str">
        <f>VLOOKUP(A156,Remark!J:L,3,0)</f>
        <v>PINK</v>
      </c>
      <c r="D156" s="58"/>
      <c r="E156" s="58"/>
      <c r="F156" s="83">
        <f t="shared" si="10"/>
        <v>0</v>
      </c>
      <c r="G156" s="62">
        <v>13</v>
      </c>
      <c r="H156" s="62">
        <v>1085</v>
      </c>
      <c r="I156" s="83">
        <f t="shared" si="11"/>
        <v>271.25</v>
      </c>
      <c r="J156" s="62">
        <v>69</v>
      </c>
      <c r="K156" s="58">
        <v>6265</v>
      </c>
      <c r="L156" s="83">
        <f t="shared" si="12"/>
        <v>1566.25</v>
      </c>
      <c r="M156" s="58"/>
      <c r="N156" s="58">
        <v>5965</v>
      </c>
      <c r="O156" s="83">
        <f t="shared" si="13"/>
        <v>1491.25</v>
      </c>
      <c r="P156" s="81">
        <v>100</v>
      </c>
      <c r="Q156" s="81">
        <v>11135</v>
      </c>
      <c r="R156" s="83">
        <f t="shared" si="14"/>
        <v>2783.75</v>
      </c>
    </row>
    <row r="157" spans="1:18">
      <c r="A157" s="56" t="s">
        <v>592</v>
      </c>
      <c r="B157" s="57" t="s">
        <v>593</v>
      </c>
      <c r="C157" s="60" t="str">
        <f>VLOOKUP(A157,Remark!J:L,3,0)</f>
        <v>NAIN</v>
      </c>
      <c r="D157" s="58"/>
      <c r="E157" s="58"/>
      <c r="F157" s="83">
        <f t="shared" si="10"/>
        <v>0</v>
      </c>
      <c r="G157" s="62"/>
      <c r="H157" s="62"/>
      <c r="I157" s="83">
        <f t="shared" si="11"/>
        <v>0</v>
      </c>
      <c r="J157" s="62">
        <v>9</v>
      </c>
      <c r="K157" s="58">
        <v>1155</v>
      </c>
      <c r="L157" s="83">
        <f t="shared" si="12"/>
        <v>288.75</v>
      </c>
      <c r="M157" s="58"/>
      <c r="N157" s="58">
        <v>5920</v>
      </c>
      <c r="O157" s="83">
        <f t="shared" si="13"/>
        <v>1480</v>
      </c>
      <c r="P157" s="81">
        <v>21</v>
      </c>
      <c r="Q157" s="81">
        <v>2115</v>
      </c>
      <c r="R157" s="83">
        <f t="shared" si="14"/>
        <v>528.75</v>
      </c>
    </row>
    <row r="158" spans="1:18">
      <c r="A158" s="56" t="s">
        <v>594</v>
      </c>
      <c r="B158" s="57" t="s">
        <v>595</v>
      </c>
      <c r="C158" s="60" t="str">
        <f>VLOOKUP(A158,Remark!J:L,3,0)</f>
        <v>KKAW</v>
      </c>
      <c r="D158" s="58"/>
      <c r="E158" s="58"/>
      <c r="F158" s="83">
        <f t="shared" si="10"/>
        <v>0</v>
      </c>
      <c r="G158" s="62"/>
      <c r="H158" s="62"/>
      <c r="I158" s="83">
        <f t="shared" si="11"/>
        <v>0</v>
      </c>
      <c r="J158" s="62">
        <v>0</v>
      </c>
      <c r="K158" s="58">
        <v>0</v>
      </c>
      <c r="L158" s="83">
        <f t="shared" si="12"/>
        <v>0</v>
      </c>
      <c r="M158" s="58"/>
      <c r="N158" s="58">
        <v>3115</v>
      </c>
      <c r="O158" s="83">
        <f t="shared" si="13"/>
        <v>778.75</v>
      </c>
      <c r="P158" s="81">
        <v>30</v>
      </c>
      <c r="Q158" s="81">
        <v>4060</v>
      </c>
      <c r="R158" s="83">
        <f t="shared" si="14"/>
        <v>1015</v>
      </c>
    </row>
    <row r="159" spans="1:18">
      <c r="A159" s="56" t="s">
        <v>596</v>
      </c>
      <c r="B159" s="57" t="s">
        <v>597</v>
      </c>
      <c r="C159" s="60" t="str">
        <f>VLOOKUP(A159,Remark!J:L,3,0)</f>
        <v>PINK</v>
      </c>
      <c r="D159" s="58"/>
      <c r="E159" s="58"/>
      <c r="F159" s="83">
        <f t="shared" si="10"/>
        <v>0</v>
      </c>
      <c r="G159" s="62"/>
      <c r="H159" s="62"/>
      <c r="I159" s="83">
        <f t="shared" si="11"/>
        <v>0</v>
      </c>
      <c r="J159" s="62">
        <v>16</v>
      </c>
      <c r="K159" s="58">
        <v>2590</v>
      </c>
      <c r="L159" s="83">
        <f t="shared" si="12"/>
        <v>647.5</v>
      </c>
      <c r="M159" s="58"/>
      <c r="N159" s="58">
        <v>2175</v>
      </c>
      <c r="O159" s="83">
        <f t="shared" si="13"/>
        <v>543.75</v>
      </c>
      <c r="P159" s="81">
        <v>22</v>
      </c>
      <c r="Q159" s="81">
        <v>2330</v>
      </c>
      <c r="R159" s="83">
        <f t="shared" si="14"/>
        <v>582.5</v>
      </c>
    </row>
    <row r="160" spans="1:18">
      <c r="A160" s="56" t="s">
        <v>598</v>
      </c>
      <c r="B160" s="57" t="s">
        <v>599</v>
      </c>
      <c r="C160" s="60" t="str">
        <f>VLOOKUP(A160,Remark!J:L,3,0)</f>
        <v>TNON</v>
      </c>
      <c r="D160" s="58"/>
      <c r="E160" s="58"/>
      <c r="F160" s="83">
        <f t="shared" si="10"/>
        <v>0</v>
      </c>
      <c r="G160" s="62">
        <v>1</v>
      </c>
      <c r="H160" s="62">
        <v>60</v>
      </c>
      <c r="I160" s="83">
        <f t="shared" si="11"/>
        <v>15</v>
      </c>
      <c r="J160" s="62">
        <v>2</v>
      </c>
      <c r="K160" s="58">
        <v>310</v>
      </c>
      <c r="L160" s="83">
        <f t="shared" si="12"/>
        <v>77.5</v>
      </c>
      <c r="M160" s="58"/>
      <c r="N160" s="58">
        <v>3960</v>
      </c>
      <c r="O160" s="83">
        <f t="shared" si="13"/>
        <v>990</v>
      </c>
      <c r="P160" s="81">
        <v>83</v>
      </c>
      <c r="Q160" s="81">
        <v>13725</v>
      </c>
      <c r="R160" s="83">
        <f t="shared" si="14"/>
        <v>3431.25</v>
      </c>
    </row>
    <row r="161" spans="1:18">
      <c r="A161" s="56" t="s">
        <v>600</v>
      </c>
      <c r="B161" s="57" t="s">
        <v>601</v>
      </c>
      <c r="C161" s="60" t="str">
        <f>VLOOKUP(A161,Remark!J:L,3,0)</f>
        <v>TNPT</v>
      </c>
      <c r="D161" s="58"/>
      <c r="E161" s="58"/>
      <c r="F161" s="83">
        <f t="shared" si="10"/>
        <v>0</v>
      </c>
      <c r="G161" s="62">
        <v>12</v>
      </c>
      <c r="H161" s="62">
        <v>965</v>
      </c>
      <c r="I161" s="83">
        <f t="shared" si="11"/>
        <v>241.25</v>
      </c>
      <c r="J161" s="62">
        <v>18</v>
      </c>
      <c r="K161" s="58">
        <v>1850</v>
      </c>
      <c r="L161" s="83">
        <f t="shared" si="12"/>
        <v>462.5</v>
      </c>
      <c r="M161" s="58"/>
      <c r="N161" s="58">
        <v>3655</v>
      </c>
      <c r="O161" s="83">
        <f t="shared" si="13"/>
        <v>913.75</v>
      </c>
      <c r="P161" s="81">
        <v>45</v>
      </c>
      <c r="Q161" s="81">
        <v>4115</v>
      </c>
      <c r="R161" s="83">
        <f t="shared" si="14"/>
        <v>1028.75</v>
      </c>
    </row>
    <row r="162" spans="1:18">
      <c r="A162" s="56" t="s">
        <v>603</v>
      </c>
      <c r="B162" s="57" t="s">
        <v>604</v>
      </c>
      <c r="C162" s="60" t="str">
        <f>VLOOKUP(A162,Remark!J:L,3,0)</f>
        <v>BPEE</v>
      </c>
      <c r="D162" s="58"/>
      <c r="E162" s="58"/>
      <c r="F162" s="83">
        <f t="shared" si="10"/>
        <v>0</v>
      </c>
      <c r="G162" s="62">
        <v>4</v>
      </c>
      <c r="H162" s="62">
        <v>450</v>
      </c>
      <c r="I162" s="83">
        <f t="shared" si="11"/>
        <v>112.5</v>
      </c>
      <c r="J162" s="62">
        <v>13</v>
      </c>
      <c r="K162" s="58">
        <v>1485</v>
      </c>
      <c r="L162" s="83">
        <f t="shared" si="12"/>
        <v>371.25</v>
      </c>
      <c r="M162" s="58"/>
      <c r="N162" s="58">
        <v>4100</v>
      </c>
      <c r="O162" s="83">
        <f t="shared" si="13"/>
        <v>1025</v>
      </c>
      <c r="P162" s="81">
        <v>44</v>
      </c>
      <c r="Q162" s="81">
        <v>5205</v>
      </c>
      <c r="R162" s="83">
        <f t="shared" si="14"/>
        <v>1301.25</v>
      </c>
    </row>
    <row r="163" spans="1:18">
      <c r="A163" s="56" t="s">
        <v>605</v>
      </c>
      <c r="B163" s="57" t="s">
        <v>606</v>
      </c>
      <c r="C163" s="60" t="str">
        <f>VLOOKUP(A163,Remark!J:L,3,0)</f>
        <v>SCON</v>
      </c>
      <c r="D163" s="58"/>
      <c r="E163" s="58"/>
      <c r="F163" s="83">
        <f t="shared" si="10"/>
        <v>0</v>
      </c>
      <c r="G163" s="62"/>
      <c r="H163" s="62"/>
      <c r="I163" s="83">
        <f t="shared" si="11"/>
        <v>0</v>
      </c>
      <c r="J163" s="62">
        <v>7</v>
      </c>
      <c r="K163" s="58">
        <v>620</v>
      </c>
      <c r="L163" s="83">
        <f t="shared" si="12"/>
        <v>155</v>
      </c>
      <c r="M163" s="58"/>
      <c r="N163" s="58">
        <v>2120</v>
      </c>
      <c r="O163" s="83">
        <f t="shared" si="13"/>
        <v>530</v>
      </c>
      <c r="P163" s="81">
        <v>19</v>
      </c>
      <c r="Q163" s="81">
        <v>2305</v>
      </c>
      <c r="R163" s="83">
        <f t="shared" si="14"/>
        <v>576.25</v>
      </c>
    </row>
    <row r="164" spans="1:18">
      <c r="A164" s="56" t="s">
        <v>607</v>
      </c>
      <c r="B164" s="57" t="s">
        <v>608</v>
      </c>
      <c r="C164" s="60" t="str">
        <f>VLOOKUP(A164,Remark!J:L,3,0)</f>
        <v>SLOM</v>
      </c>
      <c r="D164" s="58"/>
      <c r="E164" s="58"/>
      <c r="F164" s="83">
        <f t="shared" si="10"/>
        <v>0</v>
      </c>
      <c r="G164" s="62"/>
      <c r="H164" s="62"/>
      <c r="I164" s="83">
        <f t="shared" si="11"/>
        <v>0</v>
      </c>
      <c r="J164" s="62">
        <v>421</v>
      </c>
      <c r="K164" s="58">
        <v>29740</v>
      </c>
      <c r="L164" s="83">
        <f t="shared" si="12"/>
        <v>7435</v>
      </c>
      <c r="M164" s="58"/>
      <c r="N164" s="58">
        <v>32280</v>
      </c>
      <c r="O164" s="83">
        <f t="shared" si="13"/>
        <v>8070</v>
      </c>
      <c r="P164" s="81">
        <v>290</v>
      </c>
      <c r="Q164" s="81">
        <v>27025</v>
      </c>
      <c r="R164" s="83">
        <f t="shared" si="14"/>
        <v>6756.25</v>
      </c>
    </row>
    <row r="165" spans="1:18">
      <c r="A165" s="56" t="s">
        <v>609</v>
      </c>
      <c r="B165" s="57" t="s">
        <v>610</v>
      </c>
      <c r="C165" s="60" t="str">
        <f>VLOOKUP(A165,Remark!J:L,3,0)</f>
        <v>TPLU</v>
      </c>
      <c r="D165" s="58"/>
      <c r="E165" s="58"/>
      <c r="F165" s="83">
        <f t="shared" si="10"/>
        <v>0</v>
      </c>
      <c r="G165" s="62">
        <v>4</v>
      </c>
      <c r="H165" s="62">
        <v>265</v>
      </c>
      <c r="I165" s="83">
        <f t="shared" si="11"/>
        <v>66.25</v>
      </c>
      <c r="J165" s="62">
        <v>7</v>
      </c>
      <c r="K165" s="58">
        <v>545</v>
      </c>
      <c r="L165" s="83">
        <f t="shared" si="12"/>
        <v>136.25</v>
      </c>
      <c r="M165" s="58"/>
      <c r="N165" s="58">
        <v>2655</v>
      </c>
      <c r="O165" s="83">
        <f t="shared" si="13"/>
        <v>663.75</v>
      </c>
      <c r="P165" s="81">
        <v>14</v>
      </c>
      <c r="Q165" s="81">
        <v>1420</v>
      </c>
      <c r="R165" s="83">
        <f t="shared" si="14"/>
        <v>355</v>
      </c>
    </row>
    <row r="166" spans="1:18">
      <c r="A166" s="56" t="s">
        <v>611</v>
      </c>
      <c r="B166" s="57" t="s">
        <v>612</v>
      </c>
      <c r="C166" s="60" t="str">
        <f>VLOOKUP(A166,Remark!J:L,3,0)</f>
        <v>CHC4</v>
      </c>
      <c r="D166" s="58"/>
      <c r="E166" s="58"/>
      <c r="F166" s="83">
        <f t="shared" si="10"/>
        <v>0</v>
      </c>
      <c r="G166" s="62">
        <v>5</v>
      </c>
      <c r="H166" s="62">
        <v>285</v>
      </c>
      <c r="I166" s="83">
        <f t="shared" si="11"/>
        <v>71.25</v>
      </c>
      <c r="J166" s="62">
        <v>7</v>
      </c>
      <c r="K166" s="58">
        <v>660</v>
      </c>
      <c r="L166" s="83">
        <f t="shared" si="12"/>
        <v>165</v>
      </c>
      <c r="M166" s="58"/>
      <c r="N166" s="58">
        <v>3165</v>
      </c>
      <c r="O166" s="83">
        <f t="shared" si="13"/>
        <v>791.25</v>
      </c>
      <c r="P166" s="81">
        <v>30</v>
      </c>
      <c r="Q166" s="81">
        <v>2945</v>
      </c>
      <c r="R166" s="83">
        <f t="shared" si="14"/>
        <v>736.25</v>
      </c>
    </row>
    <row r="167" spans="1:18">
      <c r="A167" s="56" t="s">
        <v>613</v>
      </c>
      <c r="B167" s="57" t="s">
        <v>614</v>
      </c>
      <c r="C167" s="60" t="str">
        <f>VLOOKUP(A167,Remark!J:L,3,0)</f>
        <v>TAIT</v>
      </c>
      <c r="D167" s="58"/>
      <c r="E167" s="58"/>
      <c r="F167" s="83">
        <f t="shared" si="10"/>
        <v>0</v>
      </c>
      <c r="G167" s="62">
        <v>4</v>
      </c>
      <c r="H167" s="62">
        <v>505</v>
      </c>
      <c r="I167" s="83">
        <f t="shared" si="11"/>
        <v>126.25</v>
      </c>
      <c r="J167" s="62">
        <v>10</v>
      </c>
      <c r="K167" s="58">
        <v>795</v>
      </c>
      <c r="L167" s="83">
        <f t="shared" si="12"/>
        <v>198.75</v>
      </c>
      <c r="M167" s="58"/>
      <c r="N167" s="58">
        <v>2285</v>
      </c>
      <c r="O167" s="83">
        <f t="shared" si="13"/>
        <v>571.25</v>
      </c>
      <c r="P167" s="81">
        <v>44</v>
      </c>
      <c r="Q167" s="81">
        <v>4960</v>
      </c>
      <c r="R167" s="83">
        <f t="shared" si="14"/>
        <v>1240</v>
      </c>
    </row>
    <row r="168" spans="1:18">
      <c r="A168" s="56" t="s">
        <v>615</v>
      </c>
      <c r="B168" s="57" t="s">
        <v>616</v>
      </c>
      <c r="C168" s="60" t="str">
        <f>VLOOKUP(A168,Remark!J:L,3,0)</f>
        <v>TEPA</v>
      </c>
      <c r="D168" s="58"/>
      <c r="E168" s="58"/>
      <c r="F168" s="83">
        <f t="shared" si="10"/>
        <v>0</v>
      </c>
      <c r="G168" s="62"/>
      <c r="H168" s="62"/>
      <c r="I168" s="83">
        <f t="shared" si="11"/>
        <v>0</v>
      </c>
      <c r="J168" s="62">
        <v>197</v>
      </c>
      <c r="K168" s="58">
        <v>16960</v>
      </c>
      <c r="L168" s="83">
        <f t="shared" si="12"/>
        <v>4240</v>
      </c>
      <c r="M168" s="58"/>
      <c r="N168" s="58"/>
      <c r="O168" s="83">
        <f t="shared" si="13"/>
        <v>0</v>
      </c>
      <c r="P168" s="81">
        <v>0</v>
      </c>
      <c r="Q168" s="81">
        <v>0</v>
      </c>
      <c r="R168" s="83">
        <f t="shared" si="14"/>
        <v>0</v>
      </c>
    </row>
    <row r="169" spans="1:18">
      <c r="A169" s="56" t="s">
        <v>617</v>
      </c>
      <c r="B169" s="57" t="s">
        <v>618</v>
      </c>
      <c r="C169" s="60" t="str">
        <f>VLOOKUP(A169,Remark!J:L,3,0)</f>
        <v>PINK</v>
      </c>
      <c r="D169" s="58"/>
      <c r="E169" s="58"/>
      <c r="F169" s="83">
        <f t="shared" si="10"/>
        <v>0</v>
      </c>
      <c r="G169" s="62">
        <v>18</v>
      </c>
      <c r="H169" s="62">
        <v>1195</v>
      </c>
      <c r="I169" s="83">
        <f t="shared" si="11"/>
        <v>298.75</v>
      </c>
      <c r="J169" s="62">
        <v>22</v>
      </c>
      <c r="K169" s="58">
        <v>1340</v>
      </c>
      <c r="L169" s="83">
        <f t="shared" si="12"/>
        <v>335</v>
      </c>
      <c r="M169" s="58"/>
      <c r="N169" s="58">
        <v>2855</v>
      </c>
      <c r="O169" s="83">
        <f t="shared" si="13"/>
        <v>713.75</v>
      </c>
      <c r="P169" s="81">
        <v>46</v>
      </c>
      <c r="Q169" s="81">
        <v>5245</v>
      </c>
      <c r="R169" s="83">
        <f t="shared" si="14"/>
        <v>1311.25</v>
      </c>
    </row>
    <row r="170" spans="1:18">
      <c r="A170" s="56" t="s">
        <v>619</v>
      </c>
      <c r="B170" s="57" t="s">
        <v>620</v>
      </c>
      <c r="C170" s="60" t="str">
        <f>VLOOKUP(A170,Remark!J:L,3,0)</f>
        <v>SLOM</v>
      </c>
      <c r="D170" s="58"/>
      <c r="E170" s="58"/>
      <c r="F170" s="83">
        <f t="shared" si="10"/>
        <v>0</v>
      </c>
      <c r="G170" s="62"/>
      <c r="H170" s="62"/>
      <c r="I170" s="83">
        <f t="shared" si="11"/>
        <v>0</v>
      </c>
      <c r="J170" s="62">
        <v>0</v>
      </c>
      <c r="K170" s="58">
        <v>0</v>
      </c>
      <c r="L170" s="83">
        <f t="shared" si="12"/>
        <v>0</v>
      </c>
      <c r="M170" s="58"/>
      <c r="N170" s="58">
        <v>7715</v>
      </c>
      <c r="O170" s="83">
        <f t="shared" si="13"/>
        <v>1928.75</v>
      </c>
      <c r="P170" s="81">
        <v>22</v>
      </c>
      <c r="Q170" s="81">
        <v>1155</v>
      </c>
      <c r="R170" s="83">
        <f t="shared" si="14"/>
        <v>288.75</v>
      </c>
    </row>
    <row r="171" spans="1:18">
      <c r="A171" s="56" t="s">
        <v>621</v>
      </c>
      <c r="B171" s="57" t="s">
        <v>622</v>
      </c>
      <c r="C171" s="60" t="str">
        <f>VLOOKUP(A171,Remark!J:L,3,0)</f>
        <v>TSIT</v>
      </c>
      <c r="D171" s="58"/>
      <c r="E171" s="58"/>
      <c r="F171" s="83">
        <f t="shared" si="10"/>
        <v>0</v>
      </c>
      <c r="G171" s="62"/>
      <c r="H171" s="62"/>
      <c r="I171" s="83">
        <f t="shared" si="11"/>
        <v>0</v>
      </c>
      <c r="J171" s="62">
        <v>14</v>
      </c>
      <c r="K171" s="58">
        <v>1385</v>
      </c>
      <c r="L171" s="83">
        <f t="shared" si="12"/>
        <v>346.25</v>
      </c>
      <c r="M171" s="58"/>
      <c r="N171" s="58">
        <v>4175</v>
      </c>
      <c r="O171" s="83">
        <f t="shared" si="13"/>
        <v>1043.75</v>
      </c>
      <c r="P171" s="81">
        <v>37</v>
      </c>
      <c r="Q171" s="81">
        <v>3665</v>
      </c>
      <c r="R171" s="83">
        <f t="shared" si="14"/>
        <v>916.25</v>
      </c>
    </row>
    <row r="172" spans="1:18">
      <c r="A172" s="56" t="s">
        <v>623</v>
      </c>
      <c r="B172" s="57" t="s">
        <v>624</v>
      </c>
      <c r="C172" s="60" t="str">
        <f>VLOOKUP(A172,Remark!J:L,3,0)</f>
        <v>SLOM</v>
      </c>
      <c r="D172" s="58"/>
      <c r="E172" s="58"/>
      <c r="F172" s="83">
        <f t="shared" si="10"/>
        <v>0</v>
      </c>
      <c r="G172" s="62"/>
      <c r="H172" s="62"/>
      <c r="I172" s="83">
        <f t="shared" si="11"/>
        <v>0</v>
      </c>
      <c r="J172" s="62">
        <v>82</v>
      </c>
      <c r="K172" s="58">
        <v>6000</v>
      </c>
      <c r="L172" s="83">
        <f t="shared" si="12"/>
        <v>1500</v>
      </c>
      <c r="M172" s="58"/>
      <c r="N172" s="58">
        <v>8720</v>
      </c>
      <c r="O172" s="83">
        <f t="shared" si="13"/>
        <v>2180</v>
      </c>
      <c r="P172" s="81">
        <v>82</v>
      </c>
      <c r="Q172" s="81">
        <v>7360</v>
      </c>
      <c r="R172" s="83">
        <f t="shared" si="14"/>
        <v>1840</v>
      </c>
    </row>
    <row r="173" spans="1:18">
      <c r="A173" s="56" t="s">
        <v>625</v>
      </c>
      <c r="B173" s="57" t="s">
        <v>626</v>
      </c>
      <c r="C173" s="60" t="str">
        <f>VLOOKUP(A173,Remark!J:L,3,0)</f>
        <v>SCON</v>
      </c>
      <c r="D173" s="58"/>
      <c r="E173" s="58"/>
      <c r="F173" s="83">
        <f t="shared" si="10"/>
        <v>0</v>
      </c>
      <c r="G173" s="62">
        <v>3</v>
      </c>
      <c r="H173" s="62">
        <v>570</v>
      </c>
      <c r="I173" s="83">
        <f t="shared" si="11"/>
        <v>142.5</v>
      </c>
      <c r="J173" s="62">
        <v>51</v>
      </c>
      <c r="K173" s="58">
        <v>4150</v>
      </c>
      <c r="L173" s="83">
        <f t="shared" si="12"/>
        <v>1037.5</v>
      </c>
      <c r="M173" s="58"/>
      <c r="N173" s="58">
        <v>9335</v>
      </c>
      <c r="O173" s="83">
        <f t="shared" si="13"/>
        <v>2333.75</v>
      </c>
      <c r="P173" s="81">
        <v>13</v>
      </c>
      <c r="Q173" s="81">
        <v>2775</v>
      </c>
      <c r="R173" s="83">
        <f t="shared" si="14"/>
        <v>693.75</v>
      </c>
    </row>
    <row r="174" spans="1:18">
      <c r="A174" s="56" t="s">
        <v>627</v>
      </c>
      <c r="B174" s="57" t="s">
        <v>628</v>
      </c>
      <c r="C174" s="60" t="str">
        <f>VLOOKUP(A174,Remark!J:L,3,0)</f>
        <v>ONUT</v>
      </c>
      <c r="D174" s="58"/>
      <c r="E174" s="58"/>
      <c r="F174" s="83">
        <f t="shared" si="10"/>
        <v>0</v>
      </c>
      <c r="G174" s="62">
        <v>17</v>
      </c>
      <c r="H174" s="62">
        <v>800</v>
      </c>
      <c r="I174" s="83">
        <f t="shared" si="11"/>
        <v>200</v>
      </c>
      <c r="J174" s="62">
        <v>8</v>
      </c>
      <c r="K174" s="58">
        <v>590</v>
      </c>
      <c r="L174" s="83">
        <f t="shared" si="12"/>
        <v>147.5</v>
      </c>
      <c r="M174" s="58"/>
      <c r="N174" s="58"/>
      <c r="O174" s="83">
        <f t="shared" si="13"/>
        <v>0</v>
      </c>
      <c r="P174" s="81">
        <v>0</v>
      </c>
      <c r="Q174" s="81">
        <v>0</v>
      </c>
      <c r="R174" s="83">
        <f t="shared" si="14"/>
        <v>0</v>
      </c>
    </row>
    <row r="175" spans="1:18">
      <c r="A175" s="56" t="s">
        <v>629</v>
      </c>
      <c r="B175" s="57" t="s">
        <v>630</v>
      </c>
      <c r="C175" s="60" t="str">
        <f>VLOOKUP(A175,Remark!J:L,3,0)</f>
        <v>SLOM</v>
      </c>
      <c r="D175" s="58"/>
      <c r="E175" s="58"/>
      <c r="F175" s="83">
        <f t="shared" si="10"/>
        <v>0</v>
      </c>
      <c r="G175" s="62"/>
      <c r="H175" s="62"/>
      <c r="I175" s="83">
        <f t="shared" si="11"/>
        <v>0</v>
      </c>
      <c r="J175" s="62">
        <v>1</v>
      </c>
      <c r="K175" s="58">
        <v>80</v>
      </c>
      <c r="L175" s="83">
        <f t="shared" si="12"/>
        <v>20</v>
      </c>
      <c r="M175" s="58"/>
      <c r="N175" s="58">
        <v>900</v>
      </c>
      <c r="O175" s="83">
        <f t="shared" si="13"/>
        <v>225</v>
      </c>
      <c r="P175" s="81">
        <v>21</v>
      </c>
      <c r="Q175" s="81">
        <v>2225</v>
      </c>
      <c r="R175" s="83">
        <f t="shared" si="14"/>
        <v>556.25</v>
      </c>
    </row>
    <row r="176" spans="1:18">
      <c r="A176" s="56" t="s">
        <v>631</v>
      </c>
      <c r="B176" s="57" t="s">
        <v>632</v>
      </c>
      <c r="C176" s="60" t="str">
        <f>VLOOKUP(A176,Remark!J:L,3,0)</f>
        <v>TEPA</v>
      </c>
      <c r="D176" s="58"/>
      <c r="E176" s="58"/>
      <c r="F176" s="83">
        <f t="shared" si="10"/>
        <v>0</v>
      </c>
      <c r="G176" s="62">
        <v>3</v>
      </c>
      <c r="H176" s="62">
        <v>225</v>
      </c>
      <c r="I176" s="83">
        <f t="shared" si="11"/>
        <v>56.25</v>
      </c>
      <c r="J176" s="62">
        <v>30</v>
      </c>
      <c r="K176" s="58">
        <v>3155</v>
      </c>
      <c r="L176" s="83">
        <f t="shared" si="12"/>
        <v>788.75</v>
      </c>
      <c r="M176" s="58"/>
      <c r="N176" s="58">
        <v>8300</v>
      </c>
      <c r="O176" s="83">
        <f t="shared" si="13"/>
        <v>2075</v>
      </c>
      <c r="P176" s="81">
        <v>102</v>
      </c>
      <c r="Q176" s="81">
        <v>13715</v>
      </c>
      <c r="R176" s="83">
        <f t="shared" si="14"/>
        <v>3428.75</v>
      </c>
    </row>
    <row r="177" spans="1:18">
      <c r="A177" s="56" t="s">
        <v>633</v>
      </c>
      <c r="B177" s="57" t="s">
        <v>634</v>
      </c>
      <c r="C177" s="60" t="str">
        <f>VLOOKUP(A177,Remark!J:L,3,0)</f>
        <v>SLOM</v>
      </c>
      <c r="D177" s="58"/>
      <c r="E177" s="58"/>
      <c r="F177" s="83">
        <f t="shared" si="10"/>
        <v>0</v>
      </c>
      <c r="G177" s="62"/>
      <c r="H177" s="62"/>
      <c r="I177" s="83">
        <f t="shared" si="11"/>
        <v>0</v>
      </c>
      <c r="J177" s="62">
        <v>11</v>
      </c>
      <c r="K177" s="58">
        <v>950</v>
      </c>
      <c r="L177" s="83">
        <f t="shared" si="12"/>
        <v>237.5</v>
      </c>
      <c r="M177" s="58"/>
      <c r="N177" s="58">
        <v>3155</v>
      </c>
      <c r="O177" s="83">
        <f t="shared" si="13"/>
        <v>788.75</v>
      </c>
      <c r="P177" s="81">
        <v>29</v>
      </c>
      <c r="Q177" s="81">
        <v>2990</v>
      </c>
      <c r="R177" s="83">
        <f t="shared" si="14"/>
        <v>747.5</v>
      </c>
    </row>
    <row r="178" spans="1:18">
      <c r="A178" s="56" t="s">
        <v>635</v>
      </c>
      <c r="B178" s="57" t="s">
        <v>636</v>
      </c>
      <c r="C178" s="60" t="str">
        <f>VLOOKUP(A178,Remark!J:L,3,0)</f>
        <v>TYA3</v>
      </c>
      <c r="D178" s="58"/>
      <c r="E178" s="58"/>
      <c r="F178" s="83">
        <f t="shared" si="10"/>
        <v>0</v>
      </c>
      <c r="G178" s="62"/>
      <c r="H178" s="62"/>
      <c r="I178" s="83">
        <f t="shared" si="11"/>
        <v>0</v>
      </c>
      <c r="J178" s="62">
        <v>41</v>
      </c>
      <c r="K178" s="58">
        <v>2545</v>
      </c>
      <c r="L178" s="83">
        <f t="shared" si="12"/>
        <v>636.25</v>
      </c>
      <c r="M178" s="58"/>
      <c r="N178" s="58">
        <v>4610</v>
      </c>
      <c r="O178" s="83">
        <f t="shared" si="13"/>
        <v>1152.5</v>
      </c>
      <c r="P178" s="81">
        <v>50</v>
      </c>
      <c r="Q178" s="81">
        <v>3845</v>
      </c>
      <c r="R178" s="83">
        <f t="shared" si="14"/>
        <v>961.25</v>
      </c>
    </row>
    <row r="179" spans="1:18">
      <c r="A179" s="56" t="s">
        <v>638</v>
      </c>
      <c r="B179" s="57" t="s">
        <v>639</v>
      </c>
      <c r="C179" s="60" t="str">
        <f>VLOOKUP(A179,Remark!J:L,3,0)</f>
        <v>SLOM</v>
      </c>
      <c r="D179" s="58"/>
      <c r="E179" s="58"/>
      <c r="F179" s="83">
        <f t="shared" si="10"/>
        <v>0</v>
      </c>
      <c r="G179" s="62"/>
      <c r="H179" s="62"/>
      <c r="I179" s="83">
        <f t="shared" si="11"/>
        <v>0</v>
      </c>
      <c r="J179" s="62">
        <v>28</v>
      </c>
      <c r="K179" s="58">
        <v>5530</v>
      </c>
      <c r="L179" s="83">
        <f t="shared" si="12"/>
        <v>1382.5</v>
      </c>
      <c r="M179" s="58"/>
      <c r="N179" s="58">
        <v>19030</v>
      </c>
      <c r="O179" s="83">
        <f t="shared" si="13"/>
        <v>4757.5</v>
      </c>
      <c r="P179" s="81">
        <v>51</v>
      </c>
      <c r="Q179" s="81">
        <v>10770</v>
      </c>
      <c r="R179" s="83">
        <f t="shared" si="14"/>
        <v>2692.5</v>
      </c>
    </row>
    <row r="180" spans="1:18">
      <c r="A180" s="56" t="s">
        <v>640</v>
      </c>
      <c r="B180" s="57" t="s">
        <v>641</v>
      </c>
      <c r="C180" s="60" t="str">
        <f>VLOOKUP(A180,Remark!J:L,3,0)</f>
        <v>SUKS</v>
      </c>
      <c r="D180" s="58"/>
      <c r="E180" s="58"/>
      <c r="F180" s="83">
        <f t="shared" si="10"/>
        <v>0</v>
      </c>
      <c r="G180" s="62">
        <v>85</v>
      </c>
      <c r="H180" s="62">
        <v>8320</v>
      </c>
      <c r="I180" s="83">
        <f t="shared" si="11"/>
        <v>2080</v>
      </c>
      <c r="J180" s="62">
        <v>187</v>
      </c>
      <c r="K180" s="58">
        <v>20630</v>
      </c>
      <c r="L180" s="83">
        <f t="shared" si="12"/>
        <v>5157.5</v>
      </c>
      <c r="M180" s="58"/>
      <c r="N180" s="58">
        <v>19740</v>
      </c>
      <c r="O180" s="83">
        <f t="shared" si="13"/>
        <v>4935</v>
      </c>
      <c r="P180" s="81">
        <v>290</v>
      </c>
      <c r="Q180" s="81">
        <v>29210</v>
      </c>
      <c r="R180" s="83">
        <f t="shared" si="14"/>
        <v>7302.5</v>
      </c>
    </row>
    <row r="181" spans="1:18">
      <c r="A181" s="56" t="s">
        <v>642</v>
      </c>
      <c r="B181" s="57" t="s">
        <v>643</v>
      </c>
      <c r="C181" s="60" t="str">
        <f>VLOOKUP(A181,Remark!J:L,3,0)</f>
        <v>SLOM</v>
      </c>
      <c r="D181" s="58"/>
      <c r="E181" s="58"/>
      <c r="F181" s="83">
        <f t="shared" si="10"/>
        <v>0</v>
      </c>
      <c r="G181" s="62"/>
      <c r="H181" s="62"/>
      <c r="I181" s="83">
        <f t="shared" si="11"/>
        <v>0</v>
      </c>
      <c r="J181" s="62">
        <v>0</v>
      </c>
      <c r="K181" s="58">
        <v>0</v>
      </c>
      <c r="L181" s="83">
        <f t="shared" si="12"/>
        <v>0</v>
      </c>
      <c r="M181" s="58"/>
      <c r="N181" s="58">
        <v>285</v>
      </c>
      <c r="O181" s="83">
        <f t="shared" si="13"/>
        <v>71.25</v>
      </c>
      <c r="P181" s="81">
        <v>1</v>
      </c>
      <c r="Q181" s="81">
        <v>130</v>
      </c>
      <c r="R181" s="83">
        <f t="shared" si="14"/>
        <v>32.5</v>
      </c>
    </row>
    <row r="182" spans="1:18">
      <c r="A182" s="56" t="s">
        <v>644</v>
      </c>
      <c r="B182" s="57" t="s">
        <v>645</v>
      </c>
      <c r="C182" s="60" t="str">
        <f>VLOOKUP(A182,Remark!J:L,3,0)</f>
        <v>SLOM</v>
      </c>
      <c r="D182" s="58"/>
      <c r="E182" s="58"/>
      <c r="F182" s="83">
        <f t="shared" si="10"/>
        <v>0</v>
      </c>
      <c r="G182" s="62"/>
      <c r="H182" s="62"/>
      <c r="I182" s="83">
        <f t="shared" si="11"/>
        <v>0</v>
      </c>
      <c r="J182" s="62">
        <v>0</v>
      </c>
      <c r="K182" s="58">
        <v>0</v>
      </c>
      <c r="L182" s="83">
        <f t="shared" si="12"/>
        <v>0</v>
      </c>
      <c r="M182" s="58"/>
      <c r="N182" s="58"/>
      <c r="O182" s="83">
        <f t="shared" si="13"/>
        <v>0</v>
      </c>
      <c r="P182" s="81">
        <v>5</v>
      </c>
      <c r="Q182" s="81">
        <v>960</v>
      </c>
      <c r="R182" s="83">
        <f t="shared" si="14"/>
        <v>240</v>
      </c>
    </row>
    <row r="183" spans="1:18">
      <c r="A183" s="56" t="s">
        <v>646</v>
      </c>
      <c r="B183" s="57" t="s">
        <v>647</v>
      </c>
      <c r="C183" s="60" t="str">
        <f>VLOOKUP(A183,Remark!J:L,3,0)</f>
        <v>SLOM</v>
      </c>
      <c r="D183" s="58"/>
      <c r="E183" s="58"/>
      <c r="F183" s="83">
        <f t="shared" si="10"/>
        <v>0</v>
      </c>
      <c r="G183" s="62"/>
      <c r="H183" s="62"/>
      <c r="I183" s="83">
        <f t="shared" si="11"/>
        <v>0</v>
      </c>
      <c r="J183" s="62">
        <v>0</v>
      </c>
      <c r="K183" s="58">
        <v>0</v>
      </c>
      <c r="L183" s="83">
        <f t="shared" si="12"/>
        <v>0</v>
      </c>
      <c r="M183" s="58"/>
      <c r="N183" s="58"/>
      <c r="O183" s="83">
        <f t="shared" si="13"/>
        <v>0</v>
      </c>
      <c r="P183" s="81">
        <v>6</v>
      </c>
      <c r="Q183" s="81">
        <v>680</v>
      </c>
      <c r="R183" s="83">
        <f t="shared" si="14"/>
        <v>170</v>
      </c>
    </row>
    <row r="184" spans="1:18">
      <c r="A184" s="56" t="s">
        <v>648</v>
      </c>
      <c r="B184" s="57" t="s">
        <v>649</v>
      </c>
      <c r="C184" s="60" t="str">
        <f>VLOOKUP(A184,Remark!J:L,3,0)</f>
        <v>NLCH</v>
      </c>
      <c r="D184" s="58"/>
      <c r="E184" s="58"/>
      <c r="F184" s="83">
        <f t="shared" si="10"/>
        <v>0</v>
      </c>
      <c r="G184" s="62"/>
      <c r="H184" s="62"/>
      <c r="I184" s="83">
        <f t="shared" si="11"/>
        <v>0</v>
      </c>
      <c r="J184" s="62">
        <v>0</v>
      </c>
      <c r="K184" s="58">
        <v>0</v>
      </c>
      <c r="L184" s="83">
        <f t="shared" si="12"/>
        <v>0</v>
      </c>
      <c r="M184" s="58"/>
      <c r="N184" s="58">
        <v>325</v>
      </c>
      <c r="O184" s="83">
        <f t="shared" si="13"/>
        <v>81.25</v>
      </c>
      <c r="P184" s="81">
        <v>23</v>
      </c>
      <c r="Q184" s="81">
        <v>2885</v>
      </c>
      <c r="R184" s="83">
        <f t="shared" si="14"/>
        <v>721.25</v>
      </c>
    </row>
    <row r="185" spans="1:18">
      <c r="A185" s="56" t="s">
        <v>650</v>
      </c>
      <c r="B185" s="57" t="s">
        <v>651</v>
      </c>
      <c r="C185" s="60" t="str">
        <f>VLOOKUP(A185,Remark!J:L,3,0)</f>
        <v>SLOM</v>
      </c>
      <c r="D185" s="58"/>
      <c r="E185" s="58"/>
      <c r="F185" s="83">
        <f t="shared" si="10"/>
        <v>0</v>
      </c>
      <c r="G185" s="62"/>
      <c r="H185" s="62"/>
      <c r="I185" s="83">
        <f t="shared" si="11"/>
        <v>0</v>
      </c>
      <c r="J185" s="62">
        <v>2</v>
      </c>
      <c r="K185" s="58">
        <v>140</v>
      </c>
      <c r="L185" s="83">
        <f t="shared" si="12"/>
        <v>35</v>
      </c>
      <c r="M185" s="58"/>
      <c r="N185" s="58">
        <v>100</v>
      </c>
      <c r="O185" s="83">
        <f t="shared" si="13"/>
        <v>25</v>
      </c>
      <c r="P185" s="81">
        <v>0</v>
      </c>
      <c r="Q185" s="81">
        <v>180</v>
      </c>
      <c r="R185" s="83">
        <f t="shared" si="14"/>
        <v>45</v>
      </c>
    </row>
    <row r="186" spans="1:18">
      <c r="A186" s="56" t="s">
        <v>652</v>
      </c>
      <c r="B186" s="57" t="s">
        <v>653</v>
      </c>
      <c r="C186" s="60" t="str">
        <f>VLOOKUP(A186,Remark!J:L,3,0)</f>
        <v>SUKS</v>
      </c>
      <c r="D186" s="58"/>
      <c r="E186" s="58"/>
      <c r="F186" s="83">
        <f t="shared" si="10"/>
        <v>0</v>
      </c>
      <c r="G186" s="62"/>
      <c r="H186" s="62"/>
      <c r="I186" s="83">
        <f t="shared" si="11"/>
        <v>0</v>
      </c>
      <c r="J186" s="62">
        <v>0</v>
      </c>
      <c r="K186" s="58">
        <v>0</v>
      </c>
      <c r="L186" s="83">
        <f t="shared" si="12"/>
        <v>0</v>
      </c>
      <c r="M186" s="58"/>
      <c r="N186" s="58">
        <v>230</v>
      </c>
      <c r="O186" s="83">
        <f t="shared" si="13"/>
        <v>57.5</v>
      </c>
      <c r="P186" s="81">
        <v>69</v>
      </c>
      <c r="Q186" s="81">
        <v>6955</v>
      </c>
      <c r="R186" s="83">
        <f t="shared" si="14"/>
        <v>1738.75</v>
      </c>
    </row>
    <row r="187" spans="1:18">
      <c r="A187" s="56" t="s">
        <v>654</v>
      </c>
      <c r="B187" s="57" t="s">
        <v>655</v>
      </c>
      <c r="C187" s="60" t="str">
        <f>VLOOKUP(A187,Remark!J:L,3,0)</f>
        <v>ONUT</v>
      </c>
      <c r="D187" s="58"/>
      <c r="E187" s="58"/>
      <c r="F187" s="83">
        <f t="shared" si="10"/>
        <v>0</v>
      </c>
      <c r="G187" s="62"/>
      <c r="H187" s="62"/>
      <c r="I187" s="83">
        <f t="shared" si="11"/>
        <v>0</v>
      </c>
      <c r="J187" s="62">
        <v>0</v>
      </c>
      <c r="K187" s="58">
        <v>0</v>
      </c>
      <c r="L187" s="83">
        <f t="shared" si="12"/>
        <v>0</v>
      </c>
      <c r="M187" s="58"/>
      <c r="N187" s="58">
        <v>105</v>
      </c>
      <c r="O187" s="83">
        <f t="shared" si="13"/>
        <v>26.25</v>
      </c>
      <c r="P187" s="81">
        <v>17</v>
      </c>
      <c r="Q187" s="81">
        <v>1845</v>
      </c>
      <c r="R187" s="83">
        <f t="shared" si="14"/>
        <v>461.25</v>
      </c>
    </row>
    <row r="188" spans="1:18">
      <c r="A188" s="56" t="s">
        <v>656</v>
      </c>
      <c r="B188" s="57" t="s">
        <v>657</v>
      </c>
      <c r="C188" s="60" t="str">
        <f>VLOOKUP(A188,Remark!J:L,3,0)</f>
        <v>SLOM</v>
      </c>
      <c r="D188" s="58"/>
      <c r="E188" s="58"/>
      <c r="F188" s="83">
        <f t="shared" si="10"/>
        <v>0</v>
      </c>
      <c r="G188" s="62"/>
      <c r="H188" s="62"/>
      <c r="I188" s="83">
        <f t="shared" si="11"/>
        <v>0</v>
      </c>
      <c r="J188" s="62">
        <v>11</v>
      </c>
      <c r="K188" s="58">
        <v>825</v>
      </c>
      <c r="L188" s="83">
        <f t="shared" si="12"/>
        <v>206.25</v>
      </c>
      <c r="M188" s="58"/>
      <c r="N188" s="58">
        <v>2500</v>
      </c>
      <c r="O188" s="83">
        <f t="shared" si="13"/>
        <v>625</v>
      </c>
      <c r="P188" s="81">
        <v>49</v>
      </c>
      <c r="Q188" s="81">
        <v>4080</v>
      </c>
      <c r="R188" s="83">
        <f t="shared" si="14"/>
        <v>1020</v>
      </c>
    </row>
    <row r="189" spans="1:18">
      <c r="A189" s="56" t="s">
        <v>658</v>
      </c>
      <c r="B189" s="57" t="s">
        <v>659</v>
      </c>
      <c r="C189" s="60" t="str">
        <f>VLOOKUP(A189,Remark!J:L,3,0)</f>
        <v>SLOM</v>
      </c>
      <c r="D189" s="58"/>
      <c r="E189" s="58"/>
      <c r="F189" s="83">
        <f t="shared" si="10"/>
        <v>0</v>
      </c>
      <c r="G189" s="62"/>
      <c r="H189" s="62"/>
      <c r="I189" s="83">
        <f t="shared" si="11"/>
        <v>0</v>
      </c>
      <c r="J189" s="62">
        <v>0</v>
      </c>
      <c r="K189" s="58">
        <v>0</v>
      </c>
      <c r="L189" s="83">
        <f t="shared" si="12"/>
        <v>0</v>
      </c>
      <c r="M189" s="58"/>
      <c r="N189" s="58"/>
      <c r="O189" s="83">
        <f t="shared" si="13"/>
        <v>0</v>
      </c>
      <c r="P189" s="81">
        <v>1</v>
      </c>
      <c r="Q189" s="81">
        <v>45</v>
      </c>
      <c r="R189" s="83">
        <f t="shared" si="14"/>
        <v>11.25</v>
      </c>
    </row>
    <row r="190" spans="1:18">
      <c r="A190" s="56" t="s">
        <v>660</v>
      </c>
      <c r="B190" s="57" t="s">
        <v>661</v>
      </c>
      <c r="C190" s="60" t="str">
        <f>VLOOKUP(A190,Remark!J:L,3,0)</f>
        <v>SLOM</v>
      </c>
      <c r="D190" s="58"/>
      <c r="E190" s="58"/>
      <c r="F190" s="83">
        <f t="shared" si="10"/>
        <v>0</v>
      </c>
      <c r="G190" s="62"/>
      <c r="H190" s="62"/>
      <c r="I190" s="83">
        <f t="shared" si="11"/>
        <v>0</v>
      </c>
      <c r="J190" s="62">
        <v>0</v>
      </c>
      <c r="K190" s="58">
        <v>0</v>
      </c>
      <c r="L190" s="83">
        <f t="shared" si="12"/>
        <v>0</v>
      </c>
      <c r="M190" s="58"/>
      <c r="N190" s="58"/>
      <c r="O190" s="83">
        <f t="shared" si="13"/>
        <v>0</v>
      </c>
      <c r="P190" s="81">
        <v>8</v>
      </c>
      <c r="Q190" s="81">
        <v>920</v>
      </c>
      <c r="R190" s="83">
        <f t="shared" si="14"/>
        <v>230</v>
      </c>
    </row>
    <row r="191" spans="1:18">
      <c r="A191" s="56" t="s">
        <v>662</v>
      </c>
      <c r="B191" s="57" t="s">
        <v>663</v>
      </c>
      <c r="C191" s="60" t="str">
        <f>VLOOKUP(A191,Remark!J:L,3,0)</f>
        <v>NLCH</v>
      </c>
      <c r="D191" s="58"/>
      <c r="E191" s="58"/>
      <c r="F191" s="83">
        <f t="shared" si="10"/>
        <v>0</v>
      </c>
      <c r="G191" s="62"/>
      <c r="H191" s="62"/>
      <c r="I191" s="83">
        <f t="shared" si="11"/>
        <v>0</v>
      </c>
      <c r="J191" s="62">
        <v>0</v>
      </c>
      <c r="K191" s="58">
        <v>0</v>
      </c>
      <c r="L191" s="83">
        <f t="shared" si="12"/>
        <v>0</v>
      </c>
      <c r="M191" s="58"/>
      <c r="N191" s="58">
        <v>430</v>
      </c>
      <c r="O191" s="83">
        <f t="shared" si="13"/>
        <v>107.5</v>
      </c>
      <c r="P191" s="81">
        <v>47</v>
      </c>
      <c r="Q191" s="81">
        <v>4040</v>
      </c>
      <c r="R191" s="83">
        <f t="shared" si="14"/>
        <v>1010</v>
      </c>
    </row>
    <row r="192" spans="1:18">
      <c r="A192" s="56" t="s">
        <v>664</v>
      </c>
      <c r="B192" s="57" t="s">
        <v>665</v>
      </c>
      <c r="C192" s="60" t="str">
        <f>VLOOKUP(A192,Remark!J:L,3,0)</f>
        <v>NMIN</v>
      </c>
      <c r="D192" s="58"/>
      <c r="E192" s="58"/>
      <c r="F192" s="83">
        <f t="shared" si="10"/>
        <v>0</v>
      </c>
      <c r="G192" s="62"/>
      <c r="H192" s="62"/>
      <c r="I192" s="83">
        <f t="shared" si="11"/>
        <v>0</v>
      </c>
      <c r="J192" s="62">
        <v>0</v>
      </c>
      <c r="K192" s="58">
        <v>0</v>
      </c>
      <c r="L192" s="83">
        <f t="shared" si="12"/>
        <v>0</v>
      </c>
      <c r="M192" s="58"/>
      <c r="N192" s="58">
        <v>20645</v>
      </c>
      <c r="O192" s="83">
        <f t="shared" si="13"/>
        <v>5161.25</v>
      </c>
      <c r="P192" s="81">
        <v>476</v>
      </c>
      <c r="Q192" s="81">
        <v>35650</v>
      </c>
      <c r="R192" s="83">
        <f>Q192*25%</f>
        <v>8912.5</v>
      </c>
    </row>
    <row r="193" spans="1:18">
      <c r="A193" s="56" t="s">
        <v>666</v>
      </c>
      <c r="B193" s="57" t="s">
        <v>667</v>
      </c>
      <c r="C193" s="60" t="str">
        <f>VLOOKUP(A193,Remark!J:L,3,0)</f>
        <v>SUKS</v>
      </c>
      <c r="D193" s="58"/>
      <c r="E193" s="58"/>
      <c r="F193" s="83">
        <f t="shared" si="10"/>
        <v>0</v>
      </c>
      <c r="G193" s="62"/>
      <c r="H193" s="62"/>
      <c r="I193" s="83">
        <f t="shared" si="11"/>
        <v>0</v>
      </c>
      <c r="J193" s="62">
        <v>0</v>
      </c>
      <c r="K193" s="58">
        <v>0</v>
      </c>
      <c r="L193" s="83">
        <f t="shared" si="12"/>
        <v>0</v>
      </c>
      <c r="M193" s="58"/>
      <c r="N193" s="58">
        <v>1130</v>
      </c>
      <c r="O193" s="83">
        <f t="shared" si="13"/>
        <v>282.5</v>
      </c>
      <c r="P193" s="81">
        <v>68</v>
      </c>
      <c r="Q193" s="81">
        <v>7635</v>
      </c>
      <c r="R193" s="83">
        <f t="shared" si="14"/>
        <v>1908.75</v>
      </c>
    </row>
    <row r="194" spans="1:18">
      <c r="A194" s="56" t="s">
        <v>668</v>
      </c>
      <c r="B194" s="57" t="s">
        <v>669</v>
      </c>
      <c r="C194" s="60" t="str">
        <f>VLOOKUP(A194,Remark!J:L,3,0)</f>
        <v>SLOM</v>
      </c>
      <c r="D194" s="58"/>
      <c r="E194" s="58"/>
      <c r="F194" s="83">
        <f t="shared" si="10"/>
        <v>0</v>
      </c>
      <c r="G194" s="62"/>
      <c r="H194" s="62"/>
      <c r="I194" s="83">
        <f t="shared" si="11"/>
        <v>0</v>
      </c>
      <c r="J194" s="62">
        <v>0</v>
      </c>
      <c r="K194" s="58">
        <v>0</v>
      </c>
      <c r="L194" s="83">
        <f t="shared" si="12"/>
        <v>0</v>
      </c>
      <c r="M194" s="58"/>
      <c r="N194" s="58">
        <v>490</v>
      </c>
      <c r="O194" s="83">
        <f t="shared" si="13"/>
        <v>122.5</v>
      </c>
      <c r="P194" s="81">
        <v>9</v>
      </c>
      <c r="Q194" s="81">
        <v>950</v>
      </c>
      <c r="R194" s="83">
        <f t="shared" si="14"/>
        <v>237.5</v>
      </c>
    </row>
    <row r="195" spans="1:18">
      <c r="A195" s="56" t="s">
        <v>670</v>
      </c>
      <c r="B195" s="57" t="s">
        <v>671</v>
      </c>
      <c r="C195" s="60" t="str">
        <f>VLOOKUP(A195,Remark!J:L,3,0)</f>
        <v>TPLU</v>
      </c>
      <c r="D195" s="58"/>
      <c r="E195" s="58"/>
      <c r="F195" s="83">
        <f t="shared" ref="F195:F258" si="15">E195*25%</f>
        <v>0</v>
      </c>
      <c r="G195" s="62"/>
      <c r="H195" s="62"/>
      <c r="I195" s="83">
        <f t="shared" ref="I195:I258" si="16">H195*25%</f>
        <v>0</v>
      </c>
      <c r="J195" s="62">
        <v>8</v>
      </c>
      <c r="K195" s="58">
        <v>845</v>
      </c>
      <c r="L195" s="83">
        <f t="shared" ref="L195:L258" si="17">K195*25%</f>
        <v>211.25</v>
      </c>
      <c r="M195" s="58"/>
      <c r="N195" s="58">
        <v>1775</v>
      </c>
      <c r="O195" s="83">
        <f t="shared" ref="O195:O258" si="18">N195*25%</f>
        <v>443.75</v>
      </c>
      <c r="P195" s="81">
        <v>46</v>
      </c>
      <c r="Q195" s="81">
        <v>5465</v>
      </c>
      <c r="R195" s="83">
        <f t="shared" ref="R195:R258" si="19">Q195*25%</f>
        <v>1366.25</v>
      </c>
    </row>
    <row r="196" spans="1:18">
      <c r="A196" s="56" t="s">
        <v>672</v>
      </c>
      <c r="B196" s="57" t="s">
        <v>673</v>
      </c>
      <c r="C196" s="60" t="str">
        <f>VLOOKUP(A196,Remark!J:L,3,0)</f>
        <v>SLOM</v>
      </c>
      <c r="D196" s="58"/>
      <c r="E196" s="58"/>
      <c r="F196" s="83">
        <f t="shared" si="15"/>
        <v>0</v>
      </c>
      <c r="G196" s="62"/>
      <c r="H196" s="62"/>
      <c r="I196" s="83">
        <f t="shared" si="16"/>
        <v>0</v>
      </c>
      <c r="J196" s="62">
        <v>0</v>
      </c>
      <c r="K196" s="58">
        <v>0</v>
      </c>
      <c r="L196" s="83">
        <f t="shared" si="17"/>
        <v>0</v>
      </c>
      <c r="M196" s="58"/>
      <c r="N196" s="58"/>
      <c r="O196" s="83">
        <f t="shared" si="18"/>
        <v>0</v>
      </c>
      <c r="P196" s="81">
        <v>0</v>
      </c>
      <c r="Q196" s="81">
        <v>0</v>
      </c>
      <c r="R196" s="83">
        <f t="shared" si="19"/>
        <v>0</v>
      </c>
    </row>
    <row r="197" spans="1:18">
      <c r="A197" s="56" t="s">
        <v>674</v>
      </c>
      <c r="B197" s="57" t="s">
        <v>675</v>
      </c>
      <c r="C197" s="60" t="str">
        <f>VLOOKUP(A197,Remark!J:L,3,0)</f>
        <v>SLOM</v>
      </c>
      <c r="D197" s="58"/>
      <c r="E197" s="58"/>
      <c r="F197" s="83">
        <f t="shared" si="15"/>
        <v>0</v>
      </c>
      <c r="G197" s="62"/>
      <c r="H197" s="62"/>
      <c r="I197" s="83">
        <f t="shared" si="16"/>
        <v>0</v>
      </c>
      <c r="J197" s="62">
        <v>2</v>
      </c>
      <c r="K197" s="58">
        <v>265</v>
      </c>
      <c r="L197" s="83">
        <f t="shared" si="17"/>
        <v>66.25</v>
      </c>
      <c r="M197" s="58"/>
      <c r="N197" s="58">
        <v>1585</v>
      </c>
      <c r="O197" s="83">
        <f t="shared" si="18"/>
        <v>396.25</v>
      </c>
      <c r="P197" s="81">
        <v>43</v>
      </c>
      <c r="Q197" s="81">
        <v>4375</v>
      </c>
      <c r="R197" s="83">
        <f t="shared" si="19"/>
        <v>1093.75</v>
      </c>
    </row>
    <row r="198" spans="1:18">
      <c r="A198" s="56" t="s">
        <v>676</v>
      </c>
      <c r="B198" s="57" t="s">
        <v>677</v>
      </c>
      <c r="C198" s="60" t="str">
        <f>VLOOKUP(A198,Remark!J:L,3,0)</f>
        <v>NLCH</v>
      </c>
      <c r="D198" s="58"/>
      <c r="E198" s="58"/>
      <c r="F198" s="83">
        <f t="shared" si="15"/>
        <v>0</v>
      </c>
      <c r="G198" s="62"/>
      <c r="H198" s="62"/>
      <c r="I198" s="83">
        <f t="shared" si="16"/>
        <v>0</v>
      </c>
      <c r="J198" s="62">
        <v>0</v>
      </c>
      <c r="K198" s="58">
        <v>0</v>
      </c>
      <c r="L198" s="83">
        <f t="shared" si="17"/>
        <v>0</v>
      </c>
      <c r="M198" s="58"/>
      <c r="N198" s="58">
        <v>665</v>
      </c>
      <c r="O198" s="83">
        <f t="shared" si="18"/>
        <v>166.25</v>
      </c>
      <c r="P198" s="81">
        <v>10</v>
      </c>
      <c r="Q198" s="81">
        <v>1365</v>
      </c>
      <c r="R198" s="83">
        <f t="shared" si="19"/>
        <v>341.25</v>
      </c>
    </row>
    <row r="199" spans="1:18">
      <c r="A199" s="56" t="s">
        <v>678</v>
      </c>
      <c r="B199" s="57" t="s">
        <v>679</v>
      </c>
      <c r="C199" s="60" t="str">
        <f>VLOOKUP(A199,Remark!J:L,3,0)</f>
        <v>RMA2</v>
      </c>
      <c r="D199" s="58"/>
      <c r="E199" s="58"/>
      <c r="F199" s="83">
        <f t="shared" si="15"/>
        <v>0</v>
      </c>
      <c r="G199" s="62"/>
      <c r="H199" s="62"/>
      <c r="I199" s="83">
        <f t="shared" si="16"/>
        <v>0</v>
      </c>
      <c r="J199" s="62">
        <v>0</v>
      </c>
      <c r="K199" s="58">
        <v>0</v>
      </c>
      <c r="L199" s="83">
        <f t="shared" si="17"/>
        <v>0</v>
      </c>
      <c r="M199" s="58"/>
      <c r="N199" s="58">
        <v>2000</v>
      </c>
      <c r="O199" s="83">
        <f t="shared" si="18"/>
        <v>500</v>
      </c>
      <c r="P199" s="81">
        <v>31</v>
      </c>
      <c r="Q199" s="81">
        <v>2780</v>
      </c>
      <c r="R199" s="83">
        <f t="shared" si="19"/>
        <v>695</v>
      </c>
    </row>
    <row r="200" spans="1:18">
      <c r="A200" s="56" t="s">
        <v>680</v>
      </c>
      <c r="B200" s="57" t="s">
        <v>681</v>
      </c>
      <c r="C200" s="60" t="str">
        <f>VLOOKUP(A200,Remark!J:L,3,0)</f>
        <v>RMA2</v>
      </c>
      <c r="D200" s="58"/>
      <c r="E200" s="58"/>
      <c r="F200" s="83">
        <f t="shared" si="15"/>
        <v>0</v>
      </c>
      <c r="G200" s="62"/>
      <c r="H200" s="62"/>
      <c r="I200" s="83">
        <f t="shared" si="16"/>
        <v>0</v>
      </c>
      <c r="J200" s="62">
        <v>0</v>
      </c>
      <c r="K200" s="58">
        <v>0</v>
      </c>
      <c r="L200" s="83">
        <f t="shared" si="17"/>
        <v>0</v>
      </c>
      <c r="M200" s="58"/>
      <c r="N200" s="58">
        <v>1340</v>
      </c>
      <c r="O200" s="83">
        <f t="shared" si="18"/>
        <v>335</v>
      </c>
      <c r="P200" s="81">
        <v>22</v>
      </c>
      <c r="Q200" s="81">
        <v>2680</v>
      </c>
      <c r="R200" s="83">
        <f t="shared" si="19"/>
        <v>670</v>
      </c>
    </row>
    <row r="201" spans="1:18">
      <c r="A201" s="56" t="s">
        <v>682</v>
      </c>
      <c r="B201" s="57" t="s">
        <v>683</v>
      </c>
      <c r="C201" s="60" t="str">
        <f>VLOOKUP(A201,Remark!J:L,3,0)</f>
        <v>BYAI</v>
      </c>
      <c r="D201" s="58"/>
      <c r="E201" s="58"/>
      <c r="F201" s="83">
        <f t="shared" si="15"/>
        <v>0</v>
      </c>
      <c r="G201" s="62"/>
      <c r="H201" s="62"/>
      <c r="I201" s="83">
        <f t="shared" si="16"/>
        <v>0</v>
      </c>
      <c r="J201" s="62"/>
      <c r="K201" s="58"/>
      <c r="L201" s="83">
        <f t="shared" si="17"/>
        <v>0</v>
      </c>
      <c r="M201" s="58"/>
      <c r="N201" s="58">
        <v>105</v>
      </c>
      <c r="O201" s="83">
        <f t="shared" si="18"/>
        <v>26.25</v>
      </c>
      <c r="P201" s="81">
        <v>2</v>
      </c>
      <c r="Q201" s="81">
        <v>105</v>
      </c>
      <c r="R201" s="83">
        <f t="shared" si="19"/>
        <v>26.25</v>
      </c>
    </row>
    <row r="202" spans="1:18">
      <c r="A202" s="56" t="s">
        <v>684</v>
      </c>
      <c r="B202" s="57" t="s">
        <v>685</v>
      </c>
      <c r="C202" s="60" t="str">
        <f>VLOOKUP(A202,Remark!J:L,3,0)</f>
        <v>SLOM</v>
      </c>
      <c r="D202" s="58"/>
      <c r="E202" s="58"/>
      <c r="F202" s="83">
        <f t="shared" si="15"/>
        <v>0</v>
      </c>
      <c r="G202" s="62"/>
      <c r="H202" s="62"/>
      <c r="I202" s="83">
        <f t="shared" si="16"/>
        <v>0</v>
      </c>
      <c r="J202" s="62">
        <v>0</v>
      </c>
      <c r="K202" s="58">
        <v>0</v>
      </c>
      <c r="L202" s="83">
        <f t="shared" si="17"/>
        <v>0</v>
      </c>
      <c r="M202" s="58"/>
      <c r="N202" s="58">
        <v>90</v>
      </c>
      <c r="O202" s="83">
        <f t="shared" si="18"/>
        <v>22.5</v>
      </c>
      <c r="P202" s="81">
        <v>19</v>
      </c>
      <c r="Q202" s="81">
        <v>2325</v>
      </c>
      <c r="R202" s="83">
        <f t="shared" si="19"/>
        <v>581.25</v>
      </c>
    </row>
    <row r="203" spans="1:18">
      <c r="A203" s="56" t="s">
        <v>686</v>
      </c>
      <c r="B203" s="57" t="s">
        <v>687</v>
      </c>
      <c r="C203" s="60" t="str">
        <f>VLOOKUP(A203,Remark!J:L,3,0)</f>
        <v>MTNG</v>
      </c>
      <c r="D203" s="58"/>
      <c r="E203" s="58"/>
      <c r="F203" s="83">
        <f t="shared" si="15"/>
        <v>0</v>
      </c>
      <c r="G203" s="62"/>
      <c r="H203" s="62"/>
      <c r="I203" s="83">
        <f t="shared" si="16"/>
        <v>0</v>
      </c>
      <c r="J203" s="62">
        <v>0</v>
      </c>
      <c r="K203" s="58">
        <v>0</v>
      </c>
      <c r="L203" s="83">
        <f t="shared" si="17"/>
        <v>0</v>
      </c>
      <c r="M203" s="58"/>
      <c r="N203" s="58">
        <v>60</v>
      </c>
      <c r="O203" s="83">
        <f t="shared" si="18"/>
        <v>15</v>
      </c>
      <c r="P203" s="81">
        <v>5</v>
      </c>
      <c r="Q203" s="81">
        <v>450</v>
      </c>
      <c r="R203" s="83">
        <f t="shared" si="19"/>
        <v>112.5</v>
      </c>
    </row>
    <row r="204" spans="1:18">
      <c r="A204" s="56" t="s">
        <v>688</v>
      </c>
      <c r="B204" s="57" t="s">
        <v>689</v>
      </c>
      <c r="C204" s="60" t="str">
        <f>VLOOKUP(A204,Remark!J:L,3,0)</f>
        <v>SLOM</v>
      </c>
      <c r="D204" s="58"/>
      <c r="E204" s="58"/>
      <c r="F204" s="83">
        <f t="shared" si="15"/>
        <v>0</v>
      </c>
      <c r="G204" s="62"/>
      <c r="H204" s="62"/>
      <c r="I204" s="83">
        <f t="shared" si="16"/>
        <v>0</v>
      </c>
      <c r="J204" s="62">
        <v>9</v>
      </c>
      <c r="K204" s="58">
        <v>930</v>
      </c>
      <c r="L204" s="83">
        <f t="shared" si="17"/>
        <v>232.5</v>
      </c>
      <c r="M204" s="58"/>
      <c r="N204" s="58">
        <v>2870</v>
      </c>
      <c r="O204" s="83">
        <f t="shared" si="18"/>
        <v>717.5</v>
      </c>
      <c r="P204" s="81">
        <v>26</v>
      </c>
      <c r="Q204" s="81">
        <v>2325</v>
      </c>
      <c r="R204" s="83">
        <f t="shared" si="19"/>
        <v>581.25</v>
      </c>
    </row>
    <row r="205" spans="1:18">
      <c r="A205" s="56" t="s">
        <v>690</v>
      </c>
      <c r="B205" s="57" t="s">
        <v>691</v>
      </c>
      <c r="C205" s="60" t="str">
        <f>VLOOKUP(A205,Remark!J:L,3,0)</f>
        <v>CHC4</v>
      </c>
      <c r="D205" s="58"/>
      <c r="E205" s="58"/>
      <c r="F205" s="83">
        <f t="shared" si="15"/>
        <v>0</v>
      </c>
      <c r="G205" s="62"/>
      <c r="H205" s="62"/>
      <c r="I205" s="83">
        <f t="shared" si="16"/>
        <v>0</v>
      </c>
      <c r="J205" s="62">
        <v>0</v>
      </c>
      <c r="K205" s="58">
        <v>0</v>
      </c>
      <c r="L205" s="83">
        <f t="shared" si="17"/>
        <v>0</v>
      </c>
      <c r="M205" s="58"/>
      <c r="N205" s="58"/>
      <c r="O205" s="83">
        <f t="shared" si="18"/>
        <v>0</v>
      </c>
      <c r="P205" s="81">
        <v>4</v>
      </c>
      <c r="Q205" s="81">
        <v>375</v>
      </c>
      <c r="R205" s="83">
        <f t="shared" si="19"/>
        <v>93.75</v>
      </c>
    </row>
    <row r="206" spans="1:18">
      <c r="A206" s="56" t="s">
        <v>692</v>
      </c>
      <c r="B206" s="57" t="s">
        <v>693</v>
      </c>
      <c r="C206" s="60" t="str">
        <f>VLOOKUP(A206,Remark!J:L,3,0)</f>
        <v>NMIN</v>
      </c>
      <c r="D206" s="58"/>
      <c r="E206" s="58"/>
      <c r="F206" s="83">
        <f t="shared" si="15"/>
        <v>0</v>
      </c>
      <c r="G206" s="62"/>
      <c r="H206" s="62"/>
      <c r="I206" s="83">
        <f t="shared" si="16"/>
        <v>0</v>
      </c>
      <c r="J206" s="62">
        <v>0</v>
      </c>
      <c r="K206" s="58">
        <v>0</v>
      </c>
      <c r="L206" s="83">
        <f t="shared" si="17"/>
        <v>0</v>
      </c>
      <c r="M206" s="58"/>
      <c r="N206" s="58">
        <v>3695</v>
      </c>
      <c r="O206" s="83">
        <f t="shared" si="18"/>
        <v>923.75</v>
      </c>
      <c r="P206" s="81">
        <v>23</v>
      </c>
      <c r="Q206" s="81">
        <v>2340</v>
      </c>
      <c r="R206" s="83">
        <f t="shared" si="19"/>
        <v>585</v>
      </c>
    </row>
    <row r="207" spans="1:18">
      <c r="A207" s="56" t="s">
        <v>694</v>
      </c>
      <c r="B207" s="57" t="s">
        <v>695</v>
      </c>
      <c r="C207" s="60" t="str">
        <f>VLOOKUP(A207,Remark!J:L,3,0)</f>
        <v>CHC4</v>
      </c>
      <c r="D207" s="58"/>
      <c r="E207" s="58"/>
      <c r="F207" s="83">
        <f t="shared" si="15"/>
        <v>0</v>
      </c>
      <c r="G207" s="62"/>
      <c r="H207" s="62"/>
      <c r="I207" s="83">
        <f t="shared" si="16"/>
        <v>0</v>
      </c>
      <c r="J207" s="62">
        <v>0</v>
      </c>
      <c r="K207" s="58">
        <v>0</v>
      </c>
      <c r="L207" s="83">
        <f t="shared" si="17"/>
        <v>0</v>
      </c>
      <c r="M207" s="58"/>
      <c r="N207" s="58">
        <v>305</v>
      </c>
      <c r="O207" s="83">
        <f t="shared" si="18"/>
        <v>76.25</v>
      </c>
      <c r="P207" s="81">
        <v>0</v>
      </c>
      <c r="Q207" s="81">
        <v>0</v>
      </c>
      <c r="R207" s="83">
        <f t="shared" si="19"/>
        <v>0</v>
      </c>
    </row>
    <row r="208" spans="1:18">
      <c r="A208" s="56" t="s">
        <v>696</v>
      </c>
      <c r="B208" s="57" t="s">
        <v>697</v>
      </c>
      <c r="C208" s="60" t="str">
        <f>VLOOKUP(A208,Remark!J:L,3,0)</f>
        <v>SCON</v>
      </c>
      <c r="D208" s="58"/>
      <c r="E208" s="58"/>
      <c r="F208" s="83">
        <f t="shared" si="15"/>
        <v>0</v>
      </c>
      <c r="G208" s="62"/>
      <c r="H208" s="62"/>
      <c r="I208" s="83">
        <f t="shared" si="16"/>
        <v>0</v>
      </c>
      <c r="J208" s="62">
        <v>0</v>
      </c>
      <c r="K208" s="58">
        <v>0</v>
      </c>
      <c r="L208" s="83">
        <f t="shared" si="17"/>
        <v>0</v>
      </c>
      <c r="M208" s="58"/>
      <c r="N208" s="58"/>
      <c r="O208" s="83">
        <f t="shared" si="18"/>
        <v>0</v>
      </c>
      <c r="P208" s="81">
        <v>7</v>
      </c>
      <c r="Q208" s="81">
        <v>560</v>
      </c>
      <c r="R208" s="83">
        <f t="shared" si="19"/>
        <v>140</v>
      </c>
    </row>
    <row r="209" spans="1:18">
      <c r="A209" s="56" t="s">
        <v>698</v>
      </c>
      <c r="B209" s="57" t="s">
        <v>699</v>
      </c>
      <c r="C209" s="60" t="str">
        <f>VLOOKUP(A209,Remark!J:L,3,0)</f>
        <v>SLOM</v>
      </c>
      <c r="D209" s="58"/>
      <c r="E209" s="58"/>
      <c r="F209" s="83">
        <f t="shared" si="15"/>
        <v>0</v>
      </c>
      <c r="G209" s="62"/>
      <c r="H209" s="62"/>
      <c r="I209" s="83">
        <f t="shared" si="16"/>
        <v>0</v>
      </c>
      <c r="J209" s="62">
        <v>0</v>
      </c>
      <c r="K209" s="58">
        <v>0</v>
      </c>
      <c r="L209" s="83">
        <f t="shared" si="17"/>
        <v>0</v>
      </c>
      <c r="M209" s="58"/>
      <c r="N209" s="58">
        <v>210</v>
      </c>
      <c r="O209" s="83">
        <f t="shared" si="18"/>
        <v>52.5</v>
      </c>
      <c r="P209" s="81">
        <v>12</v>
      </c>
      <c r="Q209" s="81">
        <v>1875</v>
      </c>
      <c r="R209" s="83">
        <f t="shared" si="19"/>
        <v>468.75</v>
      </c>
    </row>
    <row r="210" spans="1:18">
      <c r="A210" s="56" t="s">
        <v>700</v>
      </c>
      <c r="B210" s="57" t="s">
        <v>701</v>
      </c>
      <c r="C210" s="60" t="str">
        <f>VLOOKUP(A210,Remark!J:L,3,0)</f>
        <v>CHC4</v>
      </c>
      <c r="D210" s="58"/>
      <c r="E210" s="58"/>
      <c r="F210" s="83">
        <f t="shared" si="15"/>
        <v>0</v>
      </c>
      <c r="G210" s="62"/>
      <c r="H210" s="62"/>
      <c r="I210" s="83">
        <f t="shared" si="16"/>
        <v>0</v>
      </c>
      <c r="J210" s="62">
        <v>0</v>
      </c>
      <c r="K210" s="58">
        <v>0</v>
      </c>
      <c r="L210" s="83">
        <f t="shared" si="17"/>
        <v>0</v>
      </c>
      <c r="M210" s="58"/>
      <c r="N210" s="58">
        <v>100</v>
      </c>
      <c r="O210" s="83">
        <f t="shared" si="18"/>
        <v>25</v>
      </c>
      <c r="P210" s="81">
        <v>2</v>
      </c>
      <c r="Q210" s="81">
        <v>105</v>
      </c>
      <c r="R210" s="83">
        <f t="shared" si="19"/>
        <v>26.25</v>
      </c>
    </row>
    <row r="211" spans="1:18">
      <c r="A211" s="56" t="s">
        <v>702</v>
      </c>
      <c r="B211" s="57" t="s">
        <v>703</v>
      </c>
      <c r="C211" s="60" t="str">
        <f>VLOOKUP(A211,Remark!J:L,3,0)</f>
        <v>NMIN</v>
      </c>
      <c r="D211" s="58"/>
      <c r="E211" s="58"/>
      <c r="F211" s="83">
        <f t="shared" si="15"/>
        <v>0</v>
      </c>
      <c r="G211" s="62"/>
      <c r="H211" s="62"/>
      <c r="I211" s="83">
        <f t="shared" si="16"/>
        <v>0</v>
      </c>
      <c r="J211" s="62">
        <v>0</v>
      </c>
      <c r="K211" s="58">
        <v>0</v>
      </c>
      <c r="L211" s="83">
        <f t="shared" si="17"/>
        <v>0</v>
      </c>
      <c r="M211" s="58"/>
      <c r="N211" s="58">
        <v>1485</v>
      </c>
      <c r="O211" s="83">
        <f t="shared" si="18"/>
        <v>371.25</v>
      </c>
      <c r="P211" s="81">
        <v>0</v>
      </c>
      <c r="Q211" s="81">
        <v>0</v>
      </c>
      <c r="R211" s="83">
        <f t="shared" si="19"/>
        <v>0</v>
      </c>
    </row>
    <row r="212" spans="1:18">
      <c r="A212" s="56" t="s">
        <v>704</v>
      </c>
      <c r="B212" s="57" t="s">
        <v>705</v>
      </c>
      <c r="C212" s="60" t="str">
        <f>VLOOKUP(A212,Remark!J:L,3,0)</f>
        <v>CHC4</v>
      </c>
      <c r="D212" s="58"/>
      <c r="E212" s="58"/>
      <c r="F212" s="83">
        <f t="shared" si="15"/>
        <v>0</v>
      </c>
      <c r="G212" s="62"/>
      <c r="H212" s="62"/>
      <c r="I212" s="83">
        <f t="shared" si="16"/>
        <v>0</v>
      </c>
      <c r="J212" s="62">
        <v>0</v>
      </c>
      <c r="K212" s="58">
        <v>0</v>
      </c>
      <c r="L212" s="83">
        <f t="shared" si="17"/>
        <v>0</v>
      </c>
      <c r="M212" s="58"/>
      <c r="N212" s="58"/>
      <c r="O212" s="83">
        <f t="shared" si="18"/>
        <v>0</v>
      </c>
      <c r="P212" s="81">
        <v>23</v>
      </c>
      <c r="Q212" s="81">
        <v>2610</v>
      </c>
      <c r="R212" s="83">
        <f t="shared" si="19"/>
        <v>652.5</v>
      </c>
    </row>
    <row r="213" spans="1:18">
      <c r="A213" s="56" t="s">
        <v>706</v>
      </c>
      <c r="B213" s="57" t="s">
        <v>707</v>
      </c>
      <c r="C213" s="60" t="str">
        <f>VLOOKUP(A213,Remark!J:L,3,0)</f>
        <v>SLOM</v>
      </c>
      <c r="D213" s="58"/>
      <c r="E213" s="58"/>
      <c r="F213" s="83">
        <f t="shared" si="15"/>
        <v>0</v>
      </c>
      <c r="G213" s="62"/>
      <c r="H213" s="62"/>
      <c r="I213" s="83">
        <f t="shared" si="16"/>
        <v>0</v>
      </c>
      <c r="J213" s="62">
        <v>0</v>
      </c>
      <c r="K213" s="58">
        <v>0</v>
      </c>
      <c r="L213" s="83">
        <f t="shared" si="17"/>
        <v>0</v>
      </c>
      <c r="M213" s="58"/>
      <c r="N213" s="58">
        <v>120</v>
      </c>
      <c r="O213" s="83">
        <f t="shared" si="18"/>
        <v>30</v>
      </c>
      <c r="P213" s="81">
        <v>24</v>
      </c>
      <c r="Q213" s="81">
        <v>2405</v>
      </c>
      <c r="R213" s="83">
        <f t="shared" si="19"/>
        <v>601.25</v>
      </c>
    </row>
    <row r="214" spans="1:18">
      <c r="A214" s="56" t="s">
        <v>708</v>
      </c>
      <c r="B214" s="57" t="s">
        <v>709</v>
      </c>
      <c r="C214" s="60" t="str">
        <f>VLOOKUP(A214,Remark!J:L,3,0)</f>
        <v>CHC4</v>
      </c>
      <c r="D214" s="58"/>
      <c r="E214" s="58"/>
      <c r="F214" s="83">
        <f t="shared" si="15"/>
        <v>0</v>
      </c>
      <c r="G214" s="62"/>
      <c r="H214" s="62"/>
      <c r="I214" s="83">
        <f t="shared" si="16"/>
        <v>0</v>
      </c>
      <c r="J214" s="62">
        <v>0</v>
      </c>
      <c r="K214" s="58">
        <v>0</v>
      </c>
      <c r="L214" s="83">
        <f t="shared" si="17"/>
        <v>0</v>
      </c>
      <c r="M214" s="58"/>
      <c r="N214" s="58">
        <v>120</v>
      </c>
      <c r="O214" s="83">
        <f t="shared" si="18"/>
        <v>30</v>
      </c>
      <c r="P214" s="81">
        <v>1</v>
      </c>
      <c r="Q214" s="81">
        <v>80</v>
      </c>
      <c r="R214" s="83">
        <f t="shared" si="19"/>
        <v>20</v>
      </c>
    </row>
    <row r="215" spans="1:18">
      <c r="A215" s="56" t="s">
        <v>710</v>
      </c>
      <c r="B215" s="57" t="s">
        <v>711</v>
      </c>
      <c r="C215" s="60" t="str">
        <f>VLOOKUP(A215,Remark!J:L,3,0)</f>
        <v>SLOM</v>
      </c>
      <c r="D215" s="58"/>
      <c r="E215" s="58"/>
      <c r="F215" s="83">
        <f t="shared" si="15"/>
        <v>0</v>
      </c>
      <c r="G215" s="62"/>
      <c r="H215" s="62"/>
      <c r="I215" s="83">
        <f t="shared" si="16"/>
        <v>0</v>
      </c>
      <c r="J215" s="62">
        <v>0</v>
      </c>
      <c r="K215" s="58">
        <v>0</v>
      </c>
      <c r="L215" s="83">
        <f t="shared" si="17"/>
        <v>0</v>
      </c>
      <c r="M215" s="58"/>
      <c r="N215" s="58"/>
      <c r="O215" s="83">
        <f t="shared" si="18"/>
        <v>0</v>
      </c>
      <c r="P215" s="81">
        <v>6</v>
      </c>
      <c r="Q215" s="81">
        <v>470</v>
      </c>
      <c r="R215" s="83">
        <f t="shared" si="19"/>
        <v>117.5</v>
      </c>
    </row>
    <row r="216" spans="1:18">
      <c r="A216" s="56" t="s">
        <v>712</v>
      </c>
      <c r="B216" s="57" t="s">
        <v>713</v>
      </c>
      <c r="C216" s="60" t="str">
        <f>VLOOKUP(A216,Remark!J:L,3,0)</f>
        <v>SLOM</v>
      </c>
      <c r="D216" s="58"/>
      <c r="E216" s="58"/>
      <c r="F216" s="83">
        <f t="shared" si="15"/>
        <v>0</v>
      </c>
      <c r="G216" s="62"/>
      <c r="H216" s="62"/>
      <c r="I216" s="83">
        <f t="shared" si="16"/>
        <v>0</v>
      </c>
      <c r="J216" s="62">
        <v>0</v>
      </c>
      <c r="K216" s="58">
        <v>0</v>
      </c>
      <c r="L216" s="83">
        <f t="shared" si="17"/>
        <v>0</v>
      </c>
      <c r="M216" s="58"/>
      <c r="N216" s="58">
        <v>45</v>
      </c>
      <c r="O216" s="83">
        <f t="shared" si="18"/>
        <v>11.25</v>
      </c>
      <c r="P216" s="81">
        <v>2</v>
      </c>
      <c r="Q216" s="81">
        <v>120</v>
      </c>
      <c r="R216" s="83">
        <f t="shared" si="19"/>
        <v>30</v>
      </c>
    </row>
    <row r="217" spans="1:18">
      <c r="A217" s="56" t="s">
        <v>714</v>
      </c>
      <c r="B217" s="57" t="s">
        <v>715</v>
      </c>
      <c r="C217" s="60" t="str">
        <f>VLOOKUP(A217,Remark!J:L,3,0)</f>
        <v>NLCH</v>
      </c>
      <c r="D217" s="58"/>
      <c r="E217" s="58"/>
      <c r="F217" s="83">
        <f t="shared" si="15"/>
        <v>0</v>
      </c>
      <c r="G217" s="62"/>
      <c r="H217" s="62"/>
      <c r="I217" s="83">
        <f t="shared" si="16"/>
        <v>0</v>
      </c>
      <c r="J217" s="62">
        <v>0</v>
      </c>
      <c r="K217" s="58">
        <v>0</v>
      </c>
      <c r="L217" s="83">
        <f t="shared" si="17"/>
        <v>0</v>
      </c>
      <c r="M217" s="58"/>
      <c r="N217" s="58">
        <v>2605</v>
      </c>
      <c r="O217" s="83">
        <f t="shared" si="18"/>
        <v>651.25</v>
      </c>
      <c r="P217" s="81">
        <v>118</v>
      </c>
      <c r="Q217" s="81">
        <v>11870</v>
      </c>
      <c r="R217" s="83">
        <f t="shared" si="19"/>
        <v>2967.5</v>
      </c>
    </row>
    <row r="218" spans="1:18">
      <c r="A218" s="56" t="s">
        <v>716</v>
      </c>
      <c r="B218" s="57" t="s">
        <v>717</v>
      </c>
      <c r="C218" s="60" t="str">
        <f>VLOOKUP(A218,Remark!J:L,3,0)</f>
        <v>SLOM</v>
      </c>
      <c r="D218" s="58"/>
      <c r="E218" s="58"/>
      <c r="F218" s="83">
        <f t="shared" si="15"/>
        <v>0</v>
      </c>
      <c r="G218" s="62"/>
      <c r="H218" s="62"/>
      <c r="I218" s="83">
        <f t="shared" si="16"/>
        <v>0</v>
      </c>
      <c r="J218" s="62">
        <v>0</v>
      </c>
      <c r="K218" s="58">
        <v>0</v>
      </c>
      <c r="L218" s="83">
        <f t="shared" si="17"/>
        <v>0</v>
      </c>
      <c r="M218" s="58"/>
      <c r="N218" s="58"/>
      <c r="O218" s="83">
        <f t="shared" si="18"/>
        <v>0</v>
      </c>
      <c r="P218" s="81">
        <v>3</v>
      </c>
      <c r="Q218" s="81">
        <v>135</v>
      </c>
      <c r="R218" s="83">
        <f t="shared" si="19"/>
        <v>33.75</v>
      </c>
    </row>
    <row r="219" spans="1:18">
      <c r="A219" s="56" t="s">
        <v>718</v>
      </c>
      <c r="B219" s="57" t="s">
        <v>719</v>
      </c>
      <c r="C219" s="60" t="str">
        <f>VLOOKUP(A219,Remark!J:L,3,0)</f>
        <v>SLOM</v>
      </c>
      <c r="D219" s="58"/>
      <c r="E219" s="58"/>
      <c r="F219" s="83">
        <f t="shared" si="15"/>
        <v>0</v>
      </c>
      <c r="G219" s="62"/>
      <c r="H219" s="62"/>
      <c r="I219" s="83">
        <f t="shared" si="16"/>
        <v>0</v>
      </c>
      <c r="J219" s="62">
        <v>0</v>
      </c>
      <c r="K219" s="58">
        <v>0</v>
      </c>
      <c r="L219" s="83">
        <f t="shared" si="17"/>
        <v>0</v>
      </c>
      <c r="M219" s="58"/>
      <c r="N219" s="58">
        <v>60</v>
      </c>
      <c r="O219" s="83">
        <f t="shared" si="18"/>
        <v>15</v>
      </c>
      <c r="P219" s="81">
        <v>1</v>
      </c>
      <c r="Q219" s="81">
        <v>150</v>
      </c>
      <c r="R219" s="83">
        <f t="shared" si="19"/>
        <v>37.5</v>
      </c>
    </row>
    <row r="220" spans="1:18">
      <c r="A220" s="56" t="s">
        <v>720</v>
      </c>
      <c r="B220" s="57" t="s">
        <v>721</v>
      </c>
      <c r="C220" s="60" t="str">
        <f>VLOOKUP(A220,Remark!J:L,3,0)</f>
        <v>PINK</v>
      </c>
      <c r="D220" s="58"/>
      <c r="E220" s="58"/>
      <c r="F220" s="83">
        <f t="shared" si="15"/>
        <v>0</v>
      </c>
      <c r="G220" s="62"/>
      <c r="H220" s="62"/>
      <c r="I220" s="83">
        <f t="shared" si="16"/>
        <v>0</v>
      </c>
      <c r="J220" s="62">
        <v>0</v>
      </c>
      <c r="K220" s="58">
        <v>0</v>
      </c>
      <c r="L220" s="83">
        <f t="shared" si="17"/>
        <v>0</v>
      </c>
      <c r="M220" s="58"/>
      <c r="N220" s="58">
        <v>2620</v>
      </c>
      <c r="O220" s="83">
        <f t="shared" si="18"/>
        <v>655</v>
      </c>
      <c r="P220" s="81">
        <v>13</v>
      </c>
      <c r="Q220" s="81">
        <v>1650</v>
      </c>
      <c r="R220" s="83">
        <f t="shared" si="19"/>
        <v>412.5</v>
      </c>
    </row>
    <row r="221" spans="1:18">
      <c r="A221" s="56" t="s">
        <v>722</v>
      </c>
      <c r="B221" s="57" t="s">
        <v>723</v>
      </c>
      <c r="C221" s="60" t="str">
        <f>VLOOKUP(A221,Remark!J:L,3,0)</f>
        <v>BBON</v>
      </c>
      <c r="D221" s="58"/>
      <c r="E221" s="58"/>
      <c r="F221" s="83">
        <f t="shared" si="15"/>
        <v>0</v>
      </c>
      <c r="G221" s="62"/>
      <c r="H221" s="62"/>
      <c r="I221" s="83">
        <f t="shared" si="16"/>
        <v>0</v>
      </c>
      <c r="J221" s="62">
        <v>0</v>
      </c>
      <c r="K221" s="58">
        <v>0</v>
      </c>
      <c r="L221" s="83">
        <f t="shared" si="17"/>
        <v>0</v>
      </c>
      <c r="M221" s="58"/>
      <c r="N221" s="58">
        <v>735</v>
      </c>
      <c r="O221" s="83">
        <f t="shared" si="18"/>
        <v>183.75</v>
      </c>
      <c r="P221" s="81">
        <v>18</v>
      </c>
      <c r="Q221" s="81">
        <v>1985</v>
      </c>
      <c r="R221" s="83">
        <f t="shared" si="19"/>
        <v>496.25</v>
      </c>
    </row>
    <row r="222" spans="1:18">
      <c r="A222" s="56" t="s">
        <v>724</v>
      </c>
      <c r="B222" s="57" t="s">
        <v>725</v>
      </c>
      <c r="C222" s="60" t="str">
        <f>VLOOKUP(A222,Remark!J:L,3,0)</f>
        <v>SLOM</v>
      </c>
      <c r="D222" s="58"/>
      <c r="E222" s="58"/>
      <c r="F222" s="83">
        <f t="shared" si="15"/>
        <v>0</v>
      </c>
      <c r="G222" s="62"/>
      <c r="H222" s="62"/>
      <c r="I222" s="83">
        <f t="shared" si="16"/>
        <v>0</v>
      </c>
      <c r="J222" s="62">
        <v>0</v>
      </c>
      <c r="K222" s="58">
        <v>0</v>
      </c>
      <c r="L222" s="83">
        <f t="shared" si="17"/>
        <v>0</v>
      </c>
      <c r="M222" s="58"/>
      <c r="N222" s="58"/>
      <c r="O222" s="83">
        <f t="shared" si="18"/>
        <v>0</v>
      </c>
      <c r="P222" s="81">
        <v>4</v>
      </c>
      <c r="Q222" s="81">
        <v>345</v>
      </c>
      <c r="R222" s="83">
        <f t="shared" si="19"/>
        <v>86.25</v>
      </c>
    </row>
    <row r="223" spans="1:18">
      <c r="A223" s="56" t="s">
        <v>726</v>
      </c>
      <c r="B223" s="57" t="s">
        <v>727</v>
      </c>
      <c r="C223" s="60" t="str">
        <f>VLOOKUP(A223,Remark!J:L,3,0)</f>
        <v>SLOM</v>
      </c>
      <c r="D223" s="58"/>
      <c r="E223" s="58"/>
      <c r="F223" s="83">
        <f t="shared" si="15"/>
        <v>0</v>
      </c>
      <c r="G223" s="62"/>
      <c r="H223" s="62"/>
      <c r="I223" s="83">
        <f t="shared" si="16"/>
        <v>0</v>
      </c>
      <c r="J223" s="62">
        <v>0</v>
      </c>
      <c r="K223" s="58">
        <v>0</v>
      </c>
      <c r="L223" s="83">
        <f t="shared" si="17"/>
        <v>0</v>
      </c>
      <c r="M223" s="58"/>
      <c r="N223" s="58"/>
      <c r="O223" s="83">
        <f t="shared" si="18"/>
        <v>0</v>
      </c>
      <c r="P223" s="81">
        <v>16</v>
      </c>
      <c r="Q223" s="81">
        <v>1745</v>
      </c>
      <c r="R223" s="83">
        <f t="shared" si="19"/>
        <v>436.25</v>
      </c>
    </row>
    <row r="224" spans="1:18">
      <c r="A224" s="56" t="s">
        <v>728</v>
      </c>
      <c r="B224" s="57" t="s">
        <v>729</v>
      </c>
      <c r="C224" s="60" t="str">
        <f>VLOOKUP(A224,Remark!J:L,3,0)</f>
        <v>HPPY</v>
      </c>
      <c r="D224" s="58"/>
      <c r="E224" s="58"/>
      <c r="F224" s="83">
        <f t="shared" si="15"/>
        <v>0</v>
      </c>
      <c r="G224" s="62"/>
      <c r="H224" s="62"/>
      <c r="I224" s="83">
        <f t="shared" si="16"/>
        <v>0</v>
      </c>
      <c r="J224" s="62">
        <v>0</v>
      </c>
      <c r="K224" s="58">
        <v>0</v>
      </c>
      <c r="L224" s="83">
        <f t="shared" si="17"/>
        <v>0</v>
      </c>
      <c r="M224" s="58"/>
      <c r="N224" s="58">
        <v>1285</v>
      </c>
      <c r="O224" s="83">
        <f t="shared" si="18"/>
        <v>321.25</v>
      </c>
      <c r="P224" s="81">
        <v>81</v>
      </c>
      <c r="Q224" s="81">
        <v>6885</v>
      </c>
      <c r="R224" s="83">
        <f t="shared" si="19"/>
        <v>1721.25</v>
      </c>
    </row>
    <row r="225" spans="1:18">
      <c r="A225" s="56" t="s">
        <v>730</v>
      </c>
      <c r="B225" s="57" t="s">
        <v>731</v>
      </c>
      <c r="C225" s="60" t="str">
        <f>VLOOKUP(A225,Remark!J:L,3,0)</f>
        <v>SLOM</v>
      </c>
      <c r="D225" s="58"/>
      <c r="E225" s="58"/>
      <c r="F225" s="83">
        <f t="shared" si="15"/>
        <v>0</v>
      </c>
      <c r="G225" s="62"/>
      <c r="H225" s="62"/>
      <c r="I225" s="83">
        <f t="shared" si="16"/>
        <v>0</v>
      </c>
      <c r="J225" s="62">
        <v>0</v>
      </c>
      <c r="K225" s="58">
        <v>0</v>
      </c>
      <c r="L225" s="83">
        <f t="shared" si="17"/>
        <v>0</v>
      </c>
      <c r="M225" s="58"/>
      <c r="N225" s="58">
        <v>1475</v>
      </c>
      <c r="O225" s="83">
        <f t="shared" si="18"/>
        <v>368.75</v>
      </c>
      <c r="P225" s="81">
        <v>61</v>
      </c>
      <c r="Q225" s="81">
        <v>8285</v>
      </c>
      <c r="R225" s="83">
        <f t="shared" si="19"/>
        <v>2071.25</v>
      </c>
    </row>
    <row r="226" spans="1:18">
      <c r="A226" s="56" t="s">
        <v>732</v>
      </c>
      <c r="B226" s="57" t="s">
        <v>733</v>
      </c>
      <c r="C226" s="60" t="str">
        <f>VLOOKUP(A226,Remark!J:L,3,0)</f>
        <v>SLOM</v>
      </c>
      <c r="D226" s="58"/>
      <c r="E226" s="58"/>
      <c r="F226" s="83">
        <f t="shared" si="15"/>
        <v>0</v>
      </c>
      <c r="G226" s="62"/>
      <c r="H226" s="62"/>
      <c r="I226" s="83">
        <f t="shared" si="16"/>
        <v>0</v>
      </c>
      <c r="J226" s="62">
        <v>0</v>
      </c>
      <c r="K226" s="58">
        <v>0</v>
      </c>
      <c r="L226" s="83">
        <f t="shared" si="17"/>
        <v>0</v>
      </c>
      <c r="M226" s="58"/>
      <c r="N226" s="58"/>
      <c r="O226" s="83">
        <f t="shared" si="18"/>
        <v>0</v>
      </c>
      <c r="P226" s="81">
        <v>44</v>
      </c>
      <c r="Q226" s="81">
        <v>4355</v>
      </c>
      <c r="R226" s="83">
        <f t="shared" si="19"/>
        <v>1088.75</v>
      </c>
    </row>
    <row r="227" spans="1:18">
      <c r="A227" s="56" t="s">
        <v>734</v>
      </c>
      <c r="B227" s="57" t="s">
        <v>735</v>
      </c>
      <c r="C227" s="60" t="str">
        <f>VLOOKUP(A227,Remark!J:L,3,0)</f>
        <v>SLOM</v>
      </c>
      <c r="D227" s="58"/>
      <c r="E227" s="58"/>
      <c r="F227" s="83">
        <f t="shared" si="15"/>
        <v>0</v>
      </c>
      <c r="G227" s="62"/>
      <c r="H227" s="62"/>
      <c r="I227" s="83">
        <f t="shared" si="16"/>
        <v>0</v>
      </c>
      <c r="J227" s="62">
        <v>0</v>
      </c>
      <c r="K227" s="58">
        <v>0</v>
      </c>
      <c r="L227" s="83">
        <f t="shared" si="17"/>
        <v>0</v>
      </c>
      <c r="M227" s="58"/>
      <c r="N227" s="58">
        <v>3710</v>
      </c>
      <c r="O227" s="83">
        <f t="shared" si="18"/>
        <v>927.5</v>
      </c>
      <c r="P227" s="81">
        <v>57</v>
      </c>
      <c r="Q227" s="81">
        <v>6620</v>
      </c>
      <c r="R227" s="83">
        <f t="shared" si="19"/>
        <v>1655</v>
      </c>
    </row>
    <row r="228" spans="1:18">
      <c r="A228" s="56" t="s">
        <v>736</v>
      </c>
      <c r="B228" s="57" t="s">
        <v>737</v>
      </c>
      <c r="C228" s="60" t="str">
        <f>VLOOKUP(A228,Remark!J:L,3,0)</f>
        <v>SLOM</v>
      </c>
      <c r="D228" s="58"/>
      <c r="E228" s="58"/>
      <c r="F228" s="83">
        <f t="shared" si="15"/>
        <v>0</v>
      </c>
      <c r="G228" s="62"/>
      <c r="H228" s="62"/>
      <c r="I228" s="83">
        <f t="shared" si="16"/>
        <v>0</v>
      </c>
      <c r="J228" s="62">
        <v>0</v>
      </c>
      <c r="K228" s="58">
        <v>0</v>
      </c>
      <c r="L228" s="83">
        <f t="shared" si="17"/>
        <v>0</v>
      </c>
      <c r="M228" s="58"/>
      <c r="N228" s="58"/>
      <c r="O228" s="83">
        <f t="shared" si="18"/>
        <v>0</v>
      </c>
      <c r="P228" s="81">
        <v>0</v>
      </c>
      <c r="Q228" s="81">
        <v>0</v>
      </c>
      <c r="R228" s="83">
        <f t="shared" si="19"/>
        <v>0</v>
      </c>
    </row>
    <row r="229" spans="1:18">
      <c r="A229" s="56" t="s">
        <v>738</v>
      </c>
      <c r="B229" s="57" t="s">
        <v>739</v>
      </c>
      <c r="C229" s="60" t="str">
        <f>VLOOKUP(A229,Remark!J:L,3,0)</f>
        <v>HPPY</v>
      </c>
      <c r="D229" s="58"/>
      <c r="E229" s="58"/>
      <c r="F229" s="83">
        <f t="shared" si="15"/>
        <v>0</v>
      </c>
      <c r="G229" s="62"/>
      <c r="H229" s="62"/>
      <c r="I229" s="83">
        <f t="shared" si="16"/>
        <v>0</v>
      </c>
      <c r="J229" s="62">
        <v>0</v>
      </c>
      <c r="K229" s="58">
        <v>0</v>
      </c>
      <c r="L229" s="83">
        <f t="shared" si="17"/>
        <v>0</v>
      </c>
      <c r="M229" s="58"/>
      <c r="N229" s="58">
        <v>785</v>
      </c>
      <c r="O229" s="83">
        <f t="shared" si="18"/>
        <v>196.25</v>
      </c>
      <c r="P229" s="81">
        <v>21</v>
      </c>
      <c r="Q229" s="81">
        <v>1415</v>
      </c>
      <c r="R229" s="83">
        <f t="shared" si="19"/>
        <v>353.75</v>
      </c>
    </row>
    <row r="230" spans="1:18">
      <c r="A230" s="56" t="s">
        <v>1048</v>
      </c>
      <c r="B230" s="57" t="s">
        <v>1049</v>
      </c>
      <c r="C230" s="60" t="str">
        <f>VLOOKUP(A230,Remark!J:L,3,0)</f>
        <v>CHC4</v>
      </c>
      <c r="D230" s="58"/>
      <c r="E230" s="58"/>
      <c r="F230" s="83">
        <f t="shared" si="15"/>
        <v>0</v>
      </c>
      <c r="G230" s="62"/>
      <c r="H230" s="62"/>
      <c r="I230" s="83">
        <f t="shared" si="16"/>
        <v>0</v>
      </c>
      <c r="J230" s="62"/>
      <c r="K230" s="58"/>
      <c r="L230" s="83">
        <f t="shared" si="17"/>
        <v>0</v>
      </c>
      <c r="M230" s="58"/>
      <c r="N230" s="58"/>
      <c r="O230" s="83">
        <f t="shared" si="18"/>
        <v>0</v>
      </c>
      <c r="P230" s="81">
        <v>30</v>
      </c>
      <c r="Q230" s="81">
        <v>3610</v>
      </c>
      <c r="R230" s="83">
        <f t="shared" si="19"/>
        <v>902.5</v>
      </c>
    </row>
    <row r="231" spans="1:18">
      <c r="A231" s="56" t="s">
        <v>740</v>
      </c>
      <c r="B231" s="57" t="s">
        <v>741</v>
      </c>
      <c r="C231" s="60" t="str">
        <f>VLOOKUP(A231,Remark!J:L,3,0)</f>
        <v>SLOM</v>
      </c>
      <c r="D231" s="58"/>
      <c r="E231" s="58"/>
      <c r="F231" s="83">
        <f t="shared" si="15"/>
        <v>0</v>
      </c>
      <c r="G231" s="62"/>
      <c r="H231" s="62"/>
      <c r="I231" s="83">
        <f t="shared" si="16"/>
        <v>0</v>
      </c>
      <c r="J231" s="62">
        <v>0</v>
      </c>
      <c r="K231" s="58">
        <v>0</v>
      </c>
      <c r="L231" s="83">
        <f t="shared" si="17"/>
        <v>0</v>
      </c>
      <c r="M231" s="58"/>
      <c r="N231" s="58"/>
      <c r="O231" s="83">
        <f t="shared" si="18"/>
        <v>0</v>
      </c>
      <c r="P231" s="81">
        <v>12</v>
      </c>
      <c r="Q231" s="81">
        <v>1930</v>
      </c>
      <c r="R231" s="83">
        <f t="shared" si="19"/>
        <v>482.5</v>
      </c>
    </row>
    <row r="232" spans="1:18">
      <c r="A232" s="56" t="s">
        <v>742</v>
      </c>
      <c r="B232" s="57" t="s">
        <v>743</v>
      </c>
      <c r="C232" s="60" t="str">
        <f>VLOOKUP(A232,Remark!J:L,3,0)</f>
        <v>SLOM</v>
      </c>
      <c r="D232" s="58"/>
      <c r="E232" s="58"/>
      <c r="F232" s="83">
        <f t="shared" si="15"/>
        <v>0</v>
      </c>
      <c r="G232" s="62"/>
      <c r="H232" s="62"/>
      <c r="I232" s="83">
        <f t="shared" si="16"/>
        <v>0</v>
      </c>
      <c r="J232" s="62">
        <v>0</v>
      </c>
      <c r="K232" s="58">
        <v>0</v>
      </c>
      <c r="L232" s="83">
        <f t="shared" si="17"/>
        <v>0</v>
      </c>
      <c r="M232" s="58"/>
      <c r="N232" s="58"/>
      <c r="O232" s="83">
        <f t="shared" si="18"/>
        <v>0</v>
      </c>
      <c r="P232" s="81">
        <v>2</v>
      </c>
      <c r="Q232" s="81">
        <v>125</v>
      </c>
      <c r="R232" s="83">
        <f t="shared" si="19"/>
        <v>31.25</v>
      </c>
    </row>
    <row r="233" spans="1:18">
      <c r="A233" s="56" t="s">
        <v>744</v>
      </c>
      <c r="B233" s="57" t="s">
        <v>745</v>
      </c>
      <c r="C233" s="60" t="str">
        <f>VLOOKUP(A233,Remark!J:L,3,0)</f>
        <v>SLOM</v>
      </c>
      <c r="D233" s="58"/>
      <c r="E233" s="58"/>
      <c r="F233" s="83">
        <f t="shared" si="15"/>
        <v>0</v>
      </c>
      <c r="G233" s="62"/>
      <c r="H233" s="62"/>
      <c r="I233" s="83">
        <f t="shared" si="16"/>
        <v>0</v>
      </c>
      <c r="J233" s="62">
        <v>0</v>
      </c>
      <c r="K233" s="58">
        <v>0</v>
      </c>
      <c r="L233" s="83">
        <f t="shared" si="17"/>
        <v>0</v>
      </c>
      <c r="M233" s="58"/>
      <c r="N233" s="58">
        <v>14400</v>
      </c>
      <c r="O233" s="83">
        <f t="shared" si="18"/>
        <v>3600</v>
      </c>
      <c r="P233" s="81">
        <v>505</v>
      </c>
      <c r="Q233" s="81">
        <v>42245</v>
      </c>
      <c r="R233" s="83">
        <f t="shared" si="19"/>
        <v>10561.25</v>
      </c>
    </row>
    <row r="234" spans="1:18">
      <c r="A234" s="56" t="s">
        <v>746</v>
      </c>
      <c r="B234" s="57" t="s">
        <v>747</v>
      </c>
      <c r="C234" s="60" t="str">
        <f>VLOOKUP(A234,Remark!J:L,3,0)</f>
        <v>SCON</v>
      </c>
      <c r="D234" s="58"/>
      <c r="E234" s="58"/>
      <c r="F234" s="83">
        <f t="shared" si="15"/>
        <v>0</v>
      </c>
      <c r="G234" s="62"/>
      <c r="H234" s="62"/>
      <c r="I234" s="83">
        <f t="shared" si="16"/>
        <v>0</v>
      </c>
      <c r="J234" s="62">
        <v>0</v>
      </c>
      <c r="K234" s="58">
        <v>0</v>
      </c>
      <c r="L234" s="83">
        <f t="shared" si="17"/>
        <v>0</v>
      </c>
      <c r="M234" s="58"/>
      <c r="N234" s="58"/>
      <c r="O234" s="83">
        <f t="shared" si="18"/>
        <v>0</v>
      </c>
      <c r="P234" s="81">
        <v>0</v>
      </c>
      <c r="Q234" s="81">
        <v>0</v>
      </c>
      <c r="R234" s="83">
        <f t="shared" si="19"/>
        <v>0</v>
      </c>
    </row>
    <row r="235" spans="1:18">
      <c r="A235" s="56" t="s">
        <v>748</v>
      </c>
      <c r="B235" s="57" t="s">
        <v>749</v>
      </c>
      <c r="C235" s="60" t="str">
        <f>VLOOKUP(A235,Remark!J:L,3,0)</f>
        <v>NMIN</v>
      </c>
      <c r="D235" s="58"/>
      <c r="E235" s="58"/>
      <c r="F235" s="83">
        <f t="shared" si="15"/>
        <v>0</v>
      </c>
      <c r="G235" s="62"/>
      <c r="H235" s="62"/>
      <c r="I235" s="83">
        <f t="shared" si="16"/>
        <v>0</v>
      </c>
      <c r="J235" s="62">
        <v>0</v>
      </c>
      <c r="K235" s="58">
        <v>0</v>
      </c>
      <c r="L235" s="83">
        <f t="shared" si="17"/>
        <v>0</v>
      </c>
      <c r="M235" s="58"/>
      <c r="N235" s="58"/>
      <c r="O235" s="83">
        <f t="shared" si="18"/>
        <v>0</v>
      </c>
      <c r="P235" s="81">
        <v>13</v>
      </c>
      <c r="Q235" s="81">
        <v>1610</v>
      </c>
      <c r="R235" s="83">
        <f t="shared" si="19"/>
        <v>402.5</v>
      </c>
    </row>
    <row r="236" spans="1:18">
      <c r="A236" s="56" t="s">
        <v>750</v>
      </c>
      <c r="B236" s="57" t="s">
        <v>751</v>
      </c>
      <c r="C236" s="60" t="str">
        <f>VLOOKUP(A236,Remark!J:L,3,0)</f>
        <v>SLOM</v>
      </c>
      <c r="D236" s="58"/>
      <c r="E236" s="58"/>
      <c r="F236" s="83">
        <f t="shared" si="15"/>
        <v>0</v>
      </c>
      <c r="G236" s="62"/>
      <c r="H236" s="62"/>
      <c r="I236" s="83">
        <f t="shared" si="16"/>
        <v>0</v>
      </c>
      <c r="J236" s="62">
        <v>0</v>
      </c>
      <c r="K236" s="58">
        <v>0</v>
      </c>
      <c r="L236" s="83">
        <f t="shared" si="17"/>
        <v>0</v>
      </c>
      <c r="M236" s="58"/>
      <c r="N236" s="58"/>
      <c r="O236" s="83">
        <f t="shared" si="18"/>
        <v>0</v>
      </c>
      <c r="P236" s="81">
        <v>7</v>
      </c>
      <c r="Q236" s="81">
        <v>450</v>
      </c>
      <c r="R236" s="83">
        <f t="shared" si="19"/>
        <v>112.5</v>
      </c>
    </row>
    <row r="237" spans="1:18">
      <c r="A237" s="56" t="s">
        <v>752</v>
      </c>
      <c r="B237" s="57" t="s">
        <v>753</v>
      </c>
      <c r="C237" s="60" t="str">
        <f>VLOOKUP(A237,Remark!J:L,3,0)</f>
        <v>SLOM</v>
      </c>
      <c r="D237" s="58"/>
      <c r="E237" s="58"/>
      <c r="F237" s="83">
        <f t="shared" si="15"/>
        <v>0</v>
      </c>
      <c r="G237" s="62"/>
      <c r="H237" s="62"/>
      <c r="I237" s="83">
        <f t="shared" si="16"/>
        <v>0</v>
      </c>
      <c r="J237" s="62">
        <v>0</v>
      </c>
      <c r="K237" s="58">
        <v>0</v>
      </c>
      <c r="L237" s="83">
        <f t="shared" si="17"/>
        <v>0</v>
      </c>
      <c r="M237" s="58"/>
      <c r="N237" s="58"/>
      <c r="O237" s="83">
        <f t="shared" si="18"/>
        <v>0</v>
      </c>
      <c r="P237" s="81">
        <v>8</v>
      </c>
      <c r="Q237" s="81">
        <v>910</v>
      </c>
      <c r="R237" s="83">
        <f t="shared" si="19"/>
        <v>227.5</v>
      </c>
    </row>
    <row r="238" spans="1:18">
      <c r="A238" s="56" t="s">
        <v>754</v>
      </c>
      <c r="B238" s="57" t="s">
        <v>755</v>
      </c>
      <c r="C238" s="60" t="str">
        <f>VLOOKUP(A238,Remark!J:L,3,0)</f>
        <v>SLOM</v>
      </c>
      <c r="D238" s="58"/>
      <c r="E238" s="58"/>
      <c r="F238" s="83">
        <f t="shared" si="15"/>
        <v>0</v>
      </c>
      <c r="G238" s="62"/>
      <c r="H238" s="62"/>
      <c r="I238" s="83">
        <f t="shared" si="16"/>
        <v>0</v>
      </c>
      <c r="J238" s="62">
        <v>0</v>
      </c>
      <c r="K238" s="58">
        <v>0</v>
      </c>
      <c r="L238" s="83">
        <f t="shared" si="17"/>
        <v>0</v>
      </c>
      <c r="M238" s="58"/>
      <c r="N238" s="58"/>
      <c r="O238" s="83">
        <f t="shared" si="18"/>
        <v>0</v>
      </c>
      <c r="P238" s="81">
        <v>1</v>
      </c>
      <c r="Q238" s="81">
        <v>60</v>
      </c>
      <c r="R238" s="83">
        <f t="shared" si="19"/>
        <v>15</v>
      </c>
    </row>
    <row r="239" spans="1:18">
      <c r="A239" s="56" t="s">
        <v>756</v>
      </c>
      <c r="B239" s="57" t="s">
        <v>757</v>
      </c>
      <c r="C239" s="60" t="str">
        <f>VLOOKUP(A239,Remark!J:L,3,0)</f>
        <v>SLOM</v>
      </c>
      <c r="D239" s="58"/>
      <c r="E239" s="58"/>
      <c r="F239" s="83">
        <f t="shared" si="15"/>
        <v>0</v>
      </c>
      <c r="G239" s="62"/>
      <c r="H239" s="62"/>
      <c r="I239" s="83">
        <f t="shared" si="16"/>
        <v>0</v>
      </c>
      <c r="J239" s="62">
        <v>0</v>
      </c>
      <c r="K239" s="58">
        <v>0</v>
      </c>
      <c r="L239" s="83">
        <f t="shared" si="17"/>
        <v>0</v>
      </c>
      <c r="M239" s="58"/>
      <c r="N239" s="58"/>
      <c r="O239" s="83">
        <f t="shared" si="18"/>
        <v>0</v>
      </c>
      <c r="P239" s="81">
        <v>1</v>
      </c>
      <c r="Q239" s="81">
        <v>150</v>
      </c>
      <c r="R239" s="83">
        <f t="shared" si="19"/>
        <v>37.5</v>
      </c>
    </row>
    <row r="240" spans="1:18">
      <c r="A240" s="56" t="s">
        <v>758</v>
      </c>
      <c r="B240" s="57" t="s">
        <v>759</v>
      </c>
      <c r="C240" s="60" t="str">
        <f>VLOOKUP(A240,Remark!J:L,3,0)</f>
        <v>NLCH</v>
      </c>
      <c r="D240" s="58"/>
      <c r="E240" s="58"/>
      <c r="F240" s="83">
        <f t="shared" si="15"/>
        <v>0</v>
      </c>
      <c r="G240" s="62"/>
      <c r="H240" s="62"/>
      <c r="I240" s="83">
        <f t="shared" si="16"/>
        <v>0</v>
      </c>
      <c r="J240" s="62">
        <v>0</v>
      </c>
      <c r="K240" s="58">
        <v>0</v>
      </c>
      <c r="L240" s="83">
        <f t="shared" si="17"/>
        <v>0</v>
      </c>
      <c r="M240" s="58"/>
      <c r="N240" s="58"/>
      <c r="O240" s="83">
        <f t="shared" si="18"/>
        <v>0</v>
      </c>
      <c r="P240" s="81">
        <v>5</v>
      </c>
      <c r="Q240" s="81">
        <v>495</v>
      </c>
      <c r="R240" s="83">
        <f t="shared" si="19"/>
        <v>123.75</v>
      </c>
    </row>
    <row r="241" spans="1:18">
      <c r="A241" s="56" t="s">
        <v>760</v>
      </c>
      <c r="B241" s="57" t="s">
        <v>761</v>
      </c>
      <c r="C241" s="60" t="str">
        <f>VLOOKUP(A241,Remark!J:L,3,0)</f>
        <v>SLOM</v>
      </c>
      <c r="D241" s="58"/>
      <c r="E241" s="58"/>
      <c r="F241" s="83">
        <f t="shared" si="15"/>
        <v>0</v>
      </c>
      <c r="G241" s="62"/>
      <c r="H241" s="62"/>
      <c r="I241" s="83">
        <f t="shared" si="16"/>
        <v>0</v>
      </c>
      <c r="J241" s="62">
        <v>0</v>
      </c>
      <c r="K241" s="58">
        <v>0</v>
      </c>
      <c r="L241" s="83">
        <f t="shared" si="17"/>
        <v>0</v>
      </c>
      <c r="M241" s="58"/>
      <c r="N241" s="58"/>
      <c r="O241" s="83">
        <f t="shared" si="18"/>
        <v>0</v>
      </c>
      <c r="P241" s="81">
        <v>28</v>
      </c>
      <c r="Q241" s="81">
        <v>3735</v>
      </c>
      <c r="R241" s="83">
        <f t="shared" si="19"/>
        <v>933.75</v>
      </c>
    </row>
    <row r="242" spans="1:18">
      <c r="A242" s="56" t="s">
        <v>762</v>
      </c>
      <c r="B242" s="57" t="s">
        <v>763</v>
      </c>
      <c r="C242" s="60" t="str">
        <f>VLOOKUP(A242,Remark!J:L,3,0)</f>
        <v>TPLU</v>
      </c>
      <c r="D242" s="58"/>
      <c r="E242" s="58"/>
      <c r="F242" s="83">
        <f t="shared" si="15"/>
        <v>0</v>
      </c>
      <c r="G242" s="62"/>
      <c r="H242" s="62"/>
      <c r="I242" s="83">
        <f t="shared" si="16"/>
        <v>0</v>
      </c>
      <c r="J242" s="62">
        <v>0</v>
      </c>
      <c r="K242" s="58">
        <v>0</v>
      </c>
      <c r="L242" s="83">
        <f t="shared" si="17"/>
        <v>0</v>
      </c>
      <c r="M242" s="58"/>
      <c r="N242" s="58"/>
      <c r="O242" s="83">
        <f t="shared" si="18"/>
        <v>0</v>
      </c>
      <c r="P242" s="81">
        <v>0</v>
      </c>
      <c r="Q242" s="81">
        <v>0</v>
      </c>
      <c r="R242" s="83">
        <f t="shared" si="19"/>
        <v>0</v>
      </c>
    </row>
    <row r="243" spans="1:18">
      <c r="A243" s="56" t="s">
        <v>764</v>
      </c>
      <c r="B243" s="57" t="s">
        <v>765</v>
      </c>
      <c r="C243" s="60" t="str">
        <f>VLOOKUP(A243,Remark!J:L,3,0)</f>
        <v>TPLU</v>
      </c>
      <c r="D243" s="58"/>
      <c r="E243" s="58"/>
      <c r="F243" s="83">
        <f t="shared" si="15"/>
        <v>0</v>
      </c>
      <c r="G243" s="62"/>
      <c r="H243" s="62"/>
      <c r="I243" s="83">
        <f t="shared" si="16"/>
        <v>0</v>
      </c>
      <c r="J243" s="62">
        <v>0</v>
      </c>
      <c r="K243" s="58">
        <v>0</v>
      </c>
      <c r="L243" s="83">
        <f t="shared" si="17"/>
        <v>0</v>
      </c>
      <c r="M243" s="58"/>
      <c r="N243" s="58"/>
      <c r="O243" s="83">
        <f t="shared" si="18"/>
        <v>0</v>
      </c>
      <c r="P243" s="81">
        <v>10</v>
      </c>
      <c r="Q243" s="81">
        <v>895</v>
      </c>
      <c r="R243" s="83">
        <f t="shared" si="19"/>
        <v>223.75</v>
      </c>
    </row>
    <row r="244" spans="1:18">
      <c r="A244" s="56" t="s">
        <v>766</v>
      </c>
      <c r="B244" s="57" t="s">
        <v>767</v>
      </c>
      <c r="C244" s="60" t="str">
        <f>VLOOKUP(A244,Remark!J:L,3,0)</f>
        <v>TPLU</v>
      </c>
      <c r="D244" s="58"/>
      <c r="E244" s="58"/>
      <c r="F244" s="83">
        <f t="shared" si="15"/>
        <v>0</v>
      </c>
      <c r="G244" s="62"/>
      <c r="H244" s="62"/>
      <c r="I244" s="83">
        <f t="shared" si="16"/>
        <v>0</v>
      </c>
      <c r="J244" s="62">
        <v>0</v>
      </c>
      <c r="K244" s="58">
        <v>0</v>
      </c>
      <c r="L244" s="83">
        <f t="shared" si="17"/>
        <v>0</v>
      </c>
      <c r="M244" s="58"/>
      <c r="N244" s="58"/>
      <c r="O244" s="83">
        <f t="shared" si="18"/>
        <v>0</v>
      </c>
      <c r="P244" s="81">
        <v>16</v>
      </c>
      <c r="Q244" s="81">
        <v>1375</v>
      </c>
      <c r="R244" s="83">
        <f t="shared" si="19"/>
        <v>343.75</v>
      </c>
    </row>
    <row r="245" spans="1:18">
      <c r="A245" s="56" t="s">
        <v>768</v>
      </c>
      <c r="B245" s="57" t="s">
        <v>769</v>
      </c>
      <c r="C245" s="60" t="str">
        <f>VLOOKUP(A245,Remark!J:L,3,0)</f>
        <v>PINK</v>
      </c>
      <c r="D245" s="58"/>
      <c r="E245" s="58"/>
      <c r="F245" s="83">
        <f t="shared" si="15"/>
        <v>0</v>
      </c>
      <c r="G245" s="62"/>
      <c r="H245" s="62"/>
      <c r="I245" s="83">
        <f t="shared" si="16"/>
        <v>0</v>
      </c>
      <c r="J245" s="62">
        <v>0</v>
      </c>
      <c r="K245" s="58">
        <v>0</v>
      </c>
      <c r="L245" s="83">
        <f t="shared" si="17"/>
        <v>0</v>
      </c>
      <c r="M245" s="58"/>
      <c r="N245" s="58"/>
      <c r="O245" s="83">
        <f t="shared" si="18"/>
        <v>0</v>
      </c>
      <c r="P245" s="81">
        <v>6</v>
      </c>
      <c r="Q245" s="81">
        <v>775</v>
      </c>
      <c r="R245" s="83">
        <f t="shared" si="19"/>
        <v>193.75</v>
      </c>
    </row>
    <row r="246" spans="1:18">
      <c r="A246" s="56" t="s">
        <v>770</v>
      </c>
      <c r="B246" s="57" t="s">
        <v>771</v>
      </c>
      <c r="C246" s="60" t="str">
        <f>VLOOKUP(A246,Remark!J:L,3,0)</f>
        <v>TPLU</v>
      </c>
      <c r="D246" s="58"/>
      <c r="E246" s="58"/>
      <c r="F246" s="83">
        <f t="shared" si="15"/>
        <v>0</v>
      </c>
      <c r="G246" s="62"/>
      <c r="H246" s="62"/>
      <c r="I246" s="83">
        <f t="shared" si="16"/>
        <v>0</v>
      </c>
      <c r="J246" s="62">
        <v>0</v>
      </c>
      <c r="K246" s="58">
        <v>0</v>
      </c>
      <c r="L246" s="83">
        <f t="shared" si="17"/>
        <v>0</v>
      </c>
      <c r="M246" s="58"/>
      <c r="N246" s="58"/>
      <c r="O246" s="83">
        <f t="shared" si="18"/>
        <v>0</v>
      </c>
      <c r="P246" s="81">
        <v>15</v>
      </c>
      <c r="Q246" s="81">
        <v>1250</v>
      </c>
      <c r="R246" s="83">
        <f t="shared" si="19"/>
        <v>312.5</v>
      </c>
    </row>
    <row r="247" spans="1:18">
      <c r="A247" s="56" t="s">
        <v>772</v>
      </c>
      <c r="B247" s="57" t="s">
        <v>773</v>
      </c>
      <c r="C247" s="60" t="str">
        <f>VLOOKUP(A247,Remark!J:L,3,0)</f>
        <v>SUKS</v>
      </c>
      <c r="D247" s="58"/>
      <c r="E247" s="58"/>
      <c r="F247" s="83">
        <f t="shared" si="15"/>
        <v>0</v>
      </c>
      <c r="G247" s="62"/>
      <c r="H247" s="62"/>
      <c r="I247" s="83">
        <f t="shared" si="16"/>
        <v>0</v>
      </c>
      <c r="J247" s="62">
        <v>0</v>
      </c>
      <c r="K247" s="58">
        <v>0</v>
      </c>
      <c r="L247" s="83">
        <f t="shared" si="17"/>
        <v>0</v>
      </c>
      <c r="M247" s="58"/>
      <c r="N247" s="58"/>
      <c r="O247" s="83">
        <f t="shared" si="18"/>
        <v>0</v>
      </c>
      <c r="P247" s="81">
        <v>37</v>
      </c>
      <c r="Q247" s="81">
        <v>3145</v>
      </c>
      <c r="R247" s="83">
        <f t="shared" si="19"/>
        <v>786.25</v>
      </c>
    </row>
    <row r="248" spans="1:18">
      <c r="A248" s="56" t="s">
        <v>1084</v>
      </c>
      <c r="B248" s="57" t="s">
        <v>1085</v>
      </c>
      <c r="C248" s="60" t="str">
        <f>VLOOKUP(A248,Remark!J:L,3,0)</f>
        <v>TPLU</v>
      </c>
      <c r="D248" s="58"/>
      <c r="E248" s="58"/>
      <c r="F248" s="83">
        <f t="shared" si="15"/>
        <v>0</v>
      </c>
      <c r="G248" s="62"/>
      <c r="H248" s="62"/>
      <c r="I248" s="83">
        <f t="shared" si="16"/>
        <v>0</v>
      </c>
      <c r="J248" s="62"/>
      <c r="K248" s="58"/>
      <c r="L248" s="83">
        <f t="shared" si="17"/>
        <v>0</v>
      </c>
      <c r="M248" s="58"/>
      <c r="N248" s="58"/>
      <c r="O248" s="83">
        <f t="shared" si="18"/>
        <v>0</v>
      </c>
      <c r="P248" s="81">
        <v>0</v>
      </c>
      <c r="Q248" s="81">
        <v>0</v>
      </c>
      <c r="R248" s="83">
        <f t="shared" si="19"/>
        <v>0</v>
      </c>
    </row>
    <row r="249" spans="1:18">
      <c r="A249" s="56" t="s">
        <v>774</v>
      </c>
      <c r="B249" s="57" t="s">
        <v>775</v>
      </c>
      <c r="C249" s="60" t="str">
        <f>VLOOKUP(A249,Remark!J:L,3,0)</f>
        <v>SUKS</v>
      </c>
      <c r="D249" s="58"/>
      <c r="E249" s="58"/>
      <c r="F249" s="83">
        <f t="shared" si="15"/>
        <v>0</v>
      </c>
      <c r="G249" s="62"/>
      <c r="H249" s="62"/>
      <c r="I249" s="83">
        <f t="shared" si="16"/>
        <v>0</v>
      </c>
      <c r="J249" s="62">
        <v>0</v>
      </c>
      <c r="K249" s="58">
        <v>0</v>
      </c>
      <c r="L249" s="83">
        <f t="shared" si="17"/>
        <v>0</v>
      </c>
      <c r="M249" s="58"/>
      <c r="N249" s="58"/>
      <c r="O249" s="83">
        <f t="shared" si="18"/>
        <v>0</v>
      </c>
      <c r="P249" s="81">
        <v>0</v>
      </c>
      <c r="Q249" s="81">
        <v>0</v>
      </c>
      <c r="R249" s="83">
        <f t="shared" si="19"/>
        <v>0</v>
      </c>
    </row>
    <row r="250" spans="1:18">
      <c r="A250" s="56" t="s">
        <v>776</v>
      </c>
      <c r="B250" s="57" t="s">
        <v>777</v>
      </c>
      <c r="C250" s="60" t="str">
        <f>VLOOKUP(A250,Remark!J:L,3,0)</f>
        <v>SUKS</v>
      </c>
      <c r="D250" s="58"/>
      <c r="E250" s="58"/>
      <c r="F250" s="83">
        <f t="shared" si="15"/>
        <v>0</v>
      </c>
      <c r="G250" s="62"/>
      <c r="H250" s="62"/>
      <c r="I250" s="83">
        <f t="shared" si="16"/>
        <v>0</v>
      </c>
      <c r="J250" s="62">
        <v>0</v>
      </c>
      <c r="K250" s="58">
        <v>0</v>
      </c>
      <c r="L250" s="83">
        <f t="shared" si="17"/>
        <v>0</v>
      </c>
      <c r="M250" s="58"/>
      <c r="N250" s="58"/>
      <c r="O250" s="83">
        <f t="shared" si="18"/>
        <v>0</v>
      </c>
      <c r="P250" s="81">
        <v>7</v>
      </c>
      <c r="Q250" s="81">
        <v>1310</v>
      </c>
      <c r="R250" s="83">
        <f t="shared" si="19"/>
        <v>327.5</v>
      </c>
    </row>
    <row r="251" spans="1:18">
      <c r="A251" s="56" t="s">
        <v>778</v>
      </c>
      <c r="B251" s="57" t="s">
        <v>779</v>
      </c>
      <c r="C251" s="60" t="str">
        <f>VLOOKUP(A251,Remark!J:L,3,0)</f>
        <v>SUKS</v>
      </c>
      <c r="D251" s="58"/>
      <c r="E251" s="58"/>
      <c r="F251" s="83">
        <f t="shared" si="15"/>
        <v>0</v>
      </c>
      <c r="G251" s="62"/>
      <c r="H251" s="62"/>
      <c r="I251" s="83">
        <f t="shared" si="16"/>
        <v>0</v>
      </c>
      <c r="J251" s="62">
        <v>0</v>
      </c>
      <c r="K251" s="58">
        <v>0</v>
      </c>
      <c r="L251" s="83">
        <f t="shared" si="17"/>
        <v>0</v>
      </c>
      <c r="M251" s="58"/>
      <c r="N251" s="58"/>
      <c r="O251" s="83">
        <f t="shared" si="18"/>
        <v>0</v>
      </c>
      <c r="P251" s="81">
        <v>8</v>
      </c>
      <c r="Q251" s="81">
        <v>745</v>
      </c>
      <c r="R251" s="83">
        <f t="shared" si="19"/>
        <v>186.25</v>
      </c>
    </row>
    <row r="252" spans="1:18">
      <c r="A252" s="56" t="s">
        <v>780</v>
      </c>
      <c r="B252" s="57" t="s">
        <v>781</v>
      </c>
      <c r="C252" s="60" t="str">
        <f>VLOOKUP(A252,Remark!J:L,3,0)</f>
        <v>SUKS</v>
      </c>
      <c r="D252" s="58"/>
      <c r="E252" s="58"/>
      <c r="F252" s="83">
        <f t="shared" si="15"/>
        <v>0</v>
      </c>
      <c r="G252" s="62"/>
      <c r="H252" s="62"/>
      <c r="I252" s="83">
        <f t="shared" si="16"/>
        <v>0</v>
      </c>
      <c r="J252" s="62">
        <v>0</v>
      </c>
      <c r="K252" s="58">
        <v>0</v>
      </c>
      <c r="L252" s="83">
        <f t="shared" si="17"/>
        <v>0</v>
      </c>
      <c r="M252" s="58"/>
      <c r="N252" s="58"/>
      <c r="O252" s="83">
        <f t="shared" si="18"/>
        <v>0</v>
      </c>
      <c r="P252" s="81">
        <v>26</v>
      </c>
      <c r="Q252" s="81">
        <v>2410</v>
      </c>
      <c r="R252" s="83">
        <f t="shared" si="19"/>
        <v>602.5</v>
      </c>
    </row>
    <row r="253" spans="1:18">
      <c r="A253" s="56" t="s">
        <v>782</v>
      </c>
      <c r="B253" s="57" t="s">
        <v>783</v>
      </c>
      <c r="C253" s="60" t="str">
        <f>VLOOKUP(A253,Remark!J:L,3,0)</f>
        <v>SLOM</v>
      </c>
      <c r="D253" s="58"/>
      <c r="E253" s="58"/>
      <c r="F253" s="83">
        <f t="shared" si="15"/>
        <v>0</v>
      </c>
      <c r="G253" s="62"/>
      <c r="H253" s="62"/>
      <c r="I253" s="83">
        <f t="shared" si="16"/>
        <v>0</v>
      </c>
      <c r="J253" s="62">
        <v>0</v>
      </c>
      <c r="K253" s="58">
        <v>0</v>
      </c>
      <c r="L253" s="83">
        <f t="shared" si="17"/>
        <v>0</v>
      </c>
      <c r="M253" s="58"/>
      <c r="N253" s="58"/>
      <c r="O253" s="83">
        <f t="shared" si="18"/>
        <v>0</v>
      </c>
      <c r="P253" s="81">
        <v>14</v>
      </c>
      <c r="Q253" s="81">
        <v>1660</v>
      </c>
      <c r="R253" s="83">
        <f t="shared" si="19"/>
        <v>415</v>
      </c>
    </row>
    <row r="254" spans="1:18">
      <c r="A254" s="56" t="s">
        <v>784</v>
      </c>
      <c r="B254" s="57" t="s">
        <v>785</v>
      </c>
      <c r="C254" s="60" t="str">
        <f>VLOOKUP(A254,Remark!J:L,3,0)</f>
        <v>SLOM</v>
      </c>
      <c r="D254" s="58"/>
      <c r="E254" s="58"/>
      <c r="F254" s="83">
        <f t="shared" si="15"/>
        <v>0</v>
      </c>
      <c r="G254" s="62"/>
      <c r="H254" s="62"/>
      <c r="I254" s="83">
        <f t="shared" si="16"/>
        <v>0</v>
      </c>
      <c r="J254" s="62">
        <v>0</v>
      </c>
      <c r="K254" s="58">
        <v>0</v>
      </c>
      <c r="L254" s="83">
        <f t="shared" si="17"/>
        <v>0</v>
      </c>
      <c r="M254" s="58"/>
      <c r="N254" s="58"/>
      <c r="O254" s="83">
        <f t="shared" si="18"/>
        <v>0</v>
      </c>
      <c r="P254" s="81">
        <v>5</v>
      </c>
      <c r="Q254" s="81">
        <v>300</v>
      </c>
      <c r="R254" s="83">
        <f t="shared" si="19"/>
        <v>75</v>
      </c>
    </row>
    <row r="255" spans="1:18">
      <c r="A255" s="56" t="s">
        <v>786</v>
      </c>
      <c r="B255" s="57" t="s">
        <v>787</v>
      </c>
      <c r="C255" s="60" t="str">
        <f>VLOOKUP(A255,Remark!J:L,3,0)</f>
        <v>HPPY</v>
      </c>
      <c r="D255" s="58"/>
      <c r="E255" s="58"/>
      <c r="F255" s="83">
        <f t="shared" si="15"/>
        <v>0</v>
      </c>
      <c r="G255" s="62"/>
      <c r="H255" s="62"/>
      <c r="I255" s="83">
        <f t="shared" si="16"/>
        <v>0</v>
      </c>
      <c r="J255" s="62">
        <v>0</v>
      </c>
      <c r="K255" s="58">
        <v>0</v>
      </c>
      <c r="L255" s="83">
        <f t="shared" si="17"/>
        <v>0</v>
      </c>
      <c r="M255" s="58"/>
      <c r="N255" s="58"/>
      <c r="O255" s="83">
        <f t="shared" si="18"/>
        <v>0</v>
      </c>
      <c r="P255" s="81">
        <v>31</v>
      </c>
      <c r="Q255" s="81">
        <v>2255</v>
      </c>
      <c r="R255" s="83">
        <f t="shared" si="19"/>
        <v>563.75</v>
      </c>
    </row>
    <row r="256" spans="1:18">
      <c r="A256" s="56" t="s">
        <v>788</v>
      </c>
      <c r="B256" s="57" t="s">
        <v>789</v>
      </c>
      <c r="C256" s="60" t="str">
        <f>VLOOKUP(A256,Remark!J:L,3,0)</f>
        <v>HPPY</v>
      </c>
      <c r="D256" s="58"/>
      <c r="E256" s="58"/>
      <c r="F256" s="83">
        <f t="shared" si="15"/>
        <v>0</v>
      </c>
      <c r="G256" s="62"/>
      <c r="H256" s="62"/>
      <c r="I256" s="83">
        <f t="shared" si="16"/>
        <v>0</v>
      </c>
      <c r="J256" s="62">
        <v>0</v>
      </c>
      <c r="K256" s="58">
        <v>0</v>
      </c>
      <c r="L256" s="83">
        <f t="shared" si="17"/>
        <v>0</v>
      </c>
      <c r="M256" s="58"/>
      <c r="N256" s="58"/>
      <c r="O256" s="83">
        <f t="shared" si="18"/>
        <v>0</v>
      </c>
      <c r="P256" s="81">
        <v>102</v>
      </c>
      <c r="Q256" s="81">
        <v>8545</v>
      </c>
      <c r="R256" s="83">
        <f t="shared" si="19"/>
        <v>2136.25</v>
      </c>
    </row>
    <row r="257" spans="1:18">
      <c r="A257" s="56" t="s">
        <v>790</v>
      </c>
      <c r="B257" s="57" t="s">
        <v>791</v>
      </c>
      <c r="C257" s="60" t="str">
        <f>VLOOKUP(A257,Remark!J:L,3,0)</f>
        <v>HPPY</v>
      </c>
      <c r="D257" s="58"/>
      <c r="E257" s="58"/>
      <c r="F257" s="83">
        <f t="shared" si="15"/>
        <v>0</v>
      </c>
      <c r="G257" s="62"/>
      <c r="H257" s="62"/>
      <c r="I257" s="83">
        <f t="shared" si="16"/>
        <v>0</v>
      </c>
      <c r="J257" s="62">
        <v>0</v>
      </c>
      <c r="K257" s="58">
        <v>0</v>
      </c>
      <c r="L257" s="83">
        <f t="shared" si="17"/>
        <v>0</v>
      </c>
      <c r="M257" s="58"/>
      <c r="N257" s="58"/>
      <c r="O257" s="83">
        <f t="shared" si="18"/>
        <v>0</v>
      </c>
      <c r="P257" s="81">
        <v>107</v>
      </c>
      <c r="Q257" s="81">
        <v>9095</v>
      </c>
      <c r="R257" s="83">
        <f t="shared" si="19"/>
        <v>2273.75</v>
      </c>
    </row>
    <row r="258" spans="1:18">
      <c r="A258" s="56" t="s">
        <v>792</v>
      </c>
      <c r="B258" s="57" t="s">
        <v>793</v>
      </c>
      <c r="C258" s="60" t="str">
        <f>VLOOKUP(A258,Remark!J:L,3,0)</f>
        <v>HPPY</v>
      </c>
      <c r="D258" s="58"/>
      <c r="E258" s="58"/>
      <c r="F258" s="83">
        <f t="shared" si="15"/>
        <v>0</v>
      </c>
      <c r="G258" s="62"/>
      <c r="H258" s="62"/>
      <c r="I258" s="83">
        <f t="shared" si="16"/>
        <v>0</v>
      </c>
      <c r="J258" s="62">
        <v>0</v>
      </c>
      <c r="K258" s="58">
        <v>0</v>
      </c>
      <c r="L258" s="83">
        <f t="shared" si="17"/>
        <v>0</v>
      </c>
      <c r="M258" s="58"/>
      <c r="N258" s="58"/>
      <c r="O258" s="83">
        <f t="shared" si="18"/>
        <v>0</v>
      </c>
      <c r="P258" s="81">
        <v>26</v>
      </c>
      <c r="Q258" s="81">
        <v>4100</v>
      </c>
      <c r="R258" s="83">
        <f t="shared" si="19"/>
        <v>1025</v>
      </c>
    </row>
    <row r="259" spans="1:18">
      <c r="A259" s="56" t="s">
        <v>794</v>
      </c>
      <c r="B259" s="57" t="s">
        <v>795</v>
      </c>
      <c r="C259" s="60" t="str">
        <f>VLOOKUP(A259,Remark!J:L,3,0)</f>
        <v>HPPY</v>
      </c>
      <c r="D259" s="58"/>
      <c r="E259" s="58"/>
      <c r="F259" s="83">
        <f t="shared" ref="F259:F302" si="20">E259*25%</f>
        <v>0</v>
      </c>
      <c r="G259" s="62"/>
      <c r="H259" s="62"/>
      <c r="I259" s="83">
        <f t="shared" ref="I259:I302" si="21">H259*25%</f>
        <v>0</v>
      </c>
      <c r="J259" s="62">
        <v>0</v>
      </c>
      <c r="K259" s="58">
        <v>0</v>
      </c>
      <c r="L259" s="83">
        <f t="shared" ref="L259:L302" si="22">K259*25%</f>
        <v>0</v>
      </c>
      <c r="M259" s="58"/>
      <c r="N259" s="58"/>
      <c r="O259" s="83">
        <f t="shared" ref="O259:O302" si="23">N259*25%</f>
        <v>0</v>
      </c>
      <c r="P259" s="81">
        <v>1</v>
      </c>
      <c r="Q259" s="81">
        <v>190</v>
      </c>
      <c r="R259" s="83">
        <f t="shared" ref="R259:R302" si="24">Q259*25%</f>
        <v>47.5</v>
      </c>
    </row>
    <row r="260" spans="1:18">
      <c r="A260" s="56" t="s">
        <v>796</v>
      </c>
      <c r="B260" s="57" t="s">
        <v>797</v>
      </c>
      <c r="C260" s="60" t="str">
        <f>VLOOKUP(A260,Remark!J:L,3,0)</f>
        <v>HPPY</v>
      </c>
      <c r="D260" s="58"/>
      <c r="E260" s="58"/>
      <c r="F260" s="83">
        <f t="shared" si="20"/>
        <v>0</v>
      </c>
      <c r="G260" s="62"/>
      <c r="H260" s="62"/>
      <c r="I260" s="83">
        <f t="shared" si="21"/>
        <v>0</v>
      </c>
      <c r="J260" s="62">
        <v>0</v>
      </c>
      <c r="K260" s="58">
        <v>0</v>
      </c>
      <c r="L260" s="83">
        <f t="shared" si="22"/>
        <v>0</v>
      </c>
      <c r="M260" s="58"/>
      <c r="N260" s="58"/>
      <c r="O260" s="83">
        <f t="shared" si="23"/>
        <v>0</v>
      </c>
      <c r="P260" s="81">
        <v>1</v>
      </c>
      <c r="Q260" s="81">
        <v>45</v>
      </c>
      <c r="R260" s="83">
        <f t="shared" si="24"/>
        <v>11.25</v>
      </c>
    </row>
    <row r="261" spans="1:18">
      <c r="A261" s="56" t="s">
        <v>798</v>
      </c>
      <c r="B261" s="57" t="s">
        <v>799</v>
      </c>
      <c r="C261" s="60" t="str">
        <f>VLOOKUP(A261,Remark!J:L,3,0)</f>
        <v>HPPY</v>
      </c>
      <c r="D261" s="58"/>
      <c r="E261" s="58"/>
      <c r="F261" s="83">
        <f t="shared" si="20"/>
        <v>0</v>
      </c>
      <c r="G261" s="62"/>
      <c r="H261" s="62"/>
      <c r="I261" s="83">
        <f t="shared" si="21"/>
        <v>0</v>
      </c>
      <c r="J261" s="62">
        <v>0</v>
      </c>
      <c r="K261" s="58">
        <v>0</v>
      </c>
      <c r="L261" s="83">
        <f t="shared" si="22"/>
        <v>0</v>
      </c>
      <c r="M261" s="58"/>
      <c r="N261" s="58"/>
      <c r="O261" s="83">
        <f t="shared" si="23"/>
        <v>0</v>
      </c>
      <c r="P261" s="81">
        <v>35</v>
      </c>
      <c r="Q261" s="81">
        <v>2880</v>
      </c>
      <c r="R261" s="83">
        <f t="shared" si="24"/>
        <v>720</v>
      </c>
    </row>
    <row r="262" spans="1:18">
      <c r="A262" s="56" t="s">
        <v>1086</v>
      </c>
      <c r="B262" s="57" t="s">
        <v>1087</v>
      </c>
      <c r="C262" s="60" t="str">
        <f>VLOOKUP(A262,Remark!J:L,3,0)</f>
        <v>CHC4</v>
      </c>
      <c r="D262" s="58"/>
      <c r="E262" s="58"/>
      <c r="F262" s="83">
        <f t="shared" si="20"/>
        <v>0</v>
      </c>
      <c r="G262" s="62"/>
      <c r="H262" s="62"/>
      <c r="I262" s="83">
        <f t="shared" si="21"/>
        <v>0</v>
      </c>
      <c r="J262" s="62"/>
      <c r="K262" s="58"/>
      <c r="L262" s="83">
        <f t="shared" si="22"/>
        <v>0</v>
      </c>
      <c r="M262" s="58"/>
      <c r="N262" s="58"/>
      <c r="O262" s="83">
        <f t="shared" si="23"/>
        <v>0</v>
      </c>
      <c r="P262" s="81">
        <v>9</v>
      </c>
      <c r="Q262" s="81">
        <v>910</v>
      </c>
      <c r="R262" s="83">
        <f t="shared" si="24"/>
        <v>227.5</v>
      </c>
    </row>
    <row r="263" spans="1:18">
      <c r="A263" s="56" t="s">
        <v>800</v>
      </c>
      <c r="B263" s="57" t="s">
        <v>801</v>
      </c>
      <c r="C263" s="60" t="str">
        <f>VLOOKUP(A263,Remark!J:L,3,0)</f>
        <v>PINK</v>
      </c>
      <c r="D263" s="58"/>
      <c r="E263" s="58"/>
      <c r="F263" s="83">
        <f t="shared" si="20"/>
        <v>0</v>
      </c>
      <c r="G263" s="62"/>
      <c r="H263" s="62"/>
      <c r="I263" s="83">
        <f t="shared" si="21"/>
        <v>0</v>
      </c>
      <c r="J263" s="62">
        <v>0</v>
      </c>
      <c r="K263" s="58">
        <v>0</v>
      </c>
      <c r="L263" s="83">
        <f t="shared" si="22"/>
        <v>0</v>
      </c>
      <c r="M263" s="58"/>
      <c r="N263" s="58"/>
      <c r="O263" s="83">
        <f t="shared" si="23"/>
        <v>0</v>
      </c>
      <c r="P263" s="81">
        <v>10</v>
      </c>
      <c r="Q263" s="81">
        <v>680</v>
      </c>
      <c r="R263" s="83">
        <f t="shared" si="24"/>
        <v>170</v>
      </c>
    </row>
    <row r="264" spans="1:18">
      <c r="A264" s="56" t="s">
        <v>802</v>
      </c>
      <c r="B264" s="57" t="s">
        <v>803</v>
      </c>
      <c r="C264" s="60" t="str">
        <f>VLOOKUP(A264,Remark!J:L,3,0)</f>
        <v>PINK</v>
      </c>
      <c r="D264" s="58"/>
      <c r="E264" s="58"/>
      <c r="F264" s="83">
        <f t="shared" si="20"/>
        <v>0</v>
      </c>
      <c r="G264" s="62"/>
      <c r="H264" s="62"/>
      <c r="I264" s="83">
        <f t="shared" si="21"/>
        <v>0</v>
      </c>
      <c r="J264" s="62">
        <v>0</v>
      </c>
      <c r="K264" s="58">
        <v>0</v>
      </c>
      <c r="L264" s="83">
        <f t="shared" si="22"/>
        <v>0</v>
      </c>
      <c r="M264" s="58"/>
      <c r="N264" s="58"/>
      <c r="O264" s="83">
        <f t="shared" si="23"/>
        <v>0</v>
      </c>
      <c r="P264" s="81">
        <v>5</v>
      </c>
      <c r="Q264" s="81">
        <v>640</v>
      </c>
      <c r="R264" s="83">
        <f t="shared" si="24"/>
        <v>160</v>
      </c>
    </row>
    <row r="265" spans="1:18">
      <c r="A265" s="56" t="s">
        <v>804</v>
      </c>
      <c r="B265" s="57" t="s">
        <v>805</v>
      </c>
      <c r="C265" s="60" t="str">
        <f>VLOOKUP(A265,Remark!J:L,3,0)</f>
        <v>TPLU</v>
      </c>
      <c r="D265" s="58"/>
      <c r="E265" s="58"/>
      <c r="F265" s="83">
        <f t="shared" si="20"/>
        <v>0</v>
      </c>
      <c r="G265" s="62"/>
      <c r="H265" s="62"/>
      <c r="I265" s="83">
        <f t="shared" si="21"/>
        <v>0</v>
      </c>
      <c r="J265" s="62">
        <v>0</v>
      </c>
      <c r="K265" s="58">
        <v>0</v>
      </c>
      <c r="L265" s="83">
        <f t="shared" si="22"/>
        <v>0</v>
      </c>
      <c r="M265" s="58"/>
      <c r="N265" s="58"/>
      <c r="O265" s="83">
        <f t="shared" si="23"/>
        <v>0</v>
      </c>
      <c r="P265" s="81">
        <v>4</v>
      </c>
      <c r="Q265" s="81">
        <v>530</v>
      </c>
      <c r="R265" s="83">
        <f t="shared" si="24"/>
        <v>132.5</v>
      </c>
    </row>
    <row r="266" spans="1:18">
      <c r="A266" s="56" t="s">
        <v>806</v>
      </c>
      <c r="B266" s="57" t="s">
        <v>807</v>
      </c>
      <c r="C266" s="60" t="str">
        <f>VLOOKUP(A266,Remark!J:L,3,0)</f>
        <v>TPLU</v>
      </c>
      <c r="D266" s="58"/>
      <c r="E266" s="58"/>
      <c r="F266" s="83">
        <f t="shared" si="20"/>
        <v>0</v>
      </c>
      <c r="G266" s="62"/>
      <c r="H266" s="62"/>
      <c r="I266" s="83">
        <f t="shared" si="21"/>
        <v>0</v>
      </c>
      <c r="J266" s="62">
        <v>0</v>
      </c>
      <c r="K266" s="58">
        <v>0</v>
      </c>
      <c r="L266" s="83">
        <f t="shared" si="22"/>
        <v>0</v>
      </c>
      <c r="M266" s="58"/>
      <c r="N266" s="58"/>
      <c r="O266" s="83">
        <f t="shared" si="23"/>
        <v>0</v>
      </c>
      <c r="P266" s="81">
        <v>11</v>
      </c>
      <c r="Q266" s="81">
        <v>1430</v>
      </c>
      <c r="R266" s="83">
        <f t="shared" si="24"/>
        <v>357.5</v>
      </c>
    </row>
    <row r="267" spans="1:18">
      <c r="A267" s="56" t="s">
        <v>808</v>
      </c>
      <c r="B267" s="57" t="s">
        <v>809</v>
      </c>
      <c r="C267" s="60" t="str">
        <f>VLOOKUP(A267,Remark!J:L,3,0)</f>
        <v>TPLU</v>
      </c>
      <c r="D267" s="58"/>
      <c r="E267" s="58"/>
      <c r="F267" s="83">
        <f t="shared" si="20"/>
        <v>0</v>
      </c>
      <c r="G267" s="62"/>
      <c r="H267" s="62"/>
      <c r="I267" s="83">
        <f t="shared" si="21"/>
        <v>0</v>
      </c>
      <c r="J267" s="62">
        <v>0</v>
      </c>
      <c r="K267" s="58">
        <v>0</v>
      </c>
      <c r="L267" s="83">
        <f t="shared" si="22"/>
        <v>0</v>
      </c>
      <c r="M267" s="58"/>
      <c r="N267" s="58"/>
      <c r="O267" s="83">
        <f t="shared" si="23"/>
        <v>0</v>
      </c>
      <c r="P267" s="81">
        <v>2</v>
      </c>
      <c r="Q267" s="81">
        <v>190</v>
      </c>
      <c r="R267" s="83">
        <f t="shared" si="24"/>
        <v>47.5</v>
      </c>
    </row>
    <row r="268" spans="1:18">
      <c r="A268" s="56" t="s">
        <v>810</v>
      </c>
      <c r="B268" s="57" t="s">
        <v>811</v>
      </c>
      <c r="C268" s="60" t="str">
        <f>VLOOKUP(A268,Remark!J:L,3,0)</f>
        <v>PINK</v>
      </c>
      <c r="D268" s="58"/>
      <c r="E268" s="58"/>
      <c r="F268" s="83">
        <f t="shared" si="20"/>
        <v>0</v>
      </c>
      <c r="G268" s="62"/>
      <c r="H268" s="62"/>
      <c r="I268" s="83">
        <f t="shared" si="21"/>
        <v>0</v>
      </c>
      <c r="J268" s="62">
        <v>0</v>
      </c>
      <c r="K268" s="58">
        <v>0</v>
      </c>
      <c r="L268" s="83">
        <f t="shared" si="22"/>
        <v>0</v>
      </c>
      <c r="M268" s="58"/>
      <c r="N268" s="58"/>
      <c r="O268" s="83">
        <f t="shared" si="23"/>
        <v>0</v>
      </c>
      <c r="P268" s="81">
        <v>14</v>
      </c>
      <c r="Q268" s="81">
        <v>1590</v>
      </c>
      <c r="R268" s="83">
        <f t="shared" si="24"/>
        <v>397.5</v>
      </c>
    </row>
    <row r="269" spans="1:18">
      <c r="A269" s="56" t="s">
        <v>812</v>
      </c>
      <c r="B269" s="57" t="s">
        <v>813</v>
      </c>
      <c r="C269" s="60" t="str">
        <f>VLOOKUP(A269,Remark!J:L,3,0)</f>
        <v>TPLU</v>
      </c>
      <c r="D269" s="58"/>
      <c r="E269" s="58"/>
      <c r="F269" s="83">
        <f t="shared" si="20"/>
        <v>0</v>
      </c>
      <c r="G269" s="62"/>
      <c r="H269" s="62"/>
      <c r="I269" s="83">
        <f t="shared" si="21"/>
        <v>0</v>
      </c>
      <c r="J269" s="62">
        <v>0</v>
      </c>
      <c r="K269" s="58">
        <v>0</v>
      </c>
      <c r="L269" s="83">
        <f t="shared" si="22"/>
        <v>0</v>
      </c>
      <c r="M269" s="58"/>
      <c r="N269" s="58"/>
      <c r="O269" s="83">
        <f t="shared" si="23"/>
        <v>0</v>
      </c>
      <c r="P269" s="81">
        <v>18</v>
      </c>
      <c r="Q269" s="81">
        <v>2530</v>
      </c>
      <c r="R269" s="83">
        <f t="shared" si="24"/>
        <v>632.5</v>
      </c>
    </row>
    <row r="270" spans="1:18">
      <c r="A270" s="56" t="s">
        <v>814</v>
      </c>
      <c r="B270" s="57" t="s">
        <v>815</v>
      </c>
      <c r="C270" s="60" t="str">
        <f>VLOOKUP(A270,Remark!J:L,3,0)</f>
        <v>TPLU</v>
      </c>
      <c r="D270" s="58"/>
      <c r="E270" s="58"/>
      <c r="F270" s="83">
        <f t="shared" si="20"/>
        <v>0</v>
      </c>
      <c r="G270" s="62"/>
      <c r="H270" s="62"/>
      <c r="I270" s="83">
        <f t="shared" si="21"/>
        <v>0</v>
      </c>
      <c r="J270" s="62">
        <v>0</v>
      </c>
      <c r="K270" s="58">
        <v>0</v>
      </c>
      <c r="L270" s="83">
        <f t="shared" si="22"/>
        <v>0</v>
      </c>
      <c r="M270" s="58"/>
      <c r="N270" s="58"/>
      <c r="O270" s="83">
        <f t="shared" si="23"/>
        <v>0</v>
      </c>
      <c r="P270" s="81">
        <v>7</v>
      </c>
      <c r="Q270" s="81">
        <v>560</v>
      </c>
      <c r="R270" s="83">
        <f t="shared" si="24"/>
        <v>140</v>
      </c>
    </row>
    <row r="271" spans="1:18">
      <c r="A271" s="56" t="s">
        <v>816</v>
      </c>
      <c r="B271" s="57" t="s">
        <v>817</v>
      </c>
      <c r="C271" s="60" t="str">
        <f>VLOOKUP(A271,Remark!J:L,3,0)</f>
        <v>PINK</v>
      </c>
      <c r="D271" s="58"/>
      <c r="E271" s="58"/>
      <c r="F271" s="83">
        <f t="shared" si="20"/>
        <v>0</v>
      </c>
      <c r="G271" s="62"/>
      <c r="H271" s="62"/>
      <c r="I271" s="83">
        <f t="shared" si="21"/>
        <v>0</v>
      </c>
      <c r="J271" s="62">
        <v>0</v>
      </c>
      <c r="K271" s="58">
        <v>0</v>
      </c>
      <c r="L271" s="83">
        <f t="shared" si="22"/>
        <v>0</v>
      </c>
      <c r="M271" s="58"/>
      <c r="N271" s="58"/>
      <c r="O271" s="83">
        <f t="shared" si="23"/>
        <v>0</v>
      </c>
      <c r="P271" s="81">
        <v>16</v>
      </c>
      <c r="Q271" s="81">
        <v>1745</v>
      </c>
      <c r="R271" s="83">
        <f t="shared" si="24"/>
        <v>436.25</v>
      </c>
    </row>
    <row r="272" spans="1:18">
      <c r="A272" s="56" t="s">
        <v>1050</v>
      </c>
      <c r="B272" s="57" t="s">
        <v>1051</v>
      </c>
      <c r="C272" s="60" t="str">
        <f>VLOOKUP(A272,Remark!J:L,3,0)</f>
        <v>PINK</v>
      </c>
      <c r="D272" s="58"/>
      <c r="E272" s="58"/>
      <c r="F272" s="83">
        <f t="shared" si="20"/>
        <v>0</v>
      </c>
      <c r="G272" s="62"/>
      <c r="H272" s="62"/>
      <c r="I272" s="83">
        <f t="shared" si="21"/>
        <v>0</v>
      </c>
      <c r="J272" s="62"/>
      <c r="K272" s="58"/>
      <c r="L272" s="83">
        <f t="shared" si="22"/>
        <v>0</v>
      </c>
      <c r="M272" s="58"/>
      <c r="N272" s="58"/>
      <c r="O272" s="83">
        <f t="shared" si="23"/>
        <v>0</v>
      </c>
      <c r="P272" s="81">
        <v>0</v>
      </c>
      <c r="Q272" s="81">
        <v>0</v>
      </c>
      <c r="R272" s="83">
        <f t="shared" si="24"/>
        <v>0</v>
      </c>
    </row>
    <row r="273" spans="1:18">
      <c r="A273" s="56" t="s">
        <v>1052</v>
      </c>
      <c r="B273" s="57" t="s">
        <v>1053</v>
      </c>
      <c r="C273" s="60" t="str">
        <f>VLOOKUP(A273,Remark!J:L,3,0)</f>
        <v>Kerry</v>
      </c>
      <c r="D273" s="58"/>
      <c r="E273" s="58"/>
      <c r="F273" s="83">
        <f t="shared" si="20"/>
        <v>0</v>
      </c>
      <c r="G273" s="62"/>
      <c r="H273" s="62"/>
      <c r="I273" s="83">
        <f t="shared" si="21"/>
        <v>0</v>
      </c>
      <c r="J273" s="62"/>
      <c r="K273" s="58"/>
      <c r="L273" s="83">
        <f t="shared" si="22"/>
        <v>0</v>
      </c>
      <c r="M273" s="58"/>
      <c r="N273" s="58"/>
      <c r="O273" s="83">
        <f t="shared" si="23"/>
        <v>0</v>
      </c>
      <c r="P273" s="81">
        <v>2</v>
      </c>
      <c r="Q273" s="81">
        <v>250</v>
      </c>
      <c r="R273" s="83">
        <f t="shared" si="24"/>
        <v>62.5</v>
      </c>
    </row>
    <row r="274" spans="1:18">
      <c r="A274" s="56" t="s">
        <v>818</v>
      </c>
      <c r="B274" s="57" t="s">
        <v>819</v>
      </c>
      <c r="C274" s="60" t="str">
        <f>VLOOKUP(A274,Remark!J:L,3,0)</f>
        <v>SLOM</v>
      </c>
      <c r="D274" s="58"/>
      <c r="E274" s="58"/>
      <c r="F274" s="83">
        <f t="shared" si="20"/>
        <v>0</v>
      </c>
      <c r="G274" s="62"/>
      <c r="H274" s="62"/>
      <c r="I274" s="83">
        <f t="shared" si="21"/>
        <v>0</v>
      </c>
      <c r="J274" s="62">
        <v>0</v>
      </c>
      <c r="K274" s="58">
        <v>0</v>
      </c>
      <c r="L274" s="83">
        <f t="shared" si="22"/>
        <v>0</v>
      </c>
      <c r="M274" s="58"/>
      <c r="N274" s="58"/>
      <c r="O274" s="83">
        <f t="shared" si="23"/>
        <v>0</v>
      </c>
      <c r="P274" s="81">
        <v>22</v>
      </c>
      <c r="Q274" s="81">
        <v>3220</v>
      </c>
      <c r="R274" s="83">
        <f t="shared" si="24"/>
        <v>805</v>
      </c>
    </row>
    <row r="275" spans="1:18">
      <c r="A275" s="56" t="s">
        <v>820</v>
      </c>
      <c r="B275" s="57" t="s">
        <v>821</v>
      </c>
      <c r="C275" s="60" t="str">
        <f>VLOOKUP(A275,Remark!J:L,3,0)</f>
        <v>NLCH</v>
      </c>
      <c r="D275" s="58"/>
      <c r="E275" s="58"/>
      <c r="F275" s="83">
        <f t="shared" si="20"/>
        <v>0</v>
      </c>
      <c r="G275" s="62"/>
      <c r="H275" s="62"/>
      <c r="I275" s="83">
        <f t="shared" si="21"/>
        <v>0</v>
      </c>
      <c r="J275" s="62">
        <v>0</v>
      </c>
      <c r="K275" s="58">
        <v>0</v>
      </c>
      <c r="L275" s="83">
        <f t="shared" si="22"/>
        <v>0</v>
      </c>
      <c r="M275" s="58"/>
      <c r="N275" s="58"/>
      <c r="O275" s="83">
        <f t="shared" si="23"/>
        <v>0</v>
      </c>
      <c r="P275" s="81">
        <v>13</v>
      </c>
      <c r="Q275" s="81">
        <v>1740</v>
      </c>
      <c r="R275" s="83">
        <f t="shared" si="24"/>
        <v>435</v>
      </c>
    </row>
    <row r="276" spans="1:18">
      <c r="A276" s="56" t="s">
        <v>822</v>
      </c>
      <c r="B276" s="57" t="s">
        <v>823</v>
      </c>
      <c r="C276" s="60" t="str">
        <f>VLOOKUP(A276,Remark!J:L,3,0)</f>
        <v>SLOM</v>
      </c>
      <c r="D276" s="58"/>
      <c r="E276" s="58"/>
      <c r="F276" s="83">
        <f t="shared" si="20"/>
        <v>0</v>
      </c>
      <c r="G276" s="62"/>
      <c r="H276" s="62"/>
      <c r="I276" s="83">
        <f t="shared" si="21"/>
        <v>0</v>
      </c>
      <c r="J276" s="62">
        <v>0</v>
      </c>
      <c r="K276" s="58">
        <v>0</v>
      </c>
      <c r="L276" s="83">
        <f t="shared" si="22"/>
        <v>0</v>
      </c>
      <c r="M276" s="58"/>
      <c r="N276" s="58"/>
      <c r="O276" s="83">
        <f t="shared" si="23"/>
        <v>0</v>
      </c>
      <c r="P276" s="81">
        <v>8</v>
      </c>
      <c r="Q276" s="81">
        <v>815</v>
      </c>
      <c r="R276" s="83">
        <f t="shared" si="24"/>
        <v>203.75</v>
      </c>
    </row>
    <row r="277" spans="1:18">
      <c r="A277" s="56" t="s">
        <v>824</v>
      </c>
      <c r="B277" s="57" t="s">
        <v>825</v>
      </c>
      <c r="C277" s="60" t="str">
        <f>VLOOKUP(A277,Remark!J:L,3,0)</f>
        <v>NLCH</v>
      </c>
      <c r="D277" s="58"/>
      <c r="E277" s="58"/>
      <c r="F277" s="83">
        <f t="shared" si="20"/>
        <v>0</v>
      </c>
      <c r="G277" s="62"/>
      <c r="H277" s="62"/>
      <c r="I277" s="83">
        <f t="shared" si="21"/>
        <v>0</v>
      </c>
      <c r="J277" s="62">
        <v>0</v>
      </c>
      <c r="K277" s="58">
        <v>0</v>
      </c>
      <c r="L277" s="83">
        <f t="shared" si="22"/>
        <v>0</v>
      </c>
      <c r="M277" s="58"/>
      <c r="N277" s="58"/>
      <c r="O277" s="83">
        <f t="shared" si="23"/>
        <v>0</v>
      </c>
      <c r="P277" s="81">
        <v>0</v>
      </c>
      <c r="Q277" s="81">
        <v>0</v>
      </c>
      <c r="R277" s="83">
        <f t="shared" si="24"/>
        <v>0</v>
      </c>
    </row>
    <row r="278" spans="1:18">
      <c r="A278" s="56" t="s">
        <v>1054</v>
      </c>
      <c r="B278" s="57" t="s">
        <v>1069</v>
      </c>
      <c r="C278" s="60" t="str">
        <f>VLOOKUP(A278,Remark!J:L,3,0)</f>
        <v>HPPY</v>
      </c>
      <c r="D278" s="58"/>
      <c r="E278" s="58"/>
      <c r="F278" s="83">
        <f t="shared" si="20"/>
        <v>0</v>
      </c>
      <c r="G278" s="62"/>
      <c r="H278" s="62"/>
      <c r="I278" s="83">
        <f t="shared" si="21"/>
        <v>0</v>
      </c>
      <c r="J278" s="62"/>
      <c r="K278" s="58"/>
      <c r="L278" s="83">
        <f t="shared" si="22"/>
        <v>0</v>
      </c>
      <c r="M278" s="58"/>
      <c r="N278" s="58"/>
      <c r="O278" s="83">
        <f t="shared" si="23"/>
        <v>0</v>
      </c>
      <c r="P278" s="81">
        <v>10</v>
      </c>
      <c r="Q278" s="81">
        <v>915</v>
      </c>
      <c r="R278" s="83">
        <f t="shared" si="24"/>
        <v>228.75</v>
      </c>
    </row>
    <row r="279" spans="1:18">
      <c r="A279" s="56" t="s">
        <v>1055</v>
      </c>
      <c r="B279" s="57" t="s">
        <v>1070</v>
      </c>
      <c r="C279" s="60" t="str">
        <f>VLOOKUP(A279,Remark!J:L,3,0)</f>
        <v>CHC4</v>
      </c>
      <c r="D279" s="58"/>
      <c r="E279" s="58"/>
      <c r="F279" s="83">
        <f t="shared" si="20"/>
        <v>0</v>
      </c>
      <c r="G279" s="62"/>
      <c r="H279" s="62"/>
      <c r="I279" s="83">
        <f t="shared" si="21"/>
        <v>0</v>
      </c>
      <c r="J279" s="62"/>
      <c r="K279" s="58"/>
      <c r="L279" s="83">
        <f t="shared" si="22"/>
        <v>0</v>
      </c>
      <c r="M279" s="58"/>
      <c r="N279" s="58"/>
      <c r="O279" s="83">
        <f t="shared" si="23"/>
        <v>0</v>
      </c>
      <c r="P279" s="81">
        <v>0</v>
      </c>
      <c r="Q279" s="81">
        <v>0</v>
      </c>
      <c r="R279" s="83">
        <f t="shared" si="24"/>
        <v>0</v>
      </c>
    </row>
    <row r="280" spans="1:18">
      <c r="A280" s="56" t="s">
        <v>1056</v>
      </c>
      <c r="B280" s="57" t="s">
        <v>1071</v>
      </c>
      <c r="C280" s="60" t="str">
        <f>VLOOKUP(A280,Remark!J:L,3,0)</f>
        <v>BKEN</v>
      </c>
      <c r="D280" s="58"/>
      <c r="E280" s="58"/>
      <c r="F280" s="83">
        <f t="shared" si="20"/>
        <v>0</v>
      </c>
      <c r="G280" s="62"/>
      <c r="H280" s="62"/>
      <c r="I280" s="83">
        <f t="shared" si="21"/>
        <v>0</v>
      </c>
      <c r="J280" s="62"/>
      <c r="K280" s="58"/>
      <c r="L280" s="83">
        <f t="shared" si="22"/>
        <v>0</v>
      </c>
      <c r="M280" s="58"/>
      <c r="N280" s="58"/>
      <c r="O280" s="83">
        <f t="shared" si="23"/>
        <v>0</v>
      </c>
      <c r="P280" s="81">
        <v>8</v>
      </c>
      <c r="Q280" s="81">
        <v>1225</v>
      </c>
      <c r="R280" s="83">
        <f t="shared" si="24"/>
        <v>306.25</v>
      </c>
    </row>
    <row r="281" spans="1:18">
      <c r="A281" s="56" t="s">
        <v>1057</v>
      </c>
      <c r="B281" s="57" t="s">
        <v>1072</v>
      </c>
      <c r="C281" s="60" t="str">
        <f>VLOOKUP(A281,Remark!J:L,3,0)</f>
        <v>NMIN</v>
      </c>
      <c r="D281" s="58"/>
      <c r="E281" s="58"/>
      <c r="F281" s="83">
        <f t="shared" si="20"/>
        <v>0</v>
      </c>
      <c r="G281" s="62"/>
      <c r="H281" s="62"/>
      <c r="I281" s="83">
        <f t="shared" si="21"/>
        <v>0</v>
      </c>
      <c r="J281" s="62"/>
      <c r="K281" s="58"/>
      <c r="L281" s="83">
        <f t="shared" si="22"/>
        <v>0</v>
      </c>
      <c r="M281" s="58"/>
      <c r="N281" s="58"/>
      <c r="O281" s="83">
        <f t="shared" si="23"/>
        <v>0</v>
      </c>
      <c r="P281" s="81">
        <v>13</v>
      </c>
      <c r="Q281" s="81">
        <v>1705</v>
      </c>
      <c r="R281" s="83">
        <f t="shared" si="24"/>
        <v>426.25</v>
      </c>
    </row>
    <row r="282" spans="1:18">
      <c r="A282" s="56" t="s">
        <v>1058</v>
      </c>
      <c r="B282" s="57" t="s">
        <v>1073</v>
      </c>
      <c r="C282" s="60" t="str">
        <f>VLOOKUP(A282,Remark!J:L,3,0)</f>
        <v>CHC4</v>
      </c>
      <c r="D282" s="58"/>
      <c r="E282" s="58"/>
      <c r="F282" s="83">
        <f t="shared" si="20"/>
        <v>0</v>
      </c>
      <c r="G282" s="62"/>
      <c r="H282" s="62"/>
      <c r="I282" s="83">
        <f t="shared" si="21"/>
        <v>0</v>
      </c>
      <c r="J282" s="62"/>
      <c r="K282" s="58"/>
      <c r="L282" s="83">
        <f t="shared" si="22"/>
        <v>0</v>
      </c>
      <c r="M282" s="58"/>
      <c r="N282" s="58"/>
      <c r="O282" s="83">
        <f t="shared" si="23"/>
        <v>0</v>
      </c>
      <c r="P282" s="81">
        <v>8</v>
      </c>
      <c r="Q282" s="81">
        <v>1110</v>
      </c>
      <c r="R282" s="83">
        <f t="shared" si="24"/>
        <v>277.5</v>
      </c>
    </row>
    <row r="283" spans="1:18">
      <c r="A283" s="56" t="s">
        <v>1059</v>
      </c>
      <c r="B283" s="57" t="s">
        <v>1074</v>
      </c>
      <c r="C283" s="60" t="str">
        <f>VLOOKUP(A283,Remark!J:L,3,0)</f>
        <v>PINK</v>
      </c>
      <c r="D283" s="58"/>
      <c r="E283" s="58"/>
      <c r="F283" s="83">
        <f t="shared" si="20"/>
        <v>0</v>
      </c>
      <c r="G283" s="62"/>
      <c r="H283" s="62"/>
      <c r="I283" s="83">
        <f t="shared" si="21"/>
        <v>0</v>
      </c>
      <c r="J283" s="62"/>
      <c r="K283" s="58"/>
      <c r="L283" s="83">
        <f t="shared" si="22"/>
        <v>0</v>
      </c>
      <c r="M283" s="58"/>
      <c r="N283" s="58"/>
      <c r="O283" s="83">
        <f t="shared" si="23"/>
        <v>0</v>
      </c>
      <c r="P283" s="81">
        <v>0</v>
      </c>
      <c r="Q283" s="81">
        <v>0</v>
      </c>
      <c r="R283" s="83">
        <f t="shared" si="24"/>
        <v>0</v>
      </c>
    </row>
    <row r="284" spans="1:18">
      <c r="A284" s="56" t="s">
        <v>1060</v>
      </c>
      <c r="B284" s="57" t="s">
        <v>1075</v>
      </c>
      <c r="C284" s="60" t="str">
        <f>VLOOKUP(A284,Remark!J:L,3,0)</f>
        <v>PINK</v>
      </c>
      <c r="D284" s="58"/>
      <c r="E284" s="58"/>
      <c r="F284" s="83">
        <f t="shared" si="20"/>
        <v>0</v>
      </c>
      <c r="G284" s="62"/>
      <c r="H284" s="62"/>
      <c r="I284" s="83">
        <f t="shared" si="21"/>
        <v>0</v>
      </c>
      <c r="J284" s="62"/>
      <c r="K284" s="58"/>
      <c r="L284" s="83">
        <f t="shared" si="22"/>
        <v>0</v>
      </c>
      <c r="M284" s="58"/>
      <c r="N284" s="58"/>
      <c r="O284" s="83">
        <f t="shared" si="23"/>
        <v>0</v>
      </c>
      <c r="P284" s="81">
        <v>0</v>
      </c>
      <c r="Q284" s="81">
        <v>0</v>
      </c>
      <c r="R284" s="83">
        <f t="shared" si="24"/>
        <v>0</v>
      </c>
    </row>
    <row r="285" spans="1:18">
      <c r="A285" s="56" t="s">
        <v>1061</v>
      </c>
      <c r="B285" s="57" t="s">
        <v>1076</v>
      </c>
      <c r="C285" s="60" t="str">
        <f>VLOOKUP(A285,Remark!J:L,3,0)</f>
        <v>TPLU</v>
      </c>
      <c r="D285" s="58"/>
      <c r="E285" s="58"/>
      <c r="F285" s="83">
        <f t="shared" si="20"/>
        <v>0</v>
      </c>
      <c r="G285" s="62"/>
      <c r="H285" s="62"/>
      <c r="I285" s="83">
        <f t="shared" si="21"/>
        <v>0</v>
      </c>
      <c r="J285" s="62"/>
      <c r="K285" s="58"/>
      <c r="L285" s="83">
        <f t="shared" si="22"/>
        <v>0</v>
      </c>
      <c r="M285" s="58"/>
      <c r="N285" s="58"/>
      <c r="O285" s="83">
        <f t="shared" si="23"/>
        <v>0</v>
      </c>
      <c r="P285" s="81">
        <v>0</v>
      </c>
      <c r="Q285" s="81">
        <v>0</v>
      </c>
      <c r="R285" s="83">
        <f t="shared" si="24"/>
        <v>0</v>
      </c>
    </row>
    <row r="286" spans="1:18">
      <c r="A286" s="56" t="s">
        <v>1062</v>
      </c>
      <c r="B286" s="57" t="s">
        <v>1077</v>
      </c>
      <c r="C286" s="60" t="str">
        <f>VLOOKUP(A286,Remark!J:L,3,0)</f>
        <v>PINK</v>
      </c>
      <c r="D286" s="58"/>
      <c r="E286" s="58"/>
      <c r="F286" s="83">
        <f t="shared" si="20"/>
        <v>0</v>
      </c>
      <c r="G286" s="62"/>
      <c r="H286" s="62"/>
      <c r="I286" s="83">
        <f t="shared" si="21"/>
        <v>0</v>
      </c>
      <c r="J286" s="62"/>
      <c r="K286" s="58"/>
      <c r="L286" s="83">
        <f t="shared" si="22"/>
        <v>0</v>
      </c>
      <c r="M286" s="58"/>
      <c r="N286" s="58"/>
      <c r="O286" s="83">
        <f t="shared" si="23"/>
        <v>0</v>
      </c>
      <c r="P286" s="81">
        <v>33</v>
      </c>
      <c r="Q286" s="81">
        <v>5090</v>
      </c>
      <c r="R286" s="83">
        <f t="shared" si="24"/>
        <v>1272.5</v>
      </c>
    </row>
    <row r="287" spans="1:18">
      <c r="A287" s="56" t="s">
        <v>1063</v>
      </c>
      <c r="B287" s="57" t="s">
        <v>1078</v>
      </c>
      <c r="C287" s="60" t="str">
        <f>VLOOKUP(A287,Remark!J:L,3,0)</f>
        <v>PINK</v>
      </c>
      <c r="D287" s="58"/>
      <c r="E287" s="58"/>
      <c r="F287" s="83">
        <f t="shared" si="20"/>
        <v>0</v>
      </c>
      <c r="G287" s="62"/>
      <c r="H287" s="62"/>
      <c r="I287" s="83">
        <f t="shared" si="21"/>
        <v>0</v>
      </c>
      <c r="J287" s="62"/>
      <c r="K287" s="58"/>
      <c r="L287" s="83">
        <f t="shared" si="22"/>
        <v>0</v>
      </c>
      <c r="M287" s="58"/>
      <c r="N287" s="58"/>
      <c r="O287" s="83">
        <f t="shared" si="23"/>
        <v>0</v>
      </c>
      <c r="P287" s="81">
        <v>0</v>
      </c>
      <c r="Q287" s="81">
        <v>0</v>
      </c>
      <c r="R287" s="83">
        <f t="shared" si="24"/>
        <v>0</v>
      </c>
    </row>
    <row r="288" spans="1:18">
      <c r="A288" s="56" t="s">
        <v>1064</v>
      </c>
      <c r="B288" s="57" t="s">
        <v>1079</v>
      </c>
      <c r="C288" s="60" t="str">
        <f>VLOOKUP(A288,Remark!J:L,3,0)</f>
        <v>PINK</v>
      </c>
      <c r="D288" s="58"/>
      <c r="E288" s="58"/>
      <c r="F288" s="83">
        <f t="shared" si="20"/>
        <v>0</v>
      </c>
      <c r="G288" s="62"/>
      <c r="H288" s="62"/>
      <c r="I288" s="83">
        <f t="shared" si="21"/>
        <v>0</v>
      </c>
      <c r="J288" s="62"/>
      <c r="K288" s="58"/>
      <c r="L288" s="83">
        <f t="shared" si="22"/>
        <v>0</v>
      </c>
      <c r="M288" s="58"/>
      <c r="N288" s="58"/>
      <c r="O288" s="83">
        <f t="shared" si="23"/>
        <v>0</v>
      </c>
      <c r="P288" s="81">
        <v>11</v>
      </c>
      <c r="Q288" s="81">
        <v>1180</v>
      </c>
      <c r="R288" s="83">
        <f t="shared" si="24"/>
        <v>295</v>
      </c>
    </row>
    <row r="289" spans="1:18">
      <c r="A289" s="56" t="s">
        <v>1065</v>
      </c>
      <c r="B289" s="57" t="s">
        <v>1080</v>
      </c>
      <c r="C289" s="60" t="str">
        <f>VLOOKUP(A289,Remark!J:L,3,0)</f>
        <v>PINK</v>
      </c>
      <c r="D289" s="58"/>
      <c r="E289" s="58"/>
      <c r="F289" s="83">
        <f t="shared" si="20"/>
        <v>0</v>
      </c>
      <c r="G289" s="62"/>
      <c r="H289" s="62"/>
      <c r="I289" s="83">
        <f t="shared" si="21"/>
        <v>0</v>
      </c>
      <c r="J289" s="62"/>
      <c r="K289" s="58"/>
      <c r="L289" s="83">
        <f t="shared" si="22"/>
        <v>0</v>
      </c>
      <c r="M289" s="58"/>
      <c r="N289" s="58"/>
      <c r="O289" s="83">
        <f t="shared" si="23"/>
        <v>0</v>
      </c>
      <c r="P289" s="81">
        <v>9</v>
      </c>
      <c r="Q289" s="81">
        <v>1400</v>
      </c>
      <c r="R289" s="83">
        <f t="shared" si="24"/>
        <v>350</v>
      </c>
    </row>
    <row r="290" spans="1:18">
      <c r="A290" s="56" t="s">
        <v>1066</v>
      </c>
      <c r="B290" s="57" t="s">
        <v>1081</v>
      </c>
      <c r="C290" s="60" t="str">
        <f>VLOOKUP(A290,Remark!J:L,3,0)</f>
        <v>NMIN</v>
      </c>
      <c r="D290" s="58"/>
      <c r="E290" s="58"/>
      <c r="F290" s="83">
        <f t="shared" si="20"/>
        <v>0</v>
      </c>
      <c r="G290" s="62"/>
      <c r="H290" s="62"/>
      <c r="I290" s="83">
        <f t="shared" si="21"/>
        <v>0</v>
      </c>
      <c r="J290" s="62"/>
      <c r="K290" s="58"/>
      <c r="L290" s="83">
        <f t="shared" si="22"/>
        <v>0</v>
      </c>
      <c r="M290" s="58"/>
      <c r="N290" s="58"/>
      <c r="O290" s="83">
        <f t="shared" si="23"/>
        <v>0</v>
      </c>
      <c r="P290" s="81">
        <v>6</v>
      </c>
      <c r="Q290" s="81">
        <v>545</v>
      </c>
      <c r="R290" s="83">
        <f t="shared" si="24"/>
        <v>136.25</v>
      </c>
    </row>
    <row r="291" spans="1:18">
      <c r="A291" s="56" t="s">
        <v>1067</v>
      </c>
      <c r="B291" s="57" t="s">
        <v>1082</v>
      </c>
      <c r="C291" s="60" t="str">
        <f>VLOOKUP(A291,Remark!J:L,3,0)</f>
        <v>NMIN</v>
      </c>
      <c r="D291" s="58"/>
      <c r="E291" s="58"/>
      <c r="F291" s="83">
        <f t="shared" si="20"/>
        <v>0</v>
      </c>
      <c r="G291" s="62"/>
      <c r="H291" s="62"/>
      <c r="I291" s="83">
        <f t="shared" si="21"/>
        <v>0</v>
      </c>
      <c r="J291" s="62"/>
      <c r="K291" s="58"/>
      <c r="L291" s="83">
        <f t="shared" si="22"/>
        <v>0</v>
      </c>
      <c r="M291" s="58"/>
      <c r="N291" s="58"/>
      <c r="O291" s="83">
        <f t="shared" si="23"/>
        <v>0</v>
      </c>
      <c r="P291" s="81">
        <v>15</v>
      </c>
      <c r="Q291" s="81">
        <v>2825</v>
      </c>
      <c r="R291" s="83">
        <f t="shared" si="24"/>
        <v>706.25</v>
      </c>
    </row>
    <row r="292" spans="1:18">
      <c r="A292" s="56" t="s">
        <v>1068</v>
      </c>
      <c r="B292" s="57" t="s">
        <v>1083</v>
      </c>
      <c r="C292" s="60" t="str">
        <f>VLOOKUP(A292,Remark!J:L,3,0)</f>
        <v>NMIN</v>
      </c>
      <c r="D292" s="58"/>
      <c r="E292" s="58"/>
      <c r="F292" s="83">
        <f t="shared" si="20"/>
        <v>0</v>
      </c>
      <c r="G292" s="62"/>
      <c r="H292" s="62"/>
      <c r="I292" s="83">
        <f t="shared" si="21"/>
        <v>0</v>
      </c>
      <c r="J292" s="62"/>
      <c r="K292" s="58"/>
      <c r="L292" s="83">
        <f t="shared" si="22"/>
        <v>0</v>
      </c>
      <c r="M292" s="58"/>
      <c r="N292" s="58"/>
      <c r="O292" s="83">
        <f t="shared" si="23"/>
        <v>0</v>
      </c>
      <c r="P292" s="81">
        <v>17</v>
      </c>
      <c r="Q292" s="81">
        <v>1770</v>
      </c>
      <c r="R292" s="83">
        <f t="shared" si="24"/>
        <v>442.5</v>
      </c>
    </row>
    <row r="293" spans="1:18">
      <c r="A293" s="56" t="s">
        <v>826</v>
      </c>
      <c r="B293" s="57" t="s">
        <v>827</v>
      </c>
      <c r="C293" s="60" t="str">
        <f>VLOOKUP(A293,Remark!J:L,3,0)</f>
        <v>SLOM</v>
      </c>
      <c r="D293" s="58"/>
      <c r="E293" s="58"/>
      <c r="F293" s="83">
        <f t="shared" si="20"/>
        <v>0</v>
      </c>
      <c r="G293" s="62"/>
      <c r="H293" s="62"/>
      <c r="I293" s="83">
        <f t="shared" si="21"/>
        <v>0</v>
      </c>
      <c r="J293" s="62">
        <v>0</v>
      </c>
      <c r="K293" s="58">
        <v>0</v>
      </c>
      <c r="L293" s="83">
        <f t="shared" si="22"/>
        <v>0</v>
      </c>
      <c r="M293" s="58"/>
      <c r="N293" s="58"/>
      <c r="O293" s="83">
        <f t="shared" si="23"/>
        <v>0</v>
      </c>
      <c r="P293" s="81">
        <v>0</v>
      </c>
      <c r="Q293" s="81">
        <v>0</v>
      </c>
      <c r="R293" s="83">
        <f t="shared" si="24"/>
        <v>0</v>
      </c>
    </row>
    <row r="294" spans="1:18">
      <c r="A294" s="56" t="s">
        <v>828</v>
      </c>
      <c r="B294" s="57" t="s">
        <v>829</v>
      </c>
      <c r="C294" s="60" t="str">
        <f>VLOOKUP(A294,Remark!J:L,3,0)</f>
        <v>SLOM</v>
      </c>
      <c r="D294" s="58"/>
      <c r="E294" s="58"/>
      <c r="F294" s="83">
        <f t="shared" si="20"/>
        <v>0</v>
      </c>
      <c r="G294" s="62"/>
      <c r="H294" s="62"/>
      <c r="I294" s="83">
        <f t="shared" si="21"/>
        <v>0</v>
      </c>
      <c r="J294" s="62">
        <v>0</v>
      </c>
      <c r="K294" s="58">
        <v>0</v>
      </c>
      <c r="L294" s="83">
        <f t="shared" si="22"/>
        <v>0</v>
      </c>
      <c r="M294" s="58"/>
      <c r="N294" s="58"/>
      <c r="O294" s="83">
        <f t="shared" si="23"/>
        <v>0</v>
      </c>
      <c r="P294" s="81">
        <v>3</v>
      </c>
      <c r="Q294" s="81">
        <v>450</v>
      </c>
      <c r="R294" s="83">
        <f t="shared" si="24"/>
        <v>112.5</v>
      </c>
    </row>
    <row r="295" spans="1:18">
      <c r="A295" s="56" t="s">
        <v>1032</v>
      </c>
      <c r="B295" s="80" t="s">
        <v>1040</v>
      </c>
      <c r="C295" s="60" t="str">
        <f>VLOOKUP(A295,Remark!J:L,3,0)</f>
        <v>Kerry</v>
      </c>
      <c r="D295" s="58"/>
      <c r="E295" s="58"/>
      <c r="F295" s="83">
        <f t="shared" si="20"/>
        <v>0</v>
      </c>
      <c r="G295" s="62"/>
      <c r="H295" s="62"/>
      <c r="I295" s="83">
        <f t="shared" si="21"/>
        <v>0</v>
      </c>
      <c r="J295" s="62"/>
      <c r="K295" s="58"/>
      <c r="L295" s="83">
        <f t="shared" si="22"/>
        <v>0</v>
      </c>
      <c r="M295" s="58"/>
      <c r="N295" s="58"/>
      <c r="O295" s="83">
        <f t="shared" si="23"/>
        <v>0</v>
      </c>
      <c r="P295" s="81">
        <v>0</v>
      </c>
      <c r="Q295" s="81">
        <v>100</v>
      </c>
      <c r="R295" s="83">
        <f t="shared" si="24"/>
        <v>25</v>
      </c>
    </row>
    <row r="296" spans="1:18">
      <c r="A296" s="56" t="s">
        <v>1033</v>
      </c>
      <c r="B296" s="80" t="s">
        <v>1041</v>
      </c>
      <c r="C296" s="60" t="str">
        <f>VLOOKUP(A296,Remark!J:L,3,0)</f>
        <v>NMIN</v>
      </c>
      <c r="D296" s="58"/>
      <c r="E296" s="58"/>
      <c r="F296" s="83">
        <f t="shared" si="20"/>
        <v>0</v>
      </c>
      <c r="G296" s="62"/>
      <c r="H296" s="62"/>
      <c r="I296" s="83">
        <f t="shared" si="21"/>
        <v>0</v>
      </c>
      <c r="J296" s="62"/>
      <c r="K296" s="58"/>
      <c r="L296" s="83">
        <f t="shared" si="22"/>
        <v>0</v>
      </c>
      <c r="M296" s="58"/>
      <c r="N296" s="58"/>
      <c r="O296" s="83">
        <f t="shared" si="23"/>
        <v>0</v>
      </c>
      <c r="P296" s="81">
        <v>1</v>
      </c>
      <c r="Q296" s="81">
        <v>60</v>
      </c>
      <c r="R296" s="83">
        <f t="shared" si="24"/>
        <v>15</v>
      </c>
    </row>
    <row r="297" spans="1:18">
      <c r="A297" s="56" t="s">
        <v>1034</v>
      </c>
      <c r="B297" s="80" t="s">
        <v>1042</v>
      </c>
      <c r="C297" s="60" t="str">
        <f>VLOOKUP(A297,Remark!J:L,3,0)</f>
        <v>PINK</v>
      </c>
      <c r="D297" s="58"/>
      <c r="E297" s="58"/>
      <c r="F297" s="83">
        <f t="shared" si="20"/>
        <v>0</v>
      </c>
      <c r="G297" s="62"/>
      <c r="H297" s="62"/>
      <c r="I297" s="83">
        <f t="shared" si="21"/>
        <v>0</v>
      </c>
      <c r="J297" s="62"/>
      <c r="K297" s="58"/>
      <c r="L297" s="83">
        <f t="shared" si="22"/>
        <v>0</v>
      </c>
      <c r="M297" s="58"/>
      <c r="N297" s="58"/>
      <c r="O297" s="83">
        <f t="shared" si="23"/>
        <v>0</v>
      </c>
      <c r="P297" s="81">
        <v>0</v>
      </c>
      <c r="Q297" s="81">
        <v>0</v>
      </c>
      <c r="R297" s="83">
        <f t="shared" si="24"/>
        <v>0</v>
      </c>
    </row>
    <row r="298" spans="1:18">
      <c r="A298" s="56" t="s">
        <v>1035</v>
      </c>
      <c r="B298" s="80" t="s">
        <v>1043</v>
      </c>
      <c r="C298" s="60" t="str">
        <f>VLOOKUP(A298,Remark!J:L,3,0)</f>
        <v>BKEN</v>
      </c>
      <c r="D298" s="58"/>
      <c r="E298" s="58"/>
      <c r="F298" s="83">
        <f t="shared" si="20"/>
        <v>0</v>
      </c>
      <c r="G298" s="62"/>
      <c r="H298" s="62"/>
      <c r="I298" s="83">
        <f t="shared" si="21"/>
        <v>0</v>
      </c>
      <c r="J298" s="62"/>
      <c r="K298" s="58"/>
      <c r="L298" s="83">
        <f t="shared" si="22"/>
        <v>0</v>
      </c>
      <c r="M298" s="58"/>
      <c r="N298" s="58"/>
      <c r="O298" s="83">
        <f t="shared" si="23"/>
        <v>0</v>
      </c>
      <c r="P298" s="81">
        <v>2</v>
      </c>
      <c r="Q298" s="81">
        <v>230</v>
      </c>
      <c r="R298" s="83">
        <f t="shared" si="24"/>
        <v>57.5</v>
      </c>
    </row>
    <row r="299" spans="1:18">
      <c r="A299" s="56" t="s">
        <v>1036</v>
      </c>
      <c r="B299" s="80" t="s">
        <v>1044</v>
      </c>
      <c r="C299" s="60" t="str">
        <f>VLOOKUP(A299,Remark!J:L,3,0)</f>
        <v>PINK</v>
      </c>
      <c r="D299" s="58"/>
      <c r="E299" s="58"/>
      <c r="F299" s="83">
        <f t="shared" si="20"/>
        <v>0</v>
      </c>
      <c r="G299" s="62"/>
      <c r="H299" s="62"/>
      <c r="I299" s="83">
        <f t="shared" si="21"/>
        <v>0</v>
      </c>
      <c r="J299" s="62"/>
      <c r="K299" s="58"/>
      <c r="L299" s="83">
        <f t="shared" si="22"/>
        <v>0</v>
      </c>
      <c r="M299" s="58"/>
      <c r="N299" s="58"/>
      <c r="O299" s="83">
        <f t="shared" si="23"/>
        <v>0</v>
      </c>
      <c r="P299" s="81">
        <v>7</v>
      </c>
      <c r="Q299" s="81">
        <v>905</v>
      </c>
      <c r="R299" s="83">
        <f t="shared" si="24"/>
        <v>226.25</v>
      </c>
    </row>
    <row r="300" spans="1:18">
      <c r="A300" s="56" t="s">
        <v>1037</v>
      </c>
      <c r="B300" s="80" t="s">
        <v>1045</v>
      </c>
      <c r="C300" s="60" t="str">
        <f>VLOOKUP(A300,Remark!J:L,3,0)</f>
        <v>PINK</v>
      </c>
      <c r="D300" s="58"/>
      <c r="E300" s="58"/>
      <c r="F300" s="83">
        <f t="shared" si="20"/>
        <v>0</v>
      </c>
      <c r="G300" s="62"/>
      <c r="H300" s="62"/>
      <c r="I300" s="83">
        <f t="shared" si="21"/>
        <v>0</v>
      </c>
      <c r="J300" s="62"/>
      <c r="K300" s="58"/>
      <c r="L300" s="83">
        <f t="shared" si="22"/>
        <v>0</v>
      </c>
      <c r="M300" s="58"/>
      <c r="N300" s="58"/>
      <c r="O300" s="83">
        <f t="shared" si="23"/>
        <v>0</v>
      </c>
      <c r="P300" s="81">
        <v>1</v>
      </c>
      <c r="Q300" s="81">
        <v>600</v>
      </c>
      <c r="R300" s="83">
        <f t="shared" si="24"/>
        <v>150</v>
      </c>
    </row>
    <row r="301" spans="1:18">
      <c r="A301" s="56" t="s">
        <v>1038</v>
      </c>
      <c r="B301" s="80" t="s">
        <v>1046</v>
      </c>
      <c r="C301" s="60" t="str">
        <f>VLOOKUP(A301,Remark!J:L,3,0)</f>
        <v>PINK</v>
      </c>
      <c r="D301" s="58"/>
      <c r="E301" s="58"/>
      <c r="F301" s="83">
        <f t="shared" si="20"/>
        <v>0</v>
      </c>
      <c r="G301" s="62"/>
      <c r="H301" s="62"/>
      <c r="I301" s="83">
        <f t="shared" si="21"/>
        <v>0</v>
      </c>
      <c r="J301" s="62"/>
      <c r="K301" s="58"/>
      <c r="L301" s="83">
        <f t="shared" si="22"/>
        <v>0</v>
      </c>
      <c r="M301" s="58"/>
      <c r="N301" s="58"/>
      <c r="O301" s="83">
        <f t="shared" si="23"/>
        <v>0</v>
      </c>
      <c r="P301" s="81">
        <v>7</v>
      </c>
      <c r="Q301" s="81">
        <v>645</v>
      </c>
      <c r="R301" s="83">
        <f t="shared" si="24"/>
        <v>161.25</v>
      </c>
    </row>
    <row r="302" spans="1:18">
      <c r="A302" s="56" t="s">
        <v>1039</v>
      </c>
      <c r="B302" s="80" t="s">
        <v>1047</v>
      </c>
      <c r="C302" s="60" t="str">
        <f>VLOOKUP(A302,Remark!J:L,3,0)</f>
        <v>PINK</v>
      </c>
      <c r="D302" s="58"/>
      <c r="E302" s="58"/>
      <c r="F302" s="83">
        <f t="shared" si="20"/>
        <v>0</v>
      </c>
      <c r="G302" s="62"/>
      <c r="H302" s="62"/>
      <c r="I302" s="83">
        <f t="shared" si="21"/>
        <v>0</v>
      </c>
      <c r="J302" s="62"/>
      <c r="K302" s="58"/>
      <c r="L302" s="83">
        <f t="shared" si="22"/>
        <v>0</v>
      </c>
      <c r="M302" s="58"/>
      <c r="N302" s="58"/>
      <c r="O302" s="83">
        <f t="shared" si="23"/>
        <v>0</v>
      </c>
      <c r="P302" s="81">
        <v>6</v>
      </c>
      <c r="Q302" s="81">
        <v>400</v>
      </c>
      <c r="R302" s="83">
        <f t="shared" si="24"/>
        <v>100</v>
      </c>
    </row>
    <row r="303" spans="1:18">
      <c r="A303" s="147" t="s">
        <v>927</v>
      </c>
      <c r="B303" s="148"/>
      <c r="C303" s="149"/>
      <c r="D303" s="63">
        <f>SUM(D3:D302)</f>
        <v>1489</v>
      </c>
      <c r="E303" s="63">
        <f t="shared" ref="E303:R303" si="25">SUM(E3:E302)</f>
        <v>147140</v>
      </c>
      <c r="F303" s="63">
        <f t="shared" si="25"/>
        <v>36785</v>
      </c>
      <c r="G303" s="63">
        <f t="shared" si="25"/>
        <v>5036</v>
      </c>
      <c r="H303" s="63">
        <f t="shared" si="25"/>
        <v>476860</v>
      </c>
      <c r="I303" s="63">
        <f t="shared" si="25"/>
        <v>119215</v>
      </c>
      <c r="J303" s="63">
        <f t="shared" si="25"/>
        <v>11651</v>
      </c>
      <c r="K303" s="63">
        <f t="shared" si="25"/>
        <v>1102215</v>
      </c>
      <c r="L303" s="63">
        <f t="shared" si="25"/>
        <v>275553.75</v>
      </c>
      <c r="M303" s="63">
        <f t="shared" si="25"/>
        <v>0</v>
      </c>
      <c r="N303" s="63">
        <f t="shared" si="25"/>
        <v>1579055</v>
      </c>
      <c r="O303" s="63">
        <f t="shared" si="25"/>
        <v>394763.75</v>
      </c>
      <c r="P303" s="63">
        <f t="shared" si="25"/>
        <v>19597</v>
      </c>
      <c r="Q303" s="63">
        <f>SUM(Q3:Q302)</f>
        <v>2007160</v>
      </c>
      <c r="R303" s="152">
        <f>SUM(R3:R302)</f>
        <v>501790</v>
      </c>
    </row>
  </sheetData>
  <mergeCells count="9">
    <mergeCell ref="G1:I1"/>
    <mergeCell ref="J1:L1"/>
    <mergeCell ref="M1:O1"/>
    <mergeCell ref="P1:R1"/>
    <mergeCell ref="A303:C303"/>
    <mergeCell ref="A1:A2"/>
    <mergeCell ref="B1:B2"/>
    <mergeCell ref="C1:C2"/>
    <mergeCell ref="D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02"/>
  <sheetViews>
    <sheetView showGridLines="0" workbookViewId="0">
      <selection activeCell="J9" sqref="J9"/>
    </sheetView>
  </sheetViews>
  <sheetFormatPr defaultRowHeight="15"/>
  <cols>
    <col min="1" max="1" width="3" customWidth="1"/>
    <col min="2" max="2" width="5.85546875" customWidth="1"/>
    <col min="3" max="3" width="24.42578125" bestFit="1" customWidth="1"/>
    <col min="5" max="5" width="2.28515625" customWidth="1"/>
    <col min="6" max="6" width="6.140625" customWidth="1"/>
    <col min="7" max="7" width="43.42578125" bestFit="1" customWidth="1"/>
    <col min="9" max="9" width="2.42578125" customWidth="1"/>
    <col min="10" max="10" width="9.7109375" customWidth="1"/>
    <col min="11" max="11" width="39.5703125" bestFit="1" customWidth="1"/>
    <col min="13" max="13" width="1.85546875" customWidth="1"/>
    <col min="15" max="15" width="33.42578125" customWidth="1"/>
    <col min="16" max="16" width="9.7109375" customWidth="1"/>
  </cols>
  <sheetData>
    <row r="1" spans="2:16" ht="19.5" customHeight="1">
      <c r="B1" s="5" t="s">
        <v>45</v>
      </c>
      <c r="F1" s="5" t="s">
        <v>262</v>
      </c>
      <c r="J1" s="5" t="s">
        <v>830</v>
      </c>
      <c r="N1" s="27" t="s">
        <v>923</v>
      </c>
    </row>
    <row r="2" spans="2:16">
      <c r="B2" s="17" t="s">
        <v>0</v>
      </c>
      <c r="C2" s="19" t="s">
        <v>2</v>
      </c>
      <c r="D2" s="18" t="s">
        <v>1</v>
      </c>
      <c r="F2" s="14" t="s">
        <v>0</v>
      </c>
      <c r="G2" s="15" t="s">
        <v>2</v>
      </c>
      <c r="H2" s="14" t="s">
        <v>1</v>
      </c>
      <c r="J2" s="16" t="s">
        <v>0</v>
      </c>
      <c r="K2" s="16" t="s">
        <v>2</v>
      </c>
      <c r="L2" s="16" t="s">
        <v>1</v>
      </c>
      <c r="N2" s="26" t="s">
        <v>0</v>
      </c>
      <c r="O2" s="26" t="s">
        <v>2</v>
      </c>
      <c r="P2" s="26" t="s">
        <v>1</v>
      </c>
    </row>
    <row r="3" spans="2:16" s="20" customFormat="1" ht="12.75">
      <c r="B3" s="1">
        <v>1</v>
      </c>
      <c r="C3" s="2" t="s">
        <v>4</v>
      </c>
      <c r="D3" s="1" t="s">
        <v>3</v>
      </c>
      <c r="F3" s="1">
        <v>1</v>
      </c>
      <c r="G3" s="12" t="s">
        <v>46</v>
      </c>
      <c r="H3" s="6" t="s">
        <v>5</v>
      </c>
      <c r="J3" s="29" t="s">
        <v>263</v>
      </c>
      <c r="K3" s="30" t="s">
        <v>264</v>
      </c>
      <c r="L3" s="29" t="s">
        <v>265</v>
      </c>
      <c r="N3" s="94" t="s">
        <v>919</v>
      </c>
      <c r="O3" s="12" t="s">
        <v>920</v>
      </c>
      <c r="P3" s="3" t="s">
        <v>552</v>
      </c>
    </row>
    <row r="4" spans="2:16" s="20" customFormat="1" ht="12.75">
      <c r="B4" s="1">
        <v>2</v>
      </c>
      <c r="C4" s="2" t="s">
        <v>6</v>
      </c>
      <c r="D4" s="1" t="s">
        <v>5</v>
      </c>
      <c r="F4" s="1">
        <v>2</v>
      </c>
      <c r="G4" s="12" t="s">
        <v>47</v>
      </c>
      <c r="H4" s="6" t="s">
        <v>21</v>
      </c>
      <c r="J4" s="29" t="s">
        <v>266</v>
      </c>
      <c r="K4" s="30" t="s">
        <v>267</v>
      </c>
      <c r="L4" s="29" t="s">
        <v>265</v>
      </c>
      <c r="N4" s="94" t="s">
        <v>921</v>
      </c>
      <c r="O4" s="12" t="s">
        <v>922</v>
      </c>
      <c r="P4" s="3" t="s">
        <v>5</v>
      </c>
    </row>
    <row r="5" spans="2:16" s="20" customFormat="1" ht="12.75">
      <c r="B5" s="1">
        <v>3</v>
      </c>
      <c r="C5" s="2" t="s">
        <v>7</v>
      </c>
      <c r="D5" s="1" t="s">
        <v>5</v>
      </c>
      <c r="F5" s="1">
        <v>3</v>
      </c>
      <c r="G5" s="12" t="s">
        <v>48</v>
      </c>
      <c r="H5" s="6" t="s">
        <v>5</v>
      </c>
      <c r="J5" s="29" t="s">
        <v>268</v>
      </c>
      <c r="K5" s="30" t="s">
        <v>269</v>
      </c>
      <c r="L5" s="29" t="s">
        <v>265</v>
      </c>
    </row>
    <row r="6" spans="2:16" s="20" customFormat="1" ht="12.75">
      <c r="B6" s="1">
        <v>4</v>
      </c>
      <c r="C6" s="2" t="s">
        <v>8</v>
      </c>
      <c r="D6" s="1" t="s">
        <v>5</v>
      </c>
      <c r="F6" s="1">
        <v>4</v>
      </c>
      <c r="G6" s="12" t="s">
        <v>49</v>
      </c>
      <c r="H6" s="6" t="s">
        <v>5</v>
      </c>
      <c r="J6" s="29" t="s">
        <v>270</v>
      </c>
      <c r="K6" s="30" t="s">
        <v>271</v>
      </c>
      <c r="L6" s="29" t="s">
        <v>84</v>
      </c>
    </row>
    <row r="7" spans="2:16" s="20" customFormat="1" ht="12.75">
      <c r="B7" s="1">
        <v>5</v>
      </c>
      <c r="C7" s="2" t="s">
        <v>9</v>
      </c>
      <c r="D7" s="1" t="s">
        <v>5</v>
      </c>
      <c r="F7" s="1">
        <v>5</v>
      </c>
      <c r="G7" s="12" t="s">
        <v>50</v>
      </c>
      <c r="H7" s="6" t="s">
        <v>5</v>
      </c>
      <c r="J7" s="29" t="s">
        <v>272</v>
      </c>
      <c r="K7" s="30" t="s">
        <v>273</v>
      </c>
      <c r="L7" s="29" t="s">
        <v>265</v>
      </c>
    </row>
    <row r="8" spans="2:16" s="20" customFormat="1" ht="12.75">
      <c r="B8" s="1">
        <v>6</v>
      </c>
      <c r="C8" s="2" t="s">
        <v>10</v>
      </c>
      <c r="D8" s="1" t="s">
        <v>5</v>
      </c>
      <c r="F8" s="1">
        <v>6</v>
      </c>
      <c r="G8" s="12" t="s">
        <v>51</v>
      </c>
      <c r="H8" s="6" t="s">
        <v>5</v>
      </c>
      <c r="J8" s="29" t="s">
        <v>274</v>
      </c>
      <c r="K8" s="30" t="s">
        <v>275</v>
      </c>
      <c r="L8" s="29" t="s">
        <v>265</v>
      </c>
    </row>
    <row r="9" spans="2:16" s="20" customFormat="1" ht="12.75">
      <c r="B9" s="1">
        <v>7</v>
      </c>
      <c r="C9" s="2" t="s">
        <v>11</v>
      </c>
      <c r="D9" s="1" t="s">
        <v>5</v>
      </c>
      <c r="F9" s="1">
        <v>7</v>
      </c>
      <c r="G9" s="12" t="s">
        <v>52</v>
      </c>
      <c r="H9" s="6" t="s">
        <v>5</v>
      </c>
      <c r="J9" s="29" t="s">
        <v>276</v>
      </c>
      <c r="K9" s="30" t="s">
        <v>277</v>
      </c>
      <c r="L9" s="29" t="s">
        <v>14</v>
      </c>
    </row>
    <row r="10" spans="2:16" s="20" customFormat="1" ht="12.75">
      <c r="B10" s="1">
        <v>8</v>
      </c>
      <c r="C10" s="2" t="s">
        <v>13</v>
      </c>
      <c r="D10" s="1" t="s">
        <v>12</v>
      </c>
      <c r="F10" s="1">
        <v>8</v>
      </c>
      <c r="G10" s="12" t="s">
        <v>53</v>
      </c>
      <c r="H10" s="6" t="s">
        <v>5</v>
      </c>
      <c r="J10" s="29" t="s">
        <v>278</v>
      </c>
      <c r="K10" s="30" t="s">
        <v>279</v>
      </c>
      <c r="L10" s="29" t="s">
        <v>259</v>
      </c>
    </row>
    <row r="11" spans="2:16" s="20" customFormat="1" ht="12.75">
      <c r="B11" s="1">
        <v>9</v>
      </c>
      <c r="C11" s="2" t="s">
        <v>15</v>
      </c>
      <c r="D11" s="1" t="s">
        <v>14</v>
      </c>
      <c r="F11" s="1">
        <v>9</v>
      </c>
      <c r="G11" s="12" t="s">
        <v>54</v>
      </c>
      <c r="H11" s="6" t="s">
        <v>5</v>
      </c>
      <c r="J11" s="29" t="s">
        <v>280</v>
      </c>
      <c r="K11" s="30" t="s">
        <v>281</v>
      </c>
      <c r="L11" s="29" t="s">
        <v>265</v>
      </c>
    </row>
    <row r="12" spans="2:16" s="20" customFormat="1" ht="12.75">
      <c r="B12" s="1">
        <v>10</v>
      </c>
      <c r="C12" s="2" t="s">
        <v>17</v>
      </c>
      <c r="D12" s="1" t="s">
        <v>16</v>
      </c>
      <c r="F12" s="1">
        <v>10</v>
      </c>
      <c r="G12" s="12" t="s">
        <v>55</v>
      </c>
      <c r="H12" s="8" t="s">
        <v>19</v>
      </c>
      <c r="J12" s="29" t="s">
        <v>282</v>
      </c>
      <c r="K12" s="30" t="s">
        <v>283</v>
      </c>
      <c r="L12" s="29" t="s">
        <v>284</v>
      </c>
    </row>
    <row r="13" spans="2:16" s="20" customFormat="1" ht="12.75">
      <c r="B13" s="1">
        <v>11</v>
      </c>
      <c r="C13" s="2" t="s">
        <v>18</v>
      </c>
      <c r="D13" s="1" t="s">
        <v>5</v>
      </c>
      <c r="F13" s="1">
        <v>11</v>
      </c>
      <c r="G13" s="12" t="s">
        <v>56</v>
      </c>
      <c r="H13" s="8" t="s">
        <v>29</v>
      </c>
      <c r="J13" s="29" t="s">
        <v>285</v>
      </c>
      <c r="K13" s="30" t="s">
        <v>286</v>
      </c>
      <c r="L13" s="29" t="s">
        <v>12</v>
      </c>
    </row>
    <row r="14" spans="2:16" s="20" customFormat="1" ht="12.75">
      <c r="B14" s="1">
        <v>12</v>
      </c>
      <c r="C14" s="2" t="s">
        <v>20</v>
      </c>
      <c r="D14" s="1" t="s">
        <v>19</v>
      </c>
      <c r="F14" s="1">
        <v>12</v>
      </c>
      <c r="G14" s="12" t="s">
        <v>57</v>
      </c>
      <c r="H14" s="8" t="s">
        <v>19</v>
      </c>
      <c r="J14" s="29" t="s">
        <v>287</v>
      </c>
      <c r="K14" s="30" t="s">
        <v>288</v>
      </c>
      <c r="L14" s="29" t="s">
        <v>125</v>
      </c>
    </row>
    <row r="15" spans="2:16" s="20" customFormat="1" ht="12.75">
      <c r="B15" s="1">
        <v>13</v>
      </c>
      <c r="C15" s="2" t="s">
        <v>22</v>
      </c>
      <c r="D15" s="1" t="s">
        <v>21</v>
      </c>
      <c r="F15" s="1">
        <v>13</v>
      </c>
      <c r="G15" s="12" t="s">
        <v>59</v>
      </c>
      <c r="H15" s="8" t="s">
        <v>58</v>
      </c>
      <c r="J15" s="29" t="s">
        <v>289</v>
      </c>
      <c r="K15" s="30" t="s">
        <v>290</v>
      </c>
      <c r="L15" s="29" t="s">
        <v>38</v>
      </c>
    </row>
    <row r="16" spans="2:16" s="20" customFormat="1" ht="12.75">
      <c r="B16" s="1">
        <v>14</v>
      </c>
      <c r="C16" s="2" t="s">
        <v>24</v>
      </c>
      <c r="D16" s="1" t="s">
        <v>23</v>
      </c>
      <c r="F16" s="1">
        <v>14</v>
      </c>
      <c r="G16" s="12" t="s">
        <v>60</v>
      </c>
      <c r="H16" s="8" t="s">
        <v>58</v>
      </c>
      <c r="J16" s="29" t="s">
        <v>291</v>
      </c>
      <c r="K16" s="30" t="s">
        <v>292</v>
      </c>
      <c r="L16" s="29" t="s">
        <v>34</v>
      </c>
    </row>
    <row r="17" spans="2:12" s="20" customFormat="1" ht="12.75">
      <c r="B17" s="1">
        <v>15</v>
      </c>
      <c r="C17" s="2" t="s">
        <v>26</v>
      </c>
      <c r="D17" s="1" t="s">
        <v>25</v>
      </c>
      <c r="F17" s="1">
        <v>15</v>
      </c>
      <c r="G17" s="12" t="s">
        <v>61</v>
      </c>
      <c r="H17" s="8" t="s">
        <v>5</v>
      </c>
      <c r="J17" s="29" t="s">
        <v>293</v>
      </c>
      <c r="K17" s="30" t="s">
        <v>294</v>
      </c>
      <c r="L17" s="29" t="s">
        <v>265</v>
      </c>
    </row>
    <row r="18" spans="2:12" s="20" customFormat="1" ht="12.75">
      <c r="B18" s="1">
        <v>16</v>
      </c>
      <c r="C18" s="2" t="s">
        <v>27</v>
      </c>
      <c r="D18" s="1" t="s">
        <v>5</v>
      </c>
      <c r="F18" s="1">
        <v>16</v>
      </c>
      <c r="G18" s="12" t="s">
        <v>62</v>
      </c>
      <c r="H18" s="8" t="s">
        <v>19</v>
      </c>
      <c r="J18" s="29" t="s">
        <v>295</v>
      </c>
      <c r="K18" s="30" t="s">
        <v>296</v>
      </c>
      <c r="L18" s="29" t="s">
        <v>297</v>
      </c>
    </row>
    <row r="19" spans="2:12" s="20" customFormat="1" ht="12.75">
      <c r="B19" s="1">
        <v>17</v>
      </c>
      <c r="C19" s="2" t="s">
        <v>28</v>
      </c>
      <c r="D19" s="1" t="s">
        <v>16</v>
      </c>
      <c r="F19" s="1">
        <v>17</v>
      </c>
      <c r="G19" s="12" t="s">
        <v>63</v>
      </c>
      <c r="H19" s="8" t="s">
        <v>5</v>
      </c>
      <c r="J19" s="29" t="s">
        <v>298</v>
      </c>
      <c r="K19" s="30" t="s">
        <v>299</v>
      </c>
      <c r="L19" s="29" t="s">
        <v>25</v>
      </c>
    </row>
    <row r="20" spans="2:12" s="20" customFormat="1" ht="12.75">
      <c r="B20" s="1">
        <v>18</v>
      </c>
      <c r="C20" s="4" t="s">
        <v>30</v>
      </c>
      <c r="D20" s="3" t="s">
        <v>29</v>
      </c>
      <c r="F20" s="1">
        <v>18</v>
      </c>
      <c r="G20" s="12" t="s">
        <v>64</v>
      </c>
      <c r="H20" s="8" t="s">
        <v>58</v>
      </c>
      <c r="J20" s="29" t="s">
        <v>300</v>
      </c>
      <c r="K20" s="30" t="s">
        <v>301</v>
      </c>
      <c r="L20" s="29" t="s">
        <v>302</v>
      </c>
    </row>
    <row r="21" spans="2:12" s="20" customFormat="1" ht="12.75">
      <c r="B21" s="1">
        <v>19</v>
      </c>
      <c r="C21" s="4" t="s">
        <v>31</v>
      </c>
      <c r="D21" s="3" t="s">
        <v>29</v>
      </c>
      <c r="F21" s="1">
        <v>19</v>
      </c>
      <c r="G21" s="12" t="s">
        <v>65</v>
      </c>
      <c r="H21" s="8" t="s">
        <v>5</v>
      </c>
      <c r="J21" s="29" t="s">
        <v>303</v>
      </c>
      <c r="K21" s="30" t="s">
        <v>304</v>
      </c>
      <c r="L21" s="29" t="s">
        <v>302</v>
      </c>
    </row>
    <row r="22" spans="2:12" s="20" customFormat="1" ht="12.75">
      <c r="B22" s="1">
        <v>20</v>
      </c>
      <c r="C22" s="4" t="s">
        <v>33</v>
      </c>
      <c r="D22" s="3" t="s">
        <v>32</v>
      </c>
      <c r="F22" s="1">
        <v>20</v>
      </c>
      <c r="G22" s="12" t="s">
        <v>67</v>
      </c>
      <c r="H22" s="6" t="s">
        <v>66</v>
      </c>
      <c r="J22" s="29" t="s">
        <v>305</v>
      </c>
      <c r="K22" s="30" t="s">
        <v>306</v>
      </c>
      <c r="L22" s="29" t="s">
        <v>307</v>
      </c>
    </row>
    <row r="23" spans="2:12" s="20" customFormat="1" ht="12.75">
      <c r="B23" s="1">
        <v>21</v>
      </c>
      <c r="C23" s="4" t="s">
        <v>35</v>
      </c>
      <c r="D23" s="3" t="s">
        <v>34</v>
      </c>
      <c r="F23" s="1">
        <v>21</v>
      </c>
      <c r="G23" s="12" t="s">
        <v>68</v>
      </c>
      <c r="H23" s="6" t="s">
        <v>19</v>
      </c>
      <c r="J23" s="29" t="s">
        <v>308</v>
      </c>
      <c r="K23" s="30" t="s">
        <v>309</v>
      </c>
      <c r="L23" s="29" t="s">
        <v>310</v>
      </c>
    </row>
    <row r="24" spans="2:12" s="20" customFormat="1" ht="12.75">
      <c r="B24" s="1">
        <v>22</v>
      </c>
      <c r="C24" s="4" t="s">
        <v>37</v>
      </c>
      <c r="D24" s="3" t="s">
        <v>36</v>
      </c>
      <c r="F24" s="1">
        <v>22</v>
      </c>
      <c r="G24" s="12" t="s">
        <v>69</v>
      </c>
      <c r="H24" s="6" t="s">
        <v>12</v>
      </c>
      <c r="J24" s="29" t="s">
        <v>311</v>
      </c>
      <c r="K24" s="30" t="s">
        <v>312</v>
      </c>
      <c r="L24" s="29" t="s">
        <v>313</v>
      </c>
    </row>
    <row r="25" spans="2:12" s="20" customFormat="1" ht="12.75">
      <c r="B25" s="1">
        <v>23</v>
      </c>
      <c r="C25" s="4" t="s">
        <v>39</v>
      </c>
      <c r="D25" s="3" t="s">
        <v>38</v>
      </c>
      <c r="F25" s="1">
        <v>23</v>
      </c>
      <c r="G25" s="12" t="s">
        <v>70</v>
      </c>
      <c r="H25" s="6" t="s">
        <v>66</v>
      </c>
      <c r="J25" s="29" t="s">
        <v>314</v>
      </c>
      <c r="K25" s="30" t="s">
        <v>315</v>
      </c>
      <c r="L25" s="29" t="s">
        <v>123</v>
      </c>
    </row>
    <row r="26" spans="2:12" s="20" customFormat="1" ht="12.75">
      <c r="B26" s="1">
        <v>24</v>
      </c>
      <c r="C26" s="4" t="s">
        <v>41</v>
      </c>
      <c r="D26" s="3" t="s">
        <v>40</v>
      </c>
      <c r="F26" s="1">
        <v>24</v>
      </c>
      <c r="G26" s="12" t="s">
        <v>71</v>
      </c>
      <c r="H26" s="6" t="s">
        <v>66</v>
      </c>
      <c r="J26" s="29" t="s">
        <v>316</v>
      </c>
      <c r="K26" s="30" t="s">
        <v>317</v>
      </c>
      <c r="L26" s="29" t="s">
        <v>84</v>
      </c>
    </row>
    <row r="27" spans="2:12" s="20" customFormat="1" ht="12.75">
      <c r="B27" s="1">
        <v>25</v>
      </c>
      <c r="C27" s="4" t="s">
        <v>42</v>
      </c>
      <c r="D27" s="1" t="s">
        <v>23</v>
      </c>
      <c r="F27" s="1">
        <v>25</v>
      </c>
      <c r="G27" s="12" t="s">
        <v>72</v>
      </c>
      <c r="H27" s="6" t="s">
        <v>5</v>
      </c>
      <c r="J27" s="29" t="s">
        <v>318</v>
      </c>
      <c r="K27" s="30" t="s">
        <v>319</v>
      </c>
      <c r="L27" s="29" t="s">
        <v>29</v>
      </c>
    </row>
    <row r="28" spans="2:12" s="20" customFormat="1" ht="12.75">
      <c r="B28" s="1">
        <v>26</v>
      </c>
      <c r="C28" s="4" t="s">
        <v>44</v>
      </c>
      <c r="D28" s="1" t="s">
        <v>43</v>
      </c>
      <c r="F28" s="1">
        <v>26</v>
      </c>
      <c r="G28" s="12" t="s">
        <v>73</v>
      </c>
      <c r="H28" s="6" t="s">
        <v>3</v>
      </c>
      <c r="J28" s="29" t="s">
        <v>320</v>
      </c>
      <c r="K28" s="30" t="s">
        <v>321</v>
      </c>
      <c r="L28" s="29" t="s">
        <v>322</v>
      </c>
    </row>
    <row r="29" spans="2:12" s="20" customFormat="1" ht="12.75">
      <c r="B29" s="22">
        <v>27</v>
      </c>
      <c r="C29" s="24" t="s">
        <v>831</v>
      </c>
      <c r="D29" s="3" t="s">
        <v>284</v>
      </c>
      <c r="F29" s="1">
        <v>27</v>
      </c>
      <c r="G29" s="12" t="s">
        <v>74</v>
      </c>
      <c r="H29" s="6" t="s">
        <v>3</v>
      </c>
      <c r="J29" s="29" t="s">
        <v>323</v>
      </c>
      <c r="K29" s="30" t="s">
        <v>324</v>
      </c>
      <c r="L29" s="29" t="s">
        <v>36</v>
      </c>
    </row>
    <row r="30" spans="2:12" s="20" customFormat="1" ht="12.75">
      <c r="B30" s="22">
        <v>28</v>
      </c>
      <c r="C30" s="24" t="s">
        <v>832</v>
      </c>
      <c r="D30" s="22" t="s">
        <v>5</v>
      </c>
      <c r="F30" s="1">
        <v>28</v>
      </c>
      <c r="G30" s="12" t="s">
        <v>75</v>
      </c>
      <c r="H30" s="6" t="s">
        <v>3</v>
      </c>
      <c r="J30" s="29" t="s">
        <v>325</v>
      </c>
      <c r="K30" s="30" t="s">
        <v>326</v>
      </c>
      <c r="L30" s="29" t="s">
        <v>322</v>
      </c>
    </row>
    <row r="31" spans="2:12" s="20" customFormat="1" ht="12.75">
      <c r="B31" s="22">
        <v>29</v>
      </c>
      <c r="C31" s="24" t="s">
        <v>833</v>
      </c>
      <c r="D31" s="3" t="s">
        <v>313</v>
      </c>
      <c r="F31" s="1">
        <v>29</v>
      </c>
      <c r="G31" s="12" t="s">
        <v>76</v>
      </c>
      <c r="H31" s="6" t="s">
        <v>12</v>
      </c>
      <c r="J31" s="29" t="s">
        <v>327</v>
      </c>
      <c r="K31" s="30" t="s">
        <v>328</v>
      </c>
      <c r="L31" s="29" t="s">
        <v>34</v>
      </c>
    </row>
    <row r="32" spans="2:12" s="20" customFormat="1" ht="12.75">
      <c r="B32" s="22">
        <v>30</v>
      </c>
      <c r="C32" s="24" t="s">
        <v>834</v>
      </c>
      <c r="D32" s="3" t="s">
        <v>501</v>
      </c>
      <c r="F32" s="1">
        <v>30</v>
      </c>
      <c r="G32" s="12" t="s">
        <v>77</v>
      </c>
      <c r="H32" s="6" t="s">
        <v>3</v>
      </c>
      <c r="J32" s="29" t="s">
        <v>329</v>
      </c>
      <c r="K32" s="30" t="s">
        <v>330</v>
      </c>
      <c r="L32" s="29" t="s">
        <v>123</v>
      </c>
    </row>
    <row r="33" spans="2:12" s="20" customFormat="1" ht="12.75">
      <c r="B33" s="22">
        <v>31</v>
      </c>
      <c r="C33" s="24" t="s">
        <v>835</v>
      </c>
      <c r="D33" s="3" t="s">
        <v>307</v>
      </c>
      <c r="F33" s="1">
        <v>31</v>
      </c>
      <c r="G33" s="12" t="s">
        <v>78</v>
      </c>
      <c r="H33" s="6" t="s">
        <v>3</v>
      </c>
      <c r="J33" s="29" t="s">
        <v>331</v>
      </c>
      <c r="K33" s="30" t="s">
        <v>332</v>
      </c>
      <c r="L33" s="29" t="s">
        <v>284</v>
      </c>
    </row>
    <row r="34" spans="2:12" s="20" customFormat="1" ht="12.75">
      <c r="B34" s="22">
        <v>32</v>
      </c>
      <c r="C34" s="24" t="s">
        <v>836</v>
      </c>
      <c r="D34" s="93" t="s">
        <v>5</v>
      </c>
      <c r="F34" s="1">
        <v>32</v>
      </c>
      <c r="G34" s="12" t="s">
        <v>79</v>
      </c>
      <c r="H34" s="6" t="s">
        <v>19</v>
      </c>
      <c r="J34" s="29" t="s">
        <v>333</v>
      </c>
      <c r="K34" s="30" t="s">
        <v>334</v>
      </c>
      <c r="L34" s="29" t="s">
        <v>43</v>
      </c>
    </row>
    <row r="35" spans="2:12" s="20" customFormat="1" ht="12.75">
      <c r="B35" s="22">
        <v>33</v>
      </c>
      <c r="C35" s="24" t="s">
        <v>837</v>
      </c>
      <c r="D35" s="93" t="s">
        <v>5</v>
      </c>
      <c r="F35" s="1">
        <v>33</v>
      </c>
      <c r="G35" s="12" t="s">
        <v>80</v>
      </c>
      <c r="H35" s="6" t="s">
        <v>12</v>
      </c>
      <c r="J35" s="29" t="s">
        <v>335</v>
      </c>
      <c r="K35" s="30" t="s">
        <v>336</v>
      </c>
      <c r="L35" s="29" t="s">
        <v>23</v>
      </c>
    </row>
    <row r="36" spans="2:12" s="20" customFormat="1" ht="12.75">
      <c r="B36" s="22">
        <v>34</v>
      </c>
      <c r="C36" s="24" t="s">
        <v>838</v>
      </c>
      <c r="D36" s="93" t="s">
        <v>5</v>
      </c>
      <c r="F36" s="1">
        <v>34</v>
      </c>
      <c r="G36" s="12" t="s">
        <v>81</v>
      </c>
      <c r="H36" s="6" t="s">
        <v>19</v>
      </c>
      <c r="J36" s="29" t="s">
        <v>337</v>
      </c>
      <c r="K36" s="30" t="s">
        <v>338</v>
      </c>
      <c r="L36" s="29" t="s">
        <v>23</v>
      </c>
    </row>
    <row r="37" spans="2:12" s="20" customFormat="1" ht="12.75">
      <c r="B37" s="22">
        <v>35</v>
      </c>
      <c r="C37" s="24" t="s">
        <v>839</v>
      </c>
      <c r="D37" s="93" t="s">
        <v>5</v>
      </c>
      <c r="F37" s="1">
        <v>35</v>
      </c>
      <c r="G37" s="12" t="s">
        <v>82</v>
      </c>
      <c r="H37" s="6" t="s">
        <v>19</v>
      </c>
      <c r="J37" s="29" t="s">
        <v>339</v>
      </c>
      <c r="K37" s="30" t="s">
        <v>340</v>
      </c>
      <c r="L37" s="29" t="s">
        <v>341</v>
      </c>
    </row>
    <row r="38" spans="2:12" s="20" customFormat="1" ht="12.75">
      <c r="B38" s="22">
        <v>36</v>
      </c>
      <c r="C38" s="24" t="s">
        <v>840</v>
      </c>
      <c r="D38" s="3" t="s">
        <v>364</v>
      </c>
      <c r="F38" s="1">
        <v>36</v>
      </c>
      <c r="G38" s="12" t="s">
        <v>83</v>
      </c>
      <c r="H38" s="6" t="s">
        <v>5</v>
      </c>
      <c r="J38" s="29" t="s">
        <v>342</v>
      </c>
      <c r="K38" s="30" t="s">
        <v>343</v>
      </c>
      <c r="L38" s="29" t="s">
        <v>66</v>
      </c>
    </row>
    <row r="39" spans="2:12" s="20" customFormat="1" ht="12.75">
      <c r="F39" s="1">
        <v>37</v>
      </c>
      <c r="G39" s="12" t="s">
        <v>85</v>
      </c>
      <c r="H39" s="6" t="s">
        <v>84</v>
      </c>
      <c r="J39" s="29" t="s">
        <v>344</v>
      </c>
      <c r="K39" s="30" t="s">
        <v>345</v>
      </c>
      <c r="L39" s="29" t="s">
        <v>130</v>
      </c>
    </row>
    <row r="40" spans="2:12" s="20" customFormat="1" ht="12.75">
      <c r="F40" s="1">
        <v>38</v>
      </c>
      <c r="G40" s="12" t="s">
        <v>86</v>
      </c>
      <c r="H40" s="6" t="s">
        <v>21</v>
      </c>
      <c r="J40" s="29" t="s">
        <v>346</v>
      </c>
      <c r="K40" s="30" t="s">
        <v>347</v>
      </c>
      <c r="L40" s="29" t="s">
        <v>191</v>
      </c>
    </row>
    <row r="41" spans="2:12" s="20" customFormat="1" ht="12.75">
      <c r="F41" s="1">
        <v>39</v>
      </c>
      <c r="G41" s="12" t="s">
        <v>87</v>
      </c>
      <c r="H41" s="6" t="s">
        <v>21</v>
      </c>
      <c r="J41" s="29" t="s">
        <v>348</v>
      </c>
      <c r="K41" s="30" t="s">
        <v>349</v>
      </c>
      <c r="L41" s="29" t="s">
        <v>66</v>
      </c>
    </row>
    <row r="42" spans="2:12" s="20" customFormat="1" ht="12.75">
      <c r="F42" s="1">
        <v>40</v>
      </c>
      <c r="G42" s="12" t="s">
        <v>88</v>
      </c>
      <c r="H42" s="6" t="s">
        <v>21</v>
      </c>
      <c r="J42" s="29" t="s">
        <v>350</v>
      </c>
      <c r="K42" s="30" t="s">
        <v>351</v>
      </c>
      <c r="L42" s="29" t="s">
        <v>307</v>
      </c>
    </row>
    <row r="43" spans="2:12" s="20" customFormat="1" ht="12.75">
      <c r="F43" s="1">
        <v>41</v>
      </c>
      <c r="G43" s="12" t="s">
        <v>89</v>
      </c>
      <c r="H43" s="6" t="s">
        <v>21</v>
      </c>
      <c r="J43" s="29" t="s">
        <v>352</v>
      </c>
      <c r="K43" s="30" t="s">
        <v>353</v>
      </c>
      <c r="L43" s="29" t="s">
        <v>125</v>
      </c>
    </row>
    <row r="44" spans="2:12" s="20" customFormat="1" ht="12.75">
      <c r="F44" s="1">
        <v>42</v>
      </c>
      <c r="G44" s="12" t="s">
        <v>90</v>
      </c>
      <c r="H44" s="6" t="s">
        <v>21</v>
      </c>
      <c r="J44" s="29" t="s">
        <v>354</v>
      </c>
      <c r="K44" s="30" t="s">
        <v>355</v>
      </c>
      <c r="L44" s="29" t="s">
        <v>204</v>
      </c>
    </row>
    <row r="45" spans="2:12" s="20" customFormat="1" ht="12.75">
      <c r="F45" s="1">
        <v>43</v>
      </c>
      <c r="G45" s="12" t="s">
        <v>91</v>
      </c>
      <c r="H45" s="6" t="s">
        <v>21</v>
      </c>
      <c r="J45" s="29" t="s">
        <v>356</v>
      </c>
      <c r="K45" s="30" t="s">
        <v>357</v>
      </c>
      <c r="L45" s="29" t="s">
        <v>25</v>
      </c>
    </row>
    <row r="46" spans="2:12" s="20" customFormat="1" ht="12.75">
      <c r="F46" s="1">
        <v>44</v>
      </c>
      <c r="G46" s="12" t="s">
        <v>92</v>
      </c>
      <c r="H46" s="6" t="s">
        <v>21</v>
      </c>
      <c r="J46" s="29" t="s">
        <v>358</v>
      </c>
      <c r="K46" s="30" t="s">
        <v>359</v>
      </c>
      <c r="L46" s="29" t="s">
        <v>36</v>
      </c>
    </row>
    <row r="47" spans="2:12" s="20" customFormat="1" ht="12.75">
      <c r="F47" s="1">
        <v>45</v>
      </c>
      <c r="G47" s="12" t="s">
        <v>93</v>
      </c>
      <c r="H47" s="6" t="s">
        <v>21</v>
      </c>
      <c r="J47" s="29" t="s">
        <v>360</v>
      </c>
      <c r="K47" s="30" t="s">
        <v>361</v>
      </c>
      <c r="L47" s="29" t="s">
        <v>307</v>
      </c>
    </row>
    <row r="48" spans="2:12" s="20" customFormat="1" ht="12.75">
      <c r="F48" s="9">
        <v>46</v>
      </c>
      <c r="G48" s="13" t="s">
        <v>94</v>
      </c>
      <c r="H48" s="10" t="s">
        <v>21</v>
      </c>
      <c r="J48" s="29" t="s">
        <v>362</v>
      </c>
      <c r="K48" s="30" t="s">
        <v>363</v>
      </c>
      <c r="L48" s="29" t="s">
        <v>364</v>
      </c>
    </row>
    <row r="49" spans="6:12" s="20" customFormat="1" ht="12.75">
      <c r="F49" s="9">
        <v>47</v>
      </c>
      <c r="G49" s="13" t="s">
        <v>95</v>
      </c>
      <c r="H49" s="10" t="s">
        <v>21</v>
      </c>
      <c r="J49" s="29" t="s">
        <v>365</v>
      </c>
      <c r="K49" s="30" t="s">
        <v>366</v>
      </c>
      <c r="L49" s="29" t="s">
        <v>367</v>
      </c>
    </row>
    <row r="50" spans="6:12" s="20" customFormat="1" ht="12.75">
      <c r="F50" s="9">
        <v>48</v>
      </c>
      <c r="G50" s="13" t="s">
        <v>96</v>
      </c>
      <c r="H50" s="10" t="s">
        <v>21</v>
      </c>
      <c r="J50" s="29" t="s">
        <v>368</v>
      </c>
      <c r="K50" s="30" t="s">
        <v>369</v>
      </c>
      <c r="L50" s="29" t="s">
        <v>259</v>
      </c>
    </row>
    <row r="51" spans="6:12" s="20" customFormat="1" ht="12.75">
      <c r="F51" s="9">
        <v>49</v>
      </c>
      <c r="G51" s="13" t="s">
        <v>97</v>
      </c>
      <c r="H51" s="10" t="s">
        <v>21</v>
      </c>
      <c r="J51" s="29" t="s">
        <v>370</v>
      </c>
      <c r="K51" s="30" t="s">
        <v>371</v>
      </c>
      <c r="L51" s="29" t="s">
        <v>372</v>
      </c>
    </row>
    <row r="52" spans="6:12" s="20" customFormat="1" ht="12.75">
      <c r="F52" s="9">
        <v>50</v>
      </c>
      <c r="G52" s="13" t="s">
        <v>98</v>
      </c>
      <c r="H52" s="10" t="s">
        <v>5</v>
      </c>
      <c r="J52" s="29" t="s">
        <v>373</v>
      </c>
      <c r="K52" s="30" t="s">
        <v>374</v>
      </c>
      <c r="L52" s="29" t="s">
        <v>372</v>
      </c>
    </row>
    <row r="53" spans="6:12" s="20" customFormat="1" ht="12.75">
      <c r="F53" s="9">
        <v>51</v>
      </c>
      <c r="G53" s="13" t="s">
        <v>99</v>
      </c>
      <c r="H53" s="10" t="s">
        <v>5</v>
      </c>
      <c r="J53" s="29" t="s">
        <v>375</v>
      </c>
      <c r="K53" s="30" t="s">
        <v>376</v>
      </c>
      <c r="L53" s="29" t="s">
        <v>12</v>
      </c>
    </row>
    <row r="54" spans="6:12" s="20" customFormat="1" ht="12.75">
      <c r="F54" s="9">
        <v>52</v>
      </c>
      <c r="G54" s="13" t="s">
        <v>100</v>
      </c>
      <c r="H54" s="10" t="s">
        <v>5</v>
      </c>
      <c r="J54" s="29" t="s">
        <v>377</v>
      </c>
      <c r="K54" s="30" t="s">
        <v>378</v>
      </c>
      <c r="L54" s="29" t="s">
        <v>261</v>
      </c>
    </row>
    <row r="55" spans="6:12" s="20" customFormat="1" ht="12.75">
      <c r="F55" s="9">
        <v>53</v>
      </c>
      <c r="G55" s="13" t="s">
        <v>101</v>
      </c>
      <c r="H55" s="10" t="s">
        <v>5</v>
      </c>
      <c r="J55" s="29" t="s">
        <v>379</v>
      </c>
      <c r="K55" s="30" t="s">
        <v>380</v>
      </c>
      <c r="L55" s="29" t="s">
        <v>14</v>
      </c>
    </row>
    <row r="56" spans="6:12" s="20" customFormat="1" ht="12.75">
      <c r="F56" s="9">
        <v>54</v>
      </c>
      <c r="G56" s="13" t="s">
        <v>102</v>
      </c>
      <c r="H56" s="10" t="s">
        <v>5</v>
      </c>
      <c r="J56" s="29" t="s">
        <v>381</v>
      </c>
      <c r="K56" s="30" t="s">
        <v>382</v>
      </c>
      <c r="L56" s="29" t="s">
        <v>383</v>
      </c>
    </row>
    <row r="57" spans="6:12" s="20" customFormat="1" ht="12.75">
      <c r="F57" s="9">
        <v>55</v>
      </c>
      <c r="G57" s="13" t="s">
        <v>103</v>
      </c>
      <c r="H57" s="10" t="s">
        <v>5</v>
      </c>
      <c r="J57" s="29" t="s">
        <v>384</v>
      </c>
      <c r="K57" s="30" t="s">
        <v>385</v>
      </c>
      <c r="L57" s="29" t="s">
        <v>302</v>
      </c>
    </row>
    <row r="58" spans="6:12" s="20" customFormat="1" ht="12.75">
      <c r="F58" s="9">
        <v>56</v>
      </c>
      <c r="G58" s="13" t="s">
        <v>104</v>
      </c>
      <c r="H58" s="10" t="s">
        <v>5</v>
      </c>
      <c r="J58" s="29" t="s">
        <v>386</v>
      </c>
      <c r="K58" s="30" t="s">
        <v>387</v>
      </c>
      <c r="L58" s="29" t="s">
        <v>261</v>
      </c>
    </row>
    <row r="59" spans="6:12" s="20" customFormat="1" ht="12.75">
      <c r="F59" s="9">
        <v>57</v>
      </c>
      <c r="G59" s="13" t="s">
        <v>105</v>
      </c>
      <c r="H59" s="10" t="s">
        <v>5</v>
      </c>
      <c r="J59" s="29" t="s">
        <v>388</v>
      </c>
      <c r="K59" s="30" t="s">
        <v>389</v>
      </c>
      <c r="L59" s="29" t="s">
        <v>390</v>
      </c>
    </row>
    <row r="60" spans="6:12" s="20" customFormat="1" ht="12.75">
      <c r="F60" s="9">
        <v>58</v>
      </c>
      <c r="G60" s="13" t="s">
        <v>106</v>
      </c>
      <c r="H60" s="10" t="s">
        <v>5</v>
      </c>
      <c r="J60" s="29" t="s">
        <v>391</v>
      </c>
      <c r="K60" s="30" t="s">
        <v>392</v>
      </c>
      <c r="L60" s="29" t="s">
        <v>125</v>
      </c>
    </row>
    <row r="61" spans="6:12" s="20" customFormat="1" ht="12.75">
      <c r="F61" s="9">
        <v>59</v>
      </c>
      <c r="G61" s="13" t="s">
        <v>107</v>
      </c>
      <c r="H61" s="10" t="s">
        <v>5</v>
      </c>
      <c r="J61" s="29" t="s">
        <v>393</v>
      </c>
      <c r="K61" s="30" t="s">
        <v>394</v>
      </c>
      <c r="L61" s="29" t="s">
        <v>259</v>
      </c>
    </row>
    <row r="62" spans="6:12" s="20" customFormat="1" ht="12.75">
      <c r="F62" s="9">
        <v>60</v>
      </c>
      <c r="G62" s="13" t="s">
        <v>108</v>
      </c>
      <c r="H62" s="10" t="s">
        <v>5</v>
      </c>
      <c r="J62" s="29" t="s">
        <v>395</v>
      </c>
      <c r="K62" s="30" t="s">
        <v>396</v>
      </c>
      <c r="L62" s="29" t="s">
        <v>265</v>
      </c>
    </row>
    <row r="63" spans="6:12" s="20" customFormat="1" ht="12.75">
      <c r="F63" s="9">
        <v>61</v>
      </c>
      <c r="G63" s="13" t="s">
        <v>109</v>
      </c>
      <c r="H63" s="10" t="s">
        <v>5</v>
      </c>
      <c r="J63" s="29" t="s">
        <v>397</v>
      </c>
      <c r="K63" s="30" t="s">
        <v>398</v>
      </c>
      <c r="L63" s="29" t="s">
        <v>125</v>
      </c>
    </row>
    <row r="64" spans="6:12" s="20" customFormat="1" ht="12.75">
      <c r="F64" s="9">
        <v>62</v>
      </c>
      <c r="G64" s="13" t="s">
        <v>110</v>
      </c>
      <c r="H64" s="10" t="s">
        <v>5</v>
      </c>
      <c r="J64" s="29" t="s">
        <v>399</v>
      </c>
      <c r="K64" s="30" t="s">
        <v>400</v>
      </c>
      <c r="L64" s="29" t="s">
        <v>390</v>
      </c>
    </row>
    <row r="65" spans="6:12" s="20" customFormat="1" ht="12.75">
      <c r="F65" s="9">
        <v>63</v>
      </c>
      <c r="G65" s="13" t="s">
        <v>111</v>
      </c>
      <c r="H65" s="10" t="s">
        <v>5</v>
      </c>
      <c r="J65" s="29" t="s">
        <v>401</v>
      </c>
      <c r="K65" s="30" t="s">
        <v>402</v>
      </c>
      <c r="L65" s="29" t="s">
        <v>390</v>
      </c>
    </row>
    <row r="66" spans="6:12" s="20" customFormat="1" ht="12.75">
      <c r="F66" s="9">
        <v>64</v>
      </c>
      <c r="G66" s="13" t="s">
        <v>112</v>
      </c>
      <c r="H66" s="10" t="s">
        <v>5</v>
      </c>
      <c r="J66" s="29" t="s">
        <v>403</v>
      </c>
      <c r="K66" s="30" t="s">
        <v>404</v>
      </c>
      <c r="L66" s="29" t="s">
        <v>265</v>
      </c>
    </row>
    <row r="67" spans="6:12" s="20" customFormat="1" ht="12.75">
      <c r="F67" s="9">
        <v>65</v>
      </c>
      <c r="G67" s="13" t="s">
        <v>113</v>
      </c>
      <c r="H67" s="10" t="s">
        <v>5</v>
      </c>
      <c r="J67" s="29" t="s">
        <v>405</v>
      </c>
      <c r="K67" s="30" t="s">
        <v>406</v>
      </c>
      <c r="L67" s="29" t="s">
        <v>341</v>
      </c>
    </row>
    <row r="68" spans="6:12" s="20" customFormat="1" ht="12.75">
      <c r="F68" s="9">
        <v>66</v>
      </c>
      <c r="G68" s="13" t="s">
        <v>114</v>
      </c>
      <c r="H68" s="10" t="s">
        <v>5</v>
      </c>
      <c r="J68" s="29" t="s">
        <v>407</v>
      </c>
      <c r="K68" s="30" t="s">
        <v>408</v>
      </c>
      <c r="L68" s="29" t="s">
        <v>259</v>
      </c>
    </row>
    <row r="69" spans="6:12" s="20" customFormat="1" ht="12.75">
      <c r="F69" s="9">
        <v>67</v>
      </c>
      <c r="G69" s="13" t="s">
        <v>115</v>
      </c>
      <c r="H69" s="10" t="s">
        <v>5</v>
      </c>
      <c r="J69" s="29" t="s">
        <v>409</v>
      </c>
      <c r="K69" s="30" t="s">
        <v>410</v>
      </c>
      <c r="L69" s="29" t="s">
        <v>265</v>
      </c>
    </row>
    <row r="70" spans="6:12" s="20" customFormat="1" ht="12.75">
      <c r="F70" s="9">
        <v>68</v>
      </c>
      <c r="G70" s="13" t="s">
        <v>116</v>
      </c>
      <c r="H70" s="10" t="s">
        <v>5</v>
      </c>
      <c r="J70" s="29" t="s">
        <v>411</v>
      </c>
      <c r="K70" s="30" t="s">
        <v>412</v>
      </c>
      <c r="L70" s="29" t="s">
        <v>265</v>
      </c>
    </row>
    <row r="71" spans="6:12" s="20" customFormat="1" ht="12.75">
      <c r="F71" s="9">
        <v>69</v>
      </c>
      <c r="G71" s="13" t="s">
        <v>117</v>
      </c>
      <c r="H71" s="10" t="s">
        <v>5</v>
      </c>
      <c r="J71" s="29" t="s">
        <v>413</v>
      </c>
      <c r="K71" s="30" t="s">
        <v>414</v>
      </c>
      <c r="L71" s="29" t="s">
        <v>38</v>
      </c>
    </row>
    <row r="72" spans="6:12" s="20" customFormat="1" ht="12.75">
      <c r="F72" s="9">
        <v>70</v>
      </c>
      <c r="G72" s="13" t="s">
        <v>118</v>
      </c>
      <c r="H72" s="10" t="s">
        <v>5</v>
      </c>
      <c r="J72" s="29" t="s">
        <v>415</v>
      </c>
      <c r="K72" s="30" t="s">
        <v>416</v>
      </c>
      <c r="L72" s="29" t="s">
        <v>265</v>
      </c>
    </row>
    <row r="73" spans="6:12" s="20" customFormat="1" ht="12.75">
      <c r="F73" s="9">
        <v>71</v>
      </c>
      <c r="G73" s="13" t="s">
        <v>119</v>
      </c>
      <c r="H73" s="9" t="s">
        <v>58</v>
      </c>
      <c r="J73" s="29" t="s">
        <v>417</v>
      </c>
      <c r="K73" s="30" t="s">
        <v>418</v>
      </c>
      <c r="L73" s="29" t="s">
        <v>341</v>
      </c>
    </row>
    <row r="74" spans="6:12" s="20" customFormat="1" ht="12.75">
      <c r="F74" s="9">
        <v>72</v>
      </c>
      <c r="G74" s="13" t="s">
        <v>120</v>
      </c>
      <c r="H74" s="10" t="s">
        <v>5</v>
      </c>
      <c r="J74" s="29" t="s">
        <v>419</v>
      </c>
      <c r="K74" s="30" t="s">
        <v>420</v>
      </c>
      <c r="L74" s="29" t="s">
        <v>265</v>
      </c>
    </row>
    <row r="75" spans="6:12" s="20" customFormat="1" ht="12.75">
      <c r="F75" s="9">
        <v>73</v>
      </c>
      <c r="G75" s="13" t="s">
        <v>121</v>
      </c>
      <c r="H75" s="11" t="s">
        <v>5</v>
      </c>
      <c r="J75" s="29" t="s">
        <v>421</v>
      </c>
      <c r="K75" s="30" t="s">
        <v>422</v>
      </c>
      <c r="L75" s="29" t="s">
        <v>12</v>
      </c>
    </row>
    <row r="76" spans="6:12" s="20" customFormat="1" ht="12.75">
      <c r="F76" s="9">
        <v>74</v>
      </c>
      <c r="G76" s="13" t="s">
        <v>122</v>
      </c>
      <c r="H76" s="11" t="s">
        <v>5</v>
      </c>
      <c r="J76" s="29" t="s">
        <v>423</v>
      </c>
      <c r="K76" s="30" t="s">
        <v>424</v>
      </c>
      <c r="L76" s="29" t="s">
        <v>34</v>
      </c>
    </row>
    <row r="77" spans="6:12" s="20" customFormat="1" ht="12.75">
      <c r="F77" s="9">
        <v>75</v>
      </c>
      <c r="G77" s="13" t="s">
        <v>124</v>
      </c>
      <c r="H77" s="9" t="s">
        <v>123</v>
      </c>
      <c r="J77" s="29" t="s">
        <v>425</v>
      </c>
      <c r="K77" s="30" t="s">
        <v>426</v>
      </c>
      <c r="L77" s="29" t="s">
        <v>16</v>
      </c>
    </row>
    <row r="78" spans="6:12" s="20" customFormat="1" ht="12.75">
      <c r="F78" s="9">
        <v>76</v>
      </c>
      <c r="G78" s="13" t="s">
        <v>126</v>
      </c>
      <c r="H78" s="9" t="s">
        <v>125</v>
      </c>
      <c r="J78" s="29" t="s">
        <v>427</v>
      </c>
      <c r="K78" s="30" t="s">
        <v>428</v>
      </c>
      <c r="L78" s="29" t="s">
        <v>265</v>
      </c>
    </row>
    <row r="79" spans="6:12" s="20" customFormat="1" ht="12.75">
      <c r="F79" s="9">
        <v>77</v>
      </c>
      <c r="G79" s="13" t="s">
        <v>127</v>
      </c>
      <c r="H79" s="9" t="s">
        <v>125</v>
      </c>
      <c r="J79" s="29" t="s">
        <v>429</v>
      </c>
      <c r="K79" s="30" t="s">
        <v>430</v>
      </c>
      <c r="L79" s="29" t="s">
        <v>265</v>
      </c>
    </row>
    <row r="80" spans="6:12" s="20" customFormat="1" ht="12.75">
      <c r="F80" s="9">
        <v>78</v>
      </c>
      <c r="G80" s="13" t="s">
        <v>128</v>
      </c>
      <c r="H80" s="9" t="s">
        <v>125</v>
      </c>
      <c r="J80" s="29" t="s">
        <v>431</v>
      </c>
      <c r="K80" s="30" t="s">
        <v>432</v>
      </c>
      <c r="L80" s="29" t="s">
        <v>284</v>
      </c>
    </row>
    <row r="81" spans="6:12" s="20" customFormat="1" ht="12.75">
      <c r="F81" s="9">
        <v>79</v>
      </c>
      <c r="G81" s="13" t="s">
        <v>129</v>
      </c>
      <c r="H81" s="9" t="s">
        <v>125</v>
      </c>
      <c r="J81" s="29" t="s">
        <v>433</v>
      </c>
      <c r="K81" s="30" t="s">
        <v>434</v>
      </c>
      <c r="L81" s="29" t="s">
        <v>25</v>
      </c>
    </row>
    <row r="82" spans="6:12" s="20" customFormat="1" ht="12.75">
      <c r="F82" s="9">
        <v>80</v>
      </c>
      <c r="G82" s="13" t="s">
        <v>131</v>
      </c>
      <c r="H82" s="9" t="s">
        <v>130</v>
      </c>
      <c r="J82" s="29" t="s">
        <v>435</v>
      </c>
      <c r="K82" s="30" t="s">
        <v>436</v>
      </c>
      <c r="L82" s="29" t="s">
        <v>16</v>
      </c>
    </row>
    <row r="83" spans="6:12" s="20" customFormat="1" ht="12.75">
      <c r="F83" s="9">
        <v>81</v>
      </c>
      <c r="G83" s="13" t="s">
        <v>132</v>
      </c>
      <c r="H83" s="9" t="s">
        <v>5</v>
      </c>
      <c r="J83" s="29" t="s">
        <v>437</v>
      </c>
      <c r="K83" s="30" t="s">
        <v>438</v>
      </c>
      <c r="L83" s="29" t="s">
        <v>19</v>
      </c>
    </row>
    <row r="84" spans="6:12" s="20" customFormat="1" ht="12.75">
      <c r="F84" s="9">
        <v>82</v>
      </c>
      <c r="G84" s="13" t="s">
        <v>133</v>
      </c>
      <c r="H84" s="9" t="s">
        <v>125</v>
      </c>
      <c r="J84" s="29" t="s">
        <v>439</v>
      </c>
      <c r="K84" s="30" t="s">
        <v>440</v>
      </c>
      <c r="L84" s="29" t="s">
        <v>14</v>
      </c>
    </row>
    <row r="85" spans="6:12" s="20" customFormat="1" ht="12.75">
      <c r="F85" s="9">
        <v>83</v>
      </c>
      <c r="G85" s="13" t="s">
        <v>134</v>
      </c>
      <c r="H85" s="9" t="s">
        <v>5</v>
      </c>
      <c r="J85" s="29" t="s">
        <v>441</v>
      </c>
      <c r="K85" s="30" t="s">
        <v>442</v>
      </c>
      <c r="L85" s="29" t="s">
        <v>3</v>
      </c>
    </row>
    <row r="86" spans="6:12" s="20" customFormat="1" ht="12.75">
      <c r="F86" s="9">
        <v>84</v>
      </c>
      <c r="G86" s="13" t="s">
        <v>135</v>
      </c>
      <c r="H86" s="9" t="s">
        <v>130</v>
      </c>
      <c r="J86" s="29" t="s">
        <v>443</v>
      </c>
      <c r="K86" s="30" t="s">
        <v>444</v>
      </c>
      <c r="L86" s="29" t="s">
        <v>265</v>
      </c>
    </row>
    <row r="87" spans="6:12" s="20" customFormat="1" ht="12.75">
      <c r="F87" s="9">
        <v>85</v>
      </c>
      <c r="G87" s="13" t="s">
        <v>136</v>
      </c>
      <c r="H87" s="9" t="s">
        <v>5</v>
      </c>
      <c r="J87" s="29" t="s">
        <v>445</v>
      </c>
      <c r="K87" s="30" t="s">
        <v>446</v>
      </c>
      <c r="L87" s="29" t="s">
        <v>84</v>
      </c>
    </row>
    <row r="88" spans="6:12" s="20" customFormat="1" ht="12.75">
      <c r="F88" s="9">
        <v>86</v>
      </c>
      <c r="G88" s="13" t="s">
        <v>137</v>
      </c>
      <c r="H88" s="9" t="s">
        <v>123</v>
      </c>
      <c r="J88" s="29" t="s">
        <v>447</v>
      </c>
      <c r="K88" s="30" t="s">
        <v>448</v>
      </c>
      <c r="L88" s="29" t="s">
        <v>36</v>
      </c>
    </row>
    <row r="89" spans="6:12" s="20" customFormat="1" ht="12.75">
      <c r="F89" s="9">
        <v>87</v>
      </c>
      <c r="G89" s="13" t="s">
        <v>138</v>
      </c>
      <c r="H89" s="9" t="s">
        <v>123</v>
      </c>
      <c r="J89" s="29" t="s">
        <v>449</v>
      </c>
      <c r="K89" s="30" t="s">
        <v>450</v>
      </c>
      <c r="L89" s="29" t="s">
        <v>14</v>
      </c>
    </row>
    <row r="90" spans="6:12" s="20" customFormat="1" ht="12.75">
      <c r="F90" s="9">
        <v>88</v>
      </c>
      <c r="G90" s="13" t="s">
        <v>139</v>
      </c>
      <c r="H90" s="9" t="s">
        <v>123</v>
      </c>
      <c r="J90" s="29" t="s">
        <v>451</v>
      </c>
      <c r="K90" s="30" t="s">
        <v>452</v>
      </c>
      <c r="L90" s="29" t="s">
        <v>148</v>
      </c>
    </row>
    <row r="91" spans="6:12" s="20" customFormat="1" ht="12.75">
      <c r="F91" s="9">
        <v>89</v>
      </c>
      <c r="G91" s="13" t="s">
        <v>140</v>
      </c>
      <c r="H91" s="9" t="s">
        <v>123</v>
      </c>
      <c r="J91" s="29" t="s">
        <v>453</v>
      </c>
      <c r="K91" s="30" t="s">
        <v>454</v>
      </c>
      <c r="L91" s="29" t="s">
        <v>265</v>
      </c>
    </row>
    <row r="92" spans="6:12" s="20" customFormat="1" ht="12.75">
      <c r="F92" s="9">
        <v>90</v>
      </c>
      <c r="G92" s="13" t="s">
        <v>141</v>
      </c>
      <c r="H92" s="9" t="s">
        <v>123</v>
      </c>
      <c r="J92" s="29" t="s">
        <v>455</v>
      </c>
      <c r="K92" s="30" t="s">
        <v>456</v>
      </c>
      <c r="L92" s="29" t="s">
        <v>265</v>
      </c>
    </row>
    <row r="93" spans="6:12" s="20" customFormat="1" ht="12.75">
      <c r="F93" s="9">
        <v>91</v>
      </c>
      <c r="G93" s="13" t="s">
        <v>142</v>
      </c>
      <c r="H93" s="11" t="s">
        <v>130</v>
      </c>
      <c r="J93" s="29" t="s">
        <v>457</v>
      </c>
      <c r="K93" s="30" t="s">
        <v>458</v>
      </c>
      <c r="L93" s="29" t="s">
        <v>23</v>
      </c>
    </row>
    <row r="94" spans="6:12" s="20" customFormat="1" ht="12.75">
      <c r="F94" s="9">
        <v>92</v>
      </c>
      <c r="G94" s="13" t="s">
        <v>143</v>
      </c>
      <c r="H94" s="9" t="s">
        <v>123</v>
      </c>
      <c r="J94" s="29" t="s">
        <v>459</v>
      </c>
      <c r="K94" s="30" t="s">
        <v>460</v>
      </c>
      <c r="L94" s="29" t="s">
        <v>16</v>
      </c>
    </row>
    <row r="95" spans="6:12" s="20" customFormat="1" ht="12.75">
      <c r="F95" s="9">
        <v>93</v>
      </c>
      <c r="G95" s="13" t="s">
        <v>144</v>
      </c>
      <c r="H95" s="9" t="s">
        <v>313</v>
      </c>
      <c r="J95" s="29" t="s">
        <v>461</v>
      </c>
      <c r="K95" s="30" t="s">
        <v>462</v>
      </c>
      <c r="L95" s="29" t="s">
        <v>463</v>
      </c>
    </row>
    <row r="96" spans="6:12" s="20" customFormat="1" ht="12.75">
      <c r="F96" s="9">
        <v>94</v>
      </c>
      <c r="G96" s="13" t="s">
        <v>145</v>
      </c>
      <c r="H96" s="9" t="s">
        <v>5</v>
      </c>
      <c r="J96" s="29" t="s">
        <v>464</v>
      </c>
      <c r="K96" s="30" t="s">
        <v>465</v>
      </c>
      <c r="L96" s="29" t="s">
        <v>36</v>
      </c>
    </row>
    <row r="97" spans="6:12" s="20" customFormat="1" ht="12.75">
      <c r="F97" s="9">
        <v>95</v>
      </c>
      <c r="G97" s="13" t="s">
        <v>146</v>
      </c>
      <c r="H97" s="9" t="s">
        <v>16</v>
      </c>
      <c r="J97" s="29" t="s">
        <v>466</v>
      </c>
      <c r="K97" s="30" t="s">
        <v>467</v>
      </c>
      <c r="L97" s="29" t="s">
        <v>265</v>
      </c>
    </row>
    <row r="98" spans="6:12" s="20" customFormat="1" ht="12.75">
      <c r="F98" s="9">
        <v>96</v>
      </c>
      <c r="G98" s="13" t="s">
        <v>147</v>
      </c>
      <c r="H98" s="9" t="s">
        <v>123</v>
      </c>
      <c r="J98" s="29" t="s">
        <v>468</v>
      </c>
      <c r="K98" s="30" t="s">
        <v>469</v>
      </c>
      <c r="L98" s="29" t="s">
        <v>265</v>
      </c>
    </row>
    <row r="99" spans="6:12" s="20" customFormat="1" ht="12.75">
      <c r="F99" s="9">
        <v>97</v>
      </c>
      <c r="G99" s="13" t="s">
        <v>149</v>
      </c>
      <c r="H99" s="9" t="s">
        <v>148</v>
      </c>
      <c r="J99" s="29" t="s">
        <v>470</v>
      </c>
      <c r="K99" s="30" t="s">
        <v>471</v>
      </c>
      <c r="L99" s="29" t="s">
        <v>16</v>
      </c>
    </row>
    <row r="100" spans="6:12" s="20" customFormat="1" ht="12.75">
      <c r="F100" s="9">
        <v>98</v>
      </c>
      <c r="G100" s="13" t="s">
        <v>150</v>
      </c>
      <c r="H100" s="9" t="s">
        <v>123</v>
      </c>
      <c r="J100" s="29" t="s">
        <v>472</v>
      </c>
      <c r="K100" s="30" t="s">
        <v>473</v>
      </c>
      <c r="L100" s="29" t="s">
        <v>148</v>
      </c>
    </row>
    <row r="101" spans="6:12" s="20" customFormat="1" ht="12.75">
      <c r="F101" s="9">
        <v>99</v>
      </c>
      <c r="G101" s="13" t="s">
        <v>151</v>
      </c>
      <c r="H101" s="11" t="s">
        <v>123</v>
      </c>
      <c r="J101" s="29" t="s">
        <v>474</v>
      </c>
      <c r="K101" s="30" t="s">
        <v>475</v>
      </c>
      <c r="L101" s="29" t="s">
        <v>265</v>
      </c>
    </row>
    <row r="102" spans="6:12" s="20" customFormat="1" ht="12.75">
      <c r="F102" s="9">
        <v>100</v>
      </c>
      <c r="G102" s="13" t="s">
        <v>152</v>
      </c>
      <c r="H102" s="9" t="s">
        <v>123</v>
      </c>
      <c r="J102" s="29" t="s">
        <v>476</v>
      </c>
      <c r="K102" s="30" t="s">
        <v>477</v>
      </c>
      <c r="L102" s="29" t="s">
        <v>265</v>
      </c>
    </row>
    <row r="103" spans="6:12" s="20" customFormat="1" ht="12.75">
      <c r="F103" s="9">
        <v>101</v>
      </c>
      <c r="G103" s="13" t="s">
        <v>153</v>
      </c>
      <c r="H103" s="9" t="s">
        <v>16</v>
      </c>
      <c r="J103" s="29" t="s">
        <v>478</v>
      </c>
      <c r="K103" s="30" t="s">
        <v>479</v>
      </c>
      <c r="L103" s="29" t="s">
        <v>480</v>
      </c>
    </row>
    <row r="104" spans="6:12" s="20" customFormat="1" ht="12.75">
      <c r="F104" s="9">
        <v>102</v>
      </c>
      <c r="G104" s="13" t="s">
        <v>154</v>
      </c>
      <c r="H104" s="9" t="s">
        <v>16</v>
      </c>
      <c r="J104" s="29" t="s">
        <v>481</v>
      </c>
      <c r="K104" s="30" t="s">
        <v>482</v>
      </c>
      <c r="L104" s="29" t="s">
        <v>390</v>
      </c>
    </row>
    <row r="105" spans="6:12" s="20" customFormat="1" ht="12.75">
      <c r="F105" s="9">
        <v>103</v>
      </c>
      <c r="G105" s="13" t="s">
        <v>155</v>
      </c>
      <c r="H105" s="9" t="s">
        <v>16</v>
      </c>
      <c r="J105" s="29" t="s">
        <v>483</v>
      </c>
      <c r="K105" s="30" t="s">
        <v>484</v>
      </c>
      <c r="L105" s="29" t="s">
        <v>265</v>
      </c>
    </row>
    <row r="106" spans="6:12" s="20" customFormat="1" ht="12.75">
      <c r="F106" s="9">
        <v>104</v>
      </c>
      <c r="G106" s="13" t="s">
        <v>156</v>
      </c>
      <c r="H106" s="9" t="s">
        <v>16</v>
      </c>
      <c r="J106" s="29" t="s">
        <v>485</v>
      </c>
      <c r="K106" s="30" t="s">
        <v>486</v>
      </c>
      <c r="L106" s="29" t="s">
        <v>265</v>
      </c>
    </row>
    <row r="107" spans="6:12" s="20" customFormat="1" ht="12.75">
      <c r="F107" s="9">
        <v>105</v>
      </c>
      <c r="G107" s="13" t="s">
        <v>157</v>
      </c>
      <c r="H107" s="9" t="s">
        <v>16</v>
      </c>
      <c r="J107" s="29" t="s">
        <v>487</v>
      </c>
      <c r="K107" s="30" t="s">
        <v>488</v>
      </c>
      <c r="L107" s="29" t="s">
        <v>372</v>
      </c>
    </row>
    <row r="108" spans="6:12" s="20" customFormat="1" ht="12.75">
      <c r="F108" s="9">
        <v>106</v>
      </c>
      <c r="G108" s="13" t="s">
        <v>158</v>
      </c>
      <c r="H108" s="9" t="s">
        <v>16</v>
      </c>
      <c r="J108" s="29" t="s">
        <v>489</v>
      </c>
      <c r="K108" s="30" t="s">
        <v>490</v>
      </c>
      <c r="L108" s="29" t="s">
        <v>265</v>
      </c>
    </row>
    <row r="109" spans="6:12" s="20" customFormat="1" ht="12.75">
      <c r="F109" s="9">
        <v>107</v>
      </c>
      <c r="G109" s="13" t="s">
        <v>159</v>
      </c>
      <c r="H109" s="9" t="s">
        <v>16</v>
      </c>
      <c r="J109" s="29" t="s">
        <v>491</v>
      </c>
      <c r="K109" s="30" t="s">
        <v>492</v>
      </c>
      <c r="L109" s="29" t="s">
        <v>36</v>
      </c>
    </row>
    <row r="110" spans="6:12" s="20" customFormat="1" ht="12.75">
      <c r="F110" s="9">
        <v>108</v>
      </c>
      <c r="G110" s="13" t="s">
        <v>160</v>
      </c>
      <c r="H110" s="9" t="s">
        <v>16</v>
      </c>
      <c r="J110" s="29" t="s">
        <v>493</v>
      </c>
      <c r="K110" s="30" t="s">
        <v>494</v>
      </c>
      <c r="L110" s="29" t="s">
        <v>43</v>
      </c>
    </row>
    <row r="111" spans="6:12" s="20" customFormat="1" ht="12.75">
      <c r="F111" s="9">
        <v>109</v>
      </c>
      <c r="G111" s="13" t="s">
        <v>161</v>
      </c>
      <c r="H111" s="9" t="s">
        <v>16</v>
      </c>
      <c r="J111" s="29" t="s">
        <v>495</v>
      </c>
      <c r="K111" s="30" t="s">
        <v>496</v>
      </c>
      <c r="L111" s="29" t="s">
        <v>265</v>
      </c>
    </row>
    <row r="112" spans="6:12" s="20" customFormat="1" ht="12.75">
      <c r="F112" s="9">
        <v>110</v>
      </c>
      <c r="G112" s="13" t="s">
        <v>162</v>
      </c>
      <c r="H112" s="9" t="s">
        <v>16</v>
      </c>
      <c r="J112" s="29" t="s">
        <v>497</v>
      </c>
      <c r="K112" s="30" t="s">
        <v>498</v>
      </c>
      <c r="L112" s="29" t="s">
        <v>259</v>
      </c>
    </row>
    <row r="113" spans="6:12" s="20" customFormat="1" ht="12.75">
      <c r="F113" s="9">
        <v>111</v>
      </c>
      <c r="G113" s="13" t="s">
        <v>163</v>
      </c>
      <c r="H113" s="9" t="s">
        <v>16</v>
      </c>
      <c r="J113" s="29" t="s">
        <v>499</v>
      </c>
      <c r="K113" s="30" t="s">
        <v>500</v>
      </c>
      <c r="L113" s="29" t="s">
        <v>501</v>
      </c>
    </row>
    <row r="114" spans="6:12" s="20" customFormat="1" ht="12.75">
      <c r="F114" s="9">
        <v>112</v>
      </c>
      <c r="G114" s="13" t="s">
        <v>164</v>
      </c>
      <c r="H114" s="9" t="s">
        <v>16</v>
      </c>
      <c r="J114" s="29" t="s">
        <v>502</v>
      </c>
      <c r="K114" s="30" t="s">
        <v>503</v>
      </c>
      <c r="L114" s="29" t="s">
        <v>372</v>
      </c>
    </row>
    <row r="115" spans="6:12" s="20" customFormat="1" ht="12.75">
      <c r="F115" s="9">
        <v>113</v>
      </c>
      <c r="G115" s="13" t="s">
        <v>165</v>
      </c>
      <c r="H115" s="9" t="s">
        <v>16</v>
      </c>
      <c r="J115" s="29" t="s">
        <v>504</v>
      </c>
      <c r="K115" s="30" t="s">
        <v>505</v>
      </c>
      <c r="L115" s="29" t="s">
        <v>3</v>
      </c>
    </row>
    <row r="116" spans="6:12" s="20" customFormat="1" ht="12.75">
      <c r="F116" s="9">
        <v>114</v>
      </c>
      <c r="G116" s="13" t="s">
        <v>166</v>
      </c>
      <c r="H116" s="9" t="s">
        <v>23</v>
      </c>
      <c r="J116" s="29" t="s">
        <v>506</v>
      </c>
      <c r="K116" s="30" t="s">
        <v>507</v>
      </c>
      <c r="L116" s="29" t="s">
        <v>265</v>
      </c>
    </row>
    <row r="117" spans="6:12" s="20" customFormat="1" ht="12.75">
      <c r="F117" s="9">
        <v>115</v>
      </c>
      <c r="G117" s="13" t="s">
        <v>167</v>
      </c>
      <c r="H117" s="9" t="s">
        <v>23</v>
      </c>
      <c r="J117" s="29" t="s">
        <v>508</v>
      </c>
      <c r="K117" s="30" t="s">
        <v>509</v>
      </c>
      <c r="L117" s="29" t="s">
        <v>23</v>
      </c>
    </row>
    <row r="118" spans="6:12" s="20" customFormat="1" ht="12.75">
      <c r="F118" s="9">
        <v>116</v>
      </c>
      <c r="G118" s="13" t="s">
        <v>168</v>
      </c>
      <c r="H118" s="9" t="s">
        <v>23</v>
      </c>
      <c r="J118" s="29" t="s">
        <v>510</v>
      </c>
      <c r="K118" s="30" t="s">
        <v>511</v>
      </c>
      <c r="L118" s="29" t="s">
        <v>512</v>
      </c>
    </row>
    <row r="119" spans="6:12" s="20" customFormat="1" ht="12.75">
      <c r="F119" s="9">
        <v>117</v>
      </c>
      <c r="G119" s="13" t="s">
        <v>169</v>
      </c>
      <c r="H119" s="11" t="s">
        <v>16</v>
      </c>
      <c r="J119" s="29" t="s">
        <v>513</v>
      </c>
      <c r="K119" s="30" t="s">
        <v>514</v>
      </c>
      <c r="L119" s="29" t="s">
        <v>515</v>
      </c>
    </row>
    <row r="120" spans="6:12" s="20" customFormat="1" ht="12.75">
      <c r="F120" s="9">
        <v>118</v>
      </c>
      <c r="G120" s="13" t="s">
        <v>170</v>
      </c>
      <c r="H120" s="9" t="s">
        <v>23</v>
      </c>
      <c r="J120" s="29" t="s">
        <v>516</v>
      </c>
      <c r="K120" s="30" t="s">
        <v>517</v>
      </c>
      <c r="L120" s="29" t="s">
        <v>222</v>
      </c>
    </row>
    <row r="121" spans="6:12" s="20" customFormat="1" ht="12.75">
      <c r="F121" s="9">
        <v>119</v>
      </c>
      <c r="G121" s="13" t="s">
        <v>171</v>
      </c>
      <c r="H121" s="9" t="s">
        <v>23</v>
      </c>
      <c r="J121" s="29" t="s">
        <v>518</v>
      </c>
      <c r="K121" s="30" t="s">
        <v>519</v>
      </c>
      <c r="L121" s="29" t="s">
        <v>125</v>
      </c>
    </row>
    <row r="122" spans="6:12" s="20" customFormat="1" ht="12.75">
      <c r="F122" s="9">
        <v>120</v>
      </c>
      <c r="G122" s="13" t="s">
        <v>172</v>
      </c>
      <c r="H122" s="9" t="s">
        <v>23</v>
      </c>
      <c r="J122" s="29" t="s">
        <v>520</v>
      </c>
      <c r="K122" s="30" t="s">
        <v>521</v>
      </c>
      <c r="L122" s="29" t="s">
        <v>265</v>
      </c>
    </row>
    <row r="123" spans="6:12" s="20" customFormat="1" ht="12.75">
      <c r="F123" s="9">
        <v>121</v>
      </c>
      <c r="G123" s="13" t="s">
        <v>173</v>
      </c>
      <c r="H123" s="9" t="s">
        <v>23</v>
      </c>
      <c r="J123" s="29" t="s">
        <v>522</v>
      </c>
      <c r="K123" s="30" t="s">
        <v>523</v>
      </c>
      <c r="L123" s="29" t="s">
        <v>265</v>
      </c>
    </row>
    <row r="124" spans="6:12" s="20" customFormat="1" ht="12.75">
      <c r="F124" s="9">
        <v>122</v>
      </c>
      <c r="G124" s="13" t="s">
        <v>174</v>
      </c>
      <c r="H124" s="9" t="s">
        <v>23</v>
      </c>
      <c r="J124" s="29" t="s">
        <v>524</v>
      </c>
      <c r="K124" s="30" t="s">
        <v>525</v>
      </c>
      <c r="L124" s="29" t="s">
        <v>191</v>
      </c>
    </row>
    <row r="125" spans="6:12" s="20" customFormat="1" ht="12.75">
      <c r="F125" s="9">
        <v>123</v>
      </c>
      <c r="G125" s="13" t="s">
        <v>175</v>
      </c>
      <c r="H125" s="9" t="s">
        <v>23</v>
      </c>
      <c r="J125" s="29" t="s">
        <v>526</v>
      </c>
      <c r="K125" s="30" t="s">
        <v>527</v>
      </c>
      <c r="L125" s="29" t="s">
        <v>265</v>
      </c>
    </row>
    <row r="126" spans="6:12" s="20" customFormat="1" ht="12.75">
      <c r="F126" s="9">
        <v>124</v>
      </c>
      <c r="G126" s="13" t="s">
        <v>176</v>
      </c>
      <c r="H126" s="9" t="s">
        <v>23</v>
      </c>
      <c r="J126" s="29" t="s">
        <v>528</v>
      </c>
      <c r="K126" s="30" t="s">
        <v>529</v>
      </c>
      <c r="L126" s="29" t="s">
        <v>341</v>
      </c>
    </row>
    <row r="127" spans="6:12" s="20" customFormat="1" ht="12.75">
      <c r="F127" s="9">
        <v>125</v>
      </c>
      <c r="G127" s="13" t="s">
        <v>177</v>
      </c>
      <c r="H127" s="9" t="s">
        <v>23</v>
      </c>
      <c r="J127" s="29" t="s">
        <v>530</v>
      </c>
      <c r="K127" s="30" t="s">
        <v>531</v>
      </c>
      <c r="L127" s="29" t="s">
        <v>265</v>
      </c>
    </row>
    <row r="128" spans="6:12" s="20" customFormat="1" ht="12.75">
      <c r="F128" s="9">
        <v>126</v>
      </c>
      <c r="G128" s="13" t="s">
        <v>178</v>
      </c>
      <c r="H128" s="11" t="s">
        <v>23</v>
      </c>
      <c r="J128" s="29" t="s">
        <v>532</v>
      </c>
      <c r="K128" s="30" t="s">
        <v>531</v>
      </c>
      <c r="L128" s="29" t="s">
        <v>16</v>
      </c>
    </row>
    <row r="129" spans="6:12" s="20" customFormat="1" ht="12.75">
      <c r="F129" s="9">
        <v>127</v>
      </c>
      <c r="G129" s="13" t="s">
        <v>179</v>
      </c>
      <c r="H129" s="11" t="s">
        <v>23</v>
      </c>
      <c r="J129" s="29" t="s">
        <v>533</v>
      </c>
      <c r="K129" s="30" t="s">
        <v>534</v>
      </c>
      <c r="L129" s="29" t="s">
        <v>130</v>
      </c>
    </row>
    <row r="130" spans="6:12" s="20" customFormat="1" ht="12.75">
      <c r="F130" s="9">
        <v>128</v>
      </c>
      <c r="G130" s="13" t="s">
        <v>180</v>
      </c>
      <c r="H130" s="11" t="s">
        <v>23</v>
      </c>
      <c r="J130" s="29" t="s">
        <v>535</v>
      </c>
      <c r="K130" s="30" t="s">
        <v>536</v>
      </c>
      <c r="L130" s="29" t="s">
        <v>265</v>
      </c>
    </row>
    <row r="131" spans="6:12" s="20" customFormat="1" ht="12.75">
      <c r="F131" s="9">
        <v>129</v>
      </c>
      <c r="G131" s="13" t="s">
        <v>181</v>
      </c>
      <c r="H131" s="11" t="s">
        <v>23</v>
      </c>
      <c r="J131" s="29" t="s">
        <v>537</v>
      </c>
      <c r="K131" s="30" t="s">
        <v>538</v>
      </c>
      <c r="L131" s="29" t="s">
        <v>84</v>
      </c>
    </row>
    <row r="132" spans="6:12" s="20" customFormat="1" ht="12.75">
      <c r="F132" s="9">
        <v>130</v>
      </c>
      <c r="G132" s="13" t="s">
        <v>182</v>
      </c>
      <c r="H132" s="11" t="s">
        <v>23</v>
      </c>
      <c r="J132" s="29" t="s">
        <v>539</v>
      </c>
      <c r="K132" s="30" t="s">
        <v>540</v>
      </c>
      <c r="L132" s="29" t="s">
        <v>259</v>
      </c>
    </row>
    <row r="133" spans="6:12" s="20" customFormat="1" ht="12.75">
      <c r="F133" s="9">
        <v>131</v>
      </c>
      <c r="G133" s="13" t="s">
        <v>183</v>
      </c>
      <c r="H133" s="9" t="s">
        <v>5</v>
      </c>
      <c r="J133" s="29" t="s">
        <v>541</v>
      </c>
      <c r="K133" s="30" t="s">
        <v>542</v>
      </c>
      <c r="L133" s="29" t="s">
        <v>12</v>
      </c>
    </row>
    <row r="134" spans="6:12" s="20" customFormat="1" ht="12.75">
      <c r="F134" s="9">
        <v>132</v>
      </c>
      <c r="G134" s="13" t="s">
        <v>184</v>
      </c>
      <c r="H134" s="9" t="s">
        <v>16</v>
      </c>
      <c r="J134" s="29" t="s">
        <v>543</v>
      </c>
      <c r="K134" s="30" t="s">
        <v>544</v>
      </c>
      <c r="L134" s="29" t="s">
        <v>545</v>
      </c>
    </row>
    <row r="135" spans="6:12" s="20" customFormat="1" ht="12.75">
      <c r="F135" s="9">
        <v>133</v>
      </c>
      <c r="G135" s="13" t="s">
        <v>185</v>
      </c>
      <c r="H135" s="9" t="s">
        <v>5</v>
      </c>
      <c r="J135" s="29" t="s">
        <v>546</v>
      </c>
      <c r="K135" s="30" t="s">
        <v>547</v>
      </c>
      <c r="L135" s="29" t="s">
        <v>34</v>
      </c>
    </row>
    <row r="136" spans="6:12" s="20" customFormat="1" ht="12.75">
      <c r="F136" s="9">
        <v>134</v>
      </c>
      <c r="G136" s="13" t="s">
        <v>186</v>
      </c>
      <c r="H136" s="9" t="s">
        <v>16</v>
      </c>
      <c r="J136" s="29" t="s">
        <v>548</v>
      </c>
      <c r="K136" s="30" t="s">
        <v>549</v>
      </c>
      <c r="L136" s="29" t="s">
        <v>204</v>
      </c>
    </row>
    <row r="137" spans="6:12" s="20" customFormat="1" ht="12.75">
      <c r="F137" s="9">
        <v>135</v>
      </c>
      <c r="G137" s="13" t="s">
        <v>187</v>
      </c>
      <c r="H137" s="11" t="s">
        <v>16</v>
      </c>
      <c r="J137" s="29" t="s">
        <v>550</v>
      </c>
      <c r="K137" s="30" t="s">
        <v>551</v>
      </c>
      <c r="L137" s="29" t="s">
        <v>552</v>
      </c>
    </row>
    <row r="138" spans="6:12" s="20" customFormat="1" ht="12.75">
      <c r="F138" s="9">
        <v>136</v>
      </c>
      <c r="G138" s="13" t="s">
        <v>188</v>
      </c>
      <c r="H138" s="9" t="s">
        <v>23</v>
      </c>
      <c r="J138" s="29" t="s">
        <v>553</v>
      </c>
      <c r="K138" s="30" t="s">
        <v>554</v>
      </c>
      <c r="L138" s="29" t="s">
        <v>12</v>
      </c>
    </row>
    <row r="139" spans="6:12" s="20" customFormat="1" ht="12.75">
      <c r="F139" s="9">
        <v>137</v>
      </c>
      <c r="G139" s="13" t="s">
        <v>189</v>
      </c>
      <c r="H139" s="9" t="s">
        <v>5</v>
      </c>
      <c r="J139" s="29" t="s">
        <v>555</v>
      </c>
      <c r="K139" s="30" t="s">
        <v>556</v>
      </c>
      <c r="L139" s="29" t="s">
        <v>265</v>
      </c>
    </row>
    <row r="140" spans="6:12" s="20" customFormat="1" ht="12.75">
      <c r="F140" s="9">
        <v>138</v>
      </c>
      <c r="G140" s="13" t="s">
        <v>190</v>
      </c>
      <c r="H140" s="9" t="s">
        <v>23</v>
      </c>
      <c r="J140" s="29" t="s">
        <v>557</v>
      </c>
      <c r="K140" s="30" t="s">
        <v>558</v>
      </c>
      <c r="L140" s="29" t="s">
        <v>265</v>
      </c>
    </row>
    <row r="141" spans="6:12" s="20" customFormat="1" ht="12.75">
      <c r="F141" s="9">
        <v>139</v>
      </c>
      <c r="G141" s="13" t="s">
        <v>192</v>
      </c>
      <c r="H141" s="9" t="s">
        <v>191</v>
      </c>
      <c r="J141" s="29" t="s">
        <v>559</v>
      </c>
      <c r="K141" s="30" t="s">
        <v>560</v>
      </c>
      <c r="L141" s="29" t="s">
        <v>19</v>
      </c>
    </row>
    <row r="142" spans="6:12" s="20" customFormat="1" ht="12.75">
      <c r="F142" s="9">
        <v>140</v>
      </c>
      <c r="G142" s="13" t="s">
        <v>193</v>
      </c>
      <c r="H142" s="9" t="s">
        <v>148</v>
      </c>
      <c r="J142" s="29" t="s">
        <v>561</v>
      </c>
      <c r="K142" s="30" t="s">
        <v>562</v>
      </c>
      <c r="L142" s="29" t="s">
        <v>66</v>
      </c>
    </row>
    <row r="143" spans="6:12" s="20" customFormat="1" ht="12.75">
      <c r="F143" s="9">
        <v>141</v>
      </c>
      <c r="G143" s="13" t="s">
        <v>194</v>
      </c>
      <c r="H143" s="9" t="s">
        <v>148</v>
      </c>
      <c r="J143" s="29" t="s">
        <v>563</v>
      </c>
      <c r="K143" s="30" t="s">
        <v>564</v>
      </c>
      <c r="L143" s="29" t="s">
        <v>463</v>
      </c>
    </row>
    <row r="144" spans="6:12" s="20" customFormat="1" ht="12.75">
      <c r="F144" s="9">
        <v>142</v>
      </c>
      <c r="G144" s="13" t="s">
        <v>195</v>
      </c>
      <c r="H144" s="9" t="s">
        <v>148</v>
      </c>
      <c r="J144" s="29" t="s">
        <v>565</v>
      </c>
      <c r="K144" s="30" t="s">
        <v>566</v>
      </c>
      <c r="L144" s="29" t="s">
        <v>297</v>
      </c>
    </row>
    <row r="145" spans="6:12" s="20" customFormat="1" ht="12.75">
      <c r="F145" s="9">
        <v>143</v>
      </c>
      <c r="G145" s="13" t="s">
        <v>196</v>
      </c>
      <c r="H145" s="9" t="s">
        <v>148</v>
      </c>
      <c r="J145" s="29" t="s">
        <v>567</v>
      </c>
      <c r="K145" s="30" t="s">
        <v>568</v>
      </c>
      <c r="L145" s="29" t="s">
        <v>284</v>
      </c>
    </row>
    <row r="146" spans="6:12" s="20" customFormat="1" ht="12.75">
      <c r="F146" s="9">
        <v>144</v>
      </c>
      <c r="G146" s="13" t="s">
        <v>197</v>
      </c>
      <c r="H146" s="9" t="s">
        <v>23</v>
      </c>
      <c r="J146" s="29" t="s">
        <v>569</v>
      </c>
      <c r="K146" s="30" t="s">
        <v>570</v>
      </c>
      <c r="L146" s="29" t="s">
        <v>19</v>
      </c>
    </row>
    <row r="147" spans="6:12" s="20" customFormat="1" ht="12.75">
      <c r="F147" s="9">
        <v>145</v>
      </c>
      <c r="G147" s="13" t="s">
        <v>198</v>
      </c>
      <c r="H147" s="9" t="s">
        <v>191</v>
      </c>
      <c r="J147" s="29" t="s">
        <v>571</v>
      </c>
      <c r="K147" s="30" t="s">
        <v>572</v>
      </c>
      <c r="L147" s="29" t="s">
        <v>23</v>
      </c>
    </row>
    <row r="148" spans="6:12" s="20" customFormat="1" ht="12.75">
      <c r="F148" s="9">
        <v>146</v>
      </c>
      <c r="G148" s="13" t="s">
        <v>199</v>
      </c>
      <c r="H148" s="9" t="s">
        <v>191</v>
      </c>
      <c r="J148" s="29" t="s">
        <v>573</v>
      </c>
      <c r="K148" s="30" t="s">
        <v>574</v>
      </c>
      <c r="L148" s="29" t="s">
        <v>84</v>
      </c>
    </row>
    <row r="149" spans="6:12" s="20" customFormat="1" ht="12.75">
      <c r="F149" s="9">
        <v>147</v>
      </c>
      <c r="G149" s="13" t="s">
        <v>200</v>
      </c>
      <c r="H149" s="9" t="s">
        <v>191</v>
      </c>
      <c r="J149" s="29" t="s">
        <v>575</v>
      </c>
      <c r="K149" s="30" t="s">
        <v>576</v>
      </c>
      <c r="L149" s="29" t="s">
        <v>313</v>
      </c>
    </row>
    <row r="150" spans="6:12" s="20" customFormat="1" ht="12.75">
      <c r="F150" s="9">
        <v>148</v>
      </c>
      <c r="G150" s="13" t="s">
        <v>201</v>
      </c>
      <c r="H150" s="9" t="s">
        <v>191</v>
      </c>
      <c r="J150" s="29" t="s">
        <v>577</v>
      </c>
      <c r="K150" s="30" t="s">
        <v>578</v>
      </c>
      <c r="L150" s="29" t="s">
        <v>367</v>
      </c>
    </row>
    <row r="151" spans="6:12" s="20" customFormat="1" ht="12.75">
      <c r="F151" s="9">
        <v>149</v>
      </c>
      <c r="G151" s="13" t="s">
        <v>202</v>
      </c>
      <c r="H151" s="11" t="s">
        <v>5</v>
      </c>
      <c r="J151" s="29" t="s">
        <v>579</v>
      </c>
      <c r="K151" s="30" t="s">
        <v>580</v>
      </c>
      <c r="L151" s="29" t="s">
        <v>581</v>
      </c>
    </row>
    <row r="152" spans="6:12" s="20" customFormat="1" ht="12.75">
      <c r="F152" s="9">
        <v>150</v>
      </c>
      <c r="G152" s="13" t="s">
        <v>203</v>
      </c>
      <c r="H152" s="11" t="s">
        <v>23</v>
      </c>
      <c r="J152" s="29" t="s">
        <v>582</v>
      </c>
      <c r="K152" s="30" t="s">
        <v>583</v>
      </c>
      <c r="L152" s="29" t="s">
        <v>19</v>
      </c>
    </row>
    <row r="153" spans="6:12" s="20" customFormat="1" ht="12.75">
      <c r="F153" s="9">
        <v>151</v>
      </c>
      <c r="G153" s="13" t="s">
        <v>205</v>
      </c>
      <c r="H153" s="11" t="s">
        <v>204</v>
      </c>
      <c r="J153" s="29" t="s">
        <v>584</v>
      </c>
      <c r="K153" s="30" t="s">
        <v>585</v>
      </c>
      <c r="L153" s="29" t="s">
        <v>204</v>
      </c>
    </row>
    <row r="154" spans="6:12" s="20" customFormat="1" ht="12.75">
      <c r="F154" s="9">
        <v>152</v>
      </c>
      <c r="G154" s="13" t="s">
        <v>206</v>
      </c>
      <c r="H154" s="11" t="s">
        <v>204</v>
      </c>
      <c r="J154" s="29" t="s">
        <v>586</v>
      </c>
      <c r="K154" s="30" t="s">
        <v>587</v>
      </c>
      <c r="L154" s="29" t="s">
        <v>23</v>
      </c>
    </row>
    <row r="155" spans="6:12" s="20" customFormat="1" ht="12.75">
      <c r="F155" s="9">
        <v>153</v>
      </c>
      <c r="G155" s="13" t="s">
        <v>208</v>
      </c>
      <c r="H155" s="11" t="s">
        <v>207</v>
      </c>
      <c r="J155" s="29" t="s">
        <v>588</v>
      </c>
      <c r="K155" s="30" t="s">
        <v>589</v>
      </c>
      <c r="L155" s="29" t="s">
        <v>29</v>
      </c>
    </row>
    <row r="156" spans="6:12" s="20" customFormat="1" ht="12.75">
      <c r="F156" s="9">
        <v>154</v>
      </c>
      <c r="G156" s="13" t="s">
        <v>209</v>
      </c>
      <c r="H156" s="11" t="s">
        <v>207</v>
      </c>
      <c r="J156" s="29" t="s">
        <v>590</v>
      </c>
      <c r="K156" s="30" t="s">
        <v>591</v>
      </c>
      <c r="L156" s="29" t="s">
        <v>29</v>
      </c>
    </row>
    <row r="157" spans="6:12" s="20" customFormat="1" ht="12.75">
      <c r="F157" s="9">
        <v>155</v>
      </c>
      <c r="G157" s="13" t="s">
        <v>210</v>
      </c>
      <c r="H157" s="11" t="s">
        <v>207</v>
      </c>
      <c r="J157" s="29" t="s">
        <v>592</v>
      </c>
      <c r="K157" s="30" t="s">
        <v>593</v>
      </c>
      <c r="L157" s="29" t="s">
        <v>463</v>
      </c>
    </row>
    <row r="158" spans="6:12" s="20" customFormat="1" ht="12.75">
      <c r="F158" s="9">
        <v>156</v>
      </c>
      <c r="G158" s="13" t="s">
        <v>211</v>
      </c>
      <c r="H158" s="11" t="s">
        <v>207</v>
      </c>
      <c r="J158" s="29" t="s">
        <v>594</v>
      </c>
      <c r="K158" s="30" t="s">
        <v>595</v>
      </c>
      <c r="L158" s="29" t="s">
        <v>545</v>
      </c>
    </row>
    <row r="159" spans="6:12" s="20" customFormat="1" ht="12.75">
      <c r="F159" s="9">
        <v>157</v>
      </c>
      <c r="G159" s="13" t="s">
        <v>212</v>
      </c>
      <c r="H159" s="11" t="s">
        <v>207</v>
      </c>
      <c r="J159" s="29" t="s">
        <v>596</v>
      </c>
      <c r="K159" s="30" t="s">
        <v>597</v>
      </c>
      <c r="L159" s="29" t="s">
        <v>29</v>
      </c>
    </row>
    <row r="160" spans="6:12" s="20" customFormat="1" ht="12.75">
      <c r="F160" s="9">
        <v>158</v>
      </c>
      <c r="G160" s="13" t="s">
        <v>213</v>
      </c>
      <c r="H160" s="11" t="s">
        <v>207</v>
      </c>
      <c r="J160" s="29" t="s">
        <v>598</v>
      </c>
      <c r="K160" s="30" t="s">
        <v>599</v>
      </c>
      <c r="L160" s="29" t="s">
        <v>38</v>
      </c>
    </row>
    <row r="161" spans="6:12" s="20" customFormat="1" ht="12.75">
      <c r="F161" s="9">
        <v>159</v>
      </c>
      <c r="G161" s="13" t="s">
        <v>214</v>
      </c>
      <c r="H161" s="11" t="s">
        <v>207</v>
      </c>
      <c r="J161" s="29" t="s">
        <v>600</v>
      </c>
      <c r="K161" s="30" t="s">
        <v>601</v>
      </c>
      <c r="L161" s="29" t="s">
        <v>602</v>
      </c>
    </row>
    <row r="162" spans="6:12" s="20" customFormat="1" ht="12.75">
      <c r="F162" s="9">
        <v>160</v>
      </c>
      <c r="G162" s="13" t="s">
        <v>215</v>
      </c>
      <c r="H162" s="11" t="s">
        <v>5</v>
      </c>
      <c r="J162" s="29" t="s">
        <v>603</v>
      </c>
      <c r="K162" s="30" t="s">
        <v>604</v>
      </c>
      <c r="L162" s="29" t="s">
        <v>501</v>
      </c>
    </row>
    <row r="163" spans="6:12" s="20" customFormat="1" ht="12.75">
      <c r="F163" s="9">
        <v>161</v>
      </c>
      <c r="G163" s="13" t="s">
        <v>217</v>
      </c>
      <c r="H163" s="11" t="s">
        <v>216</v>
      </c>
      <c r="J163" s="29" t="s">
        <v>605</v>
      </c>
      <c r="K163" s="30" t="s">
        <v>606</v>
      </c>
      <c r="L163" s="29" t="s">
        <v>204</v>
      </c>
    </row>
    <row r="164" spans="6:12" s="20" customFormat="1" ht="12.75">
      <c r="F164" s="9">
        <v>162</v>
      </c>
      <c r="G164" s="13" t="s">
        <v>219</v>
      </c>
      <c r="H164" s="11" t="s">
        <v>218</v>
      </c>
      <c r="J164" s="29" t="s">
        <v>607</v>
      </c>
      <c r="K164" s="30" t="s">
        <v>608</v>
      </c>
      <c r="L164" s="29" t="s">
        <v>265</v>
      </c>
    </row>
    <row r="165" spans="6:12" s="20" customFormat="1" ht="12.75">
      <c r="F165" s="9">
        <v>163</v>
      </c>
      <c r="G165" s="13" t="s">
        <v>220</v>
      </c>
      <c r="H165" s="9" t="s">
        <v>216</v>
      </c>
      <c r="J165" s="29" t="s">
        <v>609</v>
      </c>
      <c r="K165" s="30" t="s">
        <v>610</v>
      </c>
      <c r="L165" s="29" t="s">
        <v>19</v>
      </c>
    </row>
    <row r="166" spans="6:12" s="20" customFormat="1" ht="12.75">
      <c r="F166" s="9">
        <v>164</v>
      </c>
      <c r="G166" s="13" t="s">
        <v>221</v>
      </c>
      <c r="H166" s="11" t="s">
        <v>216</v>
      </c>
      <c r="J166" s="29" t="s">
        <v>611</v>
      </c>
      <c r="K166" s="30" t="s">
        <v>612</v>
      </c>
      <c r="L166" s="29" t="s">
        <v>16</v>
      </c>
    </row>
    <row r="167" spans="6:12" s="20" customFormat="1" ht="12.75">
      <c r="F167" s="9">
        <v>165</v>
      </c>
      <c r="G167" s="13" t="s">
        <v>223</v>
      </c>
      <c r="H167" s="11" t="s">
        <v>222</v>
      </c>
      <c r="J167" s="29" t="s">
        <v>613</v>
      </c>
      <c r="K167" s="30" t="s">
        <v>614</v>
      </c>
      <c r="L167" s="29" t="s">
        <v>515</v>
      </c>
    </row>
    <row r="168" spans="6:12" s="20" customFormat="1" ht="12.75">
      <c r="F168" s="9">
        <v>166</v>
      </c>
      <c r="G168" s="13" t="s">
        <v>224</v>
      </c>
      <c r="H168" s="11" t="s">
        <v>222</v>
      </c>
      <c r="J168" s="29" t="s">
        <v>615</v>
      </c>
      <c r="K168" s="30" t="s">
        <v>616</v>
      </c>
      <c r="L168" s="29" t="s">
        <v>284</v>
      </c>
    </row>
    <row r="169" spans="6:12" s="20" customFormat="1" ht="12.75">
      <c r="F169" s="9">
        <v>167</v>
      </c>
      <c r="G169" s="13" t="s">
        <v>225</v>
      </c>
      <c r="H169" s="11" t="s">
        <v>216</v>
      </c>
      <c r="J169" s="29" t="s">
        <v>617</v>
      </c>
      <c r="K169" s="30" t="s">
        <v>618</v>
      </c>
      <c r="L169" s="29" t="s">
        <v>29</v>
      </c>
    </row>
    <row r="170" spans="6:12" s="20" customFormat="1" ht="12.75">
      <c r="F170" s="9">
        <v>168</v>
      </c>
      <c r="G170" s="13" t="s">
        <v>226</v>
      </c>
      <c r="H170" s="11" t="s">
        <v>216</v>
      </c>
      <c r="J170" s="29" t="s">
        <v>619</v>
      </c>
      <c r="K170" s="30" t="s">
        <v>620</v>
      </c>
      <c r="L170" s="29" t="s">
        <v>265</v>
      </c>
    </row>
    <row r="171" spans="6:12" s="20" customFormat="1" ht="12.75">
      <c r="F171" s="9">
        <v>169</v>
      </c>
      <c r="G171" s="13" t="s">
        <v>227</v>
      </c>
      <c r="H171" s="11" t="s">
        <v>222</v>
      </c>
      <c r="J171" s="29" t="s">
        <v>621</v>
      </c>
      <c r="K171" s="30" t="s">
        <v>622</v>
      </c>
      <c r="L171" s="29" t="s">
        <v>34</v>
      </c>
    </row>
    <row r="172" spans="6:12" s="20" customFormat="1" ht="12.75">
      <c r="F172" s="9">
        <v>170</v>
      </c>
      <c r="G172" s="13" t="s">
        <v>228</v>
      </c>
      <c r="H172" s="11" t="s">
        <v>222</v>
      </c>
      <c r="J172" s="29" t="s">
        <v>623</v>
      </c>
      <c r="K172" s="30" t="s">
        <v>624</v>
      </c>
      <c r="L172" s="29" t="s">
        <v>265</v>
      </c>
    </row>
    <row r="173" spans="6:12" s="20" customFormat="1" ht="12.75">
      <c r="F173" s="9">
        <v>171</v>
      </c>
      <c r="G173" s="13" t="s">
        <v>229</v>
      </c>
      <c r="H173" s="11" t="s">
        <v>222</v>
      </c>
      <c r="J173" s="29" t="s">
        <v>625</v>
      </c>
      <c r="K173" s="30" t="s">
        <v>626</v>
      </c>
      <c r="L173" s="29" t="s">
        <v>204</v>
      </c>
    </row>
    <row r="174" spans="6:12" s="20" customFormat="1" ht="12.75">
      <c r="F174" s="9">
        <v>172</v>
      </c>
      <c r="G174" s="13" t="s">
        <v>230</v>
      </c>
      <c r="H174" s="11" t="s">
        <v>216</v>
      </c>
      <c r="J174" s="29" t="s">
        <v>627</v>
      </c>
      <c r="K174" s="30" t="s">
        <v>628</v>
      </c>
      <c r="L174" s="29" t="s">
        <v>84</v>
      </c>
    </row>
    <row r="175" spans="6:12" s="20" customFormat="1" ht="12.75">
      <c r="F175" s="9">
        <v>173</v>
      </c>
      <c r="G175" s="13" t="s">
        <v>231</v>
      </c>
      <c r="H175" s="11" t="s">
        <v>222</v>
      </c>
      <c r="J175" s="29" t="s">
        <v>629</v>
      </c>
      <c r="K175" s="30" t="s">
        <v>630</v>
      </c>
      <c r="L175" s="29" t="s">
        <v>265</v>
      </c>
    </row>
    <row r="176" spans="6:12" s="20" customFormat="1" ht="12.75">
      <c r="F176" s="9">
        <v>174</v>
      </c>
      <c r="G176" s="13" t="s">
        <v>232</v>
      </c>
      <c r="H176" s="11" t="s">
        <v>43</v>
      </c>
      <c r="J176" s="29" t="s">
        <v>631</v>
      </c>
      <c r="K176" s="30" t="s">
        <v>632</v>
      </c>
      <c r="L176" s="29" t="s">
        <v>284</v>
      </c>
    </row>
    <row r="177" spans="6:12" s="20" customFormat="1" ht="12.75">
      <c r="F177" s="9">
        <v>175</v>
      </c>
      <c r="G177" s="13" t="s">
        <v>233</v>
      </c>
      <c r="H177" s="11" t="s">
        <v>216</v>
      </c>
      <c r="J177" s="29" t="s">
        <v>633</v>
      </c>
      <c r="K177" s="30" t="s">
        <v>634</v>
      </c>
      <c r="L177" s="29" t="s">
        <v>265</v>
      </c>
    </row>
    <row r="178" spans="6:12" s="20" customFormat="1" ht="12.75">
      <c r="F178" s="9">
        <v>176</v>
      </c>
      <c r="G178" s="13" t="s">
        <v>234</v>
      </c>
      <c r="H178" s="11" t="s">
        <v>216</v>
      </c>
      <c r="J178" s="29" t="s">
        <v>635</v>
      </c>
      <c r="K178" s="30" t="s">
        <v>636</v>
      </c>
      <c r="L178" s="29" t="s">
        <v>637</v>
      </c>
    </row>
    <row r="179" spans="6:12" s="20" customFormat="1" ht="12.75">
      <c r="F179" s="9">
        <v>177</v>
      </c>
      <c r="G179" s="13" t="s">
        <v>235</v>
      </c>
      <c r="H179" s="11" t="s">
        <v>216</v>
      </c>
      <c r="J179" s="29" t="s">
        <v>638</v>
      </c>
      <c r="K179" s="30" t="s">
        <v>639</v>
      </c>
      <c r="L179" s="29" t="s">
        <v>265</v>
      </c>
    </row>
    <row r="180" spans="6:12" s="20" customFormat="1" ht="12.75">
      <c r="F180" s="9">
        <v>178</v>
      </c>
      <c r="G180" s="13" t="s">
        <v>236</v>
      </c>
      <c r="H180" s="11" t="s">
        <v>207</v>
      </c>
      <c r="J180" s="29" t="s">
        <v>640</v>
      </c>
      <c r="K180" s="30" t="s">
        <v>641</v>
      </c>
      <c r="L180" s="29" t="s">
        <v>12</v>
      </c>
    </row>
    <row r="181" spans="6:12" s="20" customFormat="1" ht="12.75">
      <c r="F181" s="9">
        <v>179</v>
      </c>
      <c r="G181" s="13" t="s">
        <v>237</v>
      </c>
      <c r="H181" s="11" t="s">
        <v>207</v>
      </c>
      <c r="J181" s="29" t="s">
        <v>642</v>
      </c>
      <c r="K181" s="30" t="s">
        <v>643</v>
      </c>
      <c r="L181" s="29" t="s">
        <v>265</v>
      </c>
    </row>
    <row r="182" spans="6:12" s="20" customFormat="1" ht="12.75">
      <c r="F182" s="9">
        <v>180</v>
      </c>
      <c r="G182" s="13" t="s">
        <v>239</v>
      </c>
      <c r="H182" s="11" t="s">
        <v>238</v>
      </c>
      <c r="J182" s="29" t="s">
        <v>644</v>
      </c>
      <c r="K182" s="30" t="s">
        <v>645</v>
      </c>
      <c r="L182" s="29" t="s">
        <v>265</v>
      </c>
    </row>
    <row r="183" spans="6:12" s="20" customFormat="1" ht="12.75">
      <c r="F183" s="9">
        <v>181</v>
      </c>
      <c r="G183" s="13" t="s">
        <v>240</v>
      </c>
      <c r="H183" s="11" t="s">
        <v>238</v>
      </c>
      <c r="J183" s="29" t="s">
        <v>646</v>
      </c>
      <c r="K183" s="30" t="s">
        <v>647</v>
      </c>
      <c r="L183" s="29" t="s">
        <v>265</v>
      </c>
    </row>
    <row r="184" spans="6:12" s="20" customFormat="1" ht="12.75">
      <c r="F184" s="9">
        <v>182</v>
      </c>
      <c r="G184" s="13" t="s">
        <v>241</v>
      </c>
      <c r="H184" s="11" t="s">
        <v>238</v>
      </c>
      <c r="J184" s="29" t="s">
        <v>648</v>
      </c>
      <c r="K184" s="30" t="s">
        <v>649</v>
      </c>
      <c r="L184" s="29" t="s">
        <v>58</v>
      </c>
    </row>
    <row r="185" spans="6:12" s="20" customFormat="1" ht="12.75">
      <c r="F185" s="9">
        <v>183</v>
      </c>
      <c r="G185" s="13" t="s">
        <v>242</v>
      </c>
      <c r="H185" s="11" t="s">
        <v>29</v>
      </c>
      <c r="J185" s="29" t="s">
        <v>650</v>
      </c>
      <c r="K185" s="30" t="s">
        <v>651</v>
      </c>
      <c r="L185" s="29" t="s">
        <v>265</v>
      </c>
    </row>
    <row r="186" spans="6:12" s="20" customFormat="1" ht="12.75">
      <c r="F186" s="9">
        <v>184</v>
      </c>
      <c r="G186" s="13" t="s">
        <v>243</v>
      </c>
      <c r="H186" s="11" t="s">
        <v>14</v>
      </c>
      <c r="J186" s="29" t="s">
        <v>652</v>
      </c>
      <c r="K186" s="30" t="s">
        <v>653</v>
      </c>
      <c r="L186" s="29" t="s">
        <v>12</v>
      </c>
    </row>
    <row r="187" spans="6:12" s="20" customFormat="1" ht="12.75">
      <c r="F187" s="9">
        <v>185</v>
      </c>
      <c r="G187" s="13" t="s">
        <v>245</v>
      </c>
      <c r="H187" s="11" t="s">
        <v>244</v>
      </c>
      <c r="J187" s="29" t="s">
        <v>654</v>
      </c>
      <c r="K187" s="30" t="s">
        <v>655</v>
      </c>
      <c r="L187" s="29" t="s">
        <v>84</v>
      </c>
    </row>
    <row r="188" spans="6:12" s="20" customFormat="1" ht="12.75">
      <c r="F188" s="9">
        <v>186</v>
      </c>
      <c r="G188" s="13" t="s">
        <v>246</v>
      </c>
      <c r="H188" s="11" t="s">
        <v>244</v>
      </c>
      <c r="J188" s="29" t="s">
        <v>656</v>
      </c>
      <c r="K188" s="30" t="s">
        <v>657</v>
      </c>
      <c r="L188" s="29" t="s">
        <v>265</v>
      </c>
    </row>
    <row r="189" spans="6:12" s="20" customFormat="1" ht="12.75">
      <c r="F189" s="9">
        <v>187</v>
      </c>
      <c r="G189" s="13" t="s">
        <v>247</v>
      </c>
      <c r="H189" s="11" t="s">
        <v>244</v>
      </c>
      <c r="J189" s="29" t="s">
        <v>658</v>
      </c>
      <c r="K189" s="30" t="s">
        <v>659</v>
      </c>
      <c r="L189" s="29" t="s">
        <v>265</v>
      </c>
    </row>
    <row r="190" spans="6:12" s="20" customFormat="1" ht="12.75">
      <c r="F190" s="9">
        <v>188</v>
      </c>
      <c r="G190" s="13" t="s">
        <v>248</v>
      </c>
      <c r="H190" s="11" t="s">
        <v>244</v>
      </c>
      <c r="J190" s="29" t="s">
        <v>660</v>
      </c>
      <c r="K190" s="30" t="s">
        <v>661</v>
      </c>
      <c r="L190" s="29" t="s">
        <v>265</v>
      </c>
    </row>
    <row r="191" spans="6:12" s="20" customFormat="1" ht="12.75">
      <c r="F191" s="9">
        <v>189</v>
      </c>
      <c r="G191" s="13" t="s">
        <v>249</v>
      </c>
      <c r="H191" s="11" t="s">
        <v>244</v>
      </c>
      <c r="J191" s="29" t="s">
        <v>662</v>
      </c>
      <c r="K191" s="30" t="s">
        <v>663</v>
      </c>
      <c r="L191" s="29" t="s">
        <v>58</v>
      </c>
    </row>
    <row r="192" spans="6:12" s="20" customFormat="1" ht="12.75">
      <c r="F192" s="9">
        <v>190</v>
      </c>
      <c r="G192" s="13" t="s">
        <v>250</v>
      </c>
      <c r="H192" s="11" t="s">
        <v>244</v>
      </c>
      <c r="J192" s="29" t="s">
        <v>664</v>
      </c>
      <c r="K192" s="30" t="s">
        <v>665</v>
      </c>
      <c r="L192" s="29" t="s">
        <v>148</v>
      </c>
    </row>
    <row r="193" spans="6:12" s="20" customFormat="1" ht="12.75">
      <c r="F193" s="9">
        <v>191</v>
      </c>
      <c r="G193" s="13" t="s">
        <v>251</v>
      </c>
      <c r="H193" s="11" t="s">
        <v>5</v>
      </c>
      <c r="J193" s="29" t="s">
        <v>666</v>
      </c>
      <c r="K193" s="30" t="s">
        <v>667</v>
      </c>
      <c r="L193" s="29" t="s">
        <v>12</v>
      </c>
    </row>
    <row r="194" spans="6:12" s="20" customFormat="1" ht="12.75">
      <c r="F194" s="9">
        <v>192</v>
      </c>
      <c r="G194" s="13" t="s">
        <v>252</v>
      </c>
      <c r="H194" s="11" t="s">
        <v>204</v>
      </c>
      <c r="J194" s="29" t="s">
        <v>668</v>
      </c>
      <c r="K194" s="30" t="s">
        <v>669</v>
      </c>
      <c r="L194" s="29" t="s">
        <v>265</v>
      </c>
    </row>
    <row r="195" spans="6:12" s="20" customFormat="1" ht="12.75">
      <c r="F195" s="9">
        <v>193</v>
      </c>
      <c r="G195" s="13" t="s">
        <v>253</v>
      </c>
      <c r="H195" s="11" t="s">
        <v>29</v>
      </c>
      <c r="J195" s="29" t="s">
        <v>670</v>
      </c>
      <c r="K195" s="30" t="s">
        <v>671</v>
      </c>
      <c r="L195" s="29" t="s">
        <v>19</v>
      </c>
    </row>
    <row r="196" spans="6:12" s="20" customFormat="1" ht="12.75">
      <c r="F196" s="9">
        <v>194</v>
      </c>
      <c r="G196" s="13" t="s">
        <v>254</v>
      </c>
      <c r="H196" s="11" t="s">
        <v>29</v>
      </c>
      <c r="J196" s="29" t="s">
        <v>672</v>
      </c>
      <c r="K196" s="30" t="s">
        <v>673</v>
      </c>
      <c r="L196" s="29" t="s">
        <v>265</v>
      </c>
    </row>
    <row r="197" spans="6:12" s="20" customFormat="1" ht="12.75">
      <c r="F197" s="9">
        <v>195</v>
      </c>
      <c r="G197" s="13" t="s">
        <v>255</v>
      </c>
      <c r="H197" s="11" t="s">
        <v>29</v>
      </c>
      <c r="J197" s="29" t="s">
        <v>674</v>
      </c>
      <c r="K197" s="30" t="s">
        <v>675</v>
      </c>
      <c r="L197" s="29" t="s">
        <v>265</v>
      </c>
    </row>
    <row r="198" spans="6:12" s="20" customFormat="1" ht="12.75">
      <c r="F198" s="9">
        <v>196</v>
      </c>
      <c r="G198" s="13" t="s">
        <v>256</v>
      </c>
      <c r="H198" s="11" t="s">
        <v>29</v>
      </c>
      <c r="J198" s="29" t="s">
        <v>676</v>
      </c>
      <c r="K198" s="30" t="s">
        <v>677</v>
      </c>
      <c r="L198" s="29" t="s">
        <v>58</v>
      </c>
    </row>
    <row r="199" spans="6:12" s="20" customFormat="1" ht="12.75">
      <c r="F199" s="9">
        <v>197</v>
      </c>
      <c r="G199" s="13" t="s">
        <v>257</v>
      </c>
      <c r="H199" s="11" t="s">
        <v>29</v>
      </c>
      <c r="J199" s="29" t="s">
        <v>678</v>
      </c>
      <c r="K199" s="30" t="s">
        <v>679</v>
      </c>
      <c r="L199" s="29" t="s">
        <v>3</v>
      </c>
    </row>
    <row r="200" spans="6:12" s="20" customFormat="1" ht="12.75">
      <c r="F200" s="9">
        <v>198</v>
      </c>
      <c r="G200" s="13" t="s">
        <v>258</v>
      </c>
      <c r="H200" s="11" t="s">
        <v>29</v>
      </c>
      <c r="J200" s="29" t="s">
        <v>680</v>
      </c>
      <c r="K200" s="30" t="s">
        <v>681</v>
      </c>
      <c r="L200" s="29" t="s">
        <v>3</v>
      </c>
    </row>
    <row r="201" spans="6:12" s="20" customFormat="1" ht="12.75">
      <c r="F201" s="9">
        <v>199</v>
      </c>
      <c r="G201" s="13" t="s">
        <v>916</v>
      </c>
      <c r="H201" s="11" t="s">
        <v>259</v>
      </c>
      <c r="J201" s="29" t="s">
        <v>682</v>
      </c>
      <c r="K201" s="30" t="s">
        <v>683</v>
      </c>
      <c r="L201" s="29" t="s">
        <v>307</v>
      </c>
    </row>
    <row r="202" spans="6:12" s="20" customFormat="1" ht="12.75">
      <c r="F202" s="9">
        <v>200</v>
      </c>
      <c r="G202" s="13" t="s">
        <v>917</v>
      </c>
      <c r="H202" s="11" t="s">
        <v>14</v>
      </c>
      <c r="J202" s="29" t="s">
        <v>684</v>
      </c>
      <c r="K202" s="30" t="s">
        <v>685</v>
      </c>
      <c r="L202" s="29" t="s">
        <v>265</v>
      </c>
    </row>
    <row r="203" spans="6:12" s="20" customFormat="1" ht="12.75">
      <c r="F203" s="9">
        <v>201</v>
      </c>
      <c r="G203" s="13" t="s">
        <v>260</v>
      </c>
      <c r="H203" s="11" t="s">
        <v>14</v>
      </c>
      <c r="J203" s="29" t="s">
        <v>686</v>
      </c>
      <c r="K203" s="30" t="s">
        <v>687</v>
      </c>
      <c r="L203" s="29" t="s">
        <v>125</v>
      </c>
    </row>
    <row r="204" spans="6:12" s="20" customFormat="1" ht="12.75">
      <c r="F204" s="9">
        <v>202</v>
      </c>
      <c r="G204" s="13" t="s">
        <v>918</v>
      </c>
      <c r="H204" s="11" t="s">
        <v>261</v>
      </c>
      <c r="J204" s="29" t="s">
        <v>688</v>
      </c>
      <c r="K204" s="30" t="s">
        <v>689</v>
      </c>
      <c r="L204" s="29" t="s">
        <v>265</v>
      </c>
    </row>
    <row r="205" spans="6:12" s="20" customFormat="1" ht="12.75">
      <c r="F205" s="22">
        <v>203</v>
      </c>
      <c r="G205" s="25" t="s">
        <v>841</v>
      </c>
      <c r="H205" s="1" t="s">
        <v>5</v>
      </c>
      <c r="J205" s="29" t="s">
        <v>690</v>
      </c>
      <c r="K205" s="30" t="s">
        <v>691</v>
      </c>
      <c r="L205" s="29" t="s">
        <v>16</v>
      </c>
    </row>
    <row r="206" spans="6:12" s="20" customFormat="1" ht="12.75">
      <c r="F206" s="22">
        <v>204</v>
      </c>
      <c r="G206" s="25" t="s">
        <v>842</v>
      </c>
      <c r="H206" s="1" t="s">
        <v>5</v>
      </c>
      <c r="J206" s="29" t="s">
        <v>692</v>
      </c>
      <c r="K206" s="30" t="s">
        <v>693</v>
      </c>
      <c r="L206" s="29" t="s">
        <v>148</v>
      </c>
    </row>
    <row r="207" spans="6:12" s="20" customFormat="1" ht="12.75">
      <c r="F207" s="22">
        <v>205</v>
      </c>
      <c r="G207" s="25" t="s">
        <v>843</v>
      </c>
      <c r="H207" s="1" t="s">
        <v>5</v>
      </c>
      <c r="J207" s="29" t="s">
        <v>694</v>
      </c>
      <c r="K207" s="30" t="s">
        <v>695</v>
      </c>
      <c r="L207" s="29" t="s">
        <v>16</v>
      </c>
    </row>
    <row r="208" spans="6:12" s="20" customFormat="1" ht="12.75">
      <c r="F208" s="22">
        <v>206</v>
      </c>
      <c r="G208" s="25" t="s">
        <v>844</v>
      </c>
      <c r="H208" s="1" t="s">
        <v>23</v>
      </c>
      <c r="J208" s="29" t="s">
        <v>696</v>
      </c>
      <c r="K208" s="30" t="s">
        <v>697</v>
      </c>
      <c r="L208" s="29" t="s">
        <v>204</v>
      </c>
    </row>
    <row r="209" spans="6:12" s="20" customFormat="1" ht="12.75">
      <c r="F209" s="22">
        <v>207</v>
      </c>
      <c r="G209" s="25" t="s">
        <v>845</v>
      </c>
      <c r="H209" s="1" t="s">
        <v>23</v>
      </c>
      <c r="J209" s="29" t="s">
        <v>698</v>
      </c>
      <c r="K209" s="30" t="s">
        <v>699</v>
      </c>
      <c r="L209" s="29" t="s">
        <v>265</v>
      </c>
    </row>
    <row r="210" spans="6:12" s="20" customFormat="1" ht="12.75">
      <c r="F210" s="22">
        <v>208</v>
      </c>
      <c r="G210" s="25" t="s">
        <v>846</v>
      </c>
      <c r="H210" s="3" t="s">
        <v>5</v>
      </c>
      <c r="J210" s="29" t="s">
        <v>700</v>
      </c>
      <c r="K210" s="30" t="s">
        <v>701</v>
      </c>
      <c r="L210" s="29" t="s">
        <v>16</v>
      </c>
    </row>
    <row r="211" spans="6:12" s="20" customFormat="1" ht="12.75">
      <c r="F211" s="22">
        <v>209</v>
      </c>
      <c r="G211" s="25" t="s">
        <v>847</v>
      </c>
      <c r="H211" s="3" t="s">
        <v>5</v>
      </c>
      <c r="J211" s="29" t="s">
        <v>702</v>
      </c>
      <c r="K211" s="30" t="s">
        <v>703</v>
      </c>
      <c r="L211" s="29" t="s">
        <v>148</v>
      </c>
    </row>
    <row r="212" spans="6:12" s="20" customFormat="1" ht="12.75">
      <c r="F212" s="22">
        <v>210</v>
      </c>
      <c r="G212" s="25" t="s">
        <v>848</v>
      </c>
      <c r="H212" s="3" t="s">
        <v>23</v>
      </c>
      <c r="J212" s="29" t="s">
        <v>704</v>
      </c>
      <c r="K212" s="30" t="s">
        <v>705</v>
      </c>
      <c r="L212" s="29" t="s">
        <v>16</v>
      </c>
    </row>
    <row r="213" spans="6:12" s="20" customFormat="1" ht="12.75">
      <c r="F213" s="22">
        <v>211</v>
      </c>
      <c r="G213" s="25" t="s">
        <v>849</v>
      </c>
      <c r="H213" s="3" t="s">
        <v>5</v>
      </c>
      <c r="J213" s="29" t="s">
        <v>706</v>
      </c>
      <c r="K213" s="30" t="s">
        <v>707</v>
      </c>
      <c r="L213" s="29" t="s">
        <v>265</v>
      </c>
    </row>
    <row r="214" spans="6:12" s="20" customFormat="1" ht="12.75">
      <c r="F214" s="22">
        <v>212</v>
      </c>
      <c r="G214" s="25" t="s">
        <v>850</v>
      </c>
      <c r="H214" s="3" t="s">
        <v>5</v>
      </c>
      <c r="J214" s="29" t="s">
        <v>708</v>
      </c>
      <c r="K214" s="30" t="s">
        <v>709</v>
      </c>
      <c r="L214" s="29" t="s">
        <v>16</v>
      </c>
    </row>
    <row r="215" spans="6:12" s="20" customFormat="1" ht="12.75">
      <c r="F215" s="22">
        <v>213</v>
      </c>
      <c r="G215" s="25" t="s">
        <v>851</v>
      </c>
      <c r="H215" s="3" t="s">
        <v>5</v>
      </c>
      <c r="J215" s="29" t="s">
        <v>710</v>
      </c>
      <c r="K215" s="30" t="s">
        <v>711</v>
      </c>
      <c r="L215" s="29" t="s">
        <v>265</v>
      </c>
    </row>
    <row r="216" spans="6:12" s="20" customFormat="1" ht="12.75">
      <c r="F216" s="22">
        <v>214</v>
      </c>
      <c r="G216" s="25" t="s">
        <v>852</v>
      </c>
      <c r="H216" s="3" t="s">
        <v>5</v>
      </c>
      <c r="J216" s="29" t="s">
        <v>712</v>
      </c>
      <c r="K216" s="30" t="s">
        <v>713</v>
      </c>
      <c r="L216" s="29" t="s">
        <v>265</v>
      </c>
    </row>
    <row r="217" spans="6:12" s="20" customFormat="1" ht="12.75">
      <c r="F217" s="22">
        <v>215</v>
      </c>
      <c r="G217" s="25" t="s">
        <v>853</v>
      </c>
      <c r="H217" s="3" t="s">
        <v>5</v>
      </c>
      <c r="J217" s="29" t="s">
        <v>714</v>
      </c>
      <c r="K217" s="30" t="s">
        <v>715</v>
      </c>
      <c r="L217" s="29" t="s">
        <v>58</v>
      </c>
    </row>
    <row r="218" spans="6:12" s="20" customFormat="1" ht="12.75">
      <c r="F218" s="22">
        <v>216</v>
      </c>
      <c r="G218" s="25" t="s">
        <v>854</v>
      </c>
      <c r="H218" s="3" t="s">
        <v>16</v>
      </c>
      <c r="J218" s="29" t="s">
        <v>716</v>
      </c>
      <c r="K218" s="30" t="s">
        <v>717</v>
      </c>
      <c r="L218" s="29" t="s">
        <v>265</v>
      </c>
    </row>
    <row r="219" spans="6:12" s="20" customFormat="1" ht="12.75">
      <c r="F219" s="22">
        <v>217</v>
      </c>
      <c r="G219" s="25" t="s">
        <v>855</v>
      </c>
      <c r="H219" s="3" t="s">
        <v>5</v>
      </c>
      <c r="J219" s="29" t="s">
        <v>718</v>
      </c>
      <c r="K219" s="30" t="s">
        <v>719</v>
      </c>
      <c r="L219" s="29" t="s">
        <v>265</v>
      </c>
    </row>
    <row r="220" spans="6:12" s="20" customFormat="1" ht="12.75">
      <c r="F220" s="22">
        <v>218</v>
      </c>
      <c r="G220" s="25" t="s">
        <v>856</v>
      </c>
      <c r="H220" s="3" t="s">
        <v>16</v>
      </c>
      <c r="J220" s="29" t="s">
        <v>720</v>
      </c>
      <c r="K220" s="30" t="s">
        <v>721</v>
      </c>
      <c r="L220" s="29" t="s">
        <v>29</v>
      </c>
    </row>
    <row r="221" spans="6:12" s="20" customFormat="1" ht="12.75">
      <c r="F221" s="22">
        <v>219</v>
      </c>
      <c r="G221" s="25" t="s">
        <v>857</v>
      </c>
      <c r="H221" s="3" t="s">
        <v>23</v>
      </c>
      <c r="J221" s="29" t="s">
        <v>722</v>
      </c>
      <c r="K221" s="30" t="s">
        <v>723</v>
      </c>
      <c r="L221" s="29" t="s">
        <v>341</v>
      </c>
    </row>
    <row r="222" spans="6:12" s="20" customFormat="1" ht="12.75">
      <c r="F222" s="22">
        <v>220</v>
      </c>
      <c r="G222" s="25" t="s">
        <v>858</v>
      </c>
      <c r="H222" s="3" t="s">
        <v>23</v>
      </c>
      <c r="J222" s="29" t="s">
        <v>724</v>
      </c>
      <c r="K222" s="30" t="s">
        <v>725</v>
      </c>
      <c r="L222" s="29" t="s">
        <v>265</v>
      </c>
    </row>
    <row r="223" spans="6:12" s="20" customFormat="1" ht="12.75">
      <c r="F223" s="22">
        <v>221</v>
      </c>
      <c r="G223" s="25" t="s">
        <v>859</v>
      </c>
      <c r="H223" s="3" t="s">
        <v>5</v>
      </c>
      <c r="J223" s="29" t="s">
        <v>726</v>
      </c>
      <c r="K223" s="30" t="s">
        <v>727</v>
      </c>
      <c r="L223" s="29" t="s">
        <v>265</v>
      </c>
    </row>
    <row r="224" spans="6:12" s="20" customFormat="1" ht="12.75">
      <c r="F224" s="22">
        <v>222</v>
      </c>
      <c r="G224" s="25" t="s">
        <v>860</v>
      </c>
      <c r="H224" s="3" t="s">
        <v>5</v>
      </c>
      <c r="J224" s="29" t="s">
        <v>728</v>
      </c>
      <c r="K224" s="30" t="s">
        <v>729</v>
      </c>
      <c r="L224" s="29" t="s">
        <v>23</v>
      </c>
    </row>
    <row r="225" spans="6:12" s="20" customFormat="1" ht="12.75">
      <c r="F225" s="22">
        <v>223</v>
      </c>
      <c r="G225" s="25" t="s">
        <v>861</v>
      </c>
      <c r="H225" s="3" t="s">
        <v>5</v>
      </c>
      <c r="J225" s="29" t="s">
        <v>730</v>
      </c>
      <c r="K225" s="30" t="s">
        <v>731</v>
      </c>
      <c r="L225" s="29" t="s">
        <v>265</v>
      </c>
    </row>
    <row r="226" spans="6:12" s="20" customFormat="1" ht="12.75">
      <c r="F226" s="22">
        <v>224</v>
      </c>
      <c r="G226" s="25" t="s">
        <v>862</v>
      </c>
      <c r="H226" s="3" t="s">
        <v>5</v>
      </c>
      <c r="J226" s="29" t="s">
        <v>732</v>
      </c>
      <c r="K226" s="30" t="s">
        <v>733</v>
      </c>
      <c r="L226" s="29" t="s">
        <v>265</v>
      </c>
    </row>
    <row r="227" spans="6:12" s="20" customFormat="1" ht="12.75">
      <c r="F227" s="22">
        <v>225</v>
      </c>
      <c r="G227" s="25" t="s">
        <v>863</v>
      </c>
      <c r="H227" s="3" t="s">
        <v>23</v>
      </c>
      <c r="J227" s="29" t="s">
        <v>734</v>
      </c>
      <c r="K227" s="30" t="s">
        <v>735</v>
      </c>
      <c r="L227" s="29" t="s">
        <v>265</v>
      </c>
    </row>
    <row r="228" spans="6:12" s="20" customFormat="1" ht="12.75">
      <c r="F228" s="22">
        <v>226</v>
      </c>
      <c r="G228" s="25" t="s">
        <v>864</v>
      </c>
      <c r="H228" s="3" t="s">
        <v>23</v>
      </c>
      <c r="J228" s="29" t="s">
        <v>736</v>
      </c>
      <c r="K228" s="30" t="s">
        <v>737</v>
      </c>
      <c r="L228" s="29" t="s">
        <v>265</v>
      </c>
    </row>
    <row r="229" spans="6:12" s="20" customFormat="1" ht="12.75">
      <c r="F229" s="22">
        <v>227</v>
      </c>
      <c r="G229" s="25" t="s">
        <v>865</v>
      </c>
      <c r="H229" s="3" t="s">
        <v>23</v>
      </c>
      <c r="J229" s="29" t="s">
        <v>738</v>
      </c>
      <c r="K229" s="30" t="s">
        <v>739</v>
      </c>
      <c r="L229" s="29" t="s">
        <v>23</v>
      </c>
    </row>
    <row r="230" spans="6:12" s="20" customFormat="1" ht="12.75">
      <c r="F230" s="22">
        <v>228</v>
      </c>
      <c r="G230" s="25" t="s">
        <v>866</v>
      </c>
      <c r="H230" s="3" t="s">
        <v>148</v>
      </c>
      <c r="J230" s="29" t="s">
        <v>1048</v>
      </c>
      <c r="K230" s="30" t="s">
        <v>1049</v>
      </c>
      <c r="L230" s="29" t="s">
        <v>16</v>
      </c>
    </row>
    <row r="231" spans="6:12" s="20" customFormat="1" ht="12.75">
      <c r="F231" s="22">
        <v>229</v>
      </c>
      <c r="G231" s="25" t="s">
        <v>867</v>
      </c>
      <c r="H231" s="3" t="s">
        <v>23</v>
      </c>
      <c r="J231" s="29" t="s">
        <v>740</v>
      </c>
      <c r="K231" s="30" t="s">
        <v>741</v>
      </c>
      <c r="L231" s="29" t="s">
        <v>265</v>
      </c>
    </row>
    <row r="232" spans="6:12" s="20" customFormat="1" ht="12.75">
      <c r="F232" s="22">
        <v>230</v>
      </c>
      <c r="G232" s="25" t="s">
        <v>868</v>
      </c>
      <c r="H232" s="28" t="s">
        <v>5</v>
      </c>
      <c r="J232" s="29" t="s">
        <v>742</v>
      </c>
      <c r="K232" s="30" t="s">
        <v>743</v>
      </c>
      <c r="L232" s="29" t="s">
        <v>265</v>
      </c>
    </row>
    <row r="233" spans="6:12" s="20" customFormat="1" ht="12.75">
      <c r="F233" s="22">
        <v>231</v>
      </c>
      <c r="G233" s="25" t="s">
        <v>869</v>
      </c>
      <c r="H233" s="3" t="s">
        <v>552</v>
      </c>
      <c r="J233" s="29" t="s">
        <v>744</v>
      </c>
      <c r="K233" s="30" t="s">
        <v>745</v>
      </c>
      <c r="L233" s="29" t="s">
        <v>265</v>
      </c>
    </row>
    <row r="234" spans="6:12" s="20" customFormat="1" ht="12.75">
      <c r="F234" s="22">
        <v>232</v>
      </c>
      <c r="G234" s="25" t="s">
        <v>870</v>
      </c>
      <c r="H234" s="3" t="s">
        <v>84</v>
      </c>
      <c r="J234" s="29" t="s">
        <v>746</v>
      </c>
      <c r="K234" s="30" t="s">
        <v>747</v>
      </c>
      <c r="L234" s="29" t="s">
        <v>204</v>
      </c>
    </row>
    <row r="235" spans="6:12" s="20" customFormat="1" ht="12.75">
      <c r="F235" s="22">
        <v>233</v>
      </c>
      <c r="G235" s="25" t="s">
        <v>871</v>
      </c>
      <c r="H235" s="3" t="s">
        <v>204</v>
      </c>
      <c r="J235" s="29" t="s">
        <v>748</v>
      </c>
      <c r="K235" s="30" t="s">
        <v>749</v>
      </c>
      <c r="L235" s="29" t="s">
        <v>148</v>
      </c>
    </row>
    <row r="236" spans="6:12" s="20" customFormat="1" ht="12.75">
      <c r="F236" s="22">
        <v>234</v>
      </c>
      <c r="G236" s="25" t="s">
        <v>872</v>
      </c>
      <c r="H236" s="3" t="s">
        <v>204</v>
      </c>
      <c r="J236" s="29" t="s">
        <v>750</v>
      </c>
      <c r="K236" s="30" t="s">
        <v>751</v>
      </c>
      <c r="L236" s="29" t="s">
        <v>265</v>
      </c>
    </row>
    <row r="237" spans="6:12" s="20" customFormat="1" ht="12.75">
      <c r="F237" s="22">
        <v>235</v>
      </c>
      <c r="G237" s="25" t="s">
        <v>873</v>
      </c>
      <c r="H237" s="3" t="s">
        <v>191</v>
      </c>
      <c r="J237" s="29" t="s">
        <v>752</v>
      </c>
      <c r="K237" s="30" t="s">
        <v>753</v>
      </c>
      <c r="L237" s="29" t="s">
        <v>265</v>
      </c>
    </row>
    <row r="238" spans="6:12" s="20" customFormat="1" ht="12.75">
      <c r="F238" s="22">
        <v>236</v>
      </c>
      <c r="G238" s="25" t="s">
        <v>874</v>
      </c>
      <c r="H238" s="3" t="s">
        <v>204</v>
      </c>
      <c r="J238" s="29" t="s">
        <v>754</v>
      </c>
      <c r="K238" s="30" t="s">
        <v>755</v>
      </c>
      <c r="L238" s="29" t="s">
        <v>265</v>
      </c>
    </row>
    <row r="239" spans="6:12" s="20" customFormat="1" ht="12.75">
      <c r="F239" s="22">
        <v>237</v>
      </c>
      <c r="G239" s="25" t="s">
        <v>875</v>
      </c>
      <c r="H239" s="3" t="s">
        <v>364</v>
      </c>
      <c r="J239" s="29" t="s">
        <v>756</v>
      </c>
      <c r="K239" s="30" t="s">
        <v>757</v>
      </c>
      <c r="L239" s="29" t="s">
        <v>265</v>
      </c>
    </row>
    <row r="240" spans="6:12" s="20" customFormat="1" ht="12.75">
      <c r="F240" s="22">
        <v>238</v>
      </c>
      <c r="G240" s="25" t="s">
        <v>876</v>
      </c>
      <c r="H240" s="3" t="s">
        <v>191</v>
      </c>
      <c r="J240" s="29" t="s">
        <v>758</v>
      </c>
      <c r="K240" s="30" t="s">
        <v>759</v>
      </c>
      <c r="L240" s="29" t="s">
        <v>58</v>
      </c>
    </row>
    <row r="241" spans="6:12" s="20" customFormat="1" ht="12.75">
      <c r="F241" s="22">
        <v>239</v>
      </c>
      <c r="G241" s="25" t="s">
        <v>877</v>
      </c>
      <c r="H241" s="3" t="s">
        <v>204</v>
      </c>
      <c r="J241" s="29" t="s">
        <v>760</v>
      </c>
      <c r="K241" s="30" t="s">
        <v>761</v>
      </c>
      <c r="L241" s="29" t="s">
        <v>265</v>
      </c>
    </row>
    <row r="242" spans="6:12" s="20" customFormat="1" ht="12.75">
      <c r="F242" s="22">
        <v>240</v>
      </c>
      <c r="G242" s="25" t="s">
        <v>878</v>
      </c>
      <c r="H242" s="3" t="s">
        <v>191</v>
      </c>
      <c r="J242" s="29" t="s">
        <v>762</v>
      </c>
      <c r="K242" s="30" t="s">
        <v>763</v>
      </c>
      <c r="L242" s="29" t="s">
        <v>19</v>
      </c>
    </row>
    <row r="243" spans="6:12" s="20" customFormat="1" ht="12.75">
      <c r="F243" s="22">
        <v>241</v>
      </c>
      <c r="G243" s="25" t="s">
        <v>879</v>
      </c>
      <c r="H243" s="3" t="s">
        <v>191</v>
      </c>
      <c r="J243" s="29" t="s">
        <v>764</v>
      </c>
      <c r="K243" s="30" t="s">
        <v>765</v>
      </c>
      <c r="L243" s="29" t="s">
        <v>19</v>
      </c>
    </row>
    <row r="244" spans="6:12" s="20" customFormat="1" ht="12.75">
      <c r="F244" s="22">
        <v>242</v>
      </c>
      <c r="G244" s="25" t="s">
        <v>880</v>
      </c>
      <c r="H244" s="3" t="s">
        <v>84</v>
      </c>
      <c r="J244" s="29" t="s">
        <v>766</v>
      </c>
      <c r="K244" s="30" t="s">
        <v>767</v>
      </c>
      <c r="L244" s="29" t="s">
        <v>19</v>
      </c>
    </row>
    <row r="245" spans="6:12" s="20" customFormat="1" ht="12.75">
      <c r="F245" s="22">
        <v>243</v>
      </c>
      <c r="G245" s="25" t="s">
        <v>881</v>
      </c>
      <c r="H245" s="3" t="s">
        <v>84</v>
      </c>
      <c r="J245" s="29" t="s">
        <v>768</v>
      </c>
      <c r="K245" s="30" t="s">
        <v>769</v>
      </c>
      <c r="L245" s="29" t="s">
        <v>29</v>
      </c>
    </row>
    <row r="246" spans="6:12" s="20" customFormat="1" ht="12.75">
      <c r="F246" s="22">
        <v>244</v>
      </c>
      <c r="G246" s="25" t="s">
        <v>882</v>
      </c>
      <c r="H246" s="3" t="s">
        <v>84</v>
      </c>
      <c r="J246" s="29" t="s">
        <v>770</v>
      </c>
      <c r="K246" s="30" t="s">
        <v>771</v>
      </c>
      <c r="L246" s="29" t="s">
        <v>19</v>
      </c>
    </row>
    <row r="247" spans="6:12" s="20" customFormat="1" ht="12.75">
      <c r="F247" s="22">
        <v>245</v>
      </c>
      <c r="G247" s="25" t="s">
        <v>883</v>
      </c>
      <c r="H247" s="3" t="s">
        <v>84</v>
      </c>
      <c r="J247" s="29" t="s">
        <v>772</v>
      </c>
      <c r="K247" s="30" t="s">
        <v>773</v>
      </c>
      <c r="L247" s="29" t="s">
        <v>12</v>
      </c>
    </row>
    <row r="248" spans="6:12" s="20" customFormat="1" ht="12.75">
      <c r="F248" s="22">
        <v>246</v>
      </c>
      <c r="G248" s="25" t="s">
        <v>884</v>
      </c>
      <c r="H248" s="3" t="s">
        <v>552</v>
      </c>
      <c r="J248" s="29" t="s">
        <v>1084</v>
      </c>
      <c r="K248" s="30" t="s">
        <v>1085</v>
      </c>
      <c r="L248" s="29" t="s">
        <v>19</v>
      </c>
    </row>
    <row r="249" spans="6:12" s="20" customFormat="1" ht="12.75">
      <c r="F249" s="22">
        <v>247</v>
      </c>
      <c r="G249" s="25" t="s">
        <v>885</v>
      </c>
      <c r="H249" s="3" t="s">
        <v>552</v>
      </c>
      <c r="J249" s="29" t="s">
        <v>774</v>
      </c>
      <c r="K249" s="30" t="s">
        <v>775</v>
      </c>
      <c r="L249" s="29" t="s">
        <v>12</v>
      </c>
    </row>
    <row r="250" spans="6:12" s="20" customFormat="1" ht="12.75">
      <c r="F250" s="22">
        <v>248</v>
      </c>
      <c r="G250" s="25" t="s">
        <v>886</v>
      </c>
      <c r="H250" s="3" t="s">
        <v>204</v>
      </c>
      <c r="J250" s="29" t="s">
        <v>776</v>
      </c>
      <c r="K250" s="30" t="s">
        <v>777</v>
      </c>
      <c r="L250" s="29" t="s">
        <v>12</v>
      </c>
    </row>
    <row r="251" spans="6:12" s="20" customFormat="1" ht="12.75">
      <c r="F251" s="22">
        <v>249</v>
      </c>
      <c r="G251" s="25" t="s">
        <v>887</v>
      </c>
      <c r="H251" s="3" t="s">
        <v>552</v>
      </c>
      <c r="J251" s="29" t="s">
        <v>778</v>
      </c>
      <c r="K251" s="30" t="s">
        <v>779</v>
      </c>
      <c r="L251" s="29" t="s">
        <v>12</v>
      </c>
    </row>
    <row r="252" spans="6:12" s="20" customFormat="1" ht="12.75">
      <c r="F252" s="22">
        <v>250</v>
      </c>
      <c r="G252" s="25" t="s">
        <v>888</v>
      </c>
      <c r="H252" s="3" t="s">
        <v>552</v>
      </c>
      <c r="J252" s="29" t="s">
        <v>780</v>
      </c>
      <c r="K252" s="30" t="s">
        <v>781</v>
      </c>
      <c r="L252" s="29" t="s">
        <v>12</v>
      </c>
    </row>
    <row r="253" spans="6:12" s="20" customFormat="1" ht="12.75">
      <c r="F253" s="22">
        <v>251</v>
      </c>
      <c r="G253" s="25" t="s">
        <v>889</v>
      </c>
      <c r="H253" s="3" t="s">
        <v>552</v>
      </c>
      <c r="J253" s="29" t="s">
        <v>782</v>
      </c>
      <c r="K253" s="30" t="s">
        <v>783</v>
      </c>
      <c r="L253" s="29" t="s">
        <v>265</v>
      </c>
    </row>
    <row r="254" spans="6:12" s="20" customFormat="1" ht="12.75">
      <c r="F254" s="22">
        <v>252</v>
      </c>
      <c r="G254" s="25" t="s">
        <v>890</v>
      </c>
      <c r="H254" s="3" t="s">
        <v>5</v>
      </c>
      <c r="J254" s="29" t="s">
        <v>784</v>
      </c>
      <c r="K254" s="30" t="s">
        <v>785</v>
      </c>
      <c r="L254" s="29" t="s">
        <v>265</v>
      </c>
    </row>
    <row r="255" spans="6:12" s="20" customFormat="1" ht="12.75">
      <c r="F255" s="22">
        <v>253</v>
      </c>
      <c r="G255" s="25" t="s">
        <v>891</v>
      </c>
      <c r="H255" s="3" t="s">
        <v>5</v>
      </c>
      <c r="J255" s="29" t="s">
        <v>786</v>
      </c>
      <c r="K255" s="30" t="s">
        <v>787</v>
      </c>
      <c r="L255" s="29" t="s">
        <v>23</v>
      </c>
    </row>
    <row r="256" spans="6:12" s="20" customFormat="1" ht="12.75">
      <c r="F256" s="22">
        <v>254</v>
      </c>
      <c r="G256" s="25" t="s">
        <v>892</v>
      </c>
      <c r="H256" s="3" t="s">
        <v>5</v>
      </c>
      <c r="J256" s="29" t="s">
        <v>788</v>
      </c>
      <c r="K256" s="30" t="s">
        <v>789</v>
      </c>
      <c r="L256" s="29" t="s">
        <v>23</v>
      </c>
    </row>
    <row r="257" spans="6:12" s="20" customFormat="1" ht="12.75">
      <c r="F257" s="22">
        <v>255</v>
      </c>
      <c r="G257" s="25" t="s">
        <v>893</v>
      </c>
      <c r="H257" s="3" t="s">
        <v>5</v>
      </c>
      <c r="J257" s="29" t="s">
        <v>790</v>
      </c>
      <c r="K257" s="30" t="s">
        <v>791</v>
      </c>
      <c r="L257" s="29" t="s">
        <v>23</v>
      </c>
    </row>
    <row r="258" spans="6:12" s="20" customFormat="1" ht="12.75">
      <c r="F258" s="22">
        <v>256</v>
      </c>
      <c r="G258" s="25" t="s">
        <v>894</v>
      </c>
      <c r="H258" s="3" t="s">
        <v>5</v>
      </c>
      <c r="J258" s="29" t="s">
        <v>792</v>
      </c>
      <c r="K258" s="30" t="s">
        <v>793</v>
      </c>
      <c r="L258" s="29" t="s">
        <v>23</v>
      </c>
    </row>
    <row r="259" spans="6:12" s="20" customFormat="1" ht="12.75">
      <c r="F259" s="22">
        <v>257</v>
      </c>
      <c r="G259" s="25" t="s">
        <v>895</v>
      </c>
      <c r="H259" s="3" t="s">
        <v>5</v>
      </c>
      <c r="J259" s="29" t="s">
        <v>794</v>
      </c>
      <c r="K259" s="30" t="s">
        <v>795</v>
      </c>
      <c r="L259" s="29" t="s">
        <v>23</v>
      </c>
    </row>
    <row r="260" spans="6:12" s="20" customFormat="1" ht="12.75">
      <c r="F260" s="22">
        <v>258</v>
      </c>
      <c r="G260" s="25" t="s">
        <v>896</v>
      </c>
      <c r="H260" s="3" t="s">
        <v>5</v>
      </c>
      <c r="J260" s="29" t="s">
        <v>796</v>
      </c>
      <c r="K260" s="30" t="s">
        <v>797</v>
      </c>
      <c r="L260" s="29" t="s">
        <v>23</v>
      </c>
    </row>
    <row r="261" spans="6:12" s="20" customFormat="1" ht="12.75">
      <c r="F261" s="22">
        <v>259</v>
      </c>
      <c r="G261" s="25" t="s">
        <v>897</v>
      </c>
      <c r="H261" s="3" t="s">
        <v>5</v>
      </c>
      <c r="J261" s="29" t="s">
        <v>798</v>
      </c>
      <c r="K261" s="30" t="s">
        <v>799</v>
      </c>
      <c r="L261" s="29" t="s">
        <v>23</v>
      </c>
    </row>
    <row r="262" spans="6:12" s="20" customFormat="1" ht="12.75">
      <c r="F262" s="22">
        <v>260</v>
      </c>
      <c r="G262" s="25" t="s">
        <v>898</v>
      </c>
      <c r="H262" s="3" t="s">
        <v>5</v>
      </c>
      <c r="J262" s="29" t="s">
        <v>1086</v>
      </c>
      <c r="K262" s="30" t="s">
        <v>1087</v>
      </c>
      <c r="L262" s="29" t="s">
        <v>16</v>
      </c>
    </row>
    <row r="263" spans="6:12" s="20" customFormat="1" ht="12.75">
      <c r="F263" s="22">
        <v>261</v>
      </c>
      <c r="G263" s="25" t="s">
        <v>899</v>
      </c>
      <c r="H263" s="3" t="s">
        <v>5</v>
      </c>
      <c r="J263" s="29" t="s">
        <v>800</v>
      </c>
      <c r="K263" s="30" t="s">
        <v>801</v>
      </c>
      <c r="L263" s="29" t="s">
        <v>29</v>
      </c>
    </row>
    <row r="264" spans="6:12" s="20" customFormat="1" ht="12.75">
      <c r="F264" s="22">
        <v>262</v>
      </c>
      <c r="G264" s="25" t="s">
        <v>900</v>
      </c>
      <c r="H264" s="3" t="s">
        <v>5</v>
      </c>
      <c r="J264" s="29" t="s">
        <v>802</v>
      </c>
      <c r="K264" s="30" t="s">
        <v>803</v>
      </c>
      <c r="L264" s="29" t="s">
        <v>29</v>
      </c>
    </row>
    <row r="265" spans="6:12" s="20" customFormat="1" ht="12.75">
      <c r="F265" s="22">
        <v>263</v>
      </c>
      <c r="G265" s="25" t="s">
        <v>901</v>
      </c>
      <c r="H265" s="3" t="s">
        <v>5</v>
      </c>
      <c r="J265" s="29" t="s">
        <v>804</v>
      </c>
      <c r="K265" s="30" t="s">
        <v>805</v>
      </c>
      <c r="L265" s="29" t="s">
        <v>19</v>
      </c>
    </row>
    <row r="266" spans="6:12" s="20" customFormat="1" ht="12.75">
      <c r="F266" s="22">
        <v>264</v>
      </c>
      <c r="G266" s="25" t="s">
        <v>902</v>
      </c>
      <c r="H266" s="3" t="s">
        <v>5</v>
      </c>
      <c r="J266" s="29" t="s">
        <v>806</v>
      </c>
      <c r="K266" s="30" t="s">
        <v>807</v>
      </c>
      <c r="L266" s="29" t="s">
        <v>19</v>
      </c>
    </row>
    <row r="267" spans="6:12" s="20" customFormat="1" ht="12.75">
      <c r="F267" s="22">
        <v>265</v>
      </c>
      <c r="G267" s="25" t="s">
        <v>903</v>
      </c>
      <c r="H267" s="3" t="s">
        <v>5</v>
      </c>
      <c r="J267" s="29" t="s">
        <v>808</v>
      </c>
      <c r="K267" s="30" t="s">
        <v>809</v>
      </c>
      <c r="L267" s="29" t="s">
        <v>19</v>
      </c>
    </row>
    <row r="268" spans="6:12" s="20" customFormat="1" ht="12.75">
      <c r="F268" s="22">
        <v>266</v>
      </c>
      <c r="G268" s="25" t="s">
        <v>904</v>
      </c>
      <c r="H268" s="3" t="s">
        <v>5</v>
      </c>
      <c r="J268" s="29" t="s">
        <v>810</v>
      </c>
      <c r="K268" s="30" t="s">
        <v>811</v>
      </c>
      <c r="L268" s="29" t="s">
        <v>29</v>
      </c>
    </row>
    <row r="269" spans="6:12" s="20" customFormat="1" ht="12.75">
      <c r="F269" s="22">
        <v>267</v>
      </c>
      <c r="G269" s="25" t="s">
        <v>905</v>
      </c>
      <c r="H269" s="3" t="s">
        <v>5</v>
      </c>
      <c r="J269" s="29" t="s">
        <v>812</v>
      </c>
      <c r="K269" s="30" t="s">
        <v>813</v>
      </c>
      <c r="L269" s="29" t="s">
        <v>19</v>
      </c>
    </row>
    <row r="270" spans="6:12" s="20" customFormat="1" ht="12.75">
      <c r="F270" s="22">
        <v>268</v>
      </c>
      <c r="G270" s="25" t="s">
        <v>906</v>
      </c>
      <c r="H270" s="3" t="s">
        <v>29</v>
      </c>
      <c r="J270" s="29" t="s">
        <v>814</v>
      </c>
      <c r="K270" s="30" t="s">
        <v>815</v>
      </c>
      <c r="L270" s="29" t="s">
        <v>19</v>
      </c>
    </row>
    <row r="271" spans="6:12" s="20" customFormat="1" ht="12.75">
      <c r="F271" s="22">
        <v>269</v>
      </c>
      <c r="G271" s="25" t="s">
        <v>907</v>
      </c>
      <c r="H271" s="3" t="s">
        <v>29</v>
      </c>
      <c r="J271" s="29" t="s">
        <v>816</v>
      </c>
      <c r="K271" s="30" t="s">
        <v>817</v>
      </c>
      <c r="L271" s="29" t="s">
        <v>29</v>
      </c>
    </row>
    <row r="272" spans="6:12" s="20" customFormat="1" ht="12.75">
      <c r="F272" s="22">
        <v>270</v>
      </c>
      <c r="G272" s="25" t="s">
        <v>908</v>
      </c>
      <c r="H272" s="3" t="s">
        <v>5</v>
      </c>
      <c r="J272" s="29" t="s">
        <v>1050</v>
      </c>
      <c r="K272" s="30" t="s">
        <v>1051</v>
      </c>
      <c r="L272" s="29" t="s">
        <v>29</v>
      </c>
    </row>
    <row r="273" spans="6:12" s="20" customFormat="1" ht="12.75">
      <c r="F273" s="22">
        <v>271</v>
      </c>
      <c r="G273" s="25" t="s">
        <v>909</v>
      </c>
      <c r="H273" s="3" t="s">
        <v>29</v>
      </c>
      <c r="J273" s="29" t="s">
        <v>1052</v>
      </c>
      <c r="K273" s="30" t="s">
        <v>1053</v>
      </c>
      <c r="L273" s="29" t="s">
        <v>5</v>
      </c>
    </row>
    <row r="274" spans="6:12" s="20" customFormat="1" ht="12.75">
      <c r="F274" s="22">
        <v>272</v>
      </c>
      <c r="G274" s="25" t="s">
        <v>910</v>
      </c>
      <c r="H274" s="3" t="s">
        <v>29</v>
      </c>
      <c r="J274" s="29" t="s">
        <v>818</v>
      </c>
      <c r="K274" s="30" t="s">
        <v>819</v>
      </c>
      <c r="L274" s="29" t="s">
        <v>265</v>
      </c>
    </row>
    <row r="275" spans="6:12" s="20" customFormat="1" ht="12.75">
      <c r="F275" s="22">
        <v>273</v>
      </c>
      <c r="G275" s="25" t="s">
        <v>911</v>
      </c>
      <c r="H275" s="3" t="s">
        <v>16</v>
      </c>
      <c r="J275" s="21" t="s">
        <v>820</v>
      </c>
      <c r="K275" s="21" t="s">
        <v>821</v>
      </c>
      <c r="L275" s="95" t="s">
        <v>58</v>
      </c>
    </row>
    <row r="276" spans="6:12" s="20" customFormat="1" ht="12.75">
      <c r="F276" s="22">
        <v>274</v>
      </c>
      <c r="G276" s="25" t="s">
        <v>912</v>
      </c>
      <c r="H276" s="3" t="s">
        <v>5</v>
      </c>
      <c r="J276" s="21" t="s">
        <v>822</v>
      </c>
      <c r="K276" s="21" t="s">
        <v>823</v>
      </c>
      <c r="L276" s="95" t="s">
        <v>265</v>
      </c>
    </row>
    <row r="277" spans="6:12" s="20" customFormat="1" ht="12.75">
      <c r="F277" s="22">
        <v>275</v>
      </c>
      <c r="G277" s="25" t="s">
        <v>913</v>
      </c>
      <c r="H277" s="3" t="s">
        <v>16</v>
      </c>
      <c r="J277" s="21" t="s">
        <v>824</v>
      </c>
      <c r="K277" s="21" t="s">
        <v>825</v>
      </c>
      <c r="L277" s="95" t="s">
        <v>58</v>
      </c>
    </row>
    <row r="278" spans="6:12" s="20" customFormat="1" ht="12.75">
      <c r="F278" s="22">
        <v>276</v>
      </c>
      <c r="G278" s="25" t="s">
        <v>914</v>
      </c>
      <c r="H278" s="3" t="s">
        <v>16</v>
      </c>
      <c r="J278" s="21" t="s">
        <v>1054</v>
      </c>
      <c r="K278" s="21" t="s">
        <v>1069</v>
      </c>
      <c r="L278" s="95" t="s">
        <v>23</v>
      </c>
    </row>
    <row r="279" spans="6:12" s="20" customFormat="1" ht="12.75">
      <c r="F279" s="22">
        <v>277</v>
      </c>
      <c r="G279" s="25" t="s">
        <v>915</v>
      </c>
      <c r="H279" s="3" t="s">
        <v>5</v>
      </c>
      <c r="J279" s="21" t="s">
        <v>1055</v>
      </c>
      <c r="K279" s="21" t="s">
        <v>1070</v>
      </c>
      <c r="L279" s="95" t="s">
        <v>16</v>
      </c>
    </row>
    <row r="280" spans="6:12">
      <c r="J280" s="21" t="s">
        <v>1056</v>
      </c>
      <c r="K280" s="21" t="s">
        <v>1071</v>
      </c>
      <c r="L280" s="95" t="s">
        <v>123</v>
      </c>
    </row>
    <row r="281" spans="6:12">
      <c r="J281" s="21" t="s">
        <v>1057</v>
      </c>
      <c r="K281" s="21" t="s">
        <v>1072</v>
      </c>
      <c r="L281" s="95" t="s">
        <v>148</v>
      </c>
    </row>
    <row r="282" spans="6:12">
      <c r="J282" s="21" t="s">
        <v>1058</v>
      </c>
      <c r="K282" s="21" t="s">
        <v>1073</v>
      </c>
      <c r="L282" s="95" t="s">
        <v>16</v>
      </c>
    </row>
    <row r="283" spans="6:12">
      <c r="J283" s="21" t="s">
        <v>1059</v>
      </c>
      <c r="K283" s="21" t="s">
        <v>1074</v>
      </c>
      <c r="L283" s="95" t="s">
        <v>29</v>
      </c>
    </row>
    <row r="284" spans="6:12">
      <c r="J284" s="21" t="s">
        <v>1060</v>
      </c>
      <c r="K284" s="21" t="s">
        <v>1075</v>
      </c>
      <c r="L284" s="95" t="s">
        <v>29</v>
      </c>
    </row>
    <row r="285" spans="6:12">
      <c r="J285" s="21" t="s">
        <v>1061</v>
      </c>
      <c r="K285" s="21" t="s">
        <v>1076</v>
      </c>
      <c r="L285" s="95" t="s">
        <v>19</v>
      </c>
    </row>
    <row r="286" spans="6:12">
      <c r="J286" s="21" t="s">
        <v>1062</v>
      </c>
      <c r="K286" s="21" t="s">
        <v>1077</v>
      </c>
      <c r="L286" s="95" t="s">
        <v>29</v>
      </c>
    </row>
    <row r="287" spans="6:12">
      <c r="J287" s="21" t="s">
        <v>1063</v>
      </c>
      <c r="K287" s="21" t="s">
        <v>1078</v>
      </c>
      <c r="L287" s="95" t="s">
        <v>29</v>
      </c>
    </row>
    <row r="288" spans="6:12">
      <c r="J288" s="21" t="s">
        <v>1064</v>
      </c>
      <c r="K288" s="21" t="s">
        <v>1079</v>
      </c>
      <c r="L288" s="95" t="s">
        <v>29</v>
      </c>
    </row>
    <row r="289" spans="10:12">
      <c r="J289" s="21" t="s">
        <v>1065</v>
      </c>
      <c r="K289" s="21" t="s">
        <v>1080</v>
      </c>
      <c r="L289" s="95" t="s">
        <v>29</v>
      </c>
    </row>
    <row r="290" spans="10:12">
      <c r="J290" s="21" t="s">
        <v>1066</v>
      </c>
      <c r="K290" s="21" t="s">
        <v>1081</v>
      </c>
      <c r="L290" s="95" t="s">
        <v>148</v>
      </c>
    </row>
    <row r="291" spans="10:12">
      <c r="J291" s="21" t="s">
        <v>1067</v>
      </c>
      <c r="K291" s="21" t="s">
        <v>1082</v>
      </c>
      <c r="L291" s="95" t="s">
        <v>148</v>
      </c>
    </row>
    <row r="292" spans="10:12">
      <c r="J292" s="21" t="s">
        <v>1068</v>
      </c>
      <c r="K292" s="21" t="s">
        <v>1083</v>
      </c>
      <c r="L292" s="95" t="s">
        <v>148</v>
      </c>
    </row>
    <row r="293" spans="10:12">
      <c r="J293" s="21" t="s">
        <v>826</v>
      </c>
      <c r="K293" s="21" t="s">
        <v>827</v>
      </c>
      <c r="L293" s="95" t="s">
        <v>265</v>
      </c>
    </row>
    <row r="294" spans="10:12">
      <c r="J294" s="21" t="s">
        <v>828</v>
      </c>
      <c r="K294" s="21" t="s">
        <v>829</v>
      </c>
      <c r="L294" s="95" t="s">
        <v>265</v>
      </c>
    </row>
    <row r="295" spans="10:12">
      <c r="J295" s="95" t="s">
        <v>1032</v>
      </c>
      <c r="K295" s="21" t="s">
        <v>1040</v>
      </c>
      <c r="L295" s="29" t="s">
        <v>5</v>
      </c>
    </row>
    <row r="296" spans="10:12">
      <c r="J296" s="21" t="s">
        <v>1033</v>
      </c>
      <c r="K296" s="21" t="s">
        <v>1041</v>
      </c>
      <c r="L296" s="95" t="s">
        <v>148</v>
      </c>
    </row>
    <row r="297" spans="10:12">
      <c r="J297" s="21" t="s">
        <v>1034</v>
      </c>
      <c r="K297" s="21" t="s">
        <v>1042</v>
      </c>
      <c r="L297" s="95" t="s">
        <v>29</v>
      </c>
    </row>
    <row r="298" spans="10:12">
      <c r="J298" s="21" t="s">
        <v>1035</v>
      </c>
      <c r="K298" s="21" t="s">
        <v>1043</v>
      </c>
      <c r="L298" s="95" t="s">
        <v>123</v>
      </c>
    </row>
    <row r="299" spans="10:12">
      <c r="J299" s="21" t="s">
        <v>1036</v>
      </c>
      <c r="K299" s="21" t="s">
        <v>1044</v>
      </c>
      <c r="L299" s="95" t="s">
        <v>29</v>
      </c>
    </row>
    <row r="300" spans="10:12">
      <c r="J300" s="21" t="s">
        <v>1037</v>
      </c>
      <c r="K300" s="21" t="s">
        <v>1045</v>
      </c>
      <c r="L300" s="95" t="s">
        <v>29</v>
      </c>
    </row>
    <row r="301" spans="10:12">
      <c r="J301" s="21" t="s">
        <v>1038</v>
      </c>
      <c r="K301" s="21" t="s">
        <v>1046</v>
      </c>
      <c r="L301" s="95" t="s">
        <v>29</v>
      </c>
    </row>
    <row r="302" spans="10:12">
      <c r="J302" s="21" t="s">
        <v>1039</v>
      </c>
      <c r="K302" s="21" t="s">
        <v>1047</v>
      </c>
      <c r="L302" s="95" t="s">
        <v>29</v>
      </c>
    </row>
  </sheetData>
  <autoFilter ref="J2:L302"/>
  <pageMargins left="0.7" right="0.7" top="0.75" bottom="0.75" header="0.3" footer="0.3"/>
  <pageSetup paperSize="26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</vt:lpstr>
      <vt:lpstr>OFM</vt:lpstr>
      <vt:lpstr>FAM</vt:lpstr>
      <vt:lpstr>B2S</vt:lpstr>
      <vt:lpstr>PSP</vt:lpstr>
      <vt:lpstr>Remark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2017-12-16T07:36:09Z</dcterms:created>
  <dcterms:modified xsi:type="dcterms:W3CDTF">2018-01-03T08:45:50Z</dcterms:modified>
</cp:coreProperties>
</file>