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<sst xmlns="http://schemas.openxmlformats.org/spreadsheetml/2006/main" count="2049" uniqueCount="184">
  <si>
    <t>Timestamp</t>
  </si>
  <si>
    <t>General Discomfort</t>
  </si>
  <si>
    <t>Fatigue</t>
  </si>
  <si>
    <t>Eyestrain</t>
  </si>
  <si>
    <t>Difficulty Focusing</t>
  </si>
  <si>
    <t>Headache</t>
  </si>
  <si>
    <t>Fullness of head</t>
  </si>
  <si>
    <t>Blurred Vision</t>
  </si>
  <si>
    <t>Dizziness (Eyes Closed)</t>
  </si>
  <si>
    <t>Vertigo</t>
  </si>
  <si>
    <t>wdwdwd</t>
  </si>
  <si>
    <t>Level 1 [General discomfort]</t>
  </si>
  <si>
    <t>Level 1 [Fatigue]</t>
  </si>
  <si>
    <t>Level 1 [Eyestrain]</t>
  </si>
  <si>
    <t>Level 1 [Difficulty focusing]</t>
  </si>
  <si>
    <t>Level 1 [Headache]</t>
  </si>
  <si>
    <t>Level 1 [Fullness of head]</t>
  </si>
  <si>
    <t>Level 1 [Blurred vision]</t>
  </si>
  <si>
    <t>Level 1 [Dizzy (eyes closed)]</t>
  </si>
  <si>
    <t>Level 1 [Vertigo]</t>
  </si>
  <si>
    <t>Level 2 [General discomfort]</t>
  </si>
  <si>
    <t>Level 2 [Fatigue]</t>
  </si>
  <si>
    <t>Level 2 [Eyestrain]</t>
  </si>
  <si>
    <t>Level 2 [Difficulty focusing]</t>
  </si>
  <si>
    <t>Level 2 [Headache]</t>
  </si>
  <si>
    <t>Level 2 [Fullness of head]</t>
  </si>
  <si>
    <t>Level 2 [Blurred vision]</t>
  </si>
  <si>
    <t>Level 2 [Dizzy (eyes closed)]</t>
  </si>
  <si>
    <t>Level 2 [Vertigo]</t>
  </si>
  <si>
    <t>Level 3 [General discomfort]</t>
  </si>
  <si>
    <t>Level 3 [Fatigue]</t>
  </si>
  <si>
    <t>Level 3 [Eyestrain]</t>
  </si>
  <si>
    <t>Level 3 [Difficulty focusing]</t>
  </si>
  <si>
    <t>Level 3 [Headache]</t>
  </si>
  <si>
    <t>Level 3 [Fullness of head]</t>
  </si>
  <si>
    <t>Level 3 [Blurred vision]</t>
  </si>
  <si>
    <t>Level 3 [Dizzy (eyes closed)]</t>
  </si>
  <si>
    <t>Level 3 [Vertigo]</t>
  </si>
  <si>
    <t>Level 4 [General discomfort]</t>
  </si>
  <si>
    <t>Level 4 [Fatigue]</t>
  </si>
  <si>
    <t>Level 4 [Eyestrain]</t>
  </si>
  <si>
    <t>Level 4 [Difficulty focusing]</t>
  </si>
  <si>
    <t>Level 4 [Headache]</t>
  </si>
  <si>
    <t>Level 4 [Fullness of head]</t>
  </si>
  <si>
    <t>Level 4 [Blurred vision]</t>
  </si>
  <si>
    <t>Level 4 [Dizzy (eyes closed)]</t>
  </si>
  <si>
    <t>Level 4 [Vertigo]</t>
  </si>
  <si>
    <t>Level 5 [General discomfort]</t>
  </si>
  <si>
    <t>Level 5 [Fatigue]</t>
  </si>
  <si>
    <t>Level 5 [Eyestrain]</t>
  </si>
  <si>
    <t>Level 5 [Difficulty focusing]</t>
  </si>
  <si>
    <t>Level 5 [Headache]</t>
  </si>
  <si>
    <t>Level 5 [Fullness of head]</t>
  </si>
  <si>
    <t>Level 5 [Blurred vision]</t>
  </si>
  <si>
    <t>Level 5 [Dizzy (eyes closed)]</t>
  </si>
  <si>
    <t>Level 5 [Vertigo]</t>
  </si>
  <si>
    <t>Level 6 [General discomfort]</t>
  </si>
  <si>
    <t>Level 6 [Fatigue]</t>
  </si>
  <si>
    <t>Level 6 [Eyestrain]</t>
  </si>
  <si>
    <t>Level 6 [Difficulty focusing]</t>
  </si>
  <si>
    <t>Level 6 [Headache]</t>
  </si>
  <si>
    <t>Level 6 [Fullness of head]</t>
  </si>
  <si>
    <t>Level 6 [Blurred vision]</t>
  </si>
  <si>
    <t>Level 6 [Dizzy (eyes closed)]</t>
  </si>
  <si>
    <t>Level 6 [Vertigo]</t>
  </si>
  <si>
    <t>Reflect on your play experiences and rate your agreement with the following statements: 
(1 = Do not agree, 7 = Strongly Agree) [I feel competent at the game.]</t>
  </si>
  <si>
    <t>Reflect on your play experiences and rate your agreement with the following statements: 
(1 = Do not agree, 7 = Strongly Agree) [I feel very capable and effective when playing.]</t>
  </si>
  <si>
    <t>Reflect on your play experiences and rate your agreement with the following statements: 
(1 = Do not agree, 7 = Strongly Agree) [My ability to play the game is well matched with the game's challenges.]</t>
  </si>
  <si>
    <t>Reflect on your play experiences and rate your agreement with the following statements: 
(1 = Do not agree, 7 = Strongly Agree) [The game provides me with interesting options and choices]</t>
  </si>
  <si>
    <t>Reflect on your play experiences and rate your agreement with the following statements: 
(1 = Do not agree, 7 = Strongly Agree) [The game lets you do interesting things]</t>
  </si>
  <si>
    <t>Reflect on your play experiences and rate your agreement with the following statements: 
(1 = Do not agree, 7 = Strongly Agree) [I experienced a lot of freedom in the game]</t>
  </si>
  <si>
    <t>Reflect on your play experiences and rate your agreement with the following statements: 
(1 = Do not agree, 7 = Strongly Agree) [Learning the game controls was easy.]</t>
  </si>
  <si>
    <t>Reflect on your play experiences and rate your agreement with the following statements: 
(1 = Do not agree, 7 = Strongly Agree) [The game controls are intuitive.]</t>
  </si>
  <si>
    <t>Reflect on your play experiences and rate your agreement with the following statements: 
(1 = Do not agree, 7 = Strongly Agree) [When I wanted to do something in the game, it was easy to remember the  corresponding control.]</t>
  </si>
  <si>
    <t>How frequently do you experience motion sickness</t>
  </si>
  <si>
    <t>How experienced are you using Virtual Reality? (VR)</t>
  </si>
  <si>
    <t>Do you wear glasses or contacts?</t>
  </si>
  <si>
    <t>Are you well rested?</t>
  </si>
  <si>
    <t>How is your tolerance to flashing lights or rapid visual stimuli?</t>
  </si>
  <si>
    <t>How intuitive was the player and grappling movement physics?</t>
  </si>
  <si>
    <t>Were there any noticeable movements of discomfort or triumph? If so, at what points?</t>
  </si>
  <si>
    <t>Reflecting on your overall experience, how closely did it align with what you expect from VR games? Did it feel distinct from traditional VR experiences in terms of presence and physical interaction?</t>
  </si>
  <si>
    <t>If this prototype was worked on further, would you see yourself playing or purchasing a copy? (Answer honestly!)</t>
  </si>
  <si>
    <t>Is there anything else you'd like to add?</t>
  </si>
  <si>
    <t>Post-game (how you are feeling at the moment) [General discomfort]</t>
  </si>
  <si>
    <t>Post-game (how you are feeling at the moment) [Fatigue]</t>
  </si>
  <si>
    <t>Post-game (how you are feeling at the moment) [Eyestrain]</t>
  </si>
  <si>
    <t>Post-game (how you are feeling at the moment) [Difficulty focusing]</t>
  </si>
  <si>
    <t>Post-game (how you are feeling at the moment) [Headache]</t>
  </si>
  <si>
    <t>Post-game (how you are feeling at the moment) [Fullness of head]</t>
  </si>
  <si>
    <t>Post-game (how you are feeling at the moment) [Blurred vision]</t>
  </si>
  <si>
    <t>Post-game (how you are feeling at the moment) [Dizzy (eyes closed)]</t>
  </si>
  <si>
    <t>Post-game (how you are feeling at the moment) [Vertigo]</t>
  </si>
  <si>
    <t>Column 20</t>
  </si>
  <si>
    <t xml:space="preserve"> [1]</t>
  </si>
  <si>
    <t xml:space="preserve"> [2]</t>
  </si>
  <si>
    <t>Column 1</t>
  </si>
  <si>
    <t>None</t>
  </si>
  <si>
    <t>Slight</t>
  </si>
  <si>
    <t>Moderate</t>
  </si>
  <si>
    <t>No</t>
  </si>
  <si>
    <t>It took a few minutes to get used to but I got comfortable once I got the hang of it.</t>
  </si>
  <si>
    <t>for discomfort, I only experienced it anytime I had to look down or turn around a lot. It felt very nice to flick and go max speed in the air</t>
  </si>
  <si>
    <t>I thought that the game was closely aligned</t>
  </si>
  <si>
    <t>Yeah I would play it if I had a VR headset.</t>
  </si>
  <si>
    <t>I really like the grappling. I hated the movement that made me constantly turn around in a circle.</t>
  </si>
  <si>
    <t>Not really. I kept thinking I did well grappling around and then got 0 stars</t>
  </si>
  <si>
    <t xml:space="preserve">I didn't expect such a fast paced VR game. </t>
  </si>
  <si>
    <t>If I had a VR headset, probably. It was very fun, although some buggy stuff made it painful to play (like not being able to conssitently grapple the falling cubes in that one level)</t>
  </si>
  <si>
    <t>Fairly, I feel like I was expecting the player camera to turn in the direction of swinging, like when grappling around a pole I stayed facing the same way, when i should be pivoting at the angle of myself to the hook location.</t>
  </si>
  <si>
    <t>Clipping through walls, the spawn rotation making me have to turn around to start the level again, and the aforementioned pivoting not happening all gave some level of discomfort, I felt triumph whenever I used both hands well and went quickly in the direction I intended.</t>
  </si>
  <si>
    <t>I haven't played enough games to have a valuable opinion on the topic, but to a newcomer this is what I would expect from a VR game, I could absolutely see this as a game to buy.</t>
  </si>
  <si>
    <t>Yes, I think the movement was fun and the levels were sometimes engaging to interact with, specifically the 3rd, 5th, and 6th level were particularly fun, the others were disorientating and claustrophobic.</t>
  </si>
  <si>
    <t>Severe</t>
  </si>
  <si>
    <t>Yes</t>
  </si>
  <si>
    <t>Very as I didn't read the instructions yet was still able to complete things without issue.</t>
  </si>
  <si>
    <t>It was triumph whenever I passed a level. Discomfort whenever I had to turn around physically in the real world.</t>
  </si>
  <si>
    <t>The first few levels made me feel very motion sick, which I expected, the later levels were fine.</t>
  </si>
  <si>
    <t xml:space="preserve">Yeah I love Spider-Man, if the motion sickness was mostly dealt with I could see myself paying for a copy. </t>
  </si>
  <si>
    <t>they made sense, but sometimes the doble jump just didnt work</t>
  </si>
  <si>
    <t>best part was when I was climbing quick on my second run of level 4, then I hit my head and and the instant stop made me a little dizzy</t>
  </si>
  <si>
    <t>It has potential to be a very good game with a bit of polish, at the moment it feels really smooth, then you hit a floor funny and get stopped instantly</t>
  </si>
  <si>
    <t>In its current state, no, but with a bit of polish to make the movement feel smooth, (think clustertruck) probably</t>
  </si>
  <si>
    <t xml:space="preserve">getting the hang of the swing was a moment of triumph, discomfort when the angle of orientation felt flipped </t>
  </si>
  <si>
    <t>it felt like an early implementation, but yes, it definitely had the feel of a VR game</t>
  </si>
  <si>
    <t>I think so, honestly. There is a feeling of discomfort that is stronger with it off but it was pretty fun</t>
  </si>
  <si>
    <t>You could be nicer</t>
  </si>
  <si>
    <t>trying to catch falling blocks in level 5 was difficult and disorienting. Also, its sometimes difficult to regulate speed and gravity to properly land where I want</t>
  </si>
  <si>
    <t>i was surprised to know that there was no controls to move the camera as opposed to moving my head. Besides that, it does align to what a VR high speed movement game would be.</t>
  </si>
  <si>
    <t>I would if they nerfed the difficulty in some areas (namely levels 3 and 5) and expanded upon the selection of mechanics to prevent the gameplay from getting repetitive.</t>
  </si>
  <si>
    <t>the perspective movement can cause discomfort for the play style especially at the speeds the player is moving. this is enchanced as the player moves past environment features very quickly</t>
  </si>
  <si>
    <t>its a bit exaggerated than a typical vr games with a focus on speed but the ability to essentially skip sections of the game</t>
  </si>
  <si>
    <t>probably not</t>
  </si>
  <si>
    <t>Yes, good sense of triumph after completing the 4th level on the first go</t>
  </si>
  <si>
    <t xml:space="preserve">Somewhat, Im used to some very high vertigo games in general so for vr its a little less of an issue.  </t>
  </si>
  <si>
    <t>Hard to call it a purchase, if it had more in house built art or music I might be more inclined.</t>
  </si>
  <si>
    <t>The level with the dungeon and the level where you go up and down with the red and green panels noticably put me off balance</t>
  </si>
  <si>
    <t>I've only ever played 2 other VR games but I've never played a platformer in vr at all. It was definitely unique.</t>
  </si>
  <si>
    <t>I don't think I would as I don't enjoy platformers.</t>
  </si>
  <si>
    <t>The 4th level where you go up and down and have those red and green barriers at the end was very dizzying.</t>
  </si>
  <si>
    <t>This is my first VR game.</t>
  </si>
  <si>
    <t>This game was too disorienting for me. SORRY!</t>
  </si>
  <si>
    <t>Column 10</t>
  </si>
  <si>
    <t>Correlation between VRSQ and PENS</t>
  </si>
  <si>
    <t>Sum Q1-4</t>
  </si>
  <si>
    <t>Sum Q5-9</t>
  </si>
  <si>
    <t>VRSQ Score</t>
  </si>
  <si>
    <t>Descriptive Statistics</t>
  </si>
  <si>
    <t>VRSQ Averages</t>
  </si>
  <si>
    <t>Competence</t>
  </si>
  <si>
    <t>Autonomy</t>
  </si>
  <si>
    <t>Intuitive Controls</t>
  </si>
  <si>
    <t>ID1</t>
  </si>
  <si>
    <t>Mean</t>
  </si>
  <si>
    <t>ID2</t>
  </si>
  <si>
    <t>Median</t>
  </si>
  <si>
    <t>ID3</t>
  </si>
  <si>
    <t>Range</t>
  </si>
  <si>
    <t>Correlation Between VRSQ and Pretest Health Questionnaire</t>
  </si>
  <si>
    <t>ID4</t>
  </si>
  <si>
    <t>Std Dev</t>
  </si>
  <si>
    <t>St.Dev</t>
  </si>
  <si>
    <t>Q1</t>
  </si>
  <si>
    <t>ID5</t>
  </si>
  <si>
    <t>Q2</t>
  </si>
  <si>
    <t>ID6</t>
  </si>
  <si>
    <t>Q3</t>
  </si>
  <si>
    <t>ID7</t>
  </si>
  <si>
    <t>PENS Averages</t>
  </si>
  <si>
    <t>Q4</t>
  </si>
  <si>
    <t>ID8</t>
  </si>
  <si>
    <t>Q5</t>
  </si>
  <si>
    <t>ID9</t>
  </si>
  <si>
    <t>ID10</t>
  </si>
  <si>
    <t>ID11</t>
  </si>
  <si>
    <t>ID12</t>
  </si>
  <si>
    <t>Selected Data</t>
  </si>
  <si>
    <t>Sliced data from full table</t>
  </si>
  <si>
    <t>Correlation between Pre-test health</t>
  </si>
  <si>
    <t>Sliced counts of L1-6</t>
  </si>
  <si>
    <t>PENS DATA</t>
  </si>
  <si>
    <t>Individual Levels</t>
  </si>
  <si>
    <t>Correlation between VRSQ &amp; PENS Data</t>
  </si>
  <si>
    <t>Correlation between VRSQ &amp; PENS Data Individual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</si>
</sst>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6">
    <font>
      <sz val="10.0"/>
      <color rgb="FF000000"/>
      <name val="Arial"/>
      <scheme val="minor"/>
    </font>
    <font>
      <color theme="1"/>
      <name val="Arial"/>
      <scheme val="minor"/>
    </font>
    <font>
      <b/>
      <color theme="1"/>
      <name val="Arial"/>
      <scheme val="minor"/>
    </font>
    <font>
      <color rgb="FFFFFFFF"/>
      <name val="Roboto"/>
    </font>
    <font>
      <color theme="1"/>
      <name val="Arial"/>
    </font>
    <font>
      <color rgb="FF434343"/>
      <name val="Roboto"/>
    </font>
  </fonts>
  <fills count="5">
    <fill>
      <patternFill patternType="none"/>
    </fill>
    <fill>
      <patternFill patternType="lightGray"/>
    </fill>
    <fill>
      <patternFill patternType="solid">
        <fgColor rgb="FF5B3F86"/>
        <bgColor rgb="FF5B3F86"/>
      </patternFill>
    </fill>
    <fill>
      <patternFill patternType="solid">
        <fgColor rgb="FFFFFFFF"/>
        <bgColor rgb="FFFFFFFF"/>
      </patternFill>
    </fill>
    <fill>
      <patternFill patternType="solid">
        <fgColor rgb="FFF8F9FA"/>
        <bgColor rgb="FFF8F9FA"/>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 fillId="0" fontId="1" numFmtId="0" xfId="0" applyAlignment="1" applyBorder="1" applyFont="1">
      <alignment horizontal="left" readingOrder="0" shrinkToFit="0" vertical="center" wrapText="0"/>
    </xf>
    <xf borderId="0" fillId="0" fontId="1" numFmtId="0" xfId="0" applyAlignment="1" applyFont="1">
      <alignment readingOrder="0"/>
    </xf>
    <xf borderId="0" fillId="0" fontId="1" numFmtId="0" xfId="0" applyFont="1"/>
    <xf borderId="0" fillId="0" fontId="1" numFmtId="0" xfId="0" applyAlignment="1" applyFont="1">
      <alignment readingOrder="0"/>
    </xf>
    <xf borderId="0" fillId="0" fontId="2" numFmtId="0" xfId="0" applyAlignment="1" applyFont="1">
      <alignment horizontal="center" readingOrder="0"/>
    </xf>
    <xf borderId="1" fillId="2" fontId="3" numFmtId="0" xfId="0" applyAlignment="1" applyBorder="1" applyFill="1" applyFont="1">
      <alignment shrinkToFit="0" wrapText="0"/>
    </xf>
    <xf borderId="2" fillId="2" fontId="3" numFmtId="0" xfId="0" applyAlignment="1" applyBorder="1" applyFont="1">
      <alignment shrinkToFit="0" wrapText="0"/>
    </xf>
    <xf borderId="3" fillId="2" fontId="3" numFmtId="0" xfId="0" applyAlignment="1" applyBorder="1" applyFont="1">
      <alignment shrinkToFit="0" wrapText="0"/>
    </xf>
    <xf borderId="0" fillId="0" fontId="4" numFmtId="0" xfId="0" applyAlignment="1" applyFont="1">
      <alignment vertical="bottom"/>
    </xf>
    <xf borderId="4" fillId="3" fontId="5" numFmtId="164" xfId="0" applyAlignment="1" applyBorder="1" applyFill="1" applyFont="1" applyNumberFormat="1">
      <alignment horizontal="right" shrinkToFit="0" wrapText="0"/>
    </xf>
    <xf borderId="5" fillId="3" fontId="5" numFmtId="0" xfId="0" applyAlignment="1" applyBorder="1" applyFont="1">
      <alignment horizontal="right" shrinkToFit="0" wrapText="0"/>
    </xf>
    <xf borderId="5" fillId="3" fontId="4" numFmtId="0" xfId="0" applyBorder="1" applyFont="1"/>
    <xf borderId="5" fillId="3" fontId="5" numFmtId="0" xfId="0" applyAlignment="1" applyBorder="1" applyFont="1">
      <alignment shrinkToFit="0" wrapText="0"/>
    </xf>
    <xf borderId="6" fillId="3" fontId="5" numFmtId="0" xfId="0" applyAlignment="1" applyBorder="1" applyFont="1">
      <alignment horizontal="right" shrinkToFit="0" wrapText="0"/>
    </xf>
    <xf borderId="6" fillId="3" fontId="4" numFmtId="0" xfId="0" applyBorder="1" applyFont="1"/>
    <xf borderId="7" fillId="4" fontId="5" numFmtId="164" xfId="0" applyAlignment="1" applyBorder="1" applyFill="1" applyFont="1" applyNumberFormat="1">
      <alignment horizontal="right" shrinkToFit="0" wrapText="0"/>
    </xf>
    <xf borderId="8" fillId="4" fontId="5" numFmtId="0" xfId="0" applyAlignment="1" applyBorder="1" applyFont="1">
      <alignment horizontal="right" shrinkToFit="0" wrapText="0"/>
    </xf>
    <xf borderId="8" fillId="4" fontId="4" numFmtId="0" xfId="0" applyBorder="1" applyFont="1"/>
    <xf borderId="8" fillId="4" fontId="5" numFmtId="0" xfId="0" applyAlignment="1" applyBorder="1" applyFont="1">
      <alignment shrinkToFit="0" wrapText="0"/>
    </xf>
    <xf borderId="9" fillId="4" fontId="4" numFmtId="0" xfId="0" applyBorder="1" applyFont="1"/>
    <xf borderId="10" fillId="4" fontId="5" numFmtId="164" xfId="0" applyAlignment="1" applyBorder="1" applyFont="1" applyNumberFormat="1">
      <alignment horizontal="right" shrinkToFit="0" wrapText="0"/>
    </xf>
    <xf borderId="11" fillId="4" fontId="5" numFmtId="0" xfId="0" applyAlignment="1" applyBorder="1" applyFont="1">
      <alignment horizontal="right" shrinkToFit="0" wrapText="0"/>
    </xf>
    <xf borderId="11" fillId="4" fontId="4" numFmtId="0" xfId="0" applyBorder="1" applyFont="1"/>
    <xf borderId="11" fillId="4" fontId="5" numFmtId="0" xfId="0" applyAlignment="1" applyBorder="1" applyFont="1">
      <alignment shrinkToFit="0" wrapText="0"/>
    </xf>
    <xf borderId="12" fillId="4" fontId="4" numFmtId="0" xfId="0" applyBorder="1" applyFont="1"/>
    <xf borderId="8" fillId="4" fontId="5" numFmtId="0" xfId="0" applyAlignment="1" applyBorder="1" applyFont="1">
      <alignment readingOrder="0" shrinkToFit="0" wrapText="0"/>
    </xf>
    <xf borderId="1"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4" numFmtId="0" xfId="0" applyAlignment="1" applyFont="1">
      <alignment vertical="bottom"/>
    </xf>
    <xf borderId="0" fillId="0" fontId="4" numFmtId="0" xfId="0" applyAlignment="1" applyFont="1">
      <alignment horizontal="right" vertical="bottom"/>
    </xf>
    <xf borderId="0" fillId="0" fontId="1" numFmtId="0" xfId="0" applyAlignment="1" applyFont="1">
      <alignment horizontal="center" readingOrder="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3">
    <tableStyle count="3" pivot="0" name="Form Responses 1-style">
      <tableStyleElement dxfId="1" type="headerRow"/>
      <tableStyleElement dxfId="2" type="firstRowStripe"/>
      <tableStyleElement dxfId="3" type="secondRowStripe"/>
    </tableStyle>
    <tableStyle count="3" pivot="0" name="Form Responses 1-style 2">
      <tableStyleElement dxfId="1" type="headerRow"/>
      <tableStyleElement dxfId="2" type="firstRowStripe"/>
      <tableStyleElement dxfId="3" type="secondRowStripe"/>
    </tableStyle>
    <tableStyle count="3" pivot="0" name="Form Responses 1-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Pre-Test</a:t>
            </a:r>
          </a:p>
        </c:rich>
      </c:tx>
      <c:overlay val="0"/>
    </c:title>
    <c:plotArea>
      <c:layout/>
      <c:barChart>
        <c:barDir val="bar"/>
        <c:grouping val="stacked"/>
        <c:ser>
          <c:idx val="0"/>
          <c:order val="0"/>
          <c:tx>
            <c:strRef>
              <c:f>'Form Responses 1'!$A$19</c:f>
            </c:strRef>
          </c:tx>
          <c:spPr>
            <a:solidFill>
              <a:schemeClr val="accent1"/>
            </a:solidFill>
            <a:ln cmpd="sng">
              <a:solidFill>
                <a:srgbClr val="000000"/>
              </a:solidFill>
            </a:ln>
          </c:spPr>
          <c:cat>
            <c:strRef>
              <c:f>'Form Responses 1'!$B$18:$J$18</c:f>
            </c:strRef>
          </c:cat>
          <c:val>
            <c:numRef>
              <c:f>'Form Responses 1'!$B$19:$J$19</c:f>
              <c:numCache/>
            </c:numRef>
          </c:val>
        </c:ser>
        <c:ser>
          <c:idx val="1"/>
          <c:order val="1"/>
          <c:tx>
            <c:strRef>
              <c:f>'Form Responses 1'!$A$20</c:f>
            </c:strRef>
          </c:tx>
          <c:spPr>
            <a:solidFill>
              <a:schemeClr val="accent2"/>
            </a:solidFill>
            <a:ln cmpd="sng">
              <a:solidFill>
                <a:srgbClr val="000000"/>
              </a:solidFill>
            </a:ln>
          </c:spPr>
          <c:cat>
            <c:strRef>
              <c:f>'Form Responses 1'!$B$18:$J$18</c:f>
            </c:strRef>
          </c:cat>
          <c:val>
            <c:numRef>
              <c:f>'Form Responses 1'!$B$20:$J$20</c:f>
              <c:numCache/>
            </c:numRef>
          </c:val>
        </c:ser>
        <c:ser>
          <c:idx val="2"/>
          <c:order val="2"/>
          <c:tx>
            <c:strRef>
              <c:f>'Form Responses 1'!$A$21</c:f>
            </c:strRef>
          </c:tx>
          <c:spPr>
            <a:solidFill>
              <a:schemeClr val="accent3"/>
            </a:solidFill>
            <a:ln cmpd="sng">
              <a:solidFill>
                <a:srgbClr val="000000"/>
              </a:solidFill>
            </a:ln>
          </c:spPr>
          <c:cat>
            <c:strRef>
              <c:f>'Form Responses 1'!$B$18:$J$18</c:f>
            </c:strRef>
          </c:cat>
          <c:val>
            <c:numRef>
              <c:f>'Form Responses 1'!$B$21:$J$21</c:f>
              <c:numCache/>
            </c:numRef>
          </c:val>
        </c:ser>
        <c:ser>
          <c:idx val="3"/>
          <c:order val="3"/>
          <c:tx>
            <c:strRef>
              <c:f>'Form Responses 1'!$A$22</c:f>
            </c:strRef>
          </c:tx>
          <c:spPr>
            <a:solidFill>
              <a:schemeClr val="accent4"/>
            </a:solidFill>
            <a:ln cmpd="sng">
              <a:solidFill>
                <a:srgbClr val="000000"/>
              </a:solidFill>
            </a:ln>
          </c:spPr>
          <c:cat>
            <c:strRef>
              <c:f>'Form Responses 1'!$B$18:$J$18</c:f>
            </c:strRef>
          </c:cat>
          <c:val>
            <c:numRef>
              <c:f>'Form Responses 1'!$B$22:$J$22</c:f>
              <c:numCache/>
            </c:numRef>
          </c:val>
        </c:ser>
        <c:overlap val="100"/>
        <c:axId val="178458659"/>
        <c:axId val="1999583297"/>
      </c:barChart>
      <c:catAx>
        <c:axId val="17845865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9583297"/>
      </c:catAx>
      <c:valAx>
        <c:axId val="199958329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458659"/>
        <c:crosses val="max"/>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Level 4</a:t>
            </a:r>
          </a:p>
        </c:rich>
      </c:tx>
      <c:overlay val="0"/>
    </c:title>
    <c:plotArea>
      <c:layout/>
      <c:barChart>
        <c:barDir val="bar"/>
        <c:grouping val="stacked"/>
        <c:ser>
          <c:idx val="0"/>
          <c:order val="0"/>
          <c:tx>
            <c:v>None</c:v>
          </c:tx>
          <c:spPr>
            <a:solidFill>
              <a:schemeClr val="accent1"/>
            </a:solidFill>
            <a:ln cmpd="sng">
              <a:solidFill>
                <a:srgbClr val="000000"/>
              </a:solidFill>
            </a:ln>
          </c:spPr>
          <c:cat>
            <c:strRef>
              <c:f>'Form Responses 1'!$BC$62:$BK$62</c:f>
            </c:strRef>
          </c:cat>
          <c:val>
            <c:numRef>
              <c:f>'Form Responses 1'!$BC$63:$BK$63</c:f>
              <c:numCache/>
            </c:numRef>
          </c:val>
        </c:ser>
        <c:ser>
          <c:idx val="1"/>
          <c:order val="1"/>
          <c:tx>
            <c:v>Slight</c:v>
          </c:tx>
          <c:spPr>
            <a:solidFill>
              <a:schemeClr val="accent2"/>
            </a:solidFill>
            <a:ln cmpd="sng">
              <a:solidFill>
                <a:srgbClr val="000000"/>
              </a:solidFill>
            </a:ln>
          </c:spPr>
          <c:cat>
            <c:strRef>
              <c:f>'Form Responses 1'!$BC$62:$BK$62</c:f>
            </c:strRef>
          </c:cat>
          <c:val>
            <c:numRef>
              <c:f>'Form Responses 1'!$BC$64:$BK$64</c:f>
              <c:numCache/>
            </c:numRef>
          </c:val>
        </c:ser>
        <c:ser>
          <c:idx val="2"/>
          <c:order val="2"/>
          <c:tx>
            <c:v>Moderate</c:v>
          </c:tx>
          <c:spPr>
            <a:solidFill>
              <a:schemeClr val="accent3"/>
            </a:solidFill>
            <a:ln cmpd="sng">
              <a:solidFill>
                <a:srgbClr val="000000"/>
              </a:solidFill>
            </a:ln>
          </c:spPr>
          <c:cat>
            <c:strRef>
              <c:f>'Form Responses 1'!$BC$62:$BK$62</c:f>
            </c:strRef>
          </c:cat>
          <c:val>
            <c:numRef>
              <c:f>'Form Responses 1'!$BC$65:$BK$65</c:f>
              <c:numCache/>
            </c:numRef>
          </c:val>
        </c:ser>
        <c:ser>
          <c:idx val="3"/>
          <c:order val="3"/>
          <c:tx>
            <c:v>Severe</c:v>
          </c:tx>
          <c:spPr>
            <a:solidFill>
              <a:schemeClr val="accent4"/>
            </a:solidFill>
            <a:ln cmpd="sng">
              <a:solidFill>
                <a:srgbClr val="000000"/>
              </a:solidFill>
            </a:ln>
          </c:spPr>
          <c:cat>
            <c:strRef>
              <c:f>'Form Responses 1'!$BC$62:$BK$62</c:f>
            </c:strRef>
          </c:cat>
          <c:val>
            <c:numRef>
              <c:f>'Form Responses 1'!$BC$66:$BK$66</c:f>
              <c:numCache/>
            </c:numRef>
          </c:val>
        </c:ser>
        <c:overlap val="100"/>
        <c:axId val="1850343104"/>
        <c:axId val="1059846442"/>
      </c:barChart>
      <c:catAx>
        <c:axId val="18503431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9846442"/>
      </c:catAx>
      <c:valAx>
        <c:axId val="10598464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0343104"/>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Post-Test</a:t>
            </a:r>
          </a:p>
        </c:rich>
      </c:tx>
      <c:overlay val="0"/>
    </c:title>
    <c:plotArea>
      <c:layout/>
      <c:barChart>
        <c:barDir val="bar"/>
        <c:grouping val="stacked"/>
        <c:ser>
          <c:idx val="0"/>
          <c:order val="0"/>
          <c:tx>
            <c:v>None</c:v>
          </c:tx>
          <c:spPr>
            <a:solidFill>
              <a:schemeClr val="accent1"/>
            </a:solidFill>
            <a:ln cmpd="sng">
              <a:solidFill>
                <a:srgbClr val="000000"/>
              </a:solidFill>
            </a:ln>
          </c:spPr>
          <c:cat>
            <c:strRef>
              <c:f>'Form Responses 1'!$L$18:$T$18</c:f>
            </c:strRef>
          </c:cat>
          <c:val>
            <c:numRef>
              <c:f>'Form Responses 1'!$L$19:$T$19</c:f>
              <c:numCache/>
            </c:numRef>
          </c:val>
        </c:ser>
        <c:ser>
          <c:idx val="1"/>
          <c:order val="1"/>
          <c:tx>
            <c:v>Slight</c:v>
          </c:tx>
          <c:spPr>
            <a:solidFill>
              <a:schemeClr val="accent2"/>
            </a:solidFill>
            <a:ln cmpd="sng">
              <a:solidFill>
                <a:srgbClr val="000000"/>
              </a:solidFill>
            </a:ln>
          </c:spPr>
          <c:cat>
            <c:strRef>
              <c:f>'Form Responses 1'!$L$18:$T$18</c:f>
            </c:strRef>
          </c:cat>
          <c:val>
            <c:numRef>
              <c:f>'Form Responses 1'!$L$20:$T$20</c:f>
              <c:numCache/>
            </c:numRef>
          </c:val>
        </c:ser>
        <c:ser>
          <c:idx val="2"/>
          <c:order val="2"/>
          <c:tx>
            <c:v>Moderate</c:v>
          </c:tx>
          <c:spPr>
            <a:solidFill>
              <a:schemeClr val="accent3"/>
            </a:solidFill>
            <a:ln cmpd="sng">
              <a:solidFill>
                <a:srgbClr val="000000"/>
              </a:solidFill>
            </a:ln>
          </c:spPr>
          <c:cat>
            <c:strRef>
              <c:f>'Form Responses 1'!$L$18:$T$18</c:f>
            </c:strRef>
          </c:cat>
          <c:val>
            <c:numRef>
              <c:f>'Form Responses 1'!$L$21:$T$21</c:f>
              <c:numCache/>
            </c:numRef>
          </c:val>
        </c:ser>
        <c:ser>
          <c:idx val="3"/>
          <c:order val="3"/>
          <c:tx>
            <c:v>Severe</c:v>
          </c:tx>
          <c:spPr>
            <a:solidFill>
              <a:schemeClr val="accent4"/>
            </a:solidFill>
            <a:ln cmpd="sng">
              <a:solidFill>
                <a:srgbClr val="000000"/>
              </a:solidFill>
            </a:ln>
          </c:spPr>
          <c:cat>
            <c:strRef>
              <c:f>'Form Responses 1'!$L$18:$T$18</c:f>
            </c:strRef>
          </c:cat>
          <c:val>
            <c:numRef>
              <c:f>'Form Responses 1'!$L$22:$T$22</c:f>
              <c:numCache/>
            </c:numRef>
          </c:val>
        </c:ser>
        <c:overlap val="100"/>
        <c:axId val="137829977"/>
        <c:axId val="594536579"/>
      </c:barChart>
      <c:catAx>
        <c:axId val="13782997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4536579"/>
      </c:catAx>
      <c:valAx>
        <c:axId val="59453657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829977"/>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Level 1-6 Data Combined (ALL)</a:t>
            </a:r>
          </a:p>
        </c:rich>
      </c:tx>
      <c:overlay val="0"/>
    </c:title>
    <c:plotArea>
      <c:layout/>
      <c:barChart>
        <c:barDir val="bar"/>
        <c:grouping val="stacked"/>
        <c:ser>
          <c:idx val="0"/>
          <c:order val="0"/>
          <c:spPr>
            <a:solidFill>
              <a:schemeClr val="accent1"/>
            </a:solidFill>
            <a:ln cmpd="sng">
              <a:solidFill>
                <a:srgbClr val="000000"/>
              </a:solidFill>
            </a:ln>
          </c:spPr>
          <c:cat>
            <c:strRef>
              <c:f>'Form Responses 1'!$U$18:$BV$18</c:f>
            </c:strRef>
          </c:cat>
          <c:val>
            <c:numRef>
              <c:f>'Form Responses 1'!$U$19:$BV$19</c:f>
              <c:numCache/>
            </c:numRef>
          </c:val>
        </c:ser>
        <c:ser>
          <c:idx val="1"/>
          <c:order val="1"/>
          <c:spPr>
            <a:solidFill>
              <a:schemeClr val="accent2"/>
            </a:solidFill>
            <a:ln cmpd="sng">
              <a:solidFill>
                <a:srgbClr val="000000"/>
              </a:solidFill>
            </a:ln>
          </c:spPr>
          <c:cat>
            <c:strRef>
              <c:f>'Form Responses 1'!$U$18:$BV$18</c:f>
            </c:strRef>
          </c:cat>
          <c:val>
            <c:numRef>
              <c:f>'Form Responses 1'!$U$20:$BV$20</c:f>
              <c:numCache/>
            </c:numRef>
          </c:val>
        </c:ser>
        <c:ser>
          <c:idx val="2"/>
          <c:order val="2"/>
          <c:spPr>
            <a:solidFill>
              <a:schemeClr val="accent3"/>
            </a:solidFill>
            <a:ln cmpd="sng">
              <a:solidFill>
                <a:srgbClr val="000000"/>
              </a:solidFill>
            </a:ln>
          </c:spPr>
          <c:cat>
            <c:strRef>
              <c:f>'Form Responses 1'!$U$18:$BV$18</c:f>
            </c:strRef>
          </c:cat>
          <c:val>
            <c:numRef>
              <c:f>'Form Responses 1'!$U$21:$BV$21</c:f>
              <c:numCache/>
            </c:numRef>
          </c:val>
        </c:ser>
        <c:ser>
          <c:idx val="3"/>
          <c:order val="3"/>
          <c:spPr>
            <a:solidFill>
              <a:schemeClr val="accent4"/>
            </a:solidFill>
            <a:ln cmpd="sng">
              <a:solidFill>
                <a:srgbClr val="000000"/>
              </a:solidFill>
            </a:ln>
          </c:spPr>
          <c:cat>
            <c:strRef>
              <c:f>'Form Responses 1'!$U$18:$BV$18</c:f>
            </c:strRef>
          </c:cat>
          <c:val>
            <c:numRef>
              <c:f>'Form Responses 1'!$U$22:$BV$22</c:f>
              <c:numCache/>
            </c:numRef>
          </c:val>
        </c:ser>
        <c:overlap val="100"/>
        <c:axId val="1368703231"/>
        <c:axId val="2047813132"/>
      </c:barChart>
      <c:catAx>
        <c:axId val="136870323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7813132"/>
      </c:catAx>
      <c:valAx>
        <c:axId val="20478131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8703231"/>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Level 1-6 Data Combined (Entries above mean removed)</a:t>
            </a:r>
          </a:p>
        </c:rich>
      </c:tx>
      <c:overlay val="0"/>
    </c:title>
    <c:plotArea>
      <c:layout/>
      <c:barChart>
        <c:barDir val="bar"/>
        <c:grouping val="stacked"/>
        <c:ser>
          <c:idx val="0"/>
          <c:order val="0"/>
          <c:spPr>
            <a:solidFill>
              <a:schemeClr val="accent1"/>
            </a:solidFill>
            <a:ln cmpd="sng">
              <a:solidFill>
                <a:srgbClr val="000000"/>
              </a:solidFill>
            </a:ln>
          </c:spPr>
          <c:cat>
            <c:strRef>
              <c:f>'Form Responses 1'!$U$18:$BV$18</c:f>
            </c:strRef>
          </c:cat>
          <c:val>
            <c:numRef>
              <c:f>'Form Responses 1'!$AB$63:$CC$63</c:f>
              <c:numCache/>
            </c:numRef>
          </c:val>
        </c:ser>
        <c:ser>
          <c:idx val="1"/>
          <c:order val="1"/>
          <c:spPr>
            <a:solidFill>
              <a:schemeClr val="accent2"/>
            </a:solidFill>
            <a:ln cmpd="sng">
              <a:solidFill>
                <a:srgbClr val="000000"/>
              </a:solidFill>
            </a:ln>
          </c:spPr>
          <c:cat>
            <c:strRef>
              <c:f>'Form Responses 1'!$U$18:$BV$18</c:f>
            </c:strRef>
          </c:cat>
          <c:val>
            <c:numRef>
              <c:f>'Form Responses 1'!$AB$64:$CC$64</c:f>
              <c:numCache/>
            </c:numRef>
          </c:val>
        </c:ser>
        <c:ser>
          <c:idx val="2"/>
          <c:order val="2"/>
          <c:spPr>
            <a:solidFill>
              <a:schemeClr val="accent3"/>
            </a:solidFill>
            <a:ln cmpd="sng">
              <a:solidFill>
                <a:srgbClr val="000000"/>
              </a:solidFill>
            </a:ln>
          </c:spPr>
          <c:cat>
            <c:strRef>
              <c:f>'Form Responses 1'!$U$18:$BV$18</c:f>
            </c:strRef>
          </c:cat>
          <c:val>
            <c:numRef>
              <c:f>'Form Responses 1'!$AB$65:$CC$65</c:f>
              <c:numCache/>
            </c:numRef>
          </c:val>
        </c:ser>
        <c:ser>
          <c:idx val="3"/>
          <c:order val="3"/>
          <c:spPr>
            <a:solidFill>
              <a:schemeClr val="accent4"/>
            </a:solidFill>
            <a:ln cmpd="sng">
              <a:solidFill>
                <a:srgbClr val="000000"/>
              </a:solidFill>
            </a:ln>
          </c:spPr>
          <c:cat>
            <c:strRef>
              <c:f>'Form Responses 1'!$U$18:$BV$18</c:f>
            </c:strRef>
          </c:cat>
          <c:val>
            <c:numRef>
              <c:f>'Form Responses 1'!$AB$66:$CC$66</c:f>
              <c:numCache/>
            </c:numRef>
          </c:val>
        </c:ser>
        <c:overlap val="100"/>
        <c:axId val="1677430620"/>
        <c:axId val="1160951616"/>
      </c:barChart>
      <c:catAx>
        <c:axId val="16774306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0951616"/>
      </c:catAx>
      <c:valAx>
        <c:axId val="116095161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7430620"/>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Level 1</a:t>
            </a:r>
          </a:p>
        </c:rich>
      </c:tx>
      <c:overlay val="0"/>
    </c:title>
    <c:plotArea>
      <c:layout/>
      <c:barChart>
        <c:barDir val="bar"/>
        <c:grouping val="stacked"/>
        <c:ser>
          <c:idx val="0"/>
          <c:order val="0"/>
          <c:tx>
            <c:v>None</c:v>
          </c:tx>
          <c:spPr>
            <a:solidFill>
              <a:schemeClr val="accent1"/>
            </a:solidFill>
            <a:ln cmpd="sng">
              <a:solidFill>
                <a:srgbClr val="000000"/>
              </a:solidFill>
            </a:ln>
          </c:spPr>
          <c:cat>
            <c:strRef>
              <c:f>'Form Responses 1'!$AB$62:$AJ$62</c:f>
            </c:strRef>
          </c:cat>
          <c:val>
            <c:numRef>
              <c:f>'Form Responses 1'!$AB$63:$AJ$63</c:f>
              <c:numCache/>
            </c:numRef>
          </c:val>
        </c:ser>
        <c:ser>
          <c:idx val="1"/>
          <c:order val="1"/>
          <c:tx>
            <c:v>Slight</c:v>
          </c:tx>
          <c:spPr>
            <a:solidFill>
              <a:schemeClr val="accent2"/>
            </a:solidFill>
            <a:ln cmpd="sng">
              <a:solidFill>
                <a:srgbClr val="000000"/>
              </a:solidFill>
            </a:ln>
          </c:spPr>
          <c:cat>
            <c:strRef>
              <c:f>'Form Responses 1'!$AB$62:$AJ$62</c:f>
            </c:strRef>
          </c:cat>
          <c:val>
            <c:numRef>
              <c:f>'Form Responses 1'!$AB$64:$AJ$64</c:f>
              <c:numCache/>
            </c:numRef>
          </c:val>
        </c:ser>
        <c:ser>
          <c:idx val="2"/>
          <c:order val="2"/>
          <c:tx>
            <c:v>Moderate</c:v>
          </c:tx>
          <c:spPr>
            <a:solidFill>
              <a:schemeClr val="accent3"/>
            </a:solidFill>
            <a:ln cmpd="sng">
              <a:solidFill>
                <a:srgbClr val="000000"/>
              </a:solidFill>
            </a:ln>
          </c:spPr>
          <c:cat>
            <c:strRef>
              <c:f>'Form Responses 1'!$AB$62:$AJ$62</c:f>
            </c:strRef>
          </c:cat>
          <c:val>
            <c:numRef>
              <c:f>'Form Responses 1'!$AB$65:$AJ$65</c:f>
              <c:numCache/>
            </c:numRef>
          </c:val>
        </c:ser>
        <c:ser>
          <c:idx val="3"/>
          <c:order val="3"/>
          <c:tx>
            <c:v>Severe</c:v>
          </c:tx>
          <c:spPr>
            <a:solidFill>
              <a:schemeClr val="accent4"/>
            </a:solidFill>
            <a:ln cmpd="sng">
              <a:solidFill>
                <a:srgbClr val="000000"/>
              </a:solidFill>
            </a:ln>
          </c:spPr>
          <c:cat>
            <c:strRef>
              <c:f>'Form Responses 1'!$AB$62:$AJ$62</c:f>
            </c:strRef>
          </c:cat>
          <c:val>
            <c:numRef>
              <c:f>'Form Responses 1'!$AB$66:$AJ$66</c:f>
              <c:numCache/>
            </c:numRef>
          </c:val>
        </c:ser>
        <c:overlap val="100"/>
        <c:axId val="2138166344"/>
        <c:axId val="332077038"/>
      </c:barChart>
      <c:catAx>
        <c:axId val="213816634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32077038"/>
      </c:catAx>
      <c:valAx>
        <c:axId val="3320770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8166344"/>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Level 2</a:t>
            </a:r>
          </a:p>
        </c:rich>
      </c:tx>
      <c:overlay val="0"/>
    </c:title>
    <c:plotArea>
      <c:layout/>
      <c:barChart>
        <c:barDir val="bar"/>
        <c:grouping val="stacked"/>
        <c:ser>
          <c:idx val="0"/>
          <c:order val="0"/>
          <c:tx>
            <c:v>None</c:v>
          </c:tx>
          <c:spPr>
            <a:solidFill>
              <a:schemeClr val="accent1"/>
            </a:solidFill>
            <a:ln cmpd="sng">
              <a:solidFill>
                <a:srgbClr val="000000"/>
              </a:solidFill>
            </a:ln>
          </c:spPr>
          <c:cat>
            <c:strRef>
              <c:f>'Form Responses 1'!$AK$62:$AS$62</c:f>
            </c:strRef>
          </c:cat>
          <c:val>
            <c:numRef>
              <c:f>'Form Responses 1'!$AK$63:$AS$63</c:f>
              <c:numCache/>
            </c:numRef>
          </c:val>
        </c:ser>
        <c:ser>
          <c:idx val="1"/>
          <c:order val="1"/>
          <c:tx>
            <c:v>Slight</c:v>
          </c:tx>
          <c:spPr>
            <a:solidFill>
              <a:schemeClr val="accent2"/>
            </a:solidFill>
            <a:ln cmpd="sng">
              <a:solidFill>
                <a:srgbClr val="000000"/>
              </a:solidFill>
            </a:ln>
          </c:spPr>
          <c:cat>
            <c:strRef>
              <c:f>'Form Responses 1'!$AK$62:$AS$62</c:f>
            </c:strRef>
          </c:cat>
          <c:val>
            <c:numRef>
              <c:f>'Form Responses 1'!$AK$64:$AS$64</c:f>
              <c:numCache/>
            </c:numRef>
          </c:val>
        </c:ser>
        <c:ser>
          <c:idx val="2"/>
          <c:order val="2"/>
          <c:tx>
            <c:v>Moderate</c:v>
          </c:tx>
          <c:spPr>
            <a:solidFill>
              <a:schemeClr val="accent3"/>
            </a:solidFill>
            <a:ln cmpd="sng">
              <a:solidFill>
                <a:srgbClr val="000000"/>
              </a:solidFill>
            </a:ln>
          </c:spPr>
          <c:cat>
            <c:strRef>
              <c:f>'Form Responses 1'!$AK$62:$AS$62</c:f>
            </c:strRef>
          </c:cat>
          <c:val>
            <c:numRef>
              <c:f>'Form Responses 1'!$AK$65:$AS$65</c:f>
              <c:numCache/>
            </c:numRef>
          </c:val>
        </c:ser>
        <c:ser>
          <c:idx val="3"/>
          <c:order val="3"/>
          <c:tx>
            <c:v>Severe</c:v>
          </c:tx>
          <c:spPr>
            <a:solidFill>
              <a:schemeClr val="accent4"/>
            </a:solidFill>
            <a:ln cmpd="sng">
              <a:solidFill>
                <a:srgbClr val="000000"/>
              </a:solidFill>
            </a:ln>
          </c:spPr>
          <c:cat>
            <c:strRef>
              <c:f>'Form Responses 1'!$AK$62:$AS$62</c:f>
            </c:strRef>
          </c:cat>
          <c:val>
            <c:numRef>
              <c:f>'Form Responses 1'!$AK$66:$AS$66</c:f>
              <c:numCache/>
            </c:numRef>
          </c:val>
        </c:ser>
        <c:overlap val="100"/>
        <c:axId val="2071174888"/>
        <c:axId val="511101424"/>
      </c:barChart>
      <c:catAx>
        <c:axId val="207117488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11101424"/>
      </c:catAx>
      <c:valAx>
        <c:axId val="5111014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1174888"/>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Level 3</a:t>
            </a:r>
          </a:p>
        </c:rich>
      </c:tx>
      <c:overlay val="0"/>
    </c:title>
    <c:plotArea>
      <c:layout/>
      <c:barChart>
        <c:barDir val="bar"/>
        <c:grouping val="stacked"/>
        <c:ser>
          <c:idx val="0"/>
          <c:order val="0"/>
          <c:tx>
            <c:v>None</c:v>
          </c:tx>
          <c:spPr>
            <a:solidFill>
              <a:schemeClr val="accent1"/>
            </a:solidFill>
            <a:ln cmpd="sng">
              <a:solidFill>
                <a:srgbClr val="000000"/>
              </a:solidFill>
            </a:ln>
          </c:spPr>
          <c:cat>
            <c:strRef>
              <c:f>'Form Responses 1'!$AT$62:$BB$62</c:f>
            </c:strRef>
          </c:cat>
          <c:val>
            <c:numRef>
              <c:f>'Form Responses 1'!$AT$63:$BB$63</c:f>
              <c:numCache/>
            </c:numRef>
          </c:val>
        </c:ser>
        <c:ser>
          <c:idx val="1"/>
          <c:order val="1"/>
          <c:tx>
            <c:v>Slight</c:v>
          </c:tx>
          <c:spPr>
            <a:solidFill>
              <a:schemeClr val="accent2"/>
            </a:solidFill>
            <a:ln cmpd="sng">
              <a:solidFill>
                <a:srgbClr val="000000"/>
              </a:solidFill>
            </a:ln>
          </c:spPr>
          <c:cat>
            <c:strRef>
              <c:f>'Form Responses 1'!$AT$62:$BB$62</c:f>
            </c:strRef>
          </c:cat>
          <c:val>
            <c:numRef>
              <c:f>'Form Responses 1'!$AT$64:$BB$64</c:f>
              <c:numCache/>
            </c:numRef>
          </c:val>
        </c:ser>
        <c:ser>
          <c:idx val="2"/>
          <c:order val="2"/>
          <c:tx>
            <c:v>Moderate</c:v>
          </c:tx>
          <c:spPr>
            <a:solidFill>
              <a:schemeClr val="accent3"/>
            </a:solidFill>
            <a:ln cmpd="sng">
              <a:solidFill>
                <a:srgbClr val="000000"/>
              </a:solidFill>
            </a:ln>
          </c:spPr>
          <c:cat>
            <c:strRef>
              <c:f>'Form Responses 1'!$AT$62:$BB$62</c:f>
            </c:strRef>
          </c:cat>
          <c:val>
            <c:numRef>
              <c:f>'Form Responses 1'!$AT$65:$BB$65</c:f>
              <c:numCache/>
            </c:numRef>
          </c:val>
        </c:ser>
        <c:ser>
          <c:idx val="3"/>
          <c:order val="3"/>
          <c:tx>
            <c:v>Severe</c:v>
          </c:tx>
          <c:spPr>
            <a:solidFill>
              <a:schemeClr val="accent4"/>
            </a:solidFill>
            <a:ln cmpd="sng">
              <a:solidFill>
                <a:srgbClr val="000000"/>
              </a:solidFill>
            </a:ln>
          </c:spPr>
          <c:cat>
            <c:strRef>
              <c:f>'Form Responses 1'!$AT$62:$BB$62</c:f>
            </c:strRef>
          </c:cat>
          <c:val>
            <c:numRef>
              <c:f>'Form Responses 1'!$AT$66:$BB$66</c:f>
              <c:numCache/>
            </c:numRef>
          </c:val>
        </c:ser>
        <c:overlap val="100"/>
        <c:axId val="184930802"/>
        <c:axId val="1058531120"/>
      </c:barChart>
      <c:catAx>
        <c:axId val="18493080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8531120"/>
      </c:catAx>
      <c:valAx>
        <c:axId val="105853112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930802"/>
        <c:crosses val="max"/>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Level 5</a:t>
            </a:r>
          </a:p>
        </c:rich>
      </c:tx>
      <c:overlay val="0"/>
    </c:title>
    <c:plotArea>
      <c:layout/>
      <c:barChart>
        <c:barDir val="bar"/>
        <c:grouping val="stacked"/>
        <c:ser>
          <c:idx val="0"/>
          <c:order val="0"/>
          <c:tx>
            <c:v>None</c:v>
          </c:tx>
          <c:spPr>
            <a:solidFill>
              <a:schemeClr val="accent1"/>
            </a:solidFill>
            <a:ln cmpd="sng">
              <a:solidFill>
                <a:srgbClr val="000000"/>
              </a:solidFill>
            </a:ln>
          </c:spPr>
          <c:cat>
            <c:strRef>
              <c:f>'Form Responses 1'!$BL$62:$BT$62</c:f>
            </c:strRef>
          </c:cat>
          <c:val>
            <c:numRef>
              <c:f>'Form Responses 1'!$BL$63:$BT$63</c:f>
              <c:numCache/>
            </c:numRef>
          </c:val>
        </c:ser>
        <c:ser>
          <c:idx val="1"/>
          <c:order val="1"/>
          <c:tx>
            <c:v>Slight</c:v>
          </c:tx>
          <c:spPr>
            <a:solidFill>
              <a:schemeClr val="accent2"/>
            </a:solidFill>
            <a:ln cmpd="sng">
              <a:solidFill>
                <a:srgbClr val="000000"/>
              </a:solidFill>
            </a:ln>
          </c:spPr>
          <c:cat>
            <c:strRef>
              <c:f>'Form Responses 1'!$BL$62:$BT$62</c:f>
            </c:strRef>
          </c:cat>
          <c:val>
            <c:numRef>
              <c:f>'Form Responses 1'!$BL$64:$BT$64</c:f>
              <c:numCache/>
            </c:numRef>
          </c:val>
        </c:ser>
        <c:ser>
          <c:idx val="2"/>
          <c:order val="2"/>
          <c:tx>
            <c:v>Moderate</c:v>
          </c:tx>
          <c:spPr>
            <a:solidFill>
              <a:schemeClr val="accent3"/>
            </a:solidFill>
            <a:ln cmpd="sng">
              <a:solidFill>
                <a:srgbClr val="000000"/>
              </a:solidFill>
            </a:ln>
          </c:spPr>
          <c:cat>
            <c:strRef>
              <c:f>'Form Responses 1'!$BL$62:$BT$62</c:f>
            </c:strRef>
          </c:cat>
          <c:val>
            <c:numRef>
              <c:f>'Form Responses 1'!$BL$65:$BT$65</c:f>
              <c:numCache/>
            </c:numRef>
          </c:val>
        </c:ser>
        <c:ser>
          <c:idx val="3"/>
          <c:order val="3"/>
          <c:tx>
            <c:v>Severe</c:v>
          </c:tx>
          <c:spPr>
            <a:solidFill>
              <a:schemeClr val="accent4"/>
            </a:solidFill>
            <a:ln cmpd="sng">
              <a:solidFill>
                <a:srgbClr val="000000"/>
              </a:solidFill>
            </a:ln>
          </c:spPr>
          <c:cat>
            <c:strRef>
              <c:f>'Form Responses 1'!$BL$62:$BT$62</c:f>
            </c:strRef>
          </c:cat>
          <c:val>
            <c:numRef>
              <c:f>'Form Responses 1'!$BL$66:$BT$66</c:f>
              <c:numCache/>
            </c:numRef>
          </c:val>
        </c:ser>
        <c:overlap val="100"/>
        <c:axId val="1419926711"/>
        <c:axId val="1644522230"/>
      </c:barChart>
      <c:catAx>
        <c:axId val="14199267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4522230"/>
      </c:catAx>
      <c:valAx>
        <c:axId val="164452223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9926711"/>
        <c:crosses val="max"/>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Level 6</a:t>
            </a:r>
          </a:p>
        </c:rich>
      </c:tx>
      <c:overlay val="0"/>
    </c:title>
    <c:plotArea>
      <c:layout/>
      <c:barChart>
        <c:barDir val="bar"/>
        <c:grouping val="stacked"/>
        <c:ser>
          <c:idx val="0"/>
          <c:order val="0"/>
          <c:tx>
            <c:v>None</c:v>
          </c:tx>
          <c:spPr>
            <a:solidFill>
              <a:schemeClr val="accent1"/>
            </a:solidFill>
            <a:ln cmpd="sng">
              <a:solidFill>
                <a:srgbClr val="000000"/>
              </a:solidFill>
            </a:ln>
          </c:spPr>
          <c:cat>
            <c:strRef>
              <c:f>'Form Responses 1'!$BU$62:$CC$62</c:f>
            </c:strRef>
          </c:cat>
          <c:val>
            <c:numRef>
              <c:f>'Form Responses 1'!$BU$63:$CC$63</c:f>
              <c:numCache/>
            </c:numRef>
          </c:val>
        </c:ser>
        <c:ser>
          <c:idx val="1"/>
          <c:order val="1"/>
          <c:tx>
            <c:v>Slight</c:v>
          </c:tx>
          <c:spPr>
            <a:solidFill>
              <a:schemeClr val="accent2"/>
            </a:solidFill>
            <a:ln cmpd="sng">
              <a:solidFill>
                <a:srgbClr val="000000"/>
              </a:solidFill>
            </a:ln>
          </c:spPr>
          <c:cat>
            <c:strRef>
              <c:f>'Form Responses 1'!$BU$62:$CC$62</c:f>
            </c:strRef>
          </c:cat>
          <c:val>
            <c:numRef>
              <c:f>'Form Responses 1'!$BU$64:$CC$64</c:f>
              <c:numCache/>
            </c:numRef>
          </c:val>
        </c:ser>
        <c:ser>
          <c:idx val="2"/>
          <c:order val="2"/>
          <c:tx>
            <c:v>Moderate</c:v>
          </c:tx>
          <c:spPr>
            <a:solidFill>
              <a:schemeClr val="accent3"/>
            </a:solidFill>
            <a:ln cmpd="sng">
              <a:solidFill>
                <a:srgbClr val="000000"/>
              </a:solidFill>
            </a:ln>
          </c:spPr>
          <c:cat>
            <c:strRef>
              <c:f>'Form Responses 1'!$BU$62:$CC$62</c:f>
            </c:strRef>
          </c:cat>
          <c:val>
            <c:numRef>
              <c:f>'Form Responses 1'!$BU$65:$CC$65</c:f>
              <c:numCache/>
            </c:numRef>
          </c:val>
        </c:ser>
        <c:ser>
          <c:idx val="3"/>
          <c:order val="3"/>
          <c:tx>
            <c:v>Severe</c:v>
          </c:tx>
          <c:spPr>
            <a:solidFill>
              <a:schemeClr val="accent4"/>
            </a:solidFill>
            <a:ln cmpd="sng">
              <a:solidFill>
                <a:srgbClr val="000000"/>
              </a:solidFill>
            </a:ln>
          </c:spPr>
          <c:cat>
            <c:strRef>
              <c:f>'Form Responses 1'!$BU$62:$CC$62</c:f>
            </c:strRef>
          </c:cat>
          <c:val>
            <c:numRef>
              <c:f>'Form Responses 1'!$BU$66:$CC$66</c:f>
              <c:numCache/>
            </c:numRef>
          </c:val>
        </c:ser>
        <c:overlap val="100"/>
        <c:axId val="148924534"/>
        <c:axId val="127186394"/>
      </c:barChart>
      <c:catAx>
        <c:axId val="1489245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186394"/>
      </c:catAx>
      <c:valAx>
        <c:axId val="1271863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924534"/>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762000</xdr:colOff>
      <xdr:row>25</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1152525</xdr:colOff>
      <xdr:row>25</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1066800</xdr:colOff>
      <xdr:row>67</xdr:row>
      <xdr:rowOff>142875</xdr:rowOff>
    </xdr:from>
    <xdr:ext cx="11382375" cy="70485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619125</xdr:colOff>
      <xdr:row>67</xdr:row>
      <xdr:rowOff>114300</xdr:rowOff>
    </xdr:from>
    <xdr:ext cx="11382375" cy="70485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35</xdr:col>
      <xdr:colOff>1123950</xdr:colOff>
      <xdr:row>73</xdr:row>
      <xdr:rowOff>161925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39</xdr:col>
      <xdr:colOff>1400175</xdr:colOff>
      <xdr:row>73</xdr:row>
      <xdr:rowOff>161925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35</xdr:col>
      <xdr:colOff>1123950</xdr:colOff>
      <xdr:row>86</xdr:row>
      <xdr:rowOff>266700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35</xdr:col>
      <xdr:colOff>1123950</xdr:colOff>
      <xdr:row>105</xdr:row>
      <xdr:rowOff>114300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39</xdr:col>
      <xdr:colOff>1400175</xdr:colOff>
      <xdr:row>105</xdr:row>
      <xdr:rowOff>114300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39</xdr:col>
      <xdr:colOff>1400175</xdr:colOff>
      <xdr:row>86</xdr:row>
      <xdr:rowOff>266700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tables/table1.xml><?xml version="1.0" encoding="utf-8"?>
<table xmlns="http://schemas.openxmlformats.org/spreadsheetml/2006/main" headerRowCount="0" ref="A1:DB13" displayName="Form_Responses1" name="Form_Responses1" id="1">
  <tableColumns count="10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 name="Column86" id="86"/>
    <tableColumn name="Column87" id="87"/>
    <tableColumn name="Column88" id="88"/>
    <tableColumn name="Column89" id="89"/>
    <tableColumn name="Column90" id="90"/>
    <tableColumn name="Column91" id="91"/>
    <tableColumn name="Column92" id="92"/>
    <tableColumn name="Column93" id="93"/>
    <tableColumn name="Column94" id="94"/>
    <tableColumn name="Column95" id="95"/>
    <tableColumn name="Column96" id="96"/>
    <tableColumn name="Column97" id="97"/>
    <tableColumn name="Column98" id="98"/>
    <tableColumn name="Column99" id="99"/>
    <tableColumn name="Column100" id="100"/>
    <tableColumn name="Column101" id="101"/>
    <tableColumn name="Column102" id="102"/>
    <tableColumn name="Column103" id="103"/>
    <tableColumn name="Column104" id="104"/>
    <tableColumn name="Column105" id="105"/>
    <tableColumn name="Column106" id="106"/>
  </tableColumns>
  <tableStyleInfo name="Form Responses 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B18:CX18" displayName="Table1" name="Table1" id="2">
  <tableColumns count="10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 name="Column86" id="86"/>
    <tableColumn name="Column87" id="87"/>
    <tableColumn name="Column88" id="88"/>
    <tableColumn name="Column89" id="89"/>
    <tableColumn name="Column90" id="90"/>
    <tableColumn name="Column91" id="91"/>
    <tableColumn name="Column92" id="92"/>
    <tableColumn name="Column93" id="93"/>
    <tableColumn name="Column94" id="94"/>
    <tableColumn name="Column95" id="95"/>
    <tableColumn name="Column96" id="96"/>
    <tableColumn name="Column97" id="97"/>
    <tableColumn name="Column98" id="98"/>
    <tableColumn name="Column99" id="99"/>
    <tableColumn name="Column100" id="100"/>
    <tableColumn name="Column101" id="101"/>
  </tableColumns>
  <tableStyleInfo name="Form Responses 1-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G75:O87" displayName="Table2" name="Table2" id="3">
  <tableColumns count="9">
    <tableColumn name="Reflect on your play experiences and rate your agreement with the following statements: _x000a_(1 = Do not agree, 7 = Strongly Agree) [I feel competent at the game.]" id="1"/>
    <tableColumn name="Reflect on your play experiences and rate your agreement with the following statements: _x000a_(1 = Do not agree, 7 = Strongly Agree) [I feel very capable and effective when playing.]" id="2"/>
    <tableColumn name="Reflect on your play experiences and rate your agreement with the following statements: _x000a_(1 = Do not agree, 7 = Strongly Agree) [My ability to play the game is well matched with the game's challenges.]" id="3"/>
    <tableColumn name="Reflect on your play experiences and rate your agreement with the following statements: _x000a_(1 = Do not agree, 7 = Strongly Agree) [The game provides me with interesting options and choices]" id="4"/>
    <tableColumn name="Reflect on your play experiences and rate your agreement with the following statements: _x000a_(1 = Do not agree, 7 = Strongly Agree) [The game lets you do interesting things]" id="5"/>
    <tableColumn name="Reflect on your play experiences and rate your agreement with the following statements: _x000a_(1 = Do not agree, 7 = Strongly Agree) [I experienced a lot of freedom in the game]" id="6"/>
    <tableColumn name="Reflect on your play experiences and rate your agreement with the following statements: _x000a_(1 = Do not agree, 7 = Strongly Agree) [Learning the game controls was easy.]" id="7"/>
    <tableColumn name="Reflect on your play experiences and rate your agreement with the following statements: _x000a_(1 = Do not agree, 7 = Strongly Agree) [The game controls are intuitive.]" id="8"/>
    <tableColumn name="Reflect on your play experiences and rate your agreement with the following statements: _x000a_(1 = Do not agree, 7 = Strongly Agree) [When I wanted to do something in the game, it was easy to remember the  corresponding control.]" id="9"/>
  </tableColumns>
  <tableStyleInfo name="Form Responses 1-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9.5"/>
    <col customWidth="1" min="3" max="8" width="18.88"/>
    <col customWidth="1" min="9" max="9" width="22.63"/>
    <col customWidth="1" min="10" max="24" width="18.88"/>
    <col customWidth="1" min="25" max="25" width="22.25"/>
    <col customWidth="1" min="26" max="79" width="18.88"/>
    <col customWidth="1" min="80" max="80" width="70.5"/>
    <col customWidth="1" min="81" max="83" width="18.88"/>
    <col customWidth="1" min="84" max="84" width="43.13"/>
    <col customWidth="1" min="85" max="85" width="43.63"/>
    <col customWidth="1" min="86" max="86" width="30.38"/>
    <col customWidth="1" min="87" max="87" width="20.25"/>
    <col customWidth="1" min="88" max="88" width="51.13"/>
    <col customWidth="1" min="89" max="89" width="163.13"/>
    <col customWidth="1" min="90" max="90" width="200.88"/>
    <col customWidth="1" min="91" max="118" width="18.88"/>
  </cols>
  <sheetData>
    <row r="1">
      <c r="A1" s="1" t="s">
        <v>0</v>
      </c>
      <c r="B1" s="2" t="s">
        <v>1</v>
      </c>
      <c r="C1" s="2" t="s">
        <v>2</v>
      </c>
      <c r="D1" s="2" t="s">
        <v>3</v>
      </c>
      <c r="E1" s="2" t="s">
        <v>4</v>
      </c>
      <c r="F1" s="2" t="s">
        <v>5</v>
      </c>
      <c r="G1" s="2" t="s">
        <v>6</v>
      </c>
      <c r="H1" s="2" t="s">
        <v>7</v>
      </c>
      <c r="I1" s="2" t="s">
        <v>8</v>
      </c>
      <c r="J1" s="2" t="s">
        <v>9</v>
      </c>
      <c r="K1" s="3" t="s">
        <v>10</v>
      </c>
      <c r="L1" s="4" t="s">
        <v>1</v>
      </c>
      <c r="M1" s="4" t="s">
        <v>2</v>
      </c>
      <c r="N1" s="4" t="s">
        <v>3</v>
      </c>
      <c r="O1" s="4" t="s">
        <v>4</v>
      </c>
      <c r="P1" s="4" t="s">
        <v>5</v>
      </c>
      <c r="Q1" s="4" t="s">
        <v>6</v>
      </c>
      <c r="R1" s="4" t="s">
        <v>7</v>
      </c>
      <c r="S1" s="4" t="s">
        <v>8</v>
      </c>
      <c r="T1" s="4" t="s">
        <v>9</v>
      </c>
      <c r="U1" s="4" t="s">
        <v>11</v>
      </c>
      <c r="V1" s="4" t="s">
        <v>12</v>
      </c>
      <c r="W1" s="4" t="s">
        <v>13</v>
      </c>
      <c r="X1" s="4" t="s">
        <v>14</v>
      </c>
      <c r="Y1" s="4" t="s">
        <v>15</v>
      </c>
      <c r="Z1" s="4" t="s">
        <v>16</v>
      </c>
      <c r="AA1" s="4" t="s">
        <v>17</v>
      </c>
      <c r="AB1" s="4" t="s">
        <v>18</v>
      </c>
      <c r="AC1" s="4" t="s">
        <v>19</v>
      </c>
      <c r="AD1" s="4" t="s">
        <v>20</v>
      </c>
      <c r="AE1" s="4" t="s">
        <v>21</v>
      </c>
      <c r="AF1" s="4" t="s">
        <v>22</v>
      </c>
      <c r="AG1" s="4" t="s">
        <v>23</v>
      </c>
      <c r="AH1" s="4" t="s">
        <v>24</v>
      </c>
      <c r="AI1" s="4" t="s">
        <v>25</v>
      </c>
      <c r="AJ1" s="4" t="s">
        <v>26</v>
      </c>
      <c r="AK1" s="4" t="s">
        <v>27</v>
      </c>
      <c r="AL1" s="4" t="s">
        <v>28</v>
      </c>
      <c r="AM1" s="4" t="s">
        <v>29</v>
      </c>
      <c r="AN1" s="4" t="s">
        <v>30</v>
      </c>
      <c r="AO1" s="4" t="s">
        <v>31</v>
      </c>
      <c r="AP1" s="4" t="s">
        <v>32</v>
      </c>
      <c r="AQ1" s="4" t="s">
        <v>33</v>
      </c>
      <c r="AR1" s="4" t="s">
        <v>34</v>
      </c>
      <c r="AS1" s="4" t="s">
        <v>35</v>
      </c>
      <c r="AT1" s="4" t="s">
        <v>36</v>
      </c>
      <c r="AU1" s="4" t="s">
        <v>37</v>
      </c>
      <c r="AV1" s="4" t="s">
        <v>38</v>
      </c>
      <c r="AW1" s="4" t="s">
        <v>39</v>
      </c>
      <c r="AX1" s="4" t="s">
        <v>40</v>
      </c>
      <c r="AY1" s="4" t="s">
        <v>41</v>
      </c>
      <c r="AZ1" s="4" t="s">
        <v>42</v>
      </c>
      <c r="BA1" s="4" t="s">
        <v>43</v>
      </c>
      <c r="BB1" s="4" t="s">
        <v>44</v>
      </c>
      <c r="BC1" s="4" t="s">
        <v>45</v>
      </c>
      <c r="BD1" s="4" t="s">
        <v>46</v>
      </c>
      <c r="BE1" s="4" t="s">
        <v>47</v>
      </c>
      <c r="BF1" s="4" t="s">
        <v>48</v>
      </c>
      <c r="BG1" s="4" t="s">
        <v>49</v>
      </c>
      <c r="BH1" s="4" t="s">
        <v>50</v>
      </c>
      <c r="BI1" s="4" t="s">
        <v>51</v>
      </c>
      <c r="BJ1" s="4" t="s">
        <v>52</v>
      </c>
      <c r="BK1" s="4" t="s">
        <v>53</v>
      </c>
      <c r="BL1" s="4" t="s">
        <v>54</v>
      </c>
      <c r="BM1" s="4" t="s">
        <v>55</v>
      </c>
      <c r="BN1" s="4" t="s">
        <v>56</v>
      </c>
      <c r="BO1" s="4" t="s">
        <v>57</v>
      </c>
      <c r="BP1" s="4" t="s">
        <v>58</v>
      </c>
      <c r="BQ1" s="4" t="s">
        <v>59</v>
      </c>
      <c r="BR1" s="4" t="s">
        <v>60</v>
      </c>
      <c r="BS1" s="4" t="s">
        <v>61</v>
      </c>
      <c r="BT1" s="4" t="s">
        <v>62</v>
      </c>
      <c r="BU1" s="4" t="s">
        <v>63</v>
      </c>
      <c r="BV1" s="4" t="s">
        <v>64</v>
      </c>
      <c r="BW1" s="4" t="s">
        <v>65</v>
      </c>
      <c r="BX1" s="4" t="s">
        <v>66</v>
      </c>
      <c r="BY1" s="4" t="s">
        <v>67</v>
      </c>
      <c r="BZ1" s="4" t="s">
        <v>68</v>
      </c>
      <c r="CA1" s="4" t="s">
        <v>69</v>
      </c>
      <c r="CB1" s="4" t="s">
        <v>70</v>
      </c>
      <c r="CC1" s="4" t="s">
        <v>71</v>
      </c>
      <c r="CD1" s="4" t="s">
        <v>72</v>
      </c>
      <c r="CE1" s="4" t="s">
        <v>73</v>
      </c>
      <c r="CF1" s="4" t="s">
        <v>74</v>
      </c>
      <c r="CG1" s="4" t="s">
        <v>75</v>
      </c>
      <c r="CH1" s="4" t="s">
        <v>76</v>
      </c>
      <c r="CI1" s="4" t="s">
        <v>77</v>
      </c>
      <c r="CJ1" s="4" t="s">
        <v>78</v>
      </c>
      <c r="CK1" s="4" t="s">
        <v>79</v>
      </c>
      <c r="CL1" s="4" t="s">
        <v>80</v>
      </c>
      <c r="CM1" s="4" t="s">
        <v>81</v>
      </c>
      <c r="CN1" s="4" t="s">
        <v>82</v>
      </c>
      <c r="CO1" s="4" t="s">
        <v>83</v>
      </c>
      <c r="CP1" s="4" t="s">
        <v>84</v>
      </c>
      <c r="CQ1" s="4" t="s">
        <v>85</v>
      </c>
      <c r="CR1" s="4" t="s">
        <v>86</v>
      </c>
      <c r="CS1" s="4" t="s">
        <v>87</v>
      </c>
      <c r="CT1" s="4" t="s">
        <v>88</v>
      </c>
      <c r="CU1" s="4" t="s">
        <v>89</v>
      </c>
      <c r="CV1" s="4" t="s">
        <v>90</v>
      </c>
      <c r="CW1" s="4" t="s">
        <v>91</v>
      </c>
      <c r="CX1" s="4" t="s">
        <v>92</v>
      </c>
      <c r="CY1" s="4" t="s">
        <v>93</v>
      </c>
      <c r="CZ1" s="4" t="s">
        <v>94</v>
      </c>
      <c r="DA1" s="4" t="s">
        <v>95</v>
      </c>
      <c r="DB1" s="5" t="s">
        <v>96</v>
      </c>
    </row>
    <row r="2">
      <c r="A2" s="6">
        <v>45586.62137846065</v>
      </c>
      <c r="B2" s="7">
        <v>1.0</v>
      </c>
      <c r="C2" s="7">
        <v>2.0</v>
      </c>
      <c r="D2" s="7">
        <v>2.0</v>
      </c>
      <c r="E2" s="7">
        <v>2.0</v>
      </c>
      <c r="F2" s="7">
        <v>1.0</v>
      </c>
      <c r="G2" s="7">
        <v>1.0</v>
      </c>
      <c r="H2" s="7">
        <v>1.0</v>
      </c>
      <c r="I2" s="7">
        <v>2.0</v>
      </c>
      <c r="J2" s="7">
        <v>3.0</v>
      </c>
      <c r="K2" s="8"/>
      <c r="L2" s="7">
        <v>2.0</v>
      </c>
      <c r="M2" s="7">
        <v>1.0</v>
      </c>
      <c r="N2" s="7">
        <v>1.0</v>
      </c>
      <c r="O2" s="7">
        <v>1.0</v>
      </c>
      <c r="P2" s="7">
        <v>1.0</v>
      </c>
      <c r="Q2" s="7">
        <v>2.0</v>
      </c>
      <c r="R2" s="7">
        <v>2.0</v>
      </c>
      <c r="S2" s="7">
        <v>1.0</v>
      </c>
      <c r="T2" s="7">
        <v>1.0</v>
      </c>
      <c r="U2" s="7" t="s">
        <v>97</v>
      </c>
      <c r="V2" s="7" t="s">
        <v>97</v>
      </c>
      <c r="W2" s="7" t="s">
        <v>98</v>
      </c>
      <c r="X2" s="7" t="s">
        <v>97</v>
      </c>
      <c r="Y2" s="7" t="s">
        <v>97</v>
      </c>
      <c r="Z2" s="7" t="s">
        <v>97</v>
      </c>
      <c r="AA2" s="7" t="s">
        <v>99</v>
      </c>
      <c r="AB2" s="7" t="s">
        <v>98</v>
      </c>
      <c r="AC2" s="7" t="s">
        <v>98</v>
      </c>
      <c r="AD2" s="7" t="s">
        <v>98</v>
      </c>
      <c r="AE2" s="7" t="s">
        <v>97</v>
      </c>
      <c r="AF2" s="7" t="s">
        <v>98</v>
      </c>
      <c r="AG2" s="7" t="s">
        <v>97</v>
      </c>
      <c r="AH2" s="7" t="s">
        <v>97</v>
      </c>
      <c r="AI2" s="7" t="s">
        <v>98</v>
      </c>
      <c r="AJ2" s="7" t="s">
        <v>98</v>
      </c>
      <c r="AK2" s="7" t="s">
        <v>97</v>
      </c>
      <c r="AL2" s="7" t="s">
        <v>98</v>
      </c>
      <c r="AM2" s="7" t="s">
        <v>98</v>
      </c>
      <c r="AN2" s="7" t="s">
        <v>97</v>
      </c>
      <c r="AO2" s="7" t="s">
        <v>97</v>
      </c>
      <c r="AP2" s="7" t="s">
        <v>97</v>
      </c>
      <c r="AQ2" s="7" t="s">
        <v>97</v>
      </c>
      <c r="AR2" s="7" t="s">
        <v>97</v>
      </c>
      <c r="AS2" s="7" t="s">
        <v>99</v>
      </c>
      <c r="AT2" s="7" t="s">
        <v>97</v>
      </c>
      <c r="AU2" s="7" t="s">
        <v>99</v>
      </c>
      <c r="AV2" s="7" t="s">
        <v>98</v>
      </c>
      <c r="AW2" s="7" t="s">
        <v>97</v>
      </c>
      <c r="AX2" s="7" t="s">
        <v>98</v>
      </c>
      <c r="AY2" s="7" t="s">
        <v>99</v>
      </c>
      <c r="AZ2" s="7" t="s">
        <v>97</v>
      </c>
      <c r="BA2" s="7" t="s">
        <v>97</v>
      </c>
      <c r="BB2" s="7" t="s">
        <v>98</v>
      </c>
      <c r="BC2" s="7" t="s">
        <v>98</v>
      </c>
      <c r="BD2" s="7" t="s">
        <v>99</v>
      </c>
      <c r="BE2" s="7" t="s">
        <v>97</v>
      </c>
      <c r="BF2" s="7" t="s">
        <v>98</v>
      </c>
      <c r="BG2" s="7" t="s">
        <v>98</v>
      </c>
      <c r="BH2" s="7" t="s">
        <v>97</v>
      </c>
      <c r="BI2" s="7" t="s">
        <v>97</v>
      </c>
      <c r="BJ2" s="7" t="s">
        <v>97</v>
      </c>
      <c r="BK2" s="7" t="s">
        <v>98</v>
      </c>
      <c r="BL2" s="7" t="s">
        <v>97</v>
      </c>
      <c r="BM2" s="7" t="s">
        <v>99</v>
      </c>
      <c r="BN2" s="7" t="s">
        <v>98</v>
      </c>
      <c r="BO2" s="7" t="s">
        <v>97</v>
      </c>
      <c r="BP2" s="7" t="s">
        <v>98</v>
      </c>
      <c r="BQ2" s="7" t="s">
        <v>98</v>
      </c>
      <c r="BR2" s="7" t="s">
        <v>97</v>
      </c>
      <c r="BS2" s="7" t="s">
        <v>97</v>
      </c>
      <c r="BT2" s="7" t="s">
        <v>98</v>
      </c>
      <c r="BU2" s="7" t="s">
        <v>97</v>
      </c>
      <c r="BV2" s="7" t="s">
        <v>99</v>
      </c>
      <c r="BW2" s="7">
        <v>6.0</v>
      </c>
      <c r="BX2" s="7">
        <v>6.0</v>
      </c>
      <c r="BY2" s="7">
        <v>5.0</v>
      </c>
      <c r="BZ2" s="7">
        <v>3.0</v>
      </c>
      <c r="CA2" s="7">
        <v>6.0</v>
      </c>
      <c r="CB2" s="7">
        <v>4.0</v>
      </c>
      <c r="CC2" s="7">
        <v>5.0</v>
      </c>
      <c r="CD2" s="7">
        <v>5.0</v>
      </c>
      <c r="CE2" s="7">
        <v>6.0</v>
      </c>
      <c r="CF2" s="7">
        <v>1.0</v>
      </c>
      <c r="CG2" s="7">
        <v>3.0</v>
      </c>
      <c r="CH2" s="7" t="s">
        <v>100</v>
      </c>
      <c r="CI2" s="7">
        <v>4.0</v>
      </c>
      <c r="CJ2" s="7">
        <v>1.0</v>
      </c>
      <c r="CK2" s="7" t="s">
        <v>101</v>
      </c>
      <c r="CL2" s="7" t="s">
        <v>102</v>
      </c>
      <c r="CM2" s="7" t="s">
        <v>103</v>
      </c>
      <c r="CN2" s="7" t="s">
        <v>104</v>
      </c>
      <c r="CO2" s="9"/>
      <c r="CP2" s="8"/>
      <c r="CQ2" s="8"/>
      <c r="CR2" s="8"/>
      <c r="CS2" s="8"/>
      <c r="CT2" s="8"/>
      <c r="CU2" s="8"/>
      <c r="CV2" s="8"/>
      <c r="CW2" s="8"/>
      <c r="CX2" s="8"/>
      <c r="CY2" s="8"/>
      <c r="CZ2" s="8"/>
      <c r="DA2" s="8"/>
      <c r="DB2" s="10">
        <v>28.5</v>
      </c>
    </row>
    <row r="3">
      <c r="A3" s="11">
        <v>45586.63807700231</v>
      </c>
      <c r="B3" s="12">
        <v>1.0</v>
      </c>
      <c r="C3" s="12">
        <v>1.0</v>
      </c>
      <c r="D3" s="12">
        <v>1.0</v>
      </c>
      <c r="E3" s="12">
        <v>1.0</v>
      </c>
      <c r="F3" s="12">
        <v>1.0</v>
      </c>
      <c r="G3" s="12">
        <v>1.0</v>
      </c>
      <c r="H3" s="12">
        <v>1.0</v>
      </c>
      <c r="I3" s="12">
        <v>1.0</v>
      </c>
      <c r="J3" s="12">
        <v>2.0</v>
      </c>
      <c r="L3" s="12">
        <v>2.0</v>
      </c>
      <c r="M3" s="12">
        <v>1.0</v>
      </c>
      <c r="N3" s="12">
        <v>1.0</v>
      </c>
      <c r="O3" s="12">
        <v>1.0</v>
      </c>
      <c r="P3" s="12">
        <v>1.0</v>
      </c>
      <c r="Q3" s="12">
        <v>1.0</v>
      </c>
      <c r="R3" s="12">
        <v>1.0</v>
      </c>
      <c r="S3" s="12">
        <v>1.0</v>
      </c>
      <c r="T3" s="12">
        <v>1.0</v>
      </c>
      <c r="U3" s="12" t="s">
        <v>98</v>
      </c>
      <c r="V3" s="12" t="s">
        <v>97</v>
      </c>
      <c r="W3" s="12" t="s">
        <v>97</v>
      </c>
      <c r="X3" s="12" t="s">
        <v>97</v>
      </c>
      <c r="Y3" s="12" t="s">
        <v>97</v>
      </c>
      <c r="Z3" s="12" t="s">
        <v>97</v>
      </c>
      <c r="AA3" s="12" t="s">
        <v>97</v>
      </c>
      <c r="AB3" s="12" t="s">
        <v>98</v>
      </c>
      <c r="AC3" s="12" t="s">
        <v>97</v>
      </c>
      <c r="AD3" s="12" t="s">
        <v>98</v>
      </c>
      <c r="AE3" s="12" t="s">
        <v>97</v>
      </c>
      <c r="AF3" s="12" t="s">
        <v>97</v>
      </c>
      <c r="AG3" s="12" t="s">
        <v>97</v>
      </c>
      <c r="AH3" s="12" t="s">
        <v>97</v>
      </c>
      <c r="AI3" s="12" t="s">
        <v>97</v>
      </c>
      <c r="AJ3" s="12" t="s">
        <v>97</v>
      </c>
      <c r="AK3" s="12" t="s">
        <v>97</v>
      </c>
      <c r="AL3" s="12" t="s">
        <v>98</v>
      </c>
      <c r="AM3" s="12" t="s">
        <v>99</v>
      </c>
      <c r="AN3" s="12" t="s">
        <v>97</v>
      </c>
      <c r="AO3" s="12" t="s">
        <v>97</v>
      </c>
      <c r="AP3" s="12" t="s">
        <v>97</v>
      </c>
      <c r="AQ3" s="12" t="s">
        <v>97</v>
      </c>
      <c r="AR3" s="12" t="s">
        <v>97</v>
      </c>
      <c r="AS3" s="12" t="s">
        <v>97</v>
      </c>
      <c r="AT3" s="12" t="s">
        <v>98</v>
      </c>
      <c r="AU3" s="12" t="s">
        <v>98</v>
      </c>
      <c r="AV3" s="12" t="s">
        <v>98</v>
      </c>
      <c r="AW3" s="12" t="s">
        <v>97</v>
      </c>
      <c r="AX3" s="12" t="s">
        <v>97</v>
      </c>
      <c r="AY3" s="12" t="s">
        <v>97</v>
      </c>
      <c r="AZ3" s="12" t="s">
        <v>97</v>
      </c>
      <c r="BA3" s="12" t="s">
        <v>97</v>
      </c>
      <c r="BB3" s="12" t="s">
        <v>97</v>
      </c>
      <c r="BC3" s="12" t="s">
        <v>97</v>
      </c>
      <c r="BD3" s="12" t="s">
        <v>97</v>
      </c>
      <c r="BE3" s="12" t="s">
        <v>97</v>
      </c>
      <c r="BF3" s="12" t="s">
        <v>97</v>
      </c>
      <c r="BG3" s="12" t="s">
        <v>97</v>
      </c>
      <c r="BH3" s="12" t="s">
        <v>97</v>
      </c>
      <c r="BI3" s="12" t="s">
        <v>97</v>
      </c>
      <c r="BJ3" s="12" t="s">
        <v>97</v>
      </c>
      <c r="BK3" s="12" t="s">
        <v>97</v>
      </c>
      <c r="BL3" s="12" t="s">
        <v>97</v>
      </c>
      <c r="BM3" s="12" t="s">
        <v>97</v>
      </c>
      <c r="BN3" s="12" t="s">
        <v>97</v>
      </c>
      <c r="BO3" s="12" t="s">
        <v>97</v>
      </c>
      <c r="BP3" s="12" t="s">
        <v>97</v>
      </c>
      <c r="BQ3" s="12" t="s">
        <v>97</v>
      </c>
      <c r="BR3" s="12" t="s">
        <v>97</v>
      </c>
      <c r="BS3" s="12" t="s">
        <v>97</v>
      </c>
      <c r="BT3" s="12" t="s">
        <v>97</v>
      </c>
      <c r="BU3" s="12" t="s">
        <v>97</v>
      </c>
      <c r="BV3" s="12" t="s">
        <v>97</v>
      </c>
      <c r="BW3" s="12">
        <v>3.0</v>
      </c>
      <c r="BX3" s="12">
        <v>4.0</v>
      </c>
      <c r="BY3" s="12">
        <v>3.0</v>
      </c>
      <c r="BZ3" s="12">
        <v>2.0</v>
      </c>
      <c r="CA3" s="12">
        <v>5.0</v>
      </c>
      <c r="CB3" s="12">
        <v>4.0</v>
      </c>
      <c r="CC3" s="12">
        <v>2.0</v>
      </c>
      <c r="CD3" s="12">
        <v>3.0</v>
      </c>
      <c r="CE3" s="12">
        <v>7.0</v>
      </c>
      <c r="CF3" s="12">
        <v>1.0</v>
      </c>
      <c r="CG3" s="12">
        <v>3.0</v>
      </c>
      <c r="CH3" s="12" t="s">
        <v>100</v>
      </c>
      <c r="CI3" s="12">
        <v>3.0</v>
      </c>
      <c r="CJ3" s="12">
        <v>1.0</v>
      </c>
      <c r="CK3" s="12" t="s">
        <v>105</v>
      </c>
      <c r="CL3" s="12" t="s">
        <v>106</v>
      </c>
      <c r="CM3" s="12" t="s">
        <v>107</v>
      </c>
      <c r="CN3" s="12" t="s">
        <v>108</v>
      </c>
      <c r="CO3" s="13"/>
      <c r="DB3" s="14">
        <v>20.0</v>
      </c>
    </row>
    <row r="4">
      <c r="A4" s="15">
        <v>45586.65813443287</v>
      </c>
      <c r="B4" s="16">
        <v>2.0</v>
      </c>
      <c r="C4" s="16">
        <v>3.0</v>
      </c>
      <c r="D4" s="16">
        <v>2.0</v>
      </c>
      <c r="E4" s="16">
        <v>2.0</v>
      </c>
      <c r="F4" s="16">
        <v>2.0</v>
      </c>
      <c r="G4" s="16">
        <v>2.0</v>
      </c>
      <c r="H4" s="16">
        <v>1.0</v>
      </c>
      <c r="I4" s="16">
        <v>2.0</v>
      </c>
      <c r="J4" s="16">
        <v>3.0</v>
      </c>
      <c r="L4" s="16">
        <v>3.0</v>
      </c>
      <c r="M4" s="16">
        <v>2.0</v>
      </c>
      <c r="N4" s="16">
        <v>1.0</v>
      </c>
      <c r="O4" s="16">
        <v>2.0</v>
      </c>
      <c r="P4" s="16">
        <v>2.0</v>
      </c>
      <c r="Q4" s="16">
        <v>2.0</v>
      </c>
      <c r="R4" s="16">
        <v>3.0</v>
      </c>
      <c r="S4" s="16">
        <v>1.0</v>
      </c>
      <c r="T4" s="16">
        <v>2.0</v>
      </c>
      <c r="U4" s="16" t="s">
        <v>99</v>
      </c>
      <c r="V4" s="16" t="s">
        <v>97</v>
      </c>
      <c r="W4" s="16" t="s">
        <v>97</v>
      </c>
      <c r="X4" s="16" t="s">
        <v>98</v>
      </c>
      <c r="Y4" s="16" t="s">
        <v>97</v>
      </c>
      <c r="Z4" s="16" t="s">
        <v>97</v>
      </c>
      <c r="AA4" s="16" t="s">
        <v>97</v>
      </c>
      <c r="AB4" s="16" t="s">
        <v>99</v>
      </c>
      <c r="AC4" s="16" t="s">
        <v>98</v>
      </c>
      <c r="AD4" s="16" t="s">
        <v>97</v>
      </c>
      <c r="AE4" s="16" t="s">
        <v>97</v>
      </c>
      <c r="AF4" s="16" t="s">
        <v>97</v>
      </c>
      <c r="AG4" s="16" t="s">
        <v>98</v>
      </c>
      <c r="AH4" s="16" t="s">
        <v>97</v>
      </c>
      <c r="AI4" s="16" t="s">
        <v>97</v>
      </c>
      <c r="AJ4" s="16" t="s">
        <v>97</v>
      </c>
      <c r="AK4" s="16" t="s">
        <v>99</v>
      </c>
      <c r="AL4" s="16" t="s">
        <v>99</v>
      </c>
      <c r="AM4" s="16" t="s">
        <v>97</v>
      </c>
      <c r="AN4" s="16" t="s">
        <v>97</v>
      </c>
      <c r="AO4" s="16" t="s">
        <v>98</v>
      </c>
      <c r="AP4" s="16" t="s">
        <v>98</v>
      </c>
      <c r="AQ4" s="16" t="s">
        <v>97</v>
      </c>
      <c r="AR4" s="16" t="s">
        <v>97</v>
      </c>
      <c r="AS4" s="16" t="s">
        <v>98</v>
      </c>
      <c r="AT4" s="16" t="s">
        <v>99</v>
      </c>
      <c r="AU4" s="16" t="s">
        <v>99</v>
      </c>
      <c r="AV4" s="16" t="s">
        <v>97</v>
      </c>
      <c r="AW4" s="16" t="s">
        <v>97</v>
      </c>
      <c r="AX4" s="16" t="s">
        <v>97</v>
      </c>
      <c r="AY4" s="16" t="s">
        <v>97</v>
      </c>
      <c r="AZ4" s="16" t="s">
        <v>98</v>
      </c>
      <c r="BA4" s="16" t="s">
        <v>98</v>
      </c>
      <c r="BB4" s="16" t="s">
        <v>98</v>
      </c>
      <c r="BC4" s="16" t="s">
        <v>99</v>
      </c>
      <c r="BD4" s="16" t="s">
        <v>99</v>
      </c>
      <c r="BE4" s="16" t="s">
        <v>97</v>
      </c>
      <c r="BF4" s="16" t="s">
        <v>97</v>
      </c>
      <c r="BG4" s="16" t="s">
        <v>97</v>
      </c>
      <c r="BH4" s="16" t="s">
        <v>97</v>
      </c>
      <c r="BI4" s="16" t="s">
        <v>97</v>
      </c>
      <c r="BJ4" s="16" t="s">
        <v>97</v>
      </c>
      <c r="BK4" s="16" t="s">
        <v>98</v>
      </c>
      <c r="BL4" s="16" t="s">
        <v>98</v>
      </c>
      <c r="BM4" s="16" t="s">
        <v>98</v>
      </c>
      <c r="BN4" s="16" t="s">
        <v>97</v>
      </c>
      <c r="BO4" s="16" t="s">
        <v>97</v>
      </c>
      <c r="BP4" s="16" t="s">
        <v>97</v>
      </c>
      <c r="BQ4" s="16" t="s">
        <v>97</v>
      </c>
      <c r="BR4" s="16" t="s">
        <v>97</v>
      </c>
      <c r="BS4" s="16" t="s">
        <v>97</v>
      </c>
      <c r="BT4" s="16" t="s">
        <v>97</v>
      </c>
      <c r="BU4" s="16" t="s">
        <v>98</v>
      </c>
      <c r="BV4" s="16" t="s">
        <v>97</v>
      </c>
      <c r="BW4" s="16">
        <v>5.0</v>
      </c>
      <c r="BX4" s="16">
        <v>3.0</v>
      </c>
      <c r="BY4" s="16">
        <v>4.0</v>
      </c>
      <c r="BZ4" s="16">
        <v>3.0</v>
      </c>
      <c r="CA4" s="16">
        <v>4.0</v>
      </c>
      <c r="CB4" s="16">
        <v>3.0</v>
      </c>
      <c r="CC4" s="16">
        <v>4.0</v>
      </c>
      <c r="CD4" s="16">
        <v>5.0</v>
      </c>
      <c r="CE4" s="16">
        <v>6.0</v>
      </c>
      <c r="CF4" s="16">
        <v>4.0</v>
      </c>
      <c r="CG4" s="16">
        <v>3.0</v>
      </c>
      <c r="CH4" s="16" t="s">
        <v>100</v>
      </c>
      <c r="CI4" s="16">
        <v>3.0</v>
      </c>
      <c r="CJ4" s="16">
        <v>2.0</v>
      </c>
      <c r="CK4" s="16" t="s">
        <v>109</v>
      </c>
      <c r="CL4" s="16" t="s">
        <v>110</v>
      </c>
      <c r="CM4" s="16" t="s">
        <v>111</v>
      </c>
      <c r="CN4" s="16" t="s">
        <v>112</v>
      </c>
      <c r="CO4" s="17"/>
    </row>
    <row r="5">
      <c r="A5" s="11">
        <v>45586.665515671295</v>
      </c>
      <c r="B5" s="12">
        <v>1.0</v>
      </c>
      <c r="C5" s="12">
        <v>2.0</v>
      </c>
      <c r="D5" s="12">
        <v>2.0</v>
      </c>
      <c r="E5" s="12">
        <v>2.0</v>
      </c>
      <c r="F5" s="12">
        <v>1.0</v>
      </c>
      <c r="G5" s="12">
        <v>1.0</v>
      </c>
      <c r="H5" s="12">
        <v>1.0</v>
      </c>
      <c r="I5" s="12">
        <v>2.0</v>
      </c>
      <c r="J5" s="12">
        <v>2.0</v>
      </c>
      <c r="L5" s="12">
        <v>3.0</v>
      </c>
      <c r="M5" s="12">
        <v>1.0</v>
      </c>
      <c r="N5" s="12">
        <v>1.0</v>
      </c>
      <c r="O5" s="12">
        <v>1.0</v>
      </c>
      <c r="P5" s="12">
        <v>1.0</v>
      </c>
      <c r="Q5" s="12">
        <v>2.0</v>
      </c>
      <c r="R5" s="12">
        <v>2.0</v>
      </c>
      <c r="S5" s="12">
        <v>2.0</v>
      </c>
      <c r="T5" s="12">
        <v>1.0</v>
      </c>
      <c r="U5" s="12" t="s">
        <v>99</v>
      </c>
      <c r="V5" s="12" t="s">
        <v>99</v>
      </c>
      <c r="W5" s="12" t="s">
        <v>98</v>
      </c>
      <c r="X5" s="12" t="s">
        <v>99</v>
      </c>
      <c r="Y5" s="12" t="s">
        <v>98</v>
      </c>
      <c r="Z5" s="12" t="s">
        <v>98</v>
      </c>
      <c r="AA5" s="12" t="s">
        <v>98</v>
      </c>
      <c r="AB5" s="12" t="s">
        <v>99</v>
      </c>
      <c r="AC5" s="12" t="s">
        <v>99</v>
      </c>
      <c r="AD5" s="12" t="s">
        <v>99</v>
      </c>
      <c r="AE5" s="12" t="s">
        <v>98</v>
      </c>
      <c r="AF5" s="12" t="s">
        <v>98</v>
      </c>
      <c r="AG5" s="12" t="s">
        <v>98</v>
      </c>
      <c r="AH5" s="12" t="s">
        <v>98</v>
      </c>
      <c r="AI5" s="12" t="s">
        <v>98</v>
      </c>
      <c r="AJ5" s="12" t="s">
        <v>99</v>
      </c>
      <c r="AK5" s="12" t="s">
        <v>99</v>
      </c>
      <c r="AL5" s="12" t="s">
        <v>113</v>
      </c>
      <c r="AM5" s="12" t="s">
        <v>99</v>
      </c>
      <c r="AN5" s="12" t="s">
        <v>98</v>
      </c>
      <c r="AO5" s="12" t="s">
        <v>97</v>
      </c>
      <c r="AP5" s="12" t="s">
        <v>97</v>
      </c>
      <c r="AQ5" s="12" t="s">
        <v>97</v>
      </c>
      <c r="AR5" s="12" t="s">
        <v>97</v>
      </c>
      <c r="AS5" s="12" t="s">
        <v>98</v>
      </c>
      <c r="AT5" s="12" t="s">
        <v>99</v>
      </c>
      <c r="AU5" s="12" t="s">
        <v>98</v>
      </c>
      <c r="AV5" s="12" t="s">
        <v>99</v>
      </c>
      <c r="AW5" s="12" t="s">
        <v>98</v>
      </c>
      <c r="AX5" s="12" t="s">
        <v>98</v>
      </c>
      <c r="AY5" s="12" t="s">
        <v>98</v>
      </c>
      <c r="AZ5" s="12" t="s">
        <v>97</v>
      </c>
      <c r="BA5" s="12" t="s">
        <v>98</v>
      </c>
      <c r="BB5" s="12" t="s">
        <v>99</v>
      </c>
      <c r="BC5" s="12" t="s">
        <v>99</v>
      </c>
      <c r="BD5" s="12" t="s">
        <v>99</v>
      </c>
      <c r="BE5" s="12" t="s">
        <v>97</v>
      </c>
      <c r="BF5" s="12" t="s">
        <v>97</v>
      </c>
      <c r="BG5" s="12" t="s">
        <v>97</v>
      </c>
      <c r="BH5" s="12" t="s">
        <v>97</v>
      </c>
      <c r="BI5" s="12" t="s">
        <v>97</v>
      </c>
      <c r="BJ5" s="12" t="s">
        <v>97</v>
      </c>
      <c r="BK5" s="12" t="s">
        <v>97</v>
      </c>
      <c r="BL5" s="12" t="s">
        <v>97</v>
      </c>
      <c r="BM5" s="12" t="s">
        <v>97</v>
      </c>
      <c r="BN5" s="12" t="s">
        <v>98</v>
      </c>
      <c r="BO5" s="12" t="s">
        <v>98</v>
      </c>
      <c r="BP5" s="12" t="s">
        <v>97</v>
      </c>
      <c r="BQ5" s="12" t="s">
        <v>97</v>
      </c>
      <c r="BR5" s="12" t="s">
        <v>97</v>
      </c>
      <c r="BS5" s="12" t="s">
        <v>97</v>
      </c>
      <c r="BT5" s="12" t="s">
        <v>97</v>
      </c>
      <c r="BU5" s="12" t="s">
        <v>98</v>
      </c>
      <c r="BV5" s="12" t="s">
        <v>98</v>
      </c>
      <c r="BW5" s="12">
        <v>5.0</v>
      </c>
      <c r="BX5" s="12">
        <v>2.0</v>
      </c>
      <c r="BY5" s="12">
        <v>5.0</v>
      </c>
      <c r="BZ5" s="12">
        <v>6.0</v>
      </c>
      <c r="CA5" s="12">
        <v>7.0</v>
      </c>
      <c r="CB5" s="12">
        <v>7.0</v>
      </c>
      <c r="CC5" s="12">
        <v>7.0</v>
      </c>
      <c r="CD5" s="12">
        <v>7.0</v>
      </c>
      <c r="CE5" s="12">
        <v>6.0</v>
      </c>
      <c r="CF5" s="12">
        <v>2.0</v>
      </c>
      <c r="CG5" s="12">
        <v>4.0</v>
      </c>
      <c r="CH5" s="12" t="s">
        <v>114</v>
      </c>
      <c r="CI5" s="12">
        <v>7.0</v>
      </c>
      <c r="CJ5" s="12">
        <v>1.0</v>
      </c>
      <c r="CK5" s="12" t="s">
        <v>115</v>
      </c>
      <c r="CL5" s="12" t="s">
        <v>116</v>
      </c>
      <c r="CM5" s="12" t="s">
        <v>117</v>
      </c>
      <c r="CN5" s="12" t="s">
        <v>118</v>
      </c>
      <c r="CO5" s="13"/>
    </row>
    <row r="6">
      <c r="A6" s="15">
        <v>45586.678351678245</v>
      </c>
      <c r="B6" s="16">
        <v>1.0</v>
      </c>
      <c r="C6" s="16">
        <v>2.0</v>
      </c>
      <c r="D6" s="16">
        <v>1.0</v>
      </c>
      <c r="E6" s="16">
        <v>1.0</v>
      </c>
      <c r="F6" s="16">
        <v>2.0</v>
      </c>
      <c r="G6" s="16">
        <v>2.0</v>
      </c>
      <c r="H6" s="16">
        <v>1.0</v>
      </c>
      <c r="I6" s="16">
        <v>1.0</v>
      </c>
      <c r="J6" s="16">
        <v>1.0</v>
      </c>
      <c r="L6" s="16">
        <v>2.0</v>
      </c>
      <c r="M6" s="16">
        <v>1.0</v>
      </c>
      <c r="N6" s="16">
        <v>2.0</v>
      </c>
      <c r="O6" s="16">
        <v>1.0</v>
      </c>
      <c r="P6" s="16">
        <v>1.0</v>
      </c>
      <c r="Q6" s="16">
        <v>1.0</v>
      </c>
      <c r="R6" s="16">
        <v>1.0</v>
      </c>
      <c r="S6" s="16">
        <v>1.0</v>
      </c>
      <c r="T6" s="16">
        <v>1.0</v>
      </c>
      <c r="U6" s="16" t="s">
        <v>97</v>
      </c>
      <c r="V6" s="16" t="s">
        <v>97</v>
      </c>
      <c r="W6" s="16" t="s">
        <v>98</v>
      </c>
      <c r="X6" s="16" t="s">
        <v>97</v>
      </c>
      <c r="Y6" s="16" t="s">
        <v>98</v>
      </c>
      <c r="Z6" s="16" t="s">
        <v>97</v>
      </c>
      <c r="AA6" s="16" t="s">
        <v>97</v>
      </c>
      <c r="AB6" s="16" t="s">
        <v>97</v>
      </c>
      <c r="AC6" s="16" t="s">
        <v>97</v>
      </c>
      <c r="AD6" s="16" t="s">
        <v>97</v>
      </c>
      <c r="AE6" s="16" t="s">
        <v>97</v>
      </c>
      <c r="AF6" s="16" t="s">
        <v>98</v>
      </c>
      <c r="AG6" s="16" t="s">
        <v>97</v>
      </c>
      <c r="AH6" s="16" t="s">
        <v>98</v>
      </c>
      <c r="AI6" s="16" t="s">
        <v>97</v>
      </c>
      <c r="AJ6" s="16" t="s">
        <v>97</v>
      </c>
      <c r="AK6" s="16" t="s">
        <v>97</v>
      </c>
      <c r="AL6" s="16" t="s">
        <v>97</v>
      </c>
      <c r="AM6" s="16" t="s">
        <v>98</v>
      </c>
      <c r="AN6" s="16" t="s">
        <v>97</v>
      </c>
      <c r="AO6" s="16" t="s">
        <v>98</v>
      </c>
      <c r="AP6" s="16" t="s">
        <v>97</v>
      </c>
      <c r="AQ6" s="16" t="s">
        <v>98</v>
      </c>
      <c r="AR6" s="16" t="s">
        <v>97</v>
      </c>
      <c r="AS6" s="16" t="s">
        <v>97</v>
      </c>
      <c r="AT6" s="16" t="s">
        <v>97</v>
      </c>
      <c r="AU6" s="16" t="s">
        <v>97</v>
      </c>
      <c r="AV6" s="16" t="s">
        <v>98</v>
      </c>
      <c r="AW6" s="16" t="s">
        <v>97</v>
      </c>
      <c r="AX6" s="16" t="s">
        <v>98</v>
      </c>
      <c r="AY6" s="16" t="s">
        <v>97</v>
      </c>
      <c r="AZ6" s="16" t="s">
        <v>99</v>
      </c>
      <c r="BA6" s="16" t="s">
        <v>97</v>
      </c>
      <c r="BB6" s="16" t="s">
        <v>97</v>
      </c>
      <c r="BC6" s="16" t="s">
        <v>97</v>
      </c>
      <c r="BD6" s="16" t="s">
        <v>98</v>
      </c>
      <c r="BE6" s="16" t="s">
        <v>98</v>
      </c>
      <c r="BF6" s="16" t="s">
        <v>97</v>
      </c>
      <c r="BG6" s="16" t="s">
        <v>99</v>
      </c>
      <c r="BH6" s="16" t="s">
        <v>97</v>
      </c>
      <c r="BI6" s="16" t="s">
        <v>99</v>
      </c>
      <c r="BJ6" s="16" t="s">
        <v>97</v>
      </c>
      <c r="BK6" s="16" t="s">
        <v>97</v>
      </c>
      <c r="BL6" s="16" t="s">
        <v>97</v>
      </c>
      <c r="BM6" s="16" t="s">
        <v>97</v>
      </c>
      <c r="BN6" s="16" t="s">
        <v>98</v>
      </c>
      <c r="BO6" s="16" t="s">
        <v>97</v>
      </c>
      <c r="BP6" s="16" t="s">
        <v>98</v>
      </c>
      <c r="BQ6" s="16" t="s">
        <v>97</v>
      </c>
      <c r="BR6" s="16" t="s">
        <v>99</v>
      </c>
      <c r="BS6" s="16" t="s">
        <v>97</v>
      </c>
      <c r="BT6" s="16" t="s">
        <v>97</v>
      </c>
      <c r="BU6" s="16" t="s">
        <v>97</v>
      </c>
      <c r="BV6" s="16" t="s">
        <v>97</v>
      </c>
      <c r="BW6" s="16">
        <v>2.0</v>
      </c>
      <c r="BX6" s="16">
        <v>3.0</v>
      </c>
      <c r="BY6" s="16">
        <v>2.0</v>
      </c>
      <c r="BZ6" s="16">
        <v>5.0</v>
      </c>
      <c r="CA6" s="16">
        <v>5.0</v>
      </c>
      <c r="CB6" s="16">
        <v>6.0</v>
      </c>
      <c r="CC6" s="16">
        <v>6.0</v>
      </c>
      <c r="CD6" s="16">
        <v>5.0</v>
      </c>
      <c r="CE6" s="16">
        <v>6.0</v>
      </c>
      <c r="CF6" s="16">
        <v>2.0</v>
      </c>
      <c r="CG6" s="16">
        <v>5.0</v>
      </c>
      <c r="CH6" s="16" t="s">
        <v>100</v>
      </c>
      <c r="CI6" s="16">
        <v>6.0</v>
      </c>
      <c r="CJ6" s="16">
        <v>1.0</v>
      </c>
      <c r="CK6" s="16" t="s">
        <v>119</v>
      </c>
      <c r="CL6" s="16" t="s">
        <v>120</v>
      </c>
      <c r="CM6" s="16" t="s">
        <v>121</v>
      </c>
      <c r="CN6" s="16" t="s">
        <v>122</v>
      </c>
      <c r="CO6" s="17"/>
    </row>
    <row r="7">
      <c r="A7" s="11">
        <v>45586.70750971065</v>
      </c>
      <c r="B7" s="12">
        <v>1.0</v>
      </c>
      <c r="C7" s="12">
        <v>1.0</v>
      </c>
      <c r="D7" s="12">
        <v>2.0</v>
      </c>
      <c r="E7" s="12">
        <v>2.0</v>
      </c>
      <c r="F7" s="12">
        <v>2.0</v>
      </c>
      <c r="G7" s="12">
        <v>1.0</v>
      </c>
      <c r="H7" s="12">
        <v>1.0</v>
      </c>
      <c r="I7" s="12">
        <v>1.0</v>
      </c>
      <c r="J7" s="12">
        <v>2.0</v>
      </c>
      <c r="L7" s="12">
        <v>2.0</v>
      </c>
      <c r="M7" s="12">
        <v>2.0</v>
      </c>
      <c r="N7" s="12">
        <v>1.0</v>
      </c>
      <c r="O7" s="12">
        <v>1.0</v>
      </c>
      <c r="P7" s="12">
        <v>1.0</v>
      </c>
      <c r="Q7" s="12">
        <v>2.0</v>
      </c>
      <c r="R7" s="12">
        <v>3.0</v>
      </c>
      <c r="S7" s="12">
        <v>1.0</v>
      </c>
      <c r="T7" s="12">
        <v>1.0</v>
      </c>
      <c r="U7" s="12" t="s">
        <v>98</v>
      </c>
      <c r="V7" s="12" t="s">
        <v>98</v>
      </c>
      <c r="W7" s="12" t="s">
        <v>99</v>
      </c>
      <c r="X7" s="12" t="s">
        <v>97</v>
      </c>
      <c r="Y7" s="12" t="s">
        <v>97</v>
      </c>
      <c r="Z7" s="12" t="s">
        <v>97</v>
      </c>
      <c r="AA7" s="12" t="s">
        <v>113</v>
      </c>
      <c r="AB7" s="12" t="s">
        <v>98</v>
      </c>
      <c r="AC7" s="12" t="s">
        <v>97</v>
      </c>
      <c r="AD7" s="12" t="s">
        <v>98</v>
      </c>
      <c r="AE7" s="12" t="s">
        <v>97</v>
      </c>
      <c r="AF7" s="12" t="s">
        <v>98</v>
      </c>
      <c r="AG7" s="12" t="s">
        <v>97</v>
      </c>
      <c r="AH7" s="12" t="s">
        <v>97</v>
      </c>
      <c r="AI7" s="12" t="s">
        <v>97</v>
      </c>
      <c r="AJ7" s="12" t="s">
        <v>98</v>
      </c>
      <c r="AK7" s="12" t="s">
        <v>97</v>
      </c>
      <c r="AL7" s="12" t="s">
        <v>98</v>
      </c>
      <c r="AM7" s="12" t="s">
        <v>98</v>
      </c>
      <c r="AN7" s="12" t="s">
        <v>97</v>
      </c>
      <c r="AO7" s="12" t="s">
        <v>98</v>
      </c>
      <c r="AP7" s="12" t="s">
        <v>98</v>
      </c>
      <c r="AQ7" s="12" t="s">
        <v>97</v>
      </c>
      <c r="AR7" s="12" t="s">
        <v>97</v>
      </c>
      <c r="AS7" s="12" t="s">
        <v>99</v>
      </c>
      <c r="AT7" s="12" t="s">
        <v>98</v>
      </c>
      <c r="AU7" s="12" t="s">
        <v>98</v>
      </c>
      <c r="AV7" s="12" t="s">
        <v>97</v>
      </c>
      <c r="AW7" s="12" t="s">
        <v>97</v>
      </c>
      <c r="AX7" s="12" t="s">
        <v>97</v>
      </c>
      <c r="AY7" s="12" t="s">
        <v>97</v>
      </c>
      <c r="AZ7" s="12" t="s">
        <v>97</v>
      </c>
      <c r="BA7" s="12" t="s">
        <v>97</v>
      </c>
      <c r="BB7" s="12" t="s">
        <v>97</v>
      </c>
      <c r="BC7" s="12" t="s">
        <v>97</v>
      </c>
      <c r="BD7" s="12" t="s">
        <v>97</v>
      </c>
      <c r="BE7" s="12" t="s">
        <v>97</v>
      </c>
      <c r="BF7" s="12" t="s">
        <v>98</v>
      </c>
      <c r="BG7" s="12" t="s">
        <v>113</v>
      </c>
      <c r="BH7" s="12" t="s">
        <v>97</v>
      </c>
      <c r="BI7" s="12" t="s">
        <v>97</v>
      </c>
      <c r="BJ7" s="12" t="s">
        <v>97</v>
      </c>
      <c r="BK7" s="12" t="s">
        <v>99</v>
      </c>
      <c r="BL7" s="12" t="s">
        <v>97</v>
      </c>
      <c r="BM7" s="12" t="s">
        <v>98</v>
      </c>
      <c r="BN7" s="12" t="s">
        <v>97</v>
      </c>
      <c r="BO7" s="12" t="s">
        <v>97</v>
      </c>
      <c r="BP7" s="12" t="s">
        <v>97</v>
      </c>
      <c r="BQ7" s="12" t="s">
        <v>97</v>
      </c>
      <c r="BR7" s="12" t="s">
        <v>97</v>
      </c>
      <c r="BS7" s="12" t="s">
        <v>97</v>
      </c>
      <c r="BT7" s="12" t="s">
        <v>97</v>
      </c>
      <c r="BU7" s="12" t="s">
        <v>97</v>
      </c>
      <c r="BV7" s="12" t="s">
        <v>97</v>
      </c>
      <c r="BW7" s="12">
        <v>4.0</v>
      </c>
      <c r="BX7" s="12">
        <v>4.0</v>
      </c>
      <c r="BY7" s="12">
        <v>3.0</v>
      </c>
      <c r="BZ7" s="12">
        <v>3.0</v>
      </c>
      <c r="CA7" s="12">
        <v>5.0</v>
      </c>
      <c r="CB7" s="12">
        <v>4.0</v>
      </c>
      <c r="CC7" s="12">
        <v>3.0</v>
      </c>
      <c r="CD7" s="12">
        <v>2.0</v>
      </c>
      <c r="CE7" s="12">
        <v>3.0</v>
      </c>
      <c r="CF7" s="12">
        <v>2.0</v>
      </c>
      <c r="CG7" s="12">
        <v>2.0</v>
      </c>
      <c r="CH7" s="12" t="s">
        <v>114</v>
      </c>
      <c r="CI7" s="12">
        <v>7.0</v>
      </c>
      <c r="CJ7" s="12">
        <v>4.0</v>
      </c>
      <c r="CK7" s="12">
        <v>3.0</v>
      </c>
      <c r="CL7" s="12" t="s">
        <v>123</v>
      </c>
      <c r="CM7" s="12" t="s">
        <v>124</v>
      </c>
      <c r="CN7" s="12" t="s">
        <v>125</v>
      </c>
      <c r="CO7" s="12" t="s">
        <v>126</v>
      </c>
    </row>
    <row r="8">
      <c r="A8" s="15">
        <v>45590.56619212963</v>
      </c>
      <c r="B8" s="16">
        <v>1.0</v>
      </c>
      <c r="C8" s="16">
        <v>1.0</v>
      </c>
      <c r="D8" s="16">
        <v>2.0</v>
      </c>
      <c r="E8" s="16">
        <v>2.0</v>
      </c>
      <c r="F8" s="16">
        <v>1.0</v>
      </c>
      <c r="G8" s="16">
        <v>1.0</v>
      </c>
      <c r="H8" s="16">
        <v>1.0</v>
      </c>
      <c r="I8" s="16">
        <v>1.0</v>
      </c>
      <c r="J8" s="16">
        <v>1.0</v>
      </c>
      <c r="L8" s="16">
        <v>1.0</v>
      </c>
      <c r="M8" s="16">
        <v>1.0</v>
      </c>
      <c r="N8" s="16">
        <v>1.0</v>
      </c>
      <c r="O8" s="16">
        <v>1.0</v>
      </c>
      <c r="P8" s="16">
        <v>1.0</v>
      </c>
      <c r="Q8" s="16">
        <v>1.0</v>
      </c>
      <c r="R8" s="16">
        <v>2.0</v>
      </c>
      <c r="S8" s="16">
        <v>1.0</v>
      </c>
      <c r="T8" s="16">
        <v>1.0</v>
      </c>
      <c r="U8" s="16" t="s">
        <v>97</v>
      </c>
      <c r="V8" s="16" t="s">
        <v>97</v>
      </c>
      <c r="W8" s="16" t="s">
        <v>97</v>
      </c>
      <c r="X8" s="16" t="s">
        <v>97</v>
      </c>
      <c r="Y8" s="16" t="s">
        <v>97</v>
      </c>
      <c r="Z8" s="16" t="s">
        <v>97</v>
      </c>
      <c r="AA8" s="16" t="s">
        <v>98</v>
      </c>
      <c r="AB8" s="16" t="s">
        <v>97</v>
      </c>
      <c r="AC8" s="16" t="s">
        <v>97</v>
      </c>
      <c r="AD8" s="16" t="s">
        <v>97</v>
      </c>
      <c r="AE8" s="16" t="s">
        <v>97</v>
      </c>
      <c r="AF8" s="16" t="s">
        <v>97</v>
      </c>
      <c r="AG8" s="16" t="s">
        <v>98</v>
      </c>
      <c r="AH8" s="16" t="s">
        <v>97</v>
      </c>
      <c r="AI8" s="16" t="s">
        <v>97</v>
      </c>
      <c r="AJ8" s="16" t="s">
        <v>97</v>
      </c>
      <c r="AK8" s="16" t="s">
        <v>97</v>
      </c>
      <c r="AL8" s="16" t="s">
        <v>97</v>
      </c>
      <c r="AM8" s="16" t="s">
        <v>97</v>
      </c>
      <c r="AN8" s="16" t="s">
        <v>97</v>
      </c>
      <c r="AO8" s="16" t="s">
        <v>98</v>
      </c>
      <c r="AP8" s="16" t="s">
        <v>98</v>
      </c>
      <c r="AQ8" s="16" t="s">
        <v>97</v>
      </c>
      <c r="AR8" s="16" t="s">
        <v>97</v>
      </c>
      <c r="AS8" s="16" t="s">
        <v>98</v>
      </c>
      <c r="AT8" s="16" t="s">
        <v>97</v>
      </c>
      <c r="AU8" s="16" t="s">
        <v>97</v>
      </c>
      <c r="AV8" s="16" t="s">
        <v>97</v>
      </c>
      <c r="AW8" s="16" t="s">
        <v>97</v>
      </c>
      <c r="AX8" s="16" t="s">
        <v>98</v>
      </c>
      <c r="AY8" s="16" t="s">
        <v>98</v>
      </c>
      <c r="AZ8" s="16" t="s">
        <v>97</v>
      </c>
      <c r="BA8" s="16" t="s">
        <v>97</v>
      </c>
      <c r="BB8" s="16" t="s">
        <v>99</v>
      </c>
      <c r="BC8" s="16" t="s">
        <v>97</v>
      </c>
      <c r="BD8" s="16" t="s">
        <v>97</v>
      </c>
      <c r="BE8" s="16" t="s">
        <v>97</v>
      </c>
      <c r="BF8" s="16" t="s">
        <v>97</v>
      </c>
      <c r="BG8" s="16" t="s">
        <v>98</v>
      </c>
      <c r="BH8" s="16" t="s">
        <v>99</v>
      </c>
      <c r="BI8" s="16" t="s">
        <v>97</v>
      </c>
      <c r="BJ8" s="16" t="s">
        <v>97</v>
      </c>
      <c r="BK8" s="16" t="s">
        <v>98</v>
      </c>
      <c r="BL8" s="16" t="s">
        <v>97</v>
      </c>
      <c r="BM8" s="16" t="s">
        <v>97</v>
      </c>
      <c r="BN8" s="16" t="s">
        <v>97</v>
      </c>
      <c r="BO8" s="16" t="s">
        <v>97</v>
      </c>
      <c r="BP8" s="16" t="s">
        <v>98</v>
      </c>
      <c r="BQ8" s="16" t="s">
        <v>97</v>
      </c>
      <c r="BR8" s="16" t="s">
        <v>97</v>
      </c>
      <c r="BS8" s="16" t="s">
        <v>97</v>
      </c>
      <c r="BT8" s="16" t="s">
        <v>97</v>
      </c>
      <c r="BU8" s="16" t="s">
        <v>97</v>
      </c>
      <c r="BV8" s="16" t="s">
        <v>97</v>
      </c>
      <c r="BW8" s="16">
        <v>5.0</v>
      </c>
      <c r="BX8" s="16">
        <v>6.0</v>
      </c>
      <c r="BY8" s="16">
        <v>4.0</v>
      </c>
      <c r="BZ8" s="16">
        <v>3.0</v>
      </c>
      <c r="CA8" s="16">
        <v>5.0</v>
      </c>
      <c r="CB8" s="16">
        <v>4.0</v>
      </c>
      <c r="CC8" s="16">
        <v>6.0</v>
      </c>
      <c r="CD8" s="16">
        <v>5.0</v>
      </c>
      <c r="CE8" s="16">
        <v>7.0</v>
      </c>
      <c r="CF8" s="16">
        <v>2.0</v>
      </c>
      <c r="CG8" s="16">
        <v>6.0</v>
      </c>
      <c r="CH8" s="16" t="s">
        <v>100</v>
      </c>
      <c r="CI8" s="16">
        <v>6.0</v>
      </c>
      <c r="CJ8" s="16">
        <v>1.0</v>
      </c>
      <c r="CK8" s="16">
        <v>3.0</v>
      </c>
      <c r="CL8" s="16" t="s">
        <v>127</v>
      </c>
      <c r="CM8" s="16" t="s">
        <v>128</v>
      </c>
      <c r="CN8" s="16" t="s">
        <v>129</v>
      </c>
    </row>
    <row r="9">
      <c r="A9" s="11">
        <v>45590.58519675926</v>
      </c>
      <c r="B9" s="12">
        <v>2.0</v>
      </c>
      <c r="C9" s="12">
        <v>1.0</v>
      </c>
      <c r="D9" s="12">
        <v>2.0</v>
      </c>
      <c r="E9" s="12">
        <v>2.0</v>
      </c>
      <c r="F9" s="12">
        <v>2.0</v>
      </c>
      <c r="G9" s="12">
        <v>1.0</v>
      </c>
      <c r="H9" s="12">
        <v>1.0</v>
      </c>
      <c r="I9" s="12">
        <v>2.0</v>
      </c>
      <c r="J9" s="12">
        <v>3.0</v>
      </c>
      <c r="L9" s="12">
        <v>2.0</v>
      </c>
      <c r="M9" s="12">
        <v>2.0</v>
      </c>
      <c r="N9" s="12">
        <v>1.0</v>
      </c>
      <c r="O9" s="12">
        <v>1.0</v>
      </c>
      <c r="P9" s="12">
        <v>1.0</v>
      </c>
      <c r="Q9" s="12">
        <v>2.0</v>
      </c>
      <c r="R9" s="12">
        <v>3.0</v>
      </c>
      <c r="S9" s="12">
        <v>1.0</v>
      </c>
      <c r="T9" s="12">
        <v>1.0</v>
      </c>
      <c r="U9" s="12" t="s">
        <v>98</v>
      </c>
      <c r="V9" s="12" t="s">
        <v>98</v>
      </c>
      <c r="W9" s="12" t="s">
        <v>98</v>
      </c>
      <c r="X9" s="12" t="s">
        <v>98</v>
      </c>
      <c r="Y9" s="12" t="s">
        <v>98</v>
      </c>
      <c r="Z9" s="12" t="s">
        <v>98</v>
      </c>
      <c r="AA9" s="12" t="s">
        <v>98</v>
      </c>
      <c r="AB9" s="12" t="s">
        <v>98</v>
      </c>
      <c r="AC9" s="12" t="s">
        <v>99</v>
      </c>
      <c r="AD9" s="12" t="s">
        <v>99</v>
      </c>
      <c r="AE9" s="12" t="s">
        <v>98</v>
      </c>
      <c r="AF9" s="12" t="s">
        <v>98</v>
      </c>
      <c r="AG9" s="12" t="s">
        <v>98</v>
      </c>
      <c r="AH9" s="12" t="s">
        <v>98</v>
      </c>
      <c r="AI9" s="12" t="s">
        <v>98</v>
      </c>
      <c r="AJ9" s="12" t="s">
        <v>98</v>
      </c>
      <c r="AK9" s="12" t="s">
        <v>99</v>
      </c>
      <c r="AL9" s="12" t="s">
        <v>99</v>
      </c>
      <c r="AM9" s="12" t="s">
        <v>99</v>
      </c>
      <c r="AN9" s="12" t="s">
        <v>98</v>
      </c>
      <c r="AO9" s="12" t="s">
        <v>98</v>
      </c>
      <c r="AP9" s="12" t="s">
        <v>98</v>
      </c>
      <c r="AQ9" s="12" t="s">
        <v>98</v>
      </c>
      <c r="AR9" s="12" t="s">
        <v>98</v>
      </c>
      <c r="AS9" s="12" t="s">
        <v>98</v>
      </c>
      <c r="AT9" s="12" t="s">
        <v>99</v>
      </c>
      <c r="AU9" s="12" t="s">
        <v>99</v>
      </c>
      <c r="AV9" s="12" t="s">
        <v>99</v>
      </c>
      <c r="AW9" s="12" t="s">
        <v>98</v>
      </c>
      <c r="AX9" s="12" t="s">
        <v>99</v>
      </c>
      <c r="AY9" s="12" t="s">
        <v>98</v>
      </c>
      <c r="AZ9" s="12" t="s">
        <v>98</v>
      </c>
      <c r="BA9" s="12" t="s">
        <v>98</v>
      </c>
      <c r="BB9" s="12" t="s">
        <v>98</v>
      </c>
      <c r="BC9" s="12" t="s">
        <v>99</v>
      </c>
      <c r="BD9" s="12" t="s">
        <v>99</v>
      </c>
      <c r="BE9" s="12" t="s">
        <v>99</v>
      </c>
      <c r="BF9" s="12" t="s">
        <v>98</v>
      </c>
      <c r="BG9" s="12" t="s">
        <v>113</v>
      </c>
      <c r="BH9" s="12" t="s">
        <v>98</v>
      </c>
      <c r="BI9" s="12" t="s">
        <v>98</v>
      </c>
      <c r="BJ9" s="12" t="s">
        <v>98</v>
      </c>
      <c r="BK9" s="12" t="s">
        <v>99</v>
      </c>
      <c r="BL9" s="12" t="s">
        <v>99</v>
      </c>
      <c r="BM9" s="12" t="s">
        <v>99</v>
      </c>
      <c r="BN9" s="12" t="s">
        <v>98</v>
      </c>
      <c r="BO9" s="12" t="s">
        <v>98</v>
      </c>
      <c r="BP9" s="12" t="s">
        <v>98</v>
      </c>
      <c r="BQ9" s="12" t="s">
        <v>98</v>
      </c>
      <c r="BR9" s="12" t="s">
        <v>98</v>
      </c>
      <c r="BS9" s="12" t="s">
        <v>98</v>
      </c>
      <c r="BT9" s="12" t="s">
        <v>98</v>
      </c>
      <c r="BU9" s="12" t="s">
        <v>98</v>
      </c>
      <c r="BV9" s="12" t="s">
        <v>99</v>
      </c>
      <c r="BW9" s="12">
        <v>4.0</v>
      </c>
      <c r="BX9" s="12">
        <v>5.0</v>
      </c>
      <c r="BY9" s="12">
        <v>2.0</v>
      </c>
      <c r="BZ9" s="12">
        <v>4.0</v>
      </c>
      <c r="CA9" s="12">
        <v>3.0</v>
      </c>
      <c r="CB9" s="12">
        <v>2.0</v>
      </c>
      <c r="CC9" s="12">
        <v>4.0</v>
      </c>
      <c r="CD9" s="12">
        <v>3.0</v>
      </c>
      <c r="CE9" s="12">
        <v>3.0</v>
      </c>
      <c r="CF9" s="12">
        <v>7.0</v>
      </c>
      <c r="CG9" s="12">
        <v>7.0</v>
      </c>
      <c r="CH9" s="12" t="s">
        <v>100</v>
      </c>
      <c r="CI9" s="12">
        <v>7.0</v>
      </c>
      <c r="CJ9" s="12">
        <v>1.0</v>
      </c>
      <c r="CK9" s="12">
        <v>3.0</v>
      </c>
      <c r="CL9" s="12" t="s">
        <v>130</v>
      </c>
      <c r="CM9" s="12" t="s">
        <v>131</v>
      </c>
      <c r="CN9" s="12" t="s">
        <v>132</v>
      </c>
    </row>
    <row r="10">
      <c r="A10" s="15">
        <v>45590.59986111111</v>
      </c>
      <c r="B10" s="16">
        <v>1.0</v>
      </c>
      <c r="C10" s="16">
        <v>1.0</v>
      </c>
      <c r="D10" s="16">
        <v>1.0</v>
      </c>
      <c r="E10" s="16">
        <v>1.0</v>
      </c>
      <c r="F10" s="16">
        <v>1.0</v>
      </c>
      <c r="G10" s="16">
        <v>1.0</v>
      </c>
      <c r="H10" s="16">
        <v>1.0</v>
      </c>
      <c r="I10" s="16">
        <v>2.0</v>
      </c>
      <c r="J10" s="16">
        <v>1.0</v>
      </c>
      <c r="L10" s="16">
        <v>1.0</v>
      </c>
      <c r="M10" s="16">
        <v>1.0</v>
      </c>
      <c r="N10" s="16">
        <v>1.0</v>
      </c>
      <c r="O10" s="16">
        <v>1.0</v>
      </c>
      <c r="P10" s="16">
        <v>1.0</v>
      </c>
      <c r="Q10" s="16">
        <v>1.0</v>
      </c>
      <c r="R10" s="16">
        <v>2.0</v>
      </c>
      <c r="S10" s="16">
        <v>1.0</v>
      </c>
      <c r="T10" s="16">
        <v>1.0</v>
      </c>
      <c r="U10" s="16" t="s">
        <v>97</v>
      </c>
      <c r="V10" s="16" t="s">
        <v>97</v>
      </c>
      <c r="W10" s="16" t="s">
        <v>97</v>
      </c>
      <c r="X10" s="16" t="s">
        <v>97</v>
      </c>
      <c r="Y10" s="16" t="s">
        <v>97</v>
      </c>
      <c r="Z10" s="16" t="s">
        <v>97</v>
      </c>
      <c r="AA10" s="16" t="s">
        <v>97</v>
      </c>
      <c r="AB10" s="16" t="s">
        <v>99</v>
      </c>
      <c r="AC10" s="16" t="s">
        <v>97</v>
      </c>
      <c r="AD10" s="16" t="s">
        <v>97</v>
      </c>
      <c r="AE10" s="16" t="s">
        <v>97</v>
      </c>
      <c r="AF10" s="16" t="s">
        <v>97</v>
      </c>
      <c r="AG10" s="16" t="s">
        <v>97</v>
      </c>
      <c r="AH10" s="16" t="s">
        <v>97</v>
      </c>
      <c r="AI10" s="16" t="s">
        <v>97</v>
      </c>
      <c r="AJ10" s="16" t="s">
        <v>97</v>
      </c>
      <c r="AK10" s="16" t="s">
        <v>98</v>
      </c>
      <c r="AL10" s="16" t="s">
        <v>97</v>
      </c>
      <c r="AM10" s="16" t="s">
        <v>97</v>
      </c>
      <c r="AN10" s="16" t="s">
        <v>97</v>
      </c>
      <c r="AO10" s="16" t="s">
        <v>97</v>
      </c>
      <c r="AP10" s="16" t="s">
        <v>97</v>
      </c>
      <c r="AQ10" s="16" t="s">
        <v>97</v>
      </c>
      <c r="AR10" s="16" t="s">
        <v>97</v>
      </c>
      <c r="AS10" s="16" t="s">
        <v>97</v>
      </c>
      <c r="AT10" s="16" t="s">
        <v>97</v>
      </c>
      <c r="AU10" s="16" t="s">
        <v>97</v>
      </c>
      <c r="AV10" s="16" t="s">
        <v>97</v>
      </c>
      <c r="AW10" s="16" t="s">
        <v>97</v>
      </c>
      <c r="AX10" s="16" t="s">
        <v>97</v>
      </c>
      <c r="AY10" s="16" t="s">
        <v>97</v>
      </c>
      <c r="AZ10" s="16" t="s">
        <v>97</v>
      </c>
      <c r="BA10" s="16" t="s">
        <v>97</v>
      </c>
      <c r="BB10" s="16" t="s">
        <v>97</v>
      </c>
      <c r="BC10" s="16" t="s">
        <v>97</v>
      </c>
      <c r="BD10" s="16" t="s">
        <v>97</v>
      </c>
      <c r="BE10" s="16" t="s">
        <v>97</v>
      </c>
      <c r="BF10" s="16" t="s">
        <v>97</v>
      </c>
      <c r="BG10" s="16" t="s">
        <v>97</v>
      </c>
      <c r="BH10" s="16" t="s">
        <v>97</v>
      </c>
      <c r="BI10" s="16" t="s">
        <v>97</v>
      </c>
      <c r="BJ10" s="16" t="s">
        <v>97</v>
      </c>
      <c r="BK10" s="16" t="s">
        <v>97</v>
      </c>
      <c r="BL10" s="16" t="s">
        <v>97</v>
      </c>
      <c r="BM10" s="16" t="s">
        <v>97</v>
      </c>
      <c r="BN10" s="16" t="s">
        <v>97</v>
      </c>
      <c r="BO10" s="16" t="s">
        <v>97</v>
      </c>
      <c r="BP10" s="16" t="s">
        <v>97</v>
      </c>
      <c r="BQ10" s="16" t="s">
        <v>97</v>
      </c>
      <c r="BR10" s="16" t="s">
        <v>97</v>
      </c>
      <c r="BS10" s="16" t="s">
        <v>97</v>
      </c>
      <c r="BT10" s="16" t="s">
        <v>97</v>
      </c>
      <c r="BU10" s="16" t="s">
        <v>97</v>
      </c>
      <c r="BV10" s="16" t="s">
        <v>97</v>
      </c>
      <c r="BW10" s="16">
        <v>5.0</v>
      </c>
      <c r="BX10" s="16">
        <v>5.0</v>
      </c>
      <c r="BY10" s="16">
        <v>5.0</v>
      </c>
      <c r="BZ10" s="16">
        <v>6.0</v>
      </c>
      <c r="CA10" s="16">
        <v>6.0</v>
      </c>
      <c r="CB10" s="16">
        <v>6.0</v>
      </c>
      <c r="CC10" s="16">
        <v>4.0</v>
      </c>
      <c r="CD10" s="16">
        <v>5.0</v>
      </c>
      <c r="CE10" s="16">
        <v>5.0</v>
      </c>
      <c r="CF10" s="16">
        <v>3.0</v>
      </c>
      <c r="CG10" s="16">
        <v>2.0</v>
      </c>
      <c r="CH10" s="16" t="s">
        <v>100</v>
      </c>
      <c r="CI10" s="16">
        <v>5.0</v>
      </c>
      <c r="CJ10" s="16">
        <v>3.0</v>
      </c>
      <c r="CK10" s="16">
        <v>4.0</v>
      </c>
    </row>
    <row r="11">
      <c r="A11" s="11">
        <v>45590.60872685185</v>
      </c>
      <c r="B11" s="12">
        <v>1.0</v>
      </c>
      <c r="C11" s="12">
        <v>1.0</v>
      </c>
      <c r="D11" s="12">
        <v>1.0</v>
      </c>
      <c r="E11" s="12">
        <v>1.0</v>
      </c>
      <c r="F11" s="12">
        <v>1.0</v>
      </c>
      <c r="G11" s="12">
        <v>1.0</v>
      </c>
      <c r="H11" s="12">
        <v>1.0</v>
      </c>
      <c r="I11" s="12">
        <v>1.0</v>
      </c>
      <c r="J11" s="12">
        <v>2.0</v>
      </c>
      <c r="L11" s="12">
        <v>1.0</v>
      </c>
      <c r="M11" s="12">
        <v>1.0</v>
      </c>
      <c r="N11" s="12">
        <v>1.0</v>
      </c>
      <c r="O11" s="12">
        <v>2.0</v>
      </c>
      <c r="P11" s="12">
        <v>1.0</v>
      </c>
      <c r="Q11" s="12">
        <v>1.0</v>
      </c>
      <c r="R11" s="12">
        <v>1.0</v>
      </c>
      <c r="S11" s="12">
        <v>1.0</v>
      </c>
      <c r="T11" s="12">
        <v>1.0</v>
      </c>
      <c r="U11" s="12" t="s">
        <v>97</v>
      </c>
      <c r="V11" s="12" t="s">
        <v>97</v>
      </c>
      <c r="W11" s="12" t="s">
        <v>97</v>
      </c>
      <c r="X11" s="12" t="s">
        <v>97</v>
      </c>
      <c r="Y11" s="12" t="s">
        <v>97</v>
      </c>
      <c r="Z11" s="12" t="s">
        <v>97</v>
      </c>
      <c r="AA11" s="12" t="s">
        <v>97</v>
      </c>
      <c r="AB11" s="12" t="s">
        <v>97</v>
      </c>
      <c r="AC11" s="12" t="s">
        <v>97</v>
      </c>
      <c r="AD11" s="12" t="s">
        <v>97</v>
      </c>
      <c r="AE11" s="12" t="s">
        <v>97</v>
      </c>
      <c r="AF11" s="12" t="s">
        <v>97</v>
      </c>
      <c r="AG11" s="12" t="s">
        <v>97</v>
      </c>
      <c r="AH11" s="12" t="s">
        <v>97</v>
      </c>
      <c r="AI11" s="12" t="s">
        <v>97</v>
      </c>
      <c r="AJ11" s="12" t="s">
        <v>97</v>
      </c>
      <c r="AK11" s="12" t="s">
        <v>97</v>
      </c>
      <c r="AL11" s="12" t="s">
        <v>97</v>
      </c>
      <c r="AM11" s="12" t="s">
        <v>97</v>
      </c>
      <c r="AN11" s="12" t="s">
        <v>97</v>
      </c>
      <c r="AO11" s="12" t="s">
        <v>97</v>
      </c>
      <c r="AP11" s="12" t="s">
        <v>97</v>
      </c>
      <c r="AQ11" s="12" t="s">
        <v>97</v>
      </c>
      <c r="AR11" s="12" t="s">
        <v>97</v>
      </c>
      <c r="AS11" s="12" t="s">
        <v>97</v>
      </c>
      <c r="AT11" s="12" t="s">
        <v>97</v>
      </c>
      <c r="AU11" s="12" t="s">
        <v>98</v>
      </c>
      <c r="AV11" s="12" t="s">
        <v>97</v>
      </c>
      <c r="AW11" s="12" t="s">
        <v>97</v>
      </c>
      <c r="AX11" s="12" t="s">
        <v>97</v>
      </c>
      <c r="AY11" s="12" t="s">
        <v>97</v>
      </c>
      <c r="AZ11" s="12" t="s">
        <v>97</v>
      </c>
      <c r="BA11" s="12" t="s">
        <v>97</v>
      </c>
      <c r="BB11" s="12" t="s">
        <v>97</v>
      </c>
      <c r="BC11" s="12" t="s">
        <v>97</v>
      </c>
      <c r="BD11" s="12" t="s">
        <v>99</v>
      </c>
      <c r="BE11" s="12" t="s">
        <v>97</v>
      </c>
      <c r="BF11" s="12" t="s">
        <v>97</v>
      </c>
      <c r="BG11" s="12" t="s">
        <v>97</v>
      </c>
      <c r="BH11" s="12" t="s">
        <v>97</v>
      </c>
      <c r="BI11" s="12" t="s">
        <v>97</v>
      </c>
      <c r="BJ11" s="12" t="s">
        <v>97</v>
      </c>
      <c r="BK11" s="12" t="s">
        <v>97</v>
      </c>
      <c r="BL11" s="12" t="s">
        <v>97</v>
      </c>
      <c r="BM11" s="12" t="s">
        <v>97</v>
      </c>
      <c r="BN11" s="12" t="s">
        <v>97</v>
      </c>
      <c r="BO11" s="12" t="s">
        <v>97</v>
      </c>
      <c r="BP11" s="12" t="s">
        <v>97</v>
      </c>
      <c r="BQ11" s="12" t="s">
        <v>97</v>
      </c>
      <c r="BR11" s="12" t="s">
        <v>97</v>
      </c>
      <c r="BS11" s="12" t="s">
        <v>97</v>
      </c>
      <c r="BT11" s="12" t="s">
        <v>97</v>
      </c>
      <c r="BU11" s="12" t="s">
        <v>97</v>
      </c>
      <c r="BV11" s="12" t="s">
        <v>97</v>
      </c>
      <c r="BW11" s="12">
        <v>3.0</v>
      </c>
      <c r="BX11" s="12">
        <v>2.0</v>
      </c>
      <c r="BY11" s="12">
        <v>4.0</v>
      </c>
      <c r="BZ11" s="12">
        <v>2.0</v>
      </c>
      <c r="CA11" s="12">
        <v>5.0</v>
      </c>
      <c r="CB11" s="12">
        <v>3.0</v>
      </c>
      <c r="CC11" s="12">
        <v>2.0</v>
      </c>
      <c r="CD11" s="12">
        <v>4.0</v>
      </c>
      <c r="CE11" s="12">
        <v>3.0</v>
      </c>
      <c r="CF11" s="12">
        <v>3.0</v>
      </c>
      <c r="CG11" s="12">
        <v>5.0</v>
      </c>
      <c r="CH11" s="12" t="s">
        <v>114</v>
      </c>
      <c r="CI11" s="12">
        <v>6.0</v>
      </c>
      <c r="CJ11" s="12">
        <v>1.0</v>
      </c>
      <c r="CK11" s="12">
        <v>3.0</v>
      </c>
      <c r="CL11" s="12" t="s">
        <v>133</v>
      </c>
      <c r="CM11" s="12" t="s">
        <v>134</v>
      </c>
      <c r="CN11" s="12" t="s">
        <v>135</v>
      </c>
    </row>
    <row r="12">
      <c r="A12" s="15">
        <v>45590.62517361111</v>
      </c>
      <c r="B12" s="16">
        <v>1.0</v>
      </c>
      <c r="C12" s="16">
        <v>1.0</v>
      </c>
      <c r="D12" s="16">
        <v>2.0</v>
      </c>
      <c r="E12" s="16">
        <v>1.0</v>
      </c>
      <c r="F12" s="16">
        <v>1.0</v>
      </c>
      <c r="G12" s="16">
        <v>1.0</v>
      </c>
      <c r="H12" s="16">
        <v>2.0</v>
      </c>
      <c r="I12" s="16">
        <v>1.0</v>
      </c>
      <c r="J12" s="16">
        <v>1.0</v>
      </c>
      <c r="L12" s="16">
        <v>2.0</v>
      </c>
      <c r="M12" s="16">
        <v>2.0</v>
      </c>
      <c r="N12" s="16">
        <v>2.0</v>
      </c>
      <c r="O12" s="16">
        <v>2.0</v>
      </c>
      <c r="P12" s="16">
        <v>1.0</v>
      </c>
      <c r="Q12" s="16">
        <v>1.0</v>
      </c>
      <c r="R12" s="16">
        <v>2.0</v>
      </c>
      <c r="S12" s="16">
        <v>1.0</v>
      </c>
      <c r="T12" s="16">
        <v>1.0</v>
      </c>
      <c r="U12" s="16" t="s">
        <v>97</v>
      </c>
      <c r="V12" s="16" t="s">
        <v>97</v>
      </c>
      <c r="W12" s="16" t="s">
        <v>98</v>
      </c>
      <c r="X12" s="16" t="s">
        <v>97</v>
      </c>
      <c r="Y12" s="16" t="s">
        <v>97</v>
      </c>
      <c r="Z12" s="16" t="s">
        <v>97</v>
      </c>
      <c r="AA12" s="16" t="s">
        <v>98</v>
      </c>
      <c r="AB12" s="16" t="s">
        <v>97</v>
      </c>
      <c r="AC12" s="16" t="s">
        <v>97</v>
      </c>
      <c r="AD12" s="16" t="s">
        <v>98</v>
      </c>
      <c r="AE12" s="16" t="s">
        <v>98</v>
      </c>
      <c r="AF12" s="16" t="s">
        <v>99</v>
      </c>
      <c r="AG12" s="16" t="s">
        <v>97</v>
      </c>
      <c r="AH12" s="16" t="s">
        <v>98</v>
      </c>
      <c r="AI12" s="16" t="s">
        <v>99</v>
      </c>
      <c r="AJ12" s="16" t="s">
        <v>97</v>
      </c>
      <c r="AK12" s="16" t="s">
        <v>99</v>
      </c>
      <c r="AL12" s="16" t="s">
        <v>98</v>
      </c>
      <c r="AM12" s="16" t="s">
        <v>98</v>
      </c>
      <c r="AN12" s="16" t="s">
        <v>98</v>
      </c>
      <c r="AO12" s="16" t="s">
        <v>99</v>
      </c>
      <c r="AP12" s="16" t="s">
        <v>97</v>
      </c>
      <c r="AQ12" s="16" t="s">
        <v>98</v>
      </c>
      <c r="AR12" s="16" t="s">
        <v>97</v>
      </c>
      <c r="AS12" s="16" t="s">
        <v>97</v>
      </c>
      <c r="AT12" s="16" t="s">
        <v>98</v>
      </c>
      <c r="AU12" s="16" t="s">
        <v>97</v>
      </c>
      <c r="AV12" s="16" t="s">
        <v>99</v>
      </c>
      <c r="AW12" s="16" t="s">
        <v>99</v>
      </c>
      <c r="AX12" s="16" t="s">
        <v>98</v>
      </c>
      <c r="AY12" s="16" t="s">
        <v>97</v>
      </c>
      <c r="AZ12" s="16" t="s">
        <v>97</v>
      </c>
      <c r="BA12" s="16" t="s">
        <v>113</v>
      </c>
      <c r="BB12" s="16" t="s">
        <v>98</v>
      </c>
      <c r="BC12" s="16" t="s">
        <v>98</v>
      </c>
      <c r="BD12" s="16" t="s">
        <v>97</v>
      </c>
      <c r="BE12" s="16" t="s">
        <v>97</v>
      </c>
      <c r="BF12" s="16" t="s">
        <v>97</v>
      </c>
      <c r="BG12" s="16" t="s">
        <v>99</v>
      </c>
      <c r="BH12" s="16" t="s">
        <v>97</v>
      </c>
      <c r="BI12" s="16" t="s">
        <v>97</v>
      </c>
      <c r="BJ12" s="16" t="s">
        <v>97</v>
      </c>
      <c r="BK12" s="16" t="s">
        <v>98</v>
      </c>
      <c r="BL12" s="16" t="s">
        <v>97</v>
      </c>
      <c r="BM12" s="16" t="s">
        <v>97</v>
      </c>
      <c r="BN12" s="16" t="s">
        <v>97</v>
      </c>
      <c r="BO12" s="16" t="s">
        <v>97</v>
      </c>
      <c r="BP12" s="16" t="s">
        <v>97</v>
      </c>
      <c r="BQ12" s="16" t="s">
        <v>97</v>
      </c>
      <c r="BR12" s="16" t="s">
        <v>97</v>
      </c>
      <c r="BS12" s="16" t="s">
        <v>97</v>
      </c>
      <c r="BT12" s="16" t="s">
        <v>97</v>
      </c>
      <c r="BU12" s="16" t="s">
        <v>97</v>
      </c>
      <c r="BV12" s="16" t="s">
        <v>97</v>
      </c>
      <c r="BW12" s="16">
        <v>5.0</v>
      </c>
      <c r="BX12" s="16">
        <v>3.0</v>
      </c>
      <c r="BY12" s="16">
        <v>1.0</v>
      </c>
      <c r="BZ12" s="16">
        <v>2.0</v>
      </c>
      <c r="CA12" s="16">
        <v>4.0</v>
      </c>
      <c r="CB12" s="16">
        <v>4.0</v>
      </c>
      <c r="CC12" s="16">
        <v>5.0</v>
      </c>
      <c r="CD12" s="16">
        <v>6.0</v>
      </c>
      <c r="CE12" s="16">
        <v>5.0</v>
      </c>
      <c r="CF12" s="16">
        <v>5.0</v>
      </c>
      <c r="CG12" s="16">
        <v>3.0</v>
      </c>
      <c r="CH12" s="16" t="s">
        <v>100</v>
      </c>
      <c r="CI12" s="16">
        <v>7.0</v>
      </c>
      <c r="CJ12" s="16">
        <v>2.0</v>
      </c>
      <c r="CK12" s="16">
        <v>5.0</v>
      </c>
      <c r="CL12" s="16" t="s">
        <v>136</v>
      </c>
      <c r="CM12" s="16" t="s">
        <v>137</v>
      </c>
      <c r="CN12" s="16" t="s">
        <v>138</v>
      </c>
    </row>
    <row r="13">
      <c r="A13" s="18">
        <v>45592.62579861111</v>
      </c>
      <c r="B13" s="19">
        <v>1.0</v>
      </c>
      <c r="C13" s="19">
        <v>1.0</v>
      </c>
      <c r="D13" s="19">
        <v>3.0</v>
      </c>
      <c r="E13" s="19">
        <v>1.0</v>
      </c>
      <c r="F13" s="19">
        <v>1.0</v>
      </c>
      <c r="G13" s="19">
        <v>1.0</v>
      </c>
      <c r="H13" s="19">
        <v>1.0</v>
      </c>
      <c r="I13" s="19">
        <v>2.0</v>
      </c>
      <c r="J13" s="19">
        <v>2.0</v>
      </c>
      <c r="L13" s="19">
        <v>2.0</v>
      </c>
      <c r="M13" s="19">
        <v>2.0</v>
      </c>
      <c r="N13" s="19">
        <v>2.0</v>
      </c>
      <c r="O13" s="19">
        <v>1.0</v>
      </c>
      <c r="P13" s="19">
        <v>1.0</v>
      </c>
      <c r="Q13" s="19">
        <v>1.0</v>
      </c>
      <c r="R13" s="19">
        <v>2.0</v>
      </c>
      <c r="S13" s="19">
        <v>1.0</v>
      </c>
      <c r="T13" s="19">
        <v>1.0</v>
      </c>
      <c r="U13" s="19" t="s">
        <v>98</v>
      </c>
      <c r="V13" s="19" t="s">
        <v>98</v>
      </c>
      <c r="W13" s="19" t="s">
        <v>98</v>
      </c>
      <c r="X13" s="19" t="s">
        <v>98</v>
      </c>
      <c r="Y13" s="19" t="s">
        <v>97</v>
      </c>
      <c r="Z13" s="19" t="s">
        <v>97</v>
      </c>
      <c r="AA13" s="19" t="s">
        <v>97</v>
      </c>
      <c r="AB13" s="19" t="s">
        <v>98</v>
      </c>
      <c r="AC13" s="19" t="s">
        <v>98</v>
      </c>
      <c r="AD13" s="19" t="s">
        <v>99</v>
      </c>
      <c r="AE13" s="19" t="s">
        <v>98</v>
      </c>
      <c r="AF13" s="19" t="s">
        <v>98</v>
      </c>
      <c r="AG13" s="19" t="s">
        <v>97</v>
      </c>
      <c r="AH13" s="19" t="s">
        <v>98</v>
      </c>
      <c r="AI13" s="19" t="s">
        <v>99</v>
      </c>
      <c r="AJ13" s="19" t="s">
        <v>98</v>
      </c>
      <c r="AK13" s="19" t="s">
        <v>98</v>
      </c>
      <c r="AL13" s="19" t="s">
        <v>99</v>
      </c>
      <c r="AM13" s="19" t="s">
        <v>98</v>
      </c>
      <c r="AN13" s="19" t="s">
        <v>97</v>
      </c>
      <c r="AO13" s="19" t="s">
        <v>98</v>
      </c>
      <c r="AP13" s="19" t="s">
        <v>97</v>
      </c>
      <c r="AQ13" s="19" t="s">
        <v>98</v>
      </c>
      <c r="AR13" s="19" t="s">
        <v>98</v>
      </c>
      <c r="AS13" s="19" t="s">
        <v>97</v>
      </c>
      <c r="AT13" s="19" t="s">
        <v>98</v>
      </c>
      <c r="AU13" s="19" t="s">
        <v>97</v>
      </c>
      <c r="AV13" s="19" t="s">
        <v>99</v>
      </c>
      <c r="AW13" s="19" t="s">
        <v>99</v>
      </c>
      <c r="AX13" s="19" t="s">
        <v>98</v>
      </c>
      <c r="AY13" s="19" t="s">
        <v>97</v>
      </c>
      <c r="AZ13" s="19" t="s">
        <v>98</v>
      </c>
      <c r="BA13" s="19" t="s">
        <v>113</v>
      </c>
      <c r="BB13" s="19" t="s">
        <v>98</v>
      </c>
      <c r="BC13" s="19" t="s">
        <v>99</v>
      </c>
      <c r="BD13" s="19" t="s">
        <v>98</v>
      </c>
      <c r="BE13" s="19" t="s">
        <v>98</v>
      </c>
      <c r="BF13" s="19" t="s">
        <v>97</v>
      </c>
      <c r="BG13" s="19" t="s">
        <v>113</v>
      </c>
      <c r="BH13" s="19" t="s">
        <v>98</v>
      </c>
      <c r="BI13" s="19" t="s">
        <v>97</v>
      </c>
      <c r="BJ13" s="19" t="s">
        <v>98</v>
      </c>
      <c r="BK13" s="19" t="s">
        <v>98</v>
      </c>
      <c r="BL13" s="19" t="s">
        <v>97</v>
      </c>
      <c r="BM13" s="19" t="s">
        <v>97</v>
      </c>
      <c r="BN13" s="19" t="s">
        <v>97</v>
      </c>
      <c r="BO13" s="19" t="s">
        <v>97</v>
      </c>
      <c r="BP13" s="19" t="s">
        <v>98</v>
      </c>
      <c r="BQ13" s="19" t="s">
        <v>97</v>
      </c>
      <c r="BR13" s="19" t="s">
        <v>97</v>
      </c>
      <c r="BS13" s="19" t="s">
        <v>98</v>
      </c>
      <c r="BT13" s="19" t="s">
        <v>97</v>
      </c>
      <c r="BU13" s="19" t="s">
        <v>98</v>
      </c>
      <c r="BV13" s="19" t="s">
        <v>97</v>
      </c>
      <c r="BW13" s="19">
        <v>3.0</v>
      </c>
      <c r="BX13" s="19">
        <v>4.0</v>
      </c>
      <c r="BY13" s="19">
        <v>3.0</v>
      </c>
      <c r="BZ13" s="19">
        <v>3.0</v>
      </c>
      <c r="CA13" s="19">
        <v>3.0</v>
      </c>
      <c r="CB13" s="19">
        <v>3.0</v>
      </c>
      <c r="CC13" s="19">
        <v>5.0</v>
      </c>
      <c r="CD13" s="19">
        <v>6.0</v>
      </c>
      <c r="CE13" s="19">
        <v>6.0</v>
      </c>
      <c r="CF13" s="19">
        <v>7.0</v>
      </c>
      <c r="CG13" s="19">
        <v>1.0</v>
      </c>
      <c r="CH13" s="19" t="s">
        <v>114</v>
      </c>
      <c r="CI13" s="19">
        <v>3.0</v>
      </c>
      <c r="CJ13" s="19">
        <v>5.0</v>
      </c>
      <c r="CK13" s="19">
        <v>3.0</v>
      </c>
      <c r="CL13" s="19" t="s">
        <v>139</v>
      </c>
      <c r="CM13" s="19" t="s">
        <v>140</v>
      </c>
      <c r="CN13" s="19" t="s">
        <v>141</v>
      </c>
    </row>
    <row r="18">
      <c r="B18" s="20" t="s">
        <v>1</v>
      </c>
      <c r="C18" s="2" t="s">
        <v>2</v>
      </c>
      <c r="D18" s="2" t="s">
        <v>3</v>
      </c>
      <c r="E18" s="2" t="s">
        <v>4</v>
      </c>
      <c r="F18" s="2" t="s">
        <v>5</v>
      </c>
      <c r="G18" s="2" t="s">
        <v>6</v>
      </c>
      <c r="H18" s="2" t="s">
        <v>7</v>
      </c>
      <c r="I18" s="2" t="s">
        <v>8</v>
      </c>
      <c r="J18" s="2" t="s">
        <v>9</v>
      </c>
      <c r="K18" s="3" t="s">
        <v>142</v>
      </c>
      <c r="L18" s="4" t="s">
        <v>1</v>
      </c>
      <c r="M18" s="4" t="s">
        <v>2</v>
      </c>
      <c r="N18" s="4" t="s">
        <v>3</v>
      </c>
      <c r="O18" s="4" t="s">
        <v>4</v>
      </c>
      <c r="P18" s="4" t="s">
        <v>5</v>
      </c>
      <c r="Q18" s="4" t="s">
        <v>6</v>
      </c>
      <c r="R18" s="4" t="s">
        <v>7</v>
      </c>
      <c r="S18" s="4" t="s">
        <v>8</v>
      </c>
      <c r="T18" s="4" t="s">
        <v>9</v>
      </c>
      <c r="U18" s="4" t="s">
        <v>11</v>
      </c>
      <c r="V18" s="4" t="s">
        <v>12</v>
      </c>
      <c r="W18" s="4" t="s">
        <v>13</v>
      </c>
      <c r="X18" s="4" t="s">
        <v>14</v>
      </c>
      <c r="Y18" s="4" t="s">
        <v>15</v>
      </c>
      <c r="Z18" s="4" t="s">
        <v>16</v>
      </c>
      <c r="AA18" s="4" t="s">
        <v>17</v>
      </c>
      <c r="AB18" s="4" t="s">
        <v>18</v>
      </c>
      <c r="AC18" s="4" t="s">
        <v>19</v>
      </c>
      <c r="AD18" s="4" t="s">
        <v>20</v>
      </c>
      <c r="AE18" s="4" t="s">
        <v>21</v>
      </c>
      <c r="AF18" s="4" t="s">
        <v>22</v>
      </c>
      <c r="AG18" s="4" t="s">
        <v>23</v>
      </c>
      <c r="AH18" s="4" t="s">
        <v>24</v>
      </c>
      <c r="AI18" s="4" t="s">
        <v>25</v>
      </c>
      <c r="AJ18" s="4" t="s">
        <v>26</v>
      </c>
      <c r="AK18" s="4" t="s">
        <v>27</v>
      </c>
      <c r="AL18" s="4" t="s">
        <v>28</v>
      </c>
      <c r="AM18" s="4" t="s">
        <v>29</v>
      </c>
      <c r="AN18" s="4" t="s">
        <v>30</v>
      </c>
      <c r="AO18" s="4" t="s">
        <v>31</v>
      </c>
      <c r="AP18" s="4" t="s">
        <v>32</v>
      </c>
      <c r="AQ18" s="4" t="s">
        <v>33</v>
      </c>
      <c r="AR18" s="4" t="s">
        <v>34</v>
      </c>
      <c r="AS18" s="4" t="s">
        <v>35</v>
      </c>
      <c r="AT18" s="4" t="s">
        <v>36</v>
      </c>
      <c r="AU18" s="4" t="s">
        <v>37</v>
      </c>
      <c r="AV18" s="4" t="s">
        <v>38</v>
      </c>
      <c r="AW18" s="4" t="s">
        <v>39</v>
      </c>
      <c r="AX18" s="4" t="s">
        <v>40</v>
      </c>
      <c r="AY18" s="4" t="s">
        <v>41</v>
      </c>
      <c r="AZ18" s="4" t="s">
        <v>42</v>
      </c>
      <c r="BA18" s="4" t="s">
        <v>43</v>
      </c>
      <c r="BB18" s="4" t="s">
        <v>44</v>
      </c>
      <c r="BC18" s="4" t="s">
        <v>45</v>
      </c>
      <c r="BD18" s="4" t="s">
        <v>46</v>
      </c>
      <c r="BE18" s="4" t="s">
        <v>47</v>
      </c>
      <c r="BF18" s="4" t="s">
        <v>48</v>
      </c>
      <c r="BG18" s="4" t="s">
        <v>49</v>
      </c>
      <c r="BH18" s="4" t="s">
        <v>50</v>
      </c>
      <c r="BI18" s="4" t="s">
        <v>51</v>
      </c>
      <c r="BJ18" s="4" t="s">
        <v>52</v>
      </c>
      <c r="BK18" s="4" t="s">
        <v>53</v>
      </c>
      <c r="BL18" s="4" t="s">
        <v>54</v>
      </c>
      <c r="BM18" s="4" t="s">
        <v>55</v>
      </c>
      <c r="BN18" s="4" t="s">
        <v>56</v>
      </c>
      <c r="BO18" s="4" t="s">
        <v>57</v>
      </c>
      <c r="BP18" s="4" t="s">
        <v>58</v>
      </c>
      <c r="BQ18" s="4" t="s">
        <v>59</v>
      </c>
      <c r="BR18" s="4" t="s">
        <v>60</v>
      </c>
      <c r="BS18" s="4" t="s">
        <v>61</v>
      </c>
      <c r="BT18" s="4" t="s">
        <v>62</v>
      </c>
      <c r="BU18" s="4" t="s">
        <v>63</v>
      </c>
      <c r="BV18" s="4" t="s">
        <v>64</v>
      </c>
      <c r="BW18" s="4" t="s">
        <v>65</v>
      </c>
      <c r="BX18" s="4" t="s">
        <v>66</v>
      </c>
      <c r="BY18" s="4" t="s">
        <v>67</v>
      </c>
      <c r="BZ18" s="4" t="s">
        <v>68</v>
      </c>
      <c r="CA18" s="4" t="s">
        <v>69</v>
      </c>
      <c r="CB18" s="4" t="s">
        <v>70</v>
      </c>
      <c r="CC18" s="4" t="s">
        <v>71</v>
      </c>
      <c r="CD18" s="4" t="s">
        <v>72</v>
      </c>
      <c r="CE18" s="4" t="s">
        <v>73</v>
      </c>
      <c r="CF18" s="4" t="s">
        <v>74</v>
      </c>
      <c r="CG18" s="4" t="s">
        <v>75</v>
      </c>
      <c r="CH18" s="4" t="s">
        <v>76</v>
      </c>
      <c r="CI18" s="4" t="s">
        <v>77</v>
      </c>
      <c r="CJ18" s="4" t="s">
        <v>78</v>
      </c>
      <c r="CK18" s="4" t="s">
        <v>79</v>
      </c>
      <c r="CL18" s="4" t="s">
        <v>80</v>
      </c>
      <c r="CM18" s="4" t="s">
        <v>81</v>
      </c>
      <c r="CN18" s="4" t="s">
        <v>82</v>
      </c>
      <c r="CO18" s="4" t="s">
        <v>83</v>
      </c>
      <c r="CP18" s="4" t="s">
        <v>84</v>
      </c>
      <c r="CQ18" s="4" t="s">
        <v>85</v>
      </c>
      <c r="CR18" s="4" t="s">
        <v>86</v>
      </c>
      <c r="CS18" s="4" t="s">
        <v>87</v>
      </c>
      <c r="CT18" s="4" t="s">
        <v>88</v>
      </c>
      <c r="CU18" s="4" t="s">
        <v>89</v>
      </c>
      <c r="CV18" s="4" t="s">
        <v>90</v>
      </c>
      <c r="CW18" s="4" t="s">
        <v>91</v>
      </c>
      <c r="CX18" s="5" t="s">
        <v>92</v>
      </c>
    </row>
    <row r="19">
      <c r="A19" s="21" t="s">
        <v>97</v>
      </c>
      <c r="B19" s="22">
        <f t="shared" ref="B19:J19" si="1">COUNTIF(B2:B13, 1)
</f>
        <v>10</v>
      </c>
      <c r="C19" s="22">
        <f t="shared" si="1"/>
        <v>8</v>
      </c>
      <c r="D19" s="22">
        <f t="shared" si="1"/>
        <v>4</v>
      </c>
      <c r="E19" s="22">
        <f t="shared" si="1"/>
        <v>6</v>
      </c>
      <c r="F19" s="22">
        <f t="shared" si="1"/>
        <v>8</v>
      </c>
      <c r="G19" s="22">
        <f t="shared" si="1"/>
        <v>10</v>
      </c>
      <c r="H19" s="22">
        <f t="shared" si="1"/>
        <v>11</v>
      </c>
      <c r="I19" s="22">
        <f t="shared" si="1"/>
        <v>6</v>
      </c>
      <c r="J19" s="22">
        <f t="shared" si="1"/>
        <v>4</v>
      </c>
      <c r="L19" s="22">
        <f t="shared" ref="L19:T19" si="2">COUNTIF(L2:L13, 1)
</f>
        <v>3</v>
      </c>
      <c r="M19" s="22">
        <f t="shared" si="2"/>
        <v>7</v>
      </c>
      <c r="N19" s="22">
        <f t="shared" si="2"/>
        <v>9</v>
      </c>
      <c r="O19" s="22">
        <f t="shared" si="2"/>
        <v>9</v>
      </c>
      <c r="P19" s="22">
        <f t="shared" si="2"/>
        <v>11</v>
      </c>
      <c r="Q19" s="22">
        <f t="shared" si="2"/>
        <v>7</v>
      </c>
      <c r="R19" s="22">
        <f t="shared" si="2"/>
        <v>3</v>
      </c>
      <c r="S19" s="22">
        <f t="shared" si="2"/>
        <v>11</v>
      </c>
      <c r="T19" s="22">
        <f t="shared" si="2"/>
        <v>11</v>
      </c>
      <c r="U19" s="22">
        <f t="shared" ref="U19:BV19" si="3">COUNTIF(U2:U13, "None")
</f>
        <v>6</v>
      </c>
      <c r="V19" s="22">
        <f t="shared" si="3"/>
        <v>8</v>
      </c>
      <c r="W19" s="22">
        <f t="shared" si="3"/>
        <v>5</v>
      </c>
      <c r="X19" s="22">
        <f t="shared" si="3"/>
        <v>8</v>
      </c>
      <c r="Y19" s="22">
        <f t="shared" si="3"/>
        <v>9</v>
      </c>
      <c r="Z19" s="22">
        <f t="shared" si="3"/>
        <v>10</v>
      </c>
      <c r="AA19" s="22">
        <f t="shared" si="3"/>
        <v>6</v>
      </c>
      <c r="AB19" s="22">
        <f t="shared" si="3"/>
        <v>4</v>
      </c>
      <c r="AC19" s="22">
        <f t="shared" si="3"/>
        <v>7</v>
      </c>
      <c r="AD19" s="22">
        <f t="shared" si="3"/>
        <v>5</v>
      </c>
      <c r="AE19" s="22">
        <f t="shared" si="3"/>
        <v>8</v>
      </c>
      <c r="AF19" s="22">
        <f t="shared" si="3"/>
        <v>5</v>
      </c>
      <c r="AG19" s="22">
        <f t="shared" si="3"/>
        <v>8</v>
      </c>
      <c r="AH19" s="22">
        <f t="shared" si="3"/>
        <v>7</v>
      </c>
      <c r="AI19" s="22">
        <f t="shared" si="3"/>
        <v>7</v>
      </c>
      <c r="AJ19" s="22">
        <f t="shared" si="3"/>
        <v>7</v>
      </c>
      <c r="AK19" s="22">
        <f t="shared" si="3"/>
        <v>6</v>
      </c>
      <c r="AL19" s="22">
        <f t="shared" si="3"/>
        <v>4</v>
      </c>
      <c r="AM19" s="22">
        <f t="shared" si="3"/>
        <v>4</v>
      </c>
      <c r="AN19" s="22">
        <f t="shared" si="3"/>
        <v>9</v>
      </c>
      <c r="AO19" s="22">
        <f t="shared" si="3"/>
        <v>5</v>
      </c>
      <c r="AP19" s="22">
        <f t="shared" si="3"/>
        <v>8</v>
      </c>
      <c r="AQ19" s="22">
        <f t="shared" si="3"/>
        <v>8</v>
      </c>
      <c r="AR19" s="22">
        <f t="shared" si="3"/>
        <v>10</v>
      </c>
      <c r="AS19" s="22">
        <f t="shared" si="3"/>
        <v>6</v>
      </c>
      <c r="AT19" s="22">
        <f t="shared" si="3"/>
        <v>5</v>
      </c>
      <c r="AU19" s="22">
        <f t="shared" si="3"/>
        <v>5</v>
      </c>
      <c r="AV19" s="22">
        <f t="shared" si="3"/>
        <v>5</v>
      </c>
      <c r="AW19" s="22">
        <f t="shared" si="3"/>
        <v>8</v>
      </c>
      <c r="AX19" s="22">
        <f t="shared" si="3"/>
        <v>5</v>
      </c>
      <c r="AY19" s="22">
        <f t="shared" si="3"/>
        <v>8</v>
      </c>
      <c r="AZ19" s="22">
        <f t="shared" si="3"/>
        <v>8</v>
      </c>
      <c r="BA19" s="22">
        <f t="shared" si="3"/>
        <v>7</v>
      </c>
      <c r="BB19" s="22">
        <f t="shared" si="3"/>
        <v>5</v>
      </c>
      <c r="BC19" s="22">
        <f t="shared" si="3"/>
        <v>6</v>
      </c>
      <c r="BD19" s="22">
        <f t="shared" si="3"/>
        <v>5</v>
      </c>
      <c r="BE19" s="22">
        <f t="shared" si="3"/>
        <v>9</v>
      </c>
      <c r="BF19" s="22">
        <f t="shared" si="3"/>
        <v>9</v>
      </c>
      <c r="BG19" s="22">
        <f t="shared" si="3"/>
        <v>5</v>
      </c>
      <c r="BH19" s="22">
        <f t="shared" si="3"/>
        <v>9</v>
      </c>
      <c r="BI19" s="22">
        <f t="shared" si="3"/>
        <v>10</v>
      </c>
      <c r="BJ19" s="22">
        <f t="shared" si="3"/>
        <v>10</v>
      </c>
      <c r="BK19" s="22">
        <f t="shared" si="3"/>
        <v>5</v>
      </c>
      <c r="BL19" s="22">
        <f t="shared" si="3"/>
        <v>10</v>
      </c>
      <c r="BM19" s="22">
        <f t="shared" si="3"/>
        <v>8</v>
      </c>
      <c r="BN19" s="22">
        <f t="shared" si="3"/>
        <v>8</v>
      </c>
      <c r="BO19" s="22">
        <f t="shared" si="3"/>
        <v>10</v>
      </c>
      <c r="BP19" s="22">
        <f t="shared" si="3"/>
        <v>7</v>
      </c>
      <c r="BQ19" s="22">
        <f t="shared" si="3"/>
        <v>10</v>
      </c>
      <c r="BR19" s="22">
        <f t="shared" si="3"/>
        <v>10</v>
      </c>
      <c r="BS19" s="22">
        <f t="shared" si="3"/>
        <v>10</v>
      </c>
      <c r="BT19" s="22">
        <f t="shared" si="3"/>
        <v>10</v>
      </c>
      <c r="BU19" s="22">
        <f t="shared" si="3"/>
        <v>8</v>
      </c>
      <c r="BV19" s="22">
        <f t="shared" si="3"/>
        <v>9</v>
      </c>
      <c r="CF19" s="23">
        <v>1.0</v>
      </c>
      <c r="CG19" s="23">
        <v>3.0</v>
      </c>
      <c r="CH19" s="23">
        <f t="shared" ref="CH19:CH30" si="7">IF(CH2 = "Yes", 1, 0)
</f>
        <v>0</v>
      </c>
      <c r="CI19" s="23">
        <v>4.0</v>
      </c>
      <c r="CJ19" s="23">
        <v>1.0</v>
      </c>
    </row>
    <row r="20">
      <c r="A20" s="21" t="s">
        <v>98</v>
      </c>
      <c r="B20" s="22">
        <f t="shared" ref="B20:J20" si="4">COUNTIF(B2:B13, 2)
</f>
        <v>2</v>
      </c>
      <c r="C20" s="22">
        <f t="shared" si="4"/>
        <v>3</v>
      </c>
      <c r="D20" s="22">
        <f t="shared" si="4"/>
        <v>7</v>
      </c>
      <c r="E20" s="22">
        <f t="shared" si="4"/>
        <v>6</v>
      </c>
      <c r="F20" s="22">
        <f t="shared" si="4"/>
        <v>4</v>
      </c>
      <c r="G20" s="22">
        <f t="shared" si="4"/>
        <v>2</v>
      </c>
      <c r="H20" s="22">
        <f t="shared" si="4"/>
        <v>1</v>
      </c>
      <c r="I20" s="22">
        <f t="shared" si="4"/>
        <v>6</v>
      </c>
      <c r="J20" s="22">
        <f t="shared" si="4"/>
        <v>5</v>
      </c>
      <c r="L20" s="22">
        <f t="shared" ref="L20:T20" si="5">COUNTIF(L2:L13, 2)
</f>
        <v>7</v>
      </c>
      <c r="M20" s="22">
        <f t="shared" si="5"/>
        <v>5</v>
      </c>
      <c r="N20" s="22">
        <f t="shared" si="5"/>
        <v>3</v>
      </c>
      <c r="O20" s="22">
        <f t="shared" si="5"/>
        <v>3</v>
      </c>
      <c r="P20" s="22">
        <f t="shared" si="5"/>
        <v>1</v>
      </c>
      <c r="Q20" s="22">
        <f t="shared" si="5"/>
        <v>5</v>
      </c>
      <c r="R20" s="22">
        <f t="shared" si="5"/>
        <v>6</v>
      </c>
      <c r="S20" s="22">
        <f t="shared" si="5"/>
        <v>1</v>
      </c>
      <c r="T20" s="22">
        <f t="shared" si="5"/>
        <v>1</v>
      </c>
      <c r="U20" s="22">
        <f t="shared" ref="U20:BV20" si="6">COUNTIF(U2:U13, "Slight")
</f>
        <v>4</v>
      </c>
      <c r="V20" s="22">
        <f t="shared" si="6"/>
        <v>3</v>
      </c>
      <c r="W20" s="22">
        <f t="shared" si="6"/>
        <v>6</v>
      </c>
      <c r="X20" s="22">
        <f t="shared" si="6"/>
        <v>3</v>
      </c>
      <c r="Y20" s="22">
        <f t="shared" si="6"/>
        <v>3</v>
      </c>
      <c r="Z20" s="22">
        <f t="shared" si="6"/>
        <v>2</v>
      </c>
      <c r="AA20" s="22">
        <f t="shared" si="6"/>
        <v>4</v>
      </c>
      <c r="AB20" s="22">
        <f t="shared" si="6"/>
        <v>5</v>
      </c>
      <c r="AC20" s="22">
        <f t="shared" si="6"/>
        <v>3</v>
      </c>
      <c r="AD20" s="22">
        <f t="shared" si="6"/>
        <v>4</v>
      </c>
      <c r="AE20" s="22">
        <f t="shared" si="6"/>
        <v>4</v>
      </c>
      <c r="AF20" s="22">
        <f t="shared" si="6"/>
        <v>6</v>
      </c>
      <c r="AG20" s="22">
        <f t="shared" si="6"/>
        <v>4</v>
      </c>
      <c r="AH20" s="22">
        <f t="shared" si="6"/>
        <v>5</v>
      </c>
      <c r="AI20" s="22">
        <f t="shared" si="6"/>
        <v>3</v>
      </c>
      <c r="AJ20" s="22">
        <f t="shared" si="6"/>
        <v>4</v>
      </c>
      <c r="AK20" s="22">
        <f t="shared" si="6"/>
        <v>2</v>
      </c>
      <c r="AL20" s="22">
        <f t="shared" si="6"/>
        <v>4</v>
      </c>
      <c r="AM20" s="22">
        <f t="shared" si="6"/>
        <v>5</v>
      </c>
      <c r="AN20" s="22">
        <f t="shared" si="6"/>
        <v>3</v>
      </c>
      <c r="AO20" s="22">
        <f t="shared" si="6"/>
        <v>6</v>
      </c>
      <c r="AP20" s="22">
        <f t="shared" si="6"/>
        <v>4</v>
      </c>
      <c r="AQ20" s="22">
        <f t="shared" si="6"/>
        <v>4</v>
      </c>
      <c r="AR20" s="22">
        <f t="shared" si="6"/>
        <v>2</v>
      </c>
      <c r="AS20" s="22">
        <f t="shared" si="6"/>
        <v>4</v>
      </c>
      <c r="AT20" s="22">
        <f t="shared" si="6"/>
        <v>4</v>
      </c>
      <c r="AU20" s="22">
        <f t="shared" si="6"/>
        <v>4</v>
      </c>
      <c r="AV20" s="22">
        <f t="shared" si="6"/>
        <v>3</v>
      </c>
      <c r="AW20" s="22">
        <f t="shared" si="6"/>
        <v>2</v>
      </c>
      <c r="AX20" s="22">
        <f t="shared" si="6"/>
        <v>6</v>
      </c>
      <c r="AY20" s="22">
        <f t="shared" si="6"/>
        <v>3</v>
      </c>
      <c r="AZ20" s="22">
        <f t="shared" si="6"/>
        <v>3</v>
      </c>
      <c r="BA20" s="22">
        <f t="shared" si="6"/>
        <v>3</v>
      </c>
      <c r="BB20" s="22">
        <f t="shared" si="6"/>
        <v>5</v>
      </c>
      <c r="BC20" s="22">
        <f t="shared" si="6"/>
        <v>2</v>
      </c>
      <c r="BD20" s="22">
        <f t="shared" si="6"/>
        <v>2</v>
      </c>
      <c r="BE20" s="22">
        <f t="shared" si="6"/>
        <v>2</v>
      </c>
      <c r="BF20" s="22">
        <f t="shared" si="6"/>
        <v>3</v>
      </c>
      <c r="BG20" s="22">
        <f t="shared" si="6"/>
        <v>2</v>
      </c>
      <c r="BH20" s="22">
        <f t="shared" si="6"/>
        <v>2</v>
      </c>
      <c r="BI20" s="22">
        <f t="shared" si="6"/>
        <v>1</v>
      </c>
      <c r="BJ20" s="22">
        <f t="shared" si="6"/>
        <v>2</v>
      </c>
      <c r="BK20" s="22">
        <f t="shared" si="6"/>
        <v>5</v>
      </c>
      <c r="BL20" s="22">
        <f t="shared" si="6"/>
        <v>1</v>
      </c>
      <c r="BM20" s="22">
        <f t="shared" si="6"/>
        <v>2</v>
      </c>
      <c r="BN20" s="22">
        <f t="shared" si="6"/>
        <v>4</v>
      </c>
      <c r="BO20" s="22">
        <f t="shared" si="6"/>
        <v>2</v>
      </c>
      <c r="BP20" s="22">
        <f t="shared" si="6"/>
        <v>5</v>
      </c>
      <c r="BQ20" s="22">
        <f t="shared" si="6"/>
        <v>2</v>
      </c>
      <c r="BR20" s="22">
        <f t="shared" si="6"/>
        <v>1</v>
      </c>
      <c r="BS20" s="22">
        <f t="shared" si="6"/>
        <v>2</v>
      </c>
      <c r="BT20" s="22">
        <f t="shared" si="6"/>
        <v>2</v>
      </c>
      <c r="BU20" s="22">
        <f t="shared" si="6"/>
        <v>4</v>
      </c>
      <c r="BV20" s="22">
        <f t="shared" si="6"/>
        <v>1</v>
      </c>
      <c r="CF20" s="21">
        <v>1.0</v>
      </c>
      <c r="CG20" s="21">
        <v>3.0</v>
      </c>
      <c r="CH20" s="23">
        <f t="shared" si="7"/>
        <v>0</v>
      </c>
      <c r="CI20" s="21">
        <v>3.0</v>
      </c>
      <c r="CJ20" s="21">
        <v>1.0</v>
      </c>
    </row>
    <row r="21">
      <c r="A21" s="21" t="s">
        <v>99</v>
      </c>
      <c r="B21" s="22">
        <f t="shared" ref="B21:J21" si="8">COUNTIF(B2:B13, 3)
</f>
        <v>0</v>
      </c>
      <c r="C21" s="22">
        <f t="shared" si="8"/>
        <v>1</v>
      </c>
      <c r="D21" s="22">
        <f t="shared" si="8"/>
        <v>1</v>
      </c>
      <c r="E21" s="22">
        <f t="shared" si="8"/>
        <v>0</v>
      </c>
      <c r="F21" s="22">
        <f t="shared" si="8"/>
        <v>0</v>
      </c>
      <c r="G21" s="22">
        <f t="shared" si="8"/>
        <v>0</v>
      </c>
      <c r="H21" s="22">
        <f t="shared" si="8"/>
        <v>0</v>
      </c>
      <c r="I21" s="22">
        <f t="shared" si="8"/>
        <v>0</v>
      </c>
      <c r="J21" s="22">
        <f t="shared" si="8"/>
        <v>3</v>
      </c>
      <c r="L21" s="22">
        <f t="shared" ref="L21:T21" si="9">COUNTIF(L2:L13, 3)
</f>
        <v>2</v>
      </c>
      <c r="M21" s="22">
        <f t="shared" si="9"/>
        <v>0</v>
      </c>
      <c r="N21" s="22">
        <f t="shared" si="9"/>
        <v>0</v>
      </c>
      <c r="O21" s="22">
        <f t="shared" si="9"/>
        <v>0</v>
      </c>
      <c r="P21" s="22">
        <f t="shared" si="9"/>
        <v>0</v>
      </c>
      <c r="Q21" s="22">
        <f t="shared" si="9"/>
        <v>0</v>
      </c>
      <c r="R21" s="22">
        <f t="shared" si="9"/>
        <v>3</v>
      </c>
      <c r="S21" s="22">
        <f t="shared" si="9"/>
        <v>0</v>
      </c>
      <c r="T21" s="22">
        <f t="shared" si="9"/>
        <v>0</v>
      </c>
      <c r="U21" s="22">
        <f t="shared" ref="U21:BV21" si="10">COUNTIF(U2:U13, "Moderate")
</f>
        <v>2</v>
      </c>
      <c r="V21" s="22">
        <f t="shared" si="10"/>
        <v>1</v>
      </c>
      <c r="W21" s="22">
        <f t="shared" si="10"/>
        <v>1</v>
      </c>
      <c r="X21" s="22">
        <f t="shared" si="10"/>
        <v>1</v>
      </c>
      <c r="Y21" s="22">
        <f t="shared" si="10"/>
        <v>0</v>
      </c>
      <c r="Z21" s="22">
        <f t="shared" si="10"/>
        <v>0</v>
      </c>
      <c r="AA21" s="22">
        <f t="shared" si="10"/>
        <v>1</v>
      </c>
      <c r="AB21" s="22">
        <f t="shared" si="10"/>
        <v>3</v>
      </c>
      <c r="AC21" s="22">
        <f t="shared" si="10"/>
        <v>2</v>
      </c>
      <c r="AD21" s="22">
        <f t="shared" si="10"/>
        <v>3</v>
      </c>
      <c r="AE21" s="22">
        <f t="shared" si="10"/>
        <v>0</v>
      </c>
      <c r="AF21" s="22">
        <f t="shared" si="10"/>
        <v>1</v>
      </c>
      <c r="AG21" s="22">
        <f t="shared" si="10"/>
        <v>0</v>
      </c>
      <c r="AH21" s="22">
        <f t="shared" si="10"/>
        <v>0</v>
      </c>
      <c r="AI21" s="22">
        <f t="shared" si="10"/>
        <v>2</v>
      </c>
      <c r="AJ21" s="22">
        <f t="shared" si="10"/>
        <v>1</v>
      </c>
      <c r="AK21" s="22">
        <f t="shared" si="10"/>
        <v>4</v>
      </c>
      <c r="AL21" s="22">
        <f t="shared" si="10"/>
        <v>3</v>
      </c>
      <c r="AM21" s="22">
        <f t="shared" si="10"/>
        <v>3</v>
      </c>
      <c r="AN21" s="22">
        <f t="shared" si="10"/>
        <v>0</v>
      </c>
      <c r="AO21" s="22">
        <f t="shared" si="10"/>
        <v>1</v>
      </c>
      <c r="AP21" s="22">
        <f t="shared" si="10"/>
        <v>0</v>
      </c>
      <c r="AQ21" s="22">
        <f t="shared" si="10"/>
        <v>0</v>
      </c>
      <c r="AR21" s="22">
        <f t="shared" si="10"/>
        <v>0</v>
      </c>
      <c r="AS21" s="22">
        <f t="shared" si="10"/>
        <v>2</v>
      </c>
      <c r="AT21" s="22">
        <f t="shared" si="10"/>
        <v>3</v>
      </c>
      <c r="AU21" s="22">
        <f t="shared" si="10"/>
        <v>3</v>
      </c>
      <c r="AV21" s="22">
        <f t="shared" si="10"/>
        <v>4</v>
      </c>
      <c r="AW21" s="22">
        <f t="shared" si="10"/>
        <v>2</v>
      </c>
      <c r="AX21" s="22">
        <f t="shared" si="10"/>
        <v>1</v>
      </c>
      <c r="AY21" s="22">
        <f t="shared" si="10"/>
        <v>1</v>
      </c>
      <c r="AZ21" s="22">
        <f t="shared" si="10"/>
        <v>1</v>
      </c>
      <c r="BA21" s="22">
        <f t="shared" si="10"/>
        <v>0</v>
      </c>
      <c r="BB21" s="22">
        <f t="shared" si="10"/>
        <v>2</v>
      </c>
      <c r="BC21" s="22">
        <f t="shared" si="10"/>
        <v>4</v>
      </c>
      <c r="BD21" s="22">
        <f t="shared" si="10"/>
        <v>5</v>
      </c>
      <c r="BE21" s="22">
        <f t="shared" si="10"/>
        <v>1</v>
      </c>
      <c r="BF21" s="22">
        <f t="shared" si="10"/>
        <v>0</v>
      </c>
      <c r="BG21" s="22">
        <f t="shared" si="10"/>
        <v>2</v>
      </c>
      <c r="BH21" s="22">
        <f t="shared" si="10"/>
        <v>1</v>
      </c>
      <c r="BI21" s="22">
        <f t="shared" si="10"/>
        <v>1</v>
      </c>
      <c r="BJ21" s="22">
        <f t="shared" si="10"/>
        <v>0</v>
      </c>
      <c r="BK21" s="22">
        <f t="shared" si="10"/>
        <v>2</v>
      </c>
      <c r="BL21" s="22">
        <f t="shared" si="10"/>
        <v>1</v>
      </c>
      <c r="BM21" s="22">
        <f t="shared" si="10"/>
        <v>2</v>
      </c>
      <c r="BN21" s="22">
        <f t="shared" si="10"/>
        <v>0</v>
      </c>
      <c r="BO21" s="22">
        <f t="shared" si="10"/>
        <v>0</v>
      </c>
      <c r="BP21" s="22">
        <f t="shared" si="10"/>
        <v>0</v>
      </c>
      <c r="BQ21" s="22">
        <f t="shared" si="10"/>
        <v>0</v>
      </c>
      <c r="BR21" s="22">
        <f t="shared" si="10"/>
        <v>1</v>
      </c>
      <c r="BS21" s="22">
        <f t="shared" si="10"/>
        <v>0</v>
      </c>
      <c r="BT21" s="22">
        <f t="shared" si="10"/>
        <v>0</v>
      </c>
      <c r="BU21" s="22">
        <f t="shared" si="10"/>
        <v>0</v>
      </c>
      <c r="BV21" s="22">
        <f t="shared" si="10"/>
        <v>2</v>
      </c>
      <c r="CF21" s="21">
        <v>4.0</v>
      </c>
      <c r="CG21" s="21">
        <v>3.0</v>
      </c>
      <c r="CH21" s="23">
        <f t="shared" si="7"/>
        <v>0</v>
      </c>
      <c r="CI21" s="21">
        <v>3.0</v>
      </c>
      <c r="CJ21" s="21">
        <v>2.0</v>
      </c>
    </row>
    <row r="22">
      <c r="A22" s="21" t="s">
        <v>113</v>
      </c>
      <c r="B22" s="22">
        <f t="shared" ref="B22:J22" si="11">COUNTIF(B2:B13, 4)
</f>
        <v>0</v>
      </c>
      <c r="C22" s="22">
        <f t="shared" si="11"/>
        <v>0</v>
      </c>
      <c r="D22" s="22">
        <f t="shared" si="11"/>
        <v>0</v>
      </c>
      <c r="E22" s="22">
        <f t="shared" si="11"/>
        <v>0</v>
      </c>
      <c r="F22" s="22">
        <f t="shared" si="11"/>
        <v>0</v>
      </c>
      <c r="G22" s="22">
        <f t="shared" si="11"/>
        <v>0</v>
      </c>
      <c r="H22" s="22">
        <f t="shared" si="11"/>
        <v>0</v>
      </c>
      <c r="I22" s="22">
        <f t="shared" si="11"/>
        <v>0</v>
      </c>
      <c r="J22" s="22">
        <f t="shared" si="11"/>
        <v>0</v>
      </c>
      <c r="L22" s="22">
        <f t="shared" ref="L22:T22" si="12">COUNTIF(L2:L13, 4)
</f>
        <v>0</v>
      </c>
      <c r="M22" s="22">
        <f t="shared" si="12"/>
        <v>0</v>
      </c>
      <c r="N22" s="22">
        <f t="shared" si="12"/>
        <v>0</v>
      </c>
      <c r="O22" s="22">
        <f t="shared" si="12"/>
        <v>0</v>
      </c>
      <c r="P22" s="22">
        <f t="shared" si="12"/>
        <v>0</v>
      </c>
      <c r="Q22" s="22">
        <f t="shared" si="12"/>
        <v>0</v>
      </c>
      <c r="R22" s="22">
        <f t="shared" si="12"/>
        <v>0</v>
      </c>
      <c r="S22" s="22">
        <f t="shared" si="12"/>
        <v>0</v>
      </c>
      <c r="T22" s="22">
        <f t="shared" si="12"/>
        <v>0</v>
      </c>
      <c r="U22" s="22">
        <f t="shared" ref="U22:BV22" si="13">COUNTIF(U2:U13, "Severe")
</f>
        <v>0</v>
      </c>
      <c r="V22" s="22">
        <f t="shared" si="13"/>
        <v>0</v>
      </c>
      <c r="W22" s="22">
        <f t="shared" si="13"/>
        <v>0</v>
      </c>
      <c r="X22" s="22">
        <f t="shared" si="13"/>
        <v>0</v>
      </c>
      <c r="Y22" s="22">
        <f t="shared" si="13"/>
        <v>0</v>
      </c>
      <c r="Z22" s="22">
        <f t="shared" si="13"/>
        <v>0</v>
      </c>
      <c r="AA22" s="22">
        <f t="shared" si="13"/>
        <v>1</v>
      </c>
      <c r="AB22" s="22">
        <f t="shared" si="13"/>
        <v>0</v>
      </c>
      <c r="AC22" s="22">
        <f t="shared" si="13"/>
        <v>0</v>
      </c>
      <c r="AD22" s="22">
        <f t="shared" si="13"/>
        <v>0</v>
      </c>
      <c r="AE22" s="22">
        <f t="shared" si="13"/>
        <v>0</v>
      </c>
      <c r="AF22" s="22">
        <f t="shared" si="13"/>
        <v>0</v>
      </c>
      <c r="AG22" s="22">
        <f t="shared" si="13"/>
        <v>0</v>
      </c>
      <c r="AH22" s="22">
        <f t="shared" si="13"/>
        <v>0</v>
      </c>
      <c r="AI22" s="22">
        <f t="shared" si="13"/>
        <v>0</v>
      </c>
      <c r="AJ22" s="22">
        <f t="shared" si="13"/>
        <v>0</v>
      </c>
      <c r="AK22" s="22">
        <f t="shared" si="13"/>
        <v>0</v>
      </c>
      <c r="AL22" s="22">
        <f t="shared" si="13"/>
        <v>1</v>
      </c>
      <c r="AM22" s="22">
        <f t="shared" si="13"/>
        <v>0</v>
      </c>
      <c r="AN22" s="22">
        <f t="shared" si="13"/>
        <v>0</v>
      </c>
      <c r="AO22" s="22">
        <f t="shared" si="13"/>
        <v>0</v>
      </c>
      <c r="AP22" s="22">
        <f t="shared" si="13"/>
        <v>0</v>
      </c>
      <c r="AQ22" s="22">
        <f t="shared" si="13"/>
        <v>0</v>
      </c>
      <c r="AR22" s="22">
        <f t="shared" si="13"/>
        <v>0</v>
      </c>
      <c r="AS22" s="22">
        <f t="shared" si="13"/>
        <v>0</v>
      </c>
      <c r="AT22" s="22">
        <f t="shared" si="13"/>
        <v>0</v>
      </c>
      <c r="AU22" s="22">
        <f t="shared" si="13"/>
        <v>0</v>
      </c>
      <c r="AV22" s="22">
        <f t="shared" si="13"/>
        <v>0</v>
      </c>
      <c r="AW22" s="22">
        <f t="shared" si="13"/>
        <v>0</v>
      </c>
      <c r="AX22" s="22">
        <f t="shared" si="13"/>
        <v>0</v>
      </c>
      <c r="AY22" s="22">
        <f t="shared" si="13"/>
        <v>0</v>
      </c>
      <c r="AZ22" s="22">
        <f t="shared" si="13"/>
        <v>0</v>
      </c>
      <c r="BA22" s="22">
        <f t="shared" si="13"/>
        <v>2</v>
      </c>
      <c r="BB22" s="22">
        <f t="shared" si="13"/>
        <v>0</v>
      </c>
      <c r="BC22" s="22">
        <f t="shared" si="13"/>
        <v>0</v>
      </c>
      <c r="BD22" s="22">
        <f t="shared" si="13"/>
        <v>0</v>
      </c>
      <c r="BE22" s="22">
        <f t="shared" si="13"/>
        <v>0</v>
      </c>
      <c r="BF22" s="22">
        <f t="shared" si="13"/>
        <v>0</v>
      </c>
      <c r="BG22" s="22">
        <f t="shared" si="13"/>
        <v>3</v>
      </c>
      <c r="BH22" s="22">
        <f t="shared" si="13"/>
        <v>0</v>
      </c>
      <c r="BI22" s="22">
        <f t="shared" si="13"/>
        <v>0</v>
      </c>
      <c r="BJ22" s="22">
        <f t="shared" si="13"/>
        <v>0</v>
      </c>
      <c r="BK22" s="22">
        <f t="shared" si="13"/>
        <v>0</v>
      </c>
      <c r="BL22" s="22">
        <f t="shared" si="13"/>
        <v>0</v>
      </c>
      <c r="BM22" s="22">
        <f t="shared" si="13"/>
        <v>0</v>
      </c>
      <c r="BN22" s="22">
        <f t="shared" si="13"/>
        <v>0</v>
      </c>
      <c r="BO22" s="22">
        <f t="shared" si="13"/>
        <v>0</v>
      </c>
      <c r="BP22" s="22">
        <f t="shared" si="13"/>
        <v>0</v>
      </c>
      <c r="BQ22" s="22">
        <f t="shared" si="13"/>
        <v>0</v>
      </c>
      <c r="BR22" s="22">
        <f t="shared" si="13"/>
        <v>0</v>
      </c>
      <c r="BS22" s="22">
        <f t="shared" si="13"/>
        <v>0</v>
      </c>
      <c r="BT22" s="22">
        <f t="shared" si="13"/>
        <v>0</v>
      </c>
      <c r="BU22" s="22">
        <f t="shared" si="13"/>
        <v>0</v>
      </c>
      <c r="BV22" s="22">
        <f t="shared" si="13"/>
        <v>0</v>
      </c>
      <c r="CF22" s="21">
        <v>2.0</v>
      </c>
      <c r="CG22" s="21">
        <v>4.0</v>
      </c>
      <c r="CH22" s="23">
        <f t="shared" si="7"/>
        <v>1</v>
      </c>
      <c r="CI22" s="21">
        <v>7.0</v>
      </c>
      <c r="CJ22" s="21">
        <v>1.0</v>
      </c>
    </row>
    <row r="23">
      <c r="CB23" s="21" t="s">
        <v>143</v>
      </c>
      <c r="CF23" s="21">
        <v>2.0</v>
      </c>
      <c r="CG23" s="21">
        <v>5.0</v>
      </c>
      <c r="CH23" s="23">
        <f t="shared" si="7"/>
        <v>0</v>
      </c>
      <c r="CI23" s="21">
        <v>6.0</v>
      </c>
      <c r="CJ23" s="21">
        <v>1.0</v>
      </c>
    </row>
    <row r="24">
      <c r="U24" s="21" t="s">
        <v>144</v>
      </c>
      <c r="V24" s="21" t="s">
        <v>145</v>
      </c>
      <c r="W24" s="21" t="s">
        <v>146</v>
      </c>
      <c r="AA24" s="21" t="s">
        <v>147</v>
      </c>
      <c r="AD24" s="21" t="s">
        <v>144</v>
      </c>
      <c r="AE24" s="21" t="s">
        <v>145</v>
      </c>
      <c r="AF24" s="21" t="s">
        <v>146</v>
      </c>
      <c r="AJ24" s="21" t="s">
        <v>147</v>
      </c>
      <c r="AM24" s="21" t="s">
        <v>144</v>
      </c>
      <c r="AN24" s="21" t="s">
        <v>145</v>
      </c>
      <c r="AO24" s="21" t="s">
        <v>146</v>
      </c>
      <c r="AS24" s="21" t="s">
        <v>147</v>
      </c>
      <c r="AV24" s="21" t="s">
        <v>144</v>
      </c>
      <c r="AW24" s="21" t="s">
        <v>145</v>
      </c>
      <c r="AX24" s="21" t="s">
        <v>146</v>
      </c>
      <c r="BB24" s="21" t="s">
        <v>147</v>
      </c>
      <c r="BE24" s="21" t="s">
        <v>144</v>
      </c>
      <c r="BF24" s="21" t="s">
        <v>145</v>
      </c>
      <c r="BG24" s="21" t="s">
        <v>146</v>
      </c>
      <c r="BK24" s="21" t="s">
        <v>147</v>
      </c>
      <c r="BN24" s="21" t="s">
        <v>144</v>
      </c>
      <c r="BO24" s="21" t="s">
        <v>145</v>
      </c>
      <c r="BP24" s="21" t="s">
        <v>146</v>
      </c>
      <c r="BT24" s="21" t="s">
        <v>147</v>
      </c>
      <c r="BW24" s="21" t="s">
        <v>148</v>
      </c>
      <c r="CB24" s="24" t="s">
        <v>149</v>
      </c>
      <c r="CC24" s="24" t="s">
        <v>150</v>
      </c>
      <c r="CD24" s="24" t="s">
        <v>151</v>
      </c>
      <c r="CF24" s="21">
        <v>2.0</v>
      </c>
      <c r="CG24" s="21">
        <v>2.0</v>
      </c>
      <c r="CH24" s="23">
        <f t="shared" si="7"/>
        <v>1</v>
      </c>
      <c r="CI24" s="21">
        <v>7.0</v>
      </c>
      <c r="CJ24" s="21">
        <v>4.0</v>
      </c>
    </row>
    <row r="25">
      <c r="T25" s="21" t="s">
        <v>152</v>
      </c>
      <c r="U25" s="22">
        <f t="shared" ref="U25:U36" si="14">SUM(
    IF(U2 = "none", 0, IF(U2 = "slight", 1, IF(U2 = "moderate", 2, IF(U2 = "severe", 3, 0)))),
    IF(V2 = "none", 0, IF(V2 = "slight", 1, IF(V2 = "moderate", 2, IF(V2 = "severe", 3, 0)))),
    IF(W2 = "none", 0, IF(W2 = "slight", 1, IF(W2 = "moderate", 2, IF(W2 = "severe", 3, 0)))),
    IF(X2 = "none", 0, IF(X2 = "slight", 1, IF(X2 = "moderate", 2, IF(X2 = "severe", 3, 0))))
)
</f>
        <v>1</v>
      </c>
      <c r="V25" s="22">
        <f t="shared" ref="V25:V36" si="15">SUM(
    IF(Y2 = "none", 0, IF(Y2 = "slight", 1, IF(Y2 = "moderate", 2, IF(Y2 = "severe", 3, 0)))),
    IF(Z2 = "none", 0, IF(Z2 = "slight", 1, IF(Z2 = "moderate", 2, IF(Z2 = "severe", 3, 0)))),
    IF(AA2 = "none", 0, IF(AA2 = "slight", 1, IF(AA2 = "moderate", 2, IF(AA2 = "severe", 3, 0)))),
    IF(AB2 = "none", 0, IF(AB2 = "slight", 1, IF(AB2 = "moderate", 2, IF(AB2 = "severe", 3, 0)))),
    IF(AC2 = "none", 0, IF(AC2 = "slight", 1, IF(AC2 = "moderate", 2, IF(AC2 = "severe", 3, 0))))
)
</f>
        <v>4</v>
      </c>
      <c r="W25" s="22">
        <f t="shared" ref="W25:W36" si="16">(((U25/12)*100) + ((V25/15) * 100)) / 2</f>
        <v>17.5</v>
      </c>
      <c r="AA25" s="21" t="s">
        <v>153</v>
      </c>
      <c r="AB25" s="22">
        <f>AVERAGE(W25:W36)</f>
        <v>17.91666667</v>
      </c>
      <c r="AC25" s="21" t="s">
        <v>152</v>
      </c>
      <c r="AD25" s="22">
        <f t="shared" ref="AD25:AD36" si="17">SUM(
    IF(AD2 = "none", 0, IF(AD2 = "slight", 1, IF(AD2 = "moderate", 2, IF(AD2 = "severe", 3, 0)))),
    IF(AE2 = "none", 0, IF(AE2 = "slight", 1, IF(AE2 = "moderate", 2, IF(AE2 = "severe", 3, 0)))),
    IF(AF2 = "none", 0, IF(AF2 = "slight", 1, IF(AF2 = "moderate", 2, IF(AF2 = "severe", 3, 0)))),
    IF(AG2 = "none", 0, IF(AG2 = "slight", 1, IF(AG2 = "moderate", 2, IF(AG2 = "severe", 3, 0))))
)
</f>
        <v>2</v>
      </c>
      <c r="AE25" s="22">
        <f t="shared" ref="AE25:AE36" si="18">SUM(
    IF(AH2 = "none", 0, IF(AH2 = "slight", 1, IF(AH2 = "moderate", 2, IF(AH2 = "severe", 3, 0)))),
    IF(AI2 = "none", 0, IF(AI2 = "slight", 1, IF(AI2 = "moderate", 2, IF(AI2 = "severe", 3, 0)))),
    IF(AJ2 = "none", 0, IF(AJ2 = "slight", 1, IF(AJ2 = "moderate", 2, IF(AJ2 = "severe", 3, 0)))),
    IF(AK2 = "none", 0, IF(AK2 = "slight", 1, IF(AK2 = "moderate", 2, IF(AK2 = "severe", 3, 0)))),
    IF(AL2 = "none", 0, IF(AL2 = "slight", 1, IF(AL2 = "moderate", 2, IF(AL2 = "severe", 3, 0))))
)
</f>
        <v>3</v>
      </c>
      <c r="AF25" s="22">
        <f t="shared" ref="AF25:AF36" si="19">(((AD25/12)*100) + ((AE25/15) * 100)) / 2</f>
        <v>18.33333333</v>
      </c>
      <c r="AJ25" s="21" t="s">
        <v>153</v>
      </c>
      <c r="AK25" s="22">
        <f>AVERAGE(AF25:AF36)</f>
        <v>20.41666667</v>
      </c>
      <c r="AL25" s="21" t="s">
        <v>152</v>
      </c>
      <c r="AM25" s="22">
        <f t="shared" ref="AM25:AM36" si="20">SUM(
    IF(AM2 = "none", 0, IF(AM2 = "slight", 1, IF(AM2 = "moderate", 2, IF(AM2 = "severe", 3, 0)))),
    IF(AN2 = "none", 0, IF(AN2 = "slight", 1, IF(AN2 = "moderate", 2, IF(AN2 = "severe", 3, 0)))),
    IF(AO2 = "none", 0, IF(AO2 = "slight", 1, IF(AO2 = "moderate", 2, IF(AO2 = "severe", 3, 0)))),
    IF(AP2 = "none", 0, IF(AP2 = "slight", 1, IF(AP2 = "moderate", 2, IF(AP2 = "severe", 3, 0))))
)
</f>
        <v>1</v>
      </c>
      <c r="AN25" s="22">
        <f t="shared" ref="AN25:AN36" si="21">SUM(
    IF(AQ2 = "none", 0, IF(AQ2 = "slight", 1, IF(AQ2 = "moderate", 2, IF(AQ2 = "severe", 3, 0)))),
    IF(AR2 = "none", 0, IF(AR2 = "slight", 1, IF(AR2 = "moderate", 2, IF(AR2 = "severe", 3, 0)))),
    IF(AS2 = "none", 0, IF(AS2 = "slight", 1, IF(AS2 = "moderate", 2, IF(AS2 = "severe", 3, 0)))),
    IF(AT2 = "none", 0, IF(AT2 = "slight", 1, IF(AT2 = "moderate", 2, IF(AT2 = "severe", 3, 0)))),
    IF(AU2 = "none", 0, IF(AU2 = "slight", 1, IF(AU2 = "moderate", 2, IF(AU2 = "severe", 3, 0))))
)
</f>
        <v>4</v>
      </c>
      <c r="AO25" s="22">
        <f t="shared" ref="AO25:AO36" si="22">(((AM25/12)*100) + ((AN25/15) * 100)) / 2</f>
        <v>17.5</v>
      </c>
      <c r="AS25" s="21" t="s">
        <v>153</v>
      </c>
      <c r="AT25" s="22">
        <f>AVERAGE(AO25:AO36)</f>
        <v>18.47222222</v>
      </c>
      <c r="AU25" s="21" t="s">
        <v>152</v>
      </c>
      <c r="AV25" s="22">
        <f t="shared" ref="AV25:AV36" si="23">SUM(
    IF(AV2 = "none", 0, IF(AV2 = "slight", 1, IF(AV2 = "moderate", 2, IF(AV2 = "severe", 3, 0)))),
    IF(AW2 = "none", 0, IF(AW2 = "slight", 1, IF(AW2 = "moderate", 2, IF(AW2 = "severe", 3, 0)))),
    IF(AX2 = "none", 0, IF(AX2 = "slight", 1, IF(AX2 = "moderate", 2, IF(AX2 = "severe", 3, 0)))),
    IF(AY2 = "none", 0, IF(AY2 = "slight", 1, IF(AY2 = "moderate", 2, IF(AY2 = "severe", 3, 0))))
)
</f>
        <v>4</v>
      </c>
      <c r="AW25" s="22">
        <f t="shared" ref="AW25:AW36" si="24">SUM(
    IF(AZ2 = "none", 0, IF(AZ2 = "slight", 1, IF(AZ2 = "moderate", 2, IF(AZ2 = "severe", 3, 0)))),
    IF(BA2 = "none", 0, IF(BA2 = "slight", 1, IF(BA2 = "moderate", 2, IF(BA2 = "severe", 3, 0)))),
    IF(BB2 = "none", 0, IF(BB2 = "slight", 1, IF(BB2 = "moderate", 2, IF(BB2 = "severe", 3, 0)))),
    IF(BC2 = "none", 0, IF(BC2 = "slight", 1, IF(BC2 = "moderate", 2, IF(BC2 = "severe", 3, 0)))),
    IF(BD2 = "none", 0, IF(BD2 = "slight", 1, IF(BD2 = "moderate", 2, IF(BD2 = "severe", 3, 0))))
)
</f>
        <v>4</v>
      </c>
      <c r="AX25" s="22">
        <f t="shared" ref="AX25:AX36" si="25">(((AV25/12)*100) + ((AW25/15) * 100)) / 2</f>
        <v>30</v>
      </c>
      <c r="BB25" s="21" t="s">
        <v>153</v>
      </c>
      <c r="BC25" s="22">
        <f>AVERAGE(AX25:AX36)</f>
        <v>22.91666667</v>
      </c>
      <c r="BD25" s="21" t="s">
        <v>152</v>
      </c>
      <c r="BE25" s="22">
        <f t="shared" ref="BE25:BE36" si="26">SUM(
    IF(BE2 = "none", 0, IF(BE2 = "slight", 1, IF(BE2 = "moderate", 2, IF(BE2 = "severe", 3, 0)))),
    IF(BF2 = "none", 0, IF(BF2 = "slight", 1, IF(BF2 = "moderate", 2, IF(BF2 = "severe", 3, 0)))),
    IF(BG2 = "none", 0, IF(BG2 = "slight", 1, IF(BG2 = "moderate", 2, IF(BG2 = "severe", 3, 0)))),
    IF(BH2 = "none", 0, IF(BH2 = "slight", 1, IF(BH2 = "moderate", 2, IF(BH2 = "severe", 3, 0))))
)
</f>
        <v>2</v>
      </c>
      <c r="BF25" s="22">
        <f t="shared" ref="BF25:BF36" si="27">SUM(
    IF(BI2 = "none", 0, IF(BI2 = "slight", 1, IF(BI2 = "moderate", 2, IF(BI2 = "severe", 3, 0)))),
    IF(BJ2 = "none", 0, IF(BJ2 = "slight", 1, IF(BJ2 = "moderate", 2, IF(BJ2 = "severe", 3, 0)))),
    IF(BK2 = "none", 0, IF(BK2 = "slight", 1, IF(BK2 = "moderate", 2, IF(BK2 = "severe", 3, 0)))),
    IF(BL2 = "none", 0, IF(BL2 = "slight", 1, IF(BL2 = "moderate", 2, IF(BL2 = "severe", 3, 0)))),
    IF(BM2 = "none", 0, IF(BM2 = "slight", 1, IF(BM2 = "moderate", 2, IF(BM2 = "severe", 3, 0))))
)
</f>
        <v>3</v>
      </c>
      <c r="BG25" s="22">
        <f t="shared" ref="BG25:BG36" si="28">(((BE25/12)*100) + ((BF25/15) * 100)) / 2</f>
        <v>18.33333333</v>
      </c>
      <c r="BK25" s="21" t="s">
        <v>153</v>
      </c>
      <c r="BL25" s="22">
        <f>AVERAGE(BG25:BG36)</f>
        <v>15.41666667</v>
      </c>
      <c r="BM25" s="21" t="s">
        <v>152</v>
      </c>
      <c r="BN25" s="22">
        <f t="shared" ref="BN25:BN36" si="29">SUM(
    IF(BN2 = "none", 0, IF(BN2 = "slight", 1, IF(BN2 = "moderate", 2, IF(BN2 = "severe", 3, 0)))),
    IF(BO2 = "none", 0, IF(BO2 = "slight", 1, IF(BO2 = "moderate", 2, IF(BO2 = "severe", 3, 0)))),
    IF(BP2 = "none", 0, IF(BP2 = "slight", 1, IF(BP2 = "moderate", 2, IF(BP2 = "severe", 3, 0)))),
    IF(BQ2 = "none", 0, IF(BQ2 = "slight", 1, IF(BQ2 = "moderate", 2, IF(BQ2 = "severe", 3, 0))))
)
</f>
        <v>3</v>
      </c>
      <c r="BO25" s="22">
        <f t="shared" ref="BO25:BO36" si="30">SUM(
    IF(BR2 = "none", 0, IF(BR2 = "slight", 1, IF(BR2 = "moderate", 2, IF(BR2 = "severe", 3, 0)))),
    IF(BS2 = "none", 0, IF(BS2 = "slight", 1, IF(BS2 = "moderate", 2, IF(BS2 = "severe", 3, 0)))),
    IF(BT2 = "none", 0, IF(BT2 = "slight", 1, IF(BT2 = "moderate", 2, IF(BT2 = "severe", 3, 0)))),
    IF(BU2 = "none", 0, IF(BU2 = "slight", 1, IF(BU2 = "moderate", 2, IF(BU2 = "severe", 3, 0)))),
    IF(BV2 = "none", 0, IF(BV2 = "slight", 1, IF(BV2 = "moderate", 2, IF(BV2 = "severe", 3, 0))))
)
</f>
        <v>3</v>
      </c>
      <c r="BP25" s="22">
        <f t="shared" ref="BP25:BP36" si="31">(((BN25/12)*100) + ((BO25/15) * 100)) / 2</f>
        <v>22.5</v>
      </c>
      <c r="BT25" s="21" t="s">
        <v>153</v>
      </c>
      <c r="BU25" s="22">
        <f>AVERAGE(BP25:BP36)</f>
        <v>8.958333333</v>
      </c>
      <c r="BW25" s="22">
        <f t="shared" ref="BW25:BW36" si="32">(BP25+BG25+AX25+AO25+AF25+W25) / 6</f>
        <v>20.69444444</v>
      </c>
      <c r="BY25" s="21" t="s">
        <v>153</v>
      </c>
      <c r="BZ25" s="22">
        <f>AVERAGE(BW25:BW36)</f>
        <v>17.34953704</v>
      </c>
      <c r="CB25" s="22">
        <f>CORREL(BW25:BW36, BY33:BY44)</f>
        <v>-0.04300309944</v>
      </c>
      <c r="CC25" s="22">
        <f>CORREL(BW25:BW36, BZ33:BZ44)</f>
        <v>-0.1343278928</v>
      </c>
      <c r="CD25" s="22">
        <f>CORREL(BW25:BW36,CA33:CA44)</f>
        <v>0.4621051213</v>
      </c>
      <c r="CF25" s="21">
        <v>2.0</v>
      </c>
      <c r="CG25" s="21">
        <v>6.0</v>
      </c>
      <c r="CH25" s="23">
        <f t="shared" si="7"/>
        <v>0</v>
      </c>
      <c r="CI25" s="21">
        <v>6.0</v>
      </c>
      <c r="CJ25" s="21">
        <v>1.0</v>
      </c>
    </row>
    <row r="26">
      <c r="T26" s="21" t="s">
        <v>154</v>
      </c>
      <c r="U26" s="22">
        <f t="shared" si="14"/>
        <v>1</v>
      </c>
      <c r="V26" s="22">
        <f t="shared" si="15"/>
        <v>1</v>
      </c>
      <c r="W26" s="22">
        <f t="shared" si="16"/>
        <v>7.5</v>
      </c>
      <c r="AA26" s="21" t="s">
        <v>155</v>
      </c>
      <c r="AB26" s="22">
        <f>MEDIAN(W25:W36)</f>
        <v>12.5</v>
      </c>
      <c r="AC26" s="21" t="s">
        <v>154</v>
      </c>
      <c r="AD26" s="22">
        <f t="shared" si="17"/>
        <v>1</v>
      </c>
      <c r="AE26" s="22">
        <f t="shared" si="18"/>
        <v>1</v>
      </c>
      <c r="AF26" s="22">
        <f t="shared" si="19"/>
        <v>7.5</v>
      </c>
      <c r="AJ26" s="21" t="s">
        <v>155</v>
      </c>
      <c r="AK26" s="22">
        <f>MEDIAN(AF25:AF36)</f>
        <v>16.25</v>
      </c>
      <c r="AL26" s="21" t="s">
        <v>154</v>
      </c>
      <c r="AM26" s="22">
        <f t="shared" si="20"/>
        <v>2</v>
      </c>
      <c r="AN26" s="22">
        <f t="shared" si="21"/>
        <v>2</v>
      </c>
      <c r="AO26" s="22">
        <f t="shared" si="22"/>
        <v>15</v>
      </c>
      <c r="AS26" s="21" t="s">
        <v>155</v>
      </c>
      <c r="AT26" s="22">
        <f>MEDIAN(AO25:AO36)</f>
        <v>17.91666667</v>
      </c>
      <c r="AU26" s="21" t="s">
        <v>154</v>
      </c>
      <c r="AV26" s="22">
        <f t="shared" si="23"/>
        <v>1</v>
      </c>
      <c r="AW26" s="22">
        <f t="shared" si="24"/>
        <v>0</v>
      </c>
      <c r="AX26" s="22">
        <f t="shared" si="25"/>
        <v>4.166666667</v>
      </c>
      <c r="BB26" s="21" t="s">
        <v>155</v>
      </c>
      <c r="BC26" s="22">
        <f>MEDIAN(AX25:AX36)</f>
        <v>20.83333333</v>
      </c>
      <c r="BD26" s="21" t="s">
        <v>154</v>
      </c>
      <c r="BE26" s="22">
        <f t="shared" si="26"/>
        <v>0</v>
      </c>
      <c r="BF26" s="22">
        <f t="shared" si="27"/>
        <v>0</v>
      </c>
      <c r="BG26" s="22">
        <f t="shared" si="28"/>
        <v>0</v>
      </c>
      <c r="BK26" s="21" t="s">
        <v>155</v>
      </c>
      <c r="BL26" s="22">
        <f>MEDIAN(BG25:BG36)</f>
        <v>13.75</v>
      </c>
      <c r="BM26" s="21" t="s">
        <v>154</v>
      </c>
      <c r="BN26" s="22">
        <f t="shared" si="29"/>
        <v>0</v>
      </c>
      <c r="BO26" s="22">
        <f t="shared" si="30"/>
        <v>0</v>
      </c>
      <c r="BP26" s="22">
        <f t="shared" si="31"/>
        <v>0</v>
      </c>
      <c r="BT26" s="21" t="s">
        <v>155</v>
      </c>
      <c r="BU26" s="22">
        <f>MEDIAN(BP25:BP36)</f>
        <v>3.75</v>
      </c>
      <c r="BW26" s="22">
        <f t="shared" si="32"/>
        <v>5.694444444</v>
      </c>
      <c r="BY26" s="21" t="s">
        <v>155</v>
      </c>
      <c r="BZ26" s="22">
        <f>MEDIAN(BW25:BW36)</f>
        <v>16.59722222</v>
      </c>
      <c r="CF26" s="21">
        <v>7.0</v>
      </c>
      <c r="CG26" s="21">
        <v>7.0</v>
      </c>
      <c r="CH26" s="23">
        <f t="shared" si="7"/>
        <v>0</v>
      </c>
      <c r="CI26" s="21">
        <v>7.0</v>
      </c>
      <c r="CJ26" s="21">
        <v>1.0</v>
      </c>
    </row>
    <row r="27">
      <c r="T27" s="21" t="s">
        <v>156</v>
      </c>
      <c r="U27" s="22">
        <f t="shared" si="14"/>
        <v>3</v>
      </c>
      <c r="V27" s="22">
        <f t="shared" si="15"/>
        <v>3</v>
      </c>
      <c r="W27" s="22">
        <f t="shared" si="16"/>
        <v>22.5</v>
      </c>
      <c r="AA27" s="21" t="s">
        <v>157</v>
      </c>
      <c r="AB27" s="22">
        <f>MAX(W25:W36) - MIN(W25:W36)</f>
        <v>52.5</v>
      </c>
      <c r="AC27" s="21" t="s">
        <v>156</v>
      </c>
      <c r="AD27" s="22">
        <f t="shared" si="17"/>
        <v>1</v>
      </c>
      <c r="AE27" s="22">
        <f t="shared" si="18"/>
        <v>4</v>
      </c>
      <c r="AF27" s="22">
        <f t="shared" si="19"/>
        <v>17.5</v>
      </c>
      <c r="AJ27" s="21" t="s">
        <v>157</v>
      </c>
      <c r="AK27" s="22">
        <f>MAX(AF25:AF36) - MIN(AF25:AF36)</f>
        <v>50.83333333</v>
      </c>
      <c r="AL27" s="21" t="s">
        <v>156</v>
      </c>
      <c r="AM27" s="22">
        <f t="shared" si="20"/>
        <v>2</v>
      </c>
      <c r="AN27" s="22">
        <f t="shared" si="21"/>
        <v>5</v>
      </c>
      <c r="AO27" s="22">
        <f t="shared" si="22"/>
        <v>25</v>
      </c>
      <c r="AS27" s="21" t="s">
        <v>157</v>
      </c>
      <c r="AT27" s="22">
        <f>MAX(AO25:AO36) - MIN(AO25:AO36)</f>
        <v>44.16666667</v>
      </c>
      <c r="AU27" s="21" t="s">
        <v>156</v>
      </c>
      <c r="AV27" s="22">
        <f t="shared" si="23"/>
        <v>0</v>
      </c>
      <c r="AW27" s="22">
        <f t="shared" si="24"/>
        <v>7</v>
      </c>
      <c r="AX27" s="22">
        <f t="shared" si="25"/>
        <v>23.33333333</v>
      </c>
      <c r="BB27" s="21" t="s">
        <v>157</v>
      </c>
      <c r="BC27" s="22">
        <f>MAX(AX25:AX36) - MIN(AX25:AX36)</f>
        <v>48.33333333</v>
      </c>
      <c r="BD27" s="21" t="s">
        <v>156</v>
      </c>
      <c r="BE27" s="22">
        <f t="shared" si="26"/>
        <v>0</v>
      </c>
      <c r="BF27" s="22">
        <f t="shared" si="27"/>
        <v>3</v>
      </c>
      <c r="BG27" s="22">
        <f t="shared" si="28"/>
        <v>10</v>
      </c>
      <c r="BK27" s="21" t="s">
        <v>157</v>
      </c>
      <c r="BL27" s="22">
        <f>MAX(BG25:BG36) - MIN(BG25:BG36)</f>
        <v>55.83333333</v>
      </c>
      <c r="BM27" s="21" t="s">
        <v>156</v>
      </c>
      <c r="BN27" s="22">
        <f t="shared" si="29"/>
        <v>0</v>
      </c>
      <c r="BO27" s="22">
        <f t="shared" si="30"/>
        <v>1</v>
      </c>
      <c r="BP27" s="22">
        <f t="shared" si="31"/>
        <v>3.333333333</v>
      </c>
      <c r="BT27" s="21" t="s">
        <v>157</v>
      </c>
      <c r="BU27" s="22">
        <f>MAX(BP25:BP36) - MIN(BP25:BP36)</f>
        <v>36.66666667</v>
      </c>
      <c r="BW27" s="22">
        <f t="shared" si="32"/>
        <v>16.94444444</v>
      </c>
      <c r="BY27" s="21" t="s">
        <v>157</v>
      </c>
      <c r="BZ27" s="22">
        <f>MAX(BW25:BW36) - MIN(BW25:BW36)</f>
        <v>42.63888889</v>
      </c>
      <c r="CB27" s="21" t="s">
        <v>158</v>
      </c>
      <c r="CF27" s="21">
        <v>3.0</v>
      </c>
      <c r="CG27" s="21">
        <v>2.0</v>
      </c>
      <c r="CH27" s="23">
        <f t="shared" si="7"/>
        <v>0</v>
      </c>
      <c r="CI27" s="21">
        <v>5.0</v>
      </c>
      <c r="CJ27" s="21">
        <v>3.0</v>
      </c>
    </row>
    <row r="28">
      <c r="T28" s="21" t="s">
        <v>159</v>
      </c>
      <c r="U28" s="22">
        <f t="shared" si="14"/>
        <v>7</v>
      </c>
      <c r="V28" s="22">
        <f t="shared" si="15"/>
        <v>7</v>
      </c>
      <c r="W28" s="22">
        <f t="shared" si="16"/>
        <v>52.5</v>
      </c>
      <c r="AA28" s="21" t="s">
        <v>160</v>
      </c>
      <c r="AB28" s="22">
        <f>STDEV(W25:W36)</f>
        <v>15.75338668</v>
      </c>
      <c r="AC28" s="21" t="s">
        <v>159</v>
      </c>
      <c r="AD28" s="22">
        <f t="shared" si="17"/>
        <v>5</v>
      </c>
      <c r="AE28" s="22">
        <f t="shared" si="18"/>
        <v>9</v>
      </c>
      <c r="AF28" s="22">
        <f t="shared" si="19"/>
        <v>50.83333333</v>
      </c>
      <c r="AJ28" s="21" t="s">
        <v>160</v>
      </c>
      <c r="AK28" s="22">
        <f>STDEV(AF25:AF36)</f>
        <v>17.80045113</v>
      </c>
      <c r="AL28" s="21" t="s">
        <v>159</v>
      </c>
      <c r="AM28" s="22">
        <f t="shared" si="20"/>
        <v>3</v>
      </c>
      <c r="AN28" s="22">
        <f t="shared" si="21"/>
        <v>4</v>
      </c>
      <c r="AO28" s="22">
        <f t="shared" si="22"/>
        <v>25.83333333</v>
      </c>
      <c r="AS28" s="21" t="s">
        <v>160</v>
      </c>
      <c r="AT28" s="22">
        <f>STDEV(AO25:AO36)</f>
        <v>11.71975655</v>
      </c>
      <c r="AU28" s="21" t="s">
        <v>159</v>
      </c>
      <c r="AV28" s="22">
        <f t="shared" si="23"/>
        <v>5</v>
      </c>
      <c r="AW28" s="22">
        <f t="shared" si="24"/>
        <v>7</v>
      </c>
      <c r="AX28" s="22">
        <f t="shared" si="25"/>
        <v>44.16666667</v>
      </c>
      <c r="BB28" s="21" t="s">
        <v>160</v>
      </c>
      <c r="BC28" s="22">
        <f>STDEV(AX25:AX36)</f>
        <v>18.376327</v>
      </c>
      <c r="BD28" s="21" t="s">
        <v>159</v>
      </c>
      <c r="BE28" s="22">
        <f t="shared" si="26"/>
        <v>0</v>
      </c>
      <c r="BF28" s="22">
        <f t="shared" si="27"/>
        <v>0</v>
      </c>
      <c r="BG28" s="22">
        <f t="shared" si="28"/>
        <v>0</v>
      </c>
      <c r="BK28" s="21" t="s">
        <v>160</v>
      </c>
      <c r="BL28" s="22">
        <f>STDEV(BG25:BG36)</f>
        <v>16.30091092</v>
      </c>
      <c r="BM28" s="21" t="s">
        <v>159</v>
      </c>
      <c r="BN28" s="22">
        <f t="shared" si="29"/>
        <v>2</v>
      </c>
      <c r="BO28" s="22">
        <f t="shared" si="30"/>
        <v>2</v>
      </c>
      <c r="BP28" s="22">
        <f t="shared" si="31"/>
        <v>15</v>
      </c>
      <c r="BT28" s="21" t="s">
        <v>160</v>
      </c>
      <c r="BU28" s="22">
        <f>STDEV(BP25:BP36)</f>
        <v>11.61310758</v>
      </c>
      <c r="BW28" s="22">
        <f t="shared" si="32"/>
        <v>31.38888889</v>
      </c>
      <c r="BY28" s="21" t="s">
        <v>161</v>
      </c>
      <c r="BZ28" s="22">
        <f>STDEV(BW25:BW36)</f>
        <v>12.67283131</v>
      </c>
      <c r="CB28" s="21" t="s">
        <v>162</v>
      </c>
      <c r="CC28" s="22">
        <f>CORREL(BW25:BW36, CF19:CF30)</f>
        <v>0.5823967741</v>
      </c>
      <c r="CF28" s="21">
        <v>3.0</v>
      </c>
      <c r="CG28" s="21">
        <v>5.0</v>
      </c>
      <c r="CH28" s="23">
        <f t="shared" si="7"/>
        <v>1</v>
      </c>
      <c r="CI28" s="21">
        <v>6.0</v>
      </c>
      <c r="CJ28" s="21">
        <v>1.0</v>
      </c>
    </row>
    <row r="29">
      <c r="T29" s="21" t="s">
        <v>163</v>
      </c>
      <c r="U29" s="22">
        <f t="shared" si="14"/>
        <v>1</v>
      </c>
      <c r="V29" s="22">
        <f t="shared" si="15"/>
        <v>1</v>
      </c>
      <c r="W29" s="22">
        <f t="shared" si="16"/>
        <v>7.5</v>
      </c>
      <c r="AC29" s="21" t="s">
        <v>163</v>
      </c>
      <c r="AD29" s="22">
        <f t="shared" si="17"/>
        <v>1</v>
      </c>
      <c r="AE29" s="22">
        <f t="shared" si="18"/>
        <v>1</v>
      </c>
      <c r="AF29" s="22">
        <f t="shared" si="19"/>
        <v>7.5</v>
      </c>
      <c r="AL29" s="21" t="s">
        <v>163</v>
      </c>
      <c r="AM29" s="22">
        <f t="shared" si="20"/>
        <v>2</v>
      </c>
      <c r="AN29" s="22">
        <f t="shared" si="21"/>
        <v>1</v>
      </c>
      <c r="AO29" s="22">
        <f t="shared" si="22"/>
        <v>11.66666667</v>
      </c>
      <c r="AU29" s="21" t="s">
        <v>163</v>
      </c>
      <c r="AV29" s="22">
        <f t="shared" si="23"/>
        <v>2</v>
      </c>
      <c r="AW29" s="22">
        <f t="shared" si="24"/>
        <v>3</v>
      </c>
      <c r="AX29" s="22">
        <f t="shared" si="25"/>
        <v>18.33333333</v>
      </c>
      <c r="BD29" s="21" t="s">
        <v>163</v>
      </c>
      <c r="BE29" s="22">
        <f t="shared" si="26"/>
        <v>3</v>
      </c>
      <c r="BF29" s="22">
        <f t="shared" si="27"/>
        <v>2</v>
      </c>
      <c r="BG29" s="22">
        <f t="shared" si="28"/>
        <v>19.16666667</v>
      </c>
      <c r="BM29" s="21" t="s">
        <v>163</v>
      </c>
      <c r="BN29" s="22">
        <f t="shared" si="29"/>
        <v>2</v>
      </c>
      <c r="BO29" s="22">
        <f t="shared" si="30"/>
        <v>2</v>
      </c>
      <c r="BP29" s="22">
        <f t="shared" si="31"/>
        <v>15</v>
      </c>
      <c r="BW29" s="22">
        <f t="shared" si="32"/>
        <v>13.19444444</v>
      </c>
      <c r="CB29" s="21" t="s">
        <v>164</v>
      </c>
      <c r="CC29" s="22">
        <f>CORREL(BW25:BW36, CG19:CG30)</f>
        <v>0.213641842</v>
      </c>
      <c r="CF29" s="21">
        <v>5.0</v>
      </c>
      <c r="CG29" s="21">
        <v>3.0</v>
      </c>
      <c r="CH29" s="23">
        <f t="shared" si="7"/>
        <v>0</v>
      </c>
      <c r="CI29" s="21">
        <v>7.0</v>
      </c>
      <c r="CJ29" s="21">
        <v>2.0</v>
      </c>
    </row>
    <row r="30">
      <c r="T30" s="21" t="s">
        <v>165</v>
      </c>
      <c r="U30" s="22">
        <f t="shared" si="14"/>
        <v>4</v>
      </c>
      <c r="V30" s="22">
        <f t="shared" si="15"/>
        <v>4</v>
      </c>
      <c r="W30" s="22">
        <f t="shared" si="16"/>
        <v>30</v>
      </c>
      <c r="AC30" s="21" t="s">
        <v>165</v>
      </c>
      <c r="AD30" s="22">
        <f t="shared" si="17"/>
        <v>2</v>
      </c>
      <c r="AE30" s="22">
        <f t="shared" si="18"/>
        <v>2</v>
      </c>
      <c r="AF30" s="22">
        <f t="shared" si="19"/>
        <v>15</v>
      </c>
      <c r="AL30" s="21" t="s">
        <v>165</v>
      </c>
      <c r="AM30" s="22">
        <f t="shared" si="20"/>
        <v>3</v>
      </c>
      <c r="AN30" s="22">
        <f t="shared" si="21"/>
        <v>4</v>
      </c>
      <c r="AO30" s="22">
        <f t="shared" si="22"/>
        <v>25.83333333</v>
      </c>
      <c r="AU30" s="21" t="s">
        <v>165</v>
      </c>
      <c r="AV30" s="22">
        <f t="shared" si="23"/>
        <v>0</v>
      </c>
      <c r="AW30" s="22">
        <f t="shared" si="24"/>
        <v>0</v>
      </c>
      <c r="AX30" s="22">
        <f t="shared" si="25"/>
        <v>0</v>
      </c>
      <c r="BD30" s="21" t="s">
        <v>165</v>
      </c>
      <c r="BE30" s="22">
        <f t="shared" si="26"/>
        <v>4</v>
      </c>
      <c r="BF30" s="22">
        <f t="shared" si="27"/>
        <v>3</v>
      </c>
      <c r="BG30" s="22">
        <f t="shared" si="28"/>
        <v>26.66666667</v>
      </c>
      <c r="BM30" s="21" t="s">
        <v>165</v>
      </c>
      <c r="BN30" s="22">
        <f t="shared" si="29"/>
        <v>0</v>
      </c>
      <c r="BO30" s="22">
        <f t="shared" si="30"/>
        <v>0</v>
      </c>
      <c r="BP30" s="22">
        <f t="shared" si="31"/>
        <v>0</v>
      </c>
      <c r="BW30" s="22">
        <f t="shared" si="32"/>
        <v>16.25</v>
      </c>
      <c r="CB30" s="21" t="s">
        <v>166</v>
      </c>
      <c r="CC30" s="22">
        <f>CORREL(BW25:BW36, CH19:CH30)</f>
        <v>0.1139931069</v>
      </c>
      <c r="CF30" s="21">
        <v>7.0</v>
      </c>
      <c r="CG30" s="21">
        <v>1.0</v>
      </c>
      <c r="CH30" s="23">
        <f t="shared" si="7"/>
        <v>1</v>
      </c>
      <c r="CI30" s="21">
        <v>3.0</v>
      </c>
      <c r="CJ30" s="21">
        <v>5.0</v>
      </c>
    </row>
    <row r="31">
      <c r="T31" s="21" t="s">
        <v>167</v>
      </c>
      <c r="U31" s="22">
        <f t="shared" si="14"/>
        <v>0</v>
      </c>
      <c r="V31" s="22">
        <f t="shared" si="15"/>
        <v>1</v>
      </c>
      <c r="W31" s="22">
        <f t="shared" si="16"/>
        <v>3.333333333</v>
      </c>
      <c r="AC31" s="21" t="s">
        <v>167</v>
      </c>
      <c r="AD31" s="22">
        <f t="shared" si="17"/>
        <v>1</v>
      </c>
      <c r="AE31" s="22">
        <f t="shared" si="18"/>
        <v>0</v>
      </c>
      <c r="AF31" s="22">
        <f t="shared" si="19"/>
        <v>4.166666667</v>
      </c>
      <c r="AL31" s="21" t="s">
        <v>167</v>
      </c>
      <c r="AM31" s="22">
        <f t="shared" si="20"/>
        <v>2</v>
      </c>
      <c r="AN31" s="22">
        <f t="shared" si="21"/>
        <v>1</v>
      </c>
      <c r="AO31" s="22">
        <f t="shared" si="22"/>
        <v>11.66666667</v>
      </c>
      <c r="AU31" s="21" t="s">
        <v>167</v>
      </c>
      <c r="AV31" s="22">
        <f t="shared" si="23"/>
        <v>2</v>
      </c>
      <c r="AW31" s="22">
        <f t="shared" si="24"/>
        <v>2</v>
      </c>
      <c r="AX31" s="22">
        <f t="shared" si="25"/>
        <v>15</v>
      </c>
      <c r="BD31" s="21" t="s">
        <v>167</v>
      </c>
      <c r="BE31" s="22">
        <f t="shared" si="26"/>
        <v>3</v>
      </c>
      <c r="BF31" s="22">
        <f t="shared" si="27"/>
        <v>1</v>
      </c>
      <c r="BG31" s="22">
        <f t="shared" si="28"/>
        <v>15.83333333</v>
      </c>
      <c r="BM31" s="21" t="s">
        <v>167</v>
      </c>
      <c r="BN31" s="22">
        <f t="shared" si="29"/>
        <v>1</v>
      </c>
      <c r="BO31" s="22">
        <f t="shared" si="30"/>
        <v>0</v>
      </c>
      <c r="BP31" s="22">
        <f t="shared" si="31"/>
        <v>4.166666667</v>
      </c>
      <c r="BW31" s="22">
        <f t="shared" si="32"/>
        <v>9.027777778</v>
      </c>
      <c r="BY31" s="21" t="s">
        <v>168</v>
      </c>
      <c r="CB31" s="21" t="s">
        <v>169</v>
      </c>
      <c r="CC31" s="22">
        <f>CORREL(BW25:BW36, CI19:CI30)</f>
        <v>0.2382866896</v>
      </c>
    </row>
    <row r="32">
      <c r="T32" s="21" t="s">
        <v>170</v>
      </c>
      <c r="U32" s="22">
        <f t="shared" si="14"/>
        <v>4</v>
      </c>
      <c r="V32" s="22">
        <f t="shared" si="15"/>
        <v>6</v>
      </c>
      <c r="W32" s="22">
        <f t="shared" si="16"/>
        <v>36.66666667</v>
      </c>
      <c r="AC32" s="21" t="s">
        <v>170</v>
      </c>
      <c r="AD32" s="22">
        <f t="shared" si="17"/>
        <v>5</v>
      </c>
      <c r="AE32" s="22">
        <f t="shared" si="18"/>
        <v>7</v>
      </c>
      <c r="AF32" s="22">
        <f t="shared" si="19"/>
        <v>44.16666667</v>
      </c>
      <c r="AL32" s="21" t="s">
        <v>170</v>
      </c>
      <c r="AM32" s="22">
        <f t="shared" si="20"/>
        <v>5</v>
      </c>
      <c r="AN32" s="22">
        <f t="shared" si="21"/>
        <v>7</v>
      </c>
      <c r="AO32" s="22">
        <f t="shared" si="22"/>
        <v>44.16666667</v>
      </c>
      <c r="AU32" s="21" t="s">
        <v>170</v>
      </c>
      <c r="AV32" s="22">
        <f t="shared" si="23"/>
        <v>6</v>
      </c>
      <c r="AW32" s="22">
        <f t="shared" si="24"/>
        <v>7</v>
      </c>
      <c r="AX32" s="22">
        <f t="shared" si="25"/>
        <v>48.33333333</v>
      </c>
      <c r="BD32" s="21" t="s">
        <v>170</v>
      </c>
      <c r="BE32" s="22">
        <f t="shared" si="26"/>
        <v>7</v>
      </c>
      <c r="BF32" s="22">
        <f t="shared" si="27"/>
        <v>8</v>
      </c>
      <c r="BG32" s="22">
        <f t="shared" si="28"/>
        <v>55.83333333</v>
      </c>
      <c r="BM32" s="21" t="s">
        <v>170</v>
      </c>
      <c r="BN32" s="22">
        <f t="shared" si="29"/>
        <v>4</v>
      </c>
      <c r="BO32" s="22">
        <f t="shared" si="30"/>
        <v>6</v>
      </c>
      <c r="BP32" s="22">
        <f t="shared" si="31"/>
        <v>36.66666667</v>
      </c>
      <c r="BW32" s="22">
        <f t="shared" si="32"/>
        <v>44.30555556</v>
      </c>
      <c r="BY32" s="24" t="s">
        <v>149</v>
      </c>
      <c r="BZ32" s="24" t="s">
        <v>150</v>
      </c>
      <c r="CA32" s="24" t="s">
        <v>151</v>
      </c>
      <c r="CB32" s="21" t="s">
        <v>171</v>
      </c>
      <c r="CC32" s="22">
        <f>CORREL(BW25:BW36, CJ19:CJ30)</f>
        <v>0.0483487854</v>
      </c>
    </row>
    <row r="33">
      <c r="T33" s="21" t="s">
        <v>172</v>
      </c>
      <c r="U33" s="22">
        <f t="shared" si="14"/>
        <v>0</v>
      </c>
      <c r="V33" s="22">
        <f t="shared" si="15"/>
        <v>2</v>
      </c>
      <c r="W33" s="22">
        <f t="shared" si="16"/>
        <v>6.666666667</v>
      </c>
      <c r="AC33" s="21" t="s">
        <v>172</v>
      </c>
      <c r="AD33" s="22">
        <f t="shared" si="17"/>
        <v>0</v>
      </c>
      <c r="AE33" s="22">
        <f t="shared" si="18"/>
        <v>1</v>
      </c>
      <c r="AF33" s="22">
        <f t="shared" si="19"/>
        <v>3.333333333</v>
      </c>
      <c r="AL33" s="21" t="s">
        <v>172</v>
      </c>
      <c r="AM33" s="22">
        <f t="shared" si="20"/>
        <v>0</v>
      </c>
      <c r="AN33" s="22">
        <f t="shared" si="21"/>
        <v>0</v>
      </c>
      <c r="AO33" s="22">
        <f t="shared" si="22"/>
        <v>0</v>
      </c>
      <c r="AU33" s="21" t="s">
        <v>172</v>
      </c>
      <c r="AV33" s="22">
        <f t="shared" si="23"/>
        <v>0</v>
      </c>
      <c r="AW33" s="22">
        <f t="shared" si="24"/>
        <v>0</v>
      </c>
      <c r="AX33" s="22">
        <f t="shared" si="25"/>
        <v>0</v>
      </c>
      <c r="BD33" s="21" t="s">
        <v>172</v>
      </c>
      <c r="BE33" s="22">
        <f t="shared" si="26"/>
        <v>0</v>
      </c>
      <c r="BF33" s="22">
        <f t="shared" si="27"/>
        <v>0</v>
      </c>
      <c r="BG33" s="22">
        <f t="shared" si="28"/>
        <v>0</v>
      </c>
      <c r="BM33" s="21" t="s">
        <v>172</v>
      </c>
      <c r="BN33" s="22">
        <f t="shared" si="29"/>
        <v>0</v>
      </c>
      <c r="BO33" s="22">
        <f t="shared" si="30"/>
        <v>0</v>
      </c>
      <c r="BP33" s="22">
        <f t="shared" si="31"/>
        <v>0</v>
      </c>
      <c r="BW33" s="22">
        <f t="shared" si="32"/>
        <v>1.666666667</v>
      </c>
      <c r="BY33" s="24">
        <f t="shared" ref="BY33:BY44" si="33">(G76+H76+I76) / 3</f>
        <v>5.666666667</v>
      </c>
      <c r="BZ33" s="24">
        <f t="shared" ref="BZ33:BZ44" si="34">(J76+K76+L76) / 3</f>
        <v>4.333333333</v>
      </c>
      <c r="CA33" s="24">
        <f t="shared" ref="CA33:CA44" si="35">(M76+N76+O76) / 3</f>
        <v>4</v>
      </c>
    </row>
    <row r="34">
      <c r="T34" s="21" t="s">
        <v>173</v>
      </c>
      <c r="U34" s="22">
        <f t="shared" si="14"/>
        <v>0</v>
      </c>
      <c r="V34" s="22">
        <f t="shared" si="15"/>
        <v>0</v>
      </c>
      <c r="W34" s="22">
        <f t="shared" si="16"/>
        <v>0</v>
      </c>
      <c r="AC34" s="21" t="s">
        <v>173</v>
      </c>
      <c r="AD34" s="22">
        <f t="shared" si="17"/>
        <v>0</v>
      </c>
      <c r="AE34" s="22">
        <f t="shared" si="18"/>
        <v>0</v>
      </c>
      <c r="AF34" s="22">
        <f t="shared" si="19"/>
        <v>0</v>
      </c>
      <c r="AL34" s="21" t="s">
        <v>173</v>
      </c>
      <c r="AM34" s="22">
        <f t="shared" si="20"/>
        <v>0</v>
      </c>
      <c r="AN34" s="22">
        <f t="shared" si="21"/>
        <v>1</v>
      </c>
      <c r="AO34" s="22">
        <f t="shared" si="22"/>
        <v>3.333333333</v>
      </c>
      <c r="AU34" s="21" t="s">
        <v>173</v>
      </c>
      <c r="AV34" s="22">
        <f t="shared" si="23"/>
        <v>0</v>
      </c>
      <c r="AW34" s="22">
        <f t="shared" si="24"/>
        <v>2</v>
      </c>
      <c r="AX34" s="22">
        <f t="shared" si="25"/>
        <v>6.666666667</v>
      </c>
      <c r="BD34" s="21" t="s">
        <v>173</v>
      </c>
      <c r="BE34" s="22">
        <f t="shared" si="26"/>
        <v>0</v>
      </c>
      <c r="BF34" s="22">
        <f t="shared" si="27"/>
        <v>0</v>
      </c>
      <c r="BG34" s="22">
        <f t="shared" si="28"/>
        <v>0</v>
      </c>
      <c r="BM34" s="21" t="s">
        <v>173</v>
      </c>
      <c r="BN34" s="22">
        <f t="shared" si="29"/>
        <v>0</v>
      </c>
      <c r="BO34" s="22">
        <f t="shared" si="30"/>
        <v>0</v>
      </c>
      <c r="BP34" s="22">
        <f t="shared" si="31"/>
        <v>0</v>
      </c>
      <c r="BW34" s="22">
        <f t="shared" si="32"/>
        <v>1.666666667</v>
      </c>
      <c r="BY34" s="24">
        <f t="shared" si="33"/>
        <v>3.333333333</v>
      </c>
      <c r="BZ34" s="24">
        <f t="shared" si="34"/>
        <v>3.666666667</v>
      </c>
      <c r="CA34" s="24">
        <f t="shared" si="35"/>
        <v>2</v>
      </c>
    </row>
    <row r="35">
      <c r="T35" s="21" t="s">
        <v>174</v>
      </c>
      <c r="U35" s="22">
        <f t="shared" si="14"/>
        <v>1</v>
      </c>
      <c r="V35" s="22">
        <f t="shared" si="15"/>
        <v>1</v>
      </c>
      <c r="W35" s="22">
        <f t="shared" si="16"/>
        <v>7.5</v>
      </c>
      <c r="AC35" s="21" t="s">
        <v>174</v>
      </c>
      <c r="AD35" s="22">
        <f t="shared" si="17"/>
        <v>4</v>
      </c>
      <c r="AE35" s="22">
        <f t="shared" si="18"/>
        <v>6</v>
      </c>
      <c r="AF35" s="22">
        <f t="shared" si="19"/>
        <v>36.66666667</v>
      </c>
      <c r="AL35" s="21" t="s">
        <v>174</v>
      </c>
      <c r="AM35" s="22">
        <f t="shared" si="20"/>
        <v>4</v>
      </c>
      <c r="AN35" s="22">
        <f t="shared" si="21"/>
        <v>2</v>
      </c>
      <c r="AO35" s="22">
        <f t="shared" si="22"/>
        <v>23.33333333</v>
      </c>
      <c r="AU35" s="21" t="s">
        <v>174</v>
      </c>
      <c r="AV35" s="22">
        <f t="shared" si="23"/>
        <v>5</v>
      </c>
      <c r="AW35" s="22">
        <f t="shared" si="24"/>
        <v>5</v>
      </c>
      <c r="AX35" s="22">
        <f t="shared" si="25"/>
        <v>37.5</v>
      </c>
      <c r="BD35" s="21" t="s">
        <v>174</v>
      </c>
      <c r="BE35" s="22">
        <f t="shared" si="26"/>
        <v>2</v>
      </c>
      <c r="BF35" s="22">
        <f t="shared" si="27"/>
        <v>1</v>
      </c>
      <c r="BG35" s="22">
        <f t="shared" si="28"/>
        <v>11.66666667</v>
      </c>
      <c r="BM35" s="21" t="s">
        <v>174</v>
      </c>
      <c r="BN35" s="22">
        <f t="shared" si="29"/>
        <v>0</v>
      </c>
      <c r="BO35" s="22">
        <f t="shared" si="30"/>
        <v>0</v>
      </c>
      <c r="BP35" s="22">
        <f t="shared" si="31"/>
        <v>0</v>
      </c>
      <c r="BW35" s="22">
        <f t="shared" si="32"/>
        <v>19.44444444</v>
      </c>
      <c r="BY35" s="24">
        <f t="shared" si="33"/>
        <v>4</v>
      </c>
      <c r="BZ35" s="24">
        <f t="shared" si="34"/>
        <v>3.333333333</v>
      </c>
      <c r="CA35" s="24">
        <f t="shared" si="35"/>
        <v>3.666666667</v>
      </c>
    </row>
    <row r="36">
      <c r="T36" s="21" t="s">
        <v>175</v>
      </c>
      <c r="U36" s="22">
        <f t="shared" si="14"/>
        <v>4</v>
      </c>
      <c r="V36" s="22">
        <f t="shared" si="15"/>
        <v>2</v>
      </c>
      <c r="W36" s="22">
        <f t="shared" si="16"/>
        <v>23.33333333</v>
      </c>
      <c r="AC36" s="21" t="s">
        <v>175</v>
      </c>
      <c r="AD36" s="22">
        <f t="shared" si="17"/>
        <v>4</v>
      </c>
      <c r="AE36" s="22">
        <f t="shared" si="18"/>
        <v>7</v>
      </c>
      <c r="AF36" s="22">
        <f t="shared" si="19"/>
        <v>40</v>
      </c>
      <c r="AL36" s="21" t="s">
        <v>175</v>
      </c>
      <c r="AM36" s="22">
        <f t="shared" si="20"/>
        <v>2</v>
      </c>
      <c r="AN36" s="22">
        <f t="shared" si="21"/>
        <v>3</v>
      </c>
      <c r="AO36" s="22">
        <f t="shared" si="22"/>
        <v>18.33333333</v>
      </c>
      <c r="AU36" s="21" t="s">
        <v>175</v>
      </c>
      <c r="AV36" s="22">
        <f t="shared" si="23"/>
        <v>5</v>
      </c>
      <c r="AW36" s="22">
        <f t="shared" si="24"/>
        <v>8</v>
      </c>
      <c r="AX36" s="22">
        <f t="shared" si="25"/>
        <v>47.5</v>
      </c>
      <c r="BD36" s="21" t="s">
        <v>175</v>
      </c>
      <c r="BE36" s="22">
        <f t="shared" si="26"/>
        <v>5</v>
      </c>
      <c r="BF36" s="22">
        <f t="shared" si="27"/>
        <v>2</v>
      </c>
      <c r="BG36" s="22">
        <f t="shared" si="28"/>
        <v>27.5</v>
      </c>
      <c r="BM36" s="21" t="s">
        <v>175</v>
      </c>
      <c r="BN36" s="22">
        <f t="shared" si="29"/>
        <v>1</v>
      </c>
      <c r="BO36" s="22">
        <f t="shared" si="30"/>
        <v>2</v>
      </c>
      <c r="BP36" s="22">
        <f t="shared" si="31"/>
        <v>10.83333333</v>
      </c>
      <c r="BW36" s="22">
        <f t="shared" si="32"/>
        <v>27.91666667</v>
      </c>
      <c r="BY36" s="24">
        <f t="shared" si="33"/>
        <v>4</v>
      </c>
      <c r="BZ36" s="24">
        <f t="shared" si="34"/>
        <v>6.666666667</v>
      </c>
      <c r="CA36" s="24">
        <f t="shared" si="35"/>
        <v>5.333333333</v>
      </c>
    </row>
    <row r="37">
      <c r="BY37" s="24">
        <f t="shared" si="33"/>
        <v>2.333333333</v>
      </c>
      <c r="BZ37" s="24">
        <f t="shared" si="34"/>
        <v>5.333333333</v>
      </c>
      <c r="CA37" s="24">
        <f t="shared" si="35"/>
        <v>4.333333333</v>
      </c>
    </row>
    <row r="38">
      <c r="BY38" s="24">
        <f t="shared" si="33"/>
        <v>3.666666667</v>
      </c>
      <c r="BZ38" s="24">
        <f t="shared" si="34"/>
        <v>4</v>
      </c>
      <c r="CA38" s="24">
        <f t="shared" si="35"/>
        <v>3.333333333</v>
      </c>
    </row>
    <row r="39">
      <c r="BY39" s="24">
        <f t="shared" si="33"/>
        <v>5</v>
      </c>
      <c r="BZ39" s="24">
        <f t="shared" si="34"/>
        <v>4</v>
      </c>
      <c r="CA39" s="24">
        <f t="shared" si="35"/>
        <v>4</v>
      </c>
    </row>
    <row r="40">
      <c r="BY40" s="24">
        <f t="shared" si="33"/>
        <v>3.666666667</v>
      </c>
      <c r="BZ40" s="24">
        <f t="shared" si="34"/>
        <v>3</v>
      </c>
      <c r="CA40" s="24">
        <f t="shared" si="35"/>
        <v>4</v>
      </c>
    </row>
    <row r="41">
      <c r="BY41" s="24">
        <f t="shared" si="33"/>
        <v>5</v>
      </c>
      <c r="BZ41" s="24">
        <f t="shared" si="34"/>
        <v>6</v>
      </c>
      <c r="CA41" s="24">
        <f t="shared" si="35"/>
        <v>4</v>
      </c>
    </row>
    <row r="42">
      <c r="BY42" s="24">
        <f t="shared" si="33"/>
        <v>3</v>
      </c>
      <c r="BZ42" s="24">
        <f t="shared" si="34"/>
        <v>3.333333333</v>
      </c>
      <c r="CA42" s="24">
        <f t="shared" si="35"/>
        <v>3.666666667</v>
      </c>
    </row>
    <row r="43">
      <c r="BY43" s="24">
        <f t="shared" si="33"/>
        <v>3</v>
      </c>
      <c r="BZ43" s="24">
        <f t="shared" si="34"/>
        <v>3.333333333</v>
      </c>
      <c r="CA43" s="24">
        <f t="shared" si="35"/>
        <v>4.666666667</v>
      </c>
    </row>
    <row r="44">
      <c r="BY44" s="24">
        <f t="shared" si="33"/>
        <v>3.333333333</v>
      </c>
      <c r="BZ44" s="24">
        <f t="shared" si="34"/>
        <v>3</v>
      </c>
      <c r="CA44" s="24">
        <f t="shared" si="35"/>
        <v>4.333333333</v>
      </c>
    </row>
    <row r="45">
      <c r="H45" s="21" t="s">
        <v>176</v>
      </c>
    </row>
    <row r="46">
      <c r="H46" s="25" t="s">
        <v>0</v>
      </c>
      <c r="I46" s="26" t="s">
        <v>1</v>
      </c>
      <c r="J46" s="26" t="s">
        <v>2</v>
      </c>
      <c r="K46" s="26" t="s">
        <v>3</v>
      </c>
      <c r="L46" s="26" t="s">
        <v>4</v>
      </c>
      <c r="M46" s="26" t="s">
        <v>5</v>
      </c>
      <c r="N46" s="26" t="s">
        <v>6</v>
      </c>
      <c r="O46" s="26" t="s">
        <v>7</v>
      </c>
      <c r="P46" s="26" t="s">
        <v>8</v>
      </c>
      <c r="Q46" s="26" t="s">
        <v>9</v>
      </c>
      <c r="R46" s="26" t="s">
        <v>10</v>
      </c>
      <c r="S46" s="26" t="s">
        <v>1</v>
      </c>
      <c r="T46" s="26" t="s">
        <v>2</v>
      </c>
      <c r="U46" s="26" t="s">
        <v>3</v>
      </c>
      <c r="V46" s="26" t="s">
        <v>4</v>
      </c>
      <c r="W46" s="26" t="s">
        <v>5</v>
      </c>
      <c r="X46" s="26" t="s">
        <v>6</v>
      </c>
      <c r="Y46" s="26" t="s">
        <v>7</v>
      </c>
      <c r="Z46" s="26" t="s">
        <v>8</v>
      </c>
      <c r="AA46" s="26" t="s">
        <v>9</v>
      </c>
      <c r="AB46" s="26" t="s">
        <v>11</v>
      </c>
      <c r="AC46" s="26" t="s">
        <v>12</v>
      </c>
      <c r="AD46" s="26" t="s">
        <v>13</v>
      </c>
      <c r="AE46" s="26" t="s">
        <v>14</v>
      </c>
      <c r="AF46" s="26" t="s">
        <v>15</v>
      </c>
      <c r="AG46" s="26" t="s">
        <v>16</v>
      </c>
      <c r="AH46" s="26" t="s">
        <v>17</v>
      </c>
      <c r="AI46" s="26" t="s">
        <v>18</v>
      </c>
      <c r="AJ46" s="26" t="s">
        <v>19</v>
      </c>
      <c r="AK46" s="26" t="s">
        <v>20</v>
      </c>
      <c r="AL46" s="26" t="s">
        <v>21</v>
      </c>
      <c r="AM46" s="26" t="s">
        <v>22</v>
      </c>
      <c r="AN46" s="26" t="s">
        <v>23</v>
      </c>
      <c r="AO46" s="26" t="s">
        <v>24</v>
      </c>
      <c r="AP46" s="26" t="s">
        <v>25</v>
      </c>
      <c r="AQ46" s="26" t="s">
        <v>26</v>
      </c>
      <c r="AR46" s="26" t="s">
        <v>27</v>
      </c>
      <c r="AS46" s="26" t="s">
        <v>28</v>
      </c>
      <c r="AT46" s="26" t="s">
        <v>29</v>
      </c>
      <c r="AU46" s="26" t="s">
        <v>30</v>
      </c>
      <c r="AV46" s="26" t="s">
        <v>31</v>
      </c>
      <c r="AW46" s="26" t="s">
        <v>32</v>
      </c>
      <c r="AX46" s="26" t="s">
        <v>33</v>
      </c>
      <c r="AY46" s="26" t="s">
        <v>34</v>
      </c>
      <c r="AZ46" s="26" t="s">
        <v>35</v>
      </c>
      <c r="BA46" s="26" t="s">
        <v>36</v>
      </c>
      <c r="BB46" s="26" t="s">
        <v>37</v>
      </c>
      <c r="BC46" s="26" t="s">
        <v>38</v>
      </c>
      <c r="BD46" s="26" t="s">
        <v>39</v>
      </c>
      <c r="BE46" s="26" t="s">
        <v>40</v>
      </c>
      <c r="BF46" s="26" t="s">
        <v>41</v>
      </c>
      <c r="BG46" s="26" t="s">
        <v>42</v>
      </c>
      <c r="BH46" s="26" t="s">
        <v>43</v>
      </c>
      <c r="BI46" s="26" t="s">
        <v>44</v>
      </c>
      <c r="BJ46" s="26" t="s">
        <v>45</v>
      </c>
      <c r="BK46" s="26" t="s">
        <v>46</v>
      </c>
      <c r="BL46" s="26" t="s">
        <v>47</v>
      </c>
      <c r="BM46" s="26" t="s">
        <v>48</v>
      </c>
      <c r="BN46" s="26" t="s">
        <v>49</v>
      </c>
      <c r="BO46" s="26" t="s">
        <v>50</v>
      </c>
      <c r="BP46" s="26" t="s">
        <v>51</v>
      </c>
      <c r="BQ46" s="26" t="s">
        <v>52</v>
      </c>
      <c r="BR46" s="26" t="s">
        <v>53</v>
      </c>
      <c r="BS46" s="26" t="s">
        <v>54</v>
      </c>
      <c r="BT46" s="26" t="s">
        <v>55</v>
      </c>
      <c r="BU46" s="26" t="s">
        <v>56</v>
      </c>
      <c r="BV46" s="26" t="s">
        <v>57</v>
      </c>
      <c r="BW46" s="26" t="s">
        <v>58</v>
      </c>
      <c r="BX46" s="26" t="s">
        <v>59</v>
      </c>
      <c r="BY46" s="26" t="s">
        <v>60</v>
      </c>
      <c r="BZ46" s="26" t="s">
        <v>61</v>
      </c>
      <c r="CA46" s="26" t="s">
        <v>62</v>
      </c>
      <c r="CB46" s="26" t="s">
        <v>63</v>
      </c>
      <c r="CC46" s="26" t="s">
        <v>64</v>
      </c>
      <c r="CD46" s="26" t="s">
        <v>65</v>
      </c>
      <c r="CE46" s="26" t="s">
        <v>66</v>
      </c>
      <c r="CF46" s="26" t="s">
        <v>67</v>
      </c>
      <c r="CG46" s="26" t="s">
        <v>68</v>
      </c>
      <c r="CH46" s="26" t="s">
        <v>69</v>
      </c>
      <c r="CI46" s="26" t="s">
        <v>70</v>
      </c>
      <c r="CJ46" s="26" t="s">
        <v>71</v>
      </c>
      <c r="CK46" s="26" t="s">
        <v>72</v>
      </c>
      <c r="CL46" s="26" t="s">
        <v>73</v>
      </c>
      <c r="CM46" s="26" t="s">
        <v>74</v>
      </c>
      <c r="CN46" s="26" t="s">
        <v>75</v>
      </c>
      <c r="CO46" s="26" t="s">
        <v>76</v>
      </c>
      <c r="CP46" s="26" t="s">
        <v>77</v>
      </c>
      <c r="CQ46" s="26" t="s">
        <v>78</v>
      </c>
      <c r="CR46" s="26" t="s">
        <v>79</v>
      </c>
      <c r="CS46" s="26" t="s">
        <v>80</v>
      </c>
      <c r="CT46" s="26" t="s">
        <v>81</v>
      </c>
      <c r="CU46" s="26" t="s">
        <v>82</v>
      </c>
      <c r="CV46" s="26" t="s">
        <v>83</v>
      </c>
      <c r="CW46" s="26" t="s">
        <v>84</v>
      </c>
      <c r="CX46" s="26" t="s">
        <v>85</v>
      </c>
      <c r="CY46" s="26" t="s">
        <v>86</v>
      </c>
      <c r="CZ46" s="26" t="s">
        <v>87</v>
      </c>
      <c r="DA46" s="26" t="s">
        <v>88</v>
      </c>
      <c r="DB46" s="26" t="s">
        <v>89</v>
      </c>
      <c r="DC46" s="26" t="s">
        <v>90</v>
      </c>
      <c r="DD46" s="26" t="s">
        <v>91</v>
      </c>
      <c r="DE46" s="26" t="s">
        <v>92</v>
      </c>
      <c r="DF46" s="26" t="s">
        <v>93</v>
      </c>
      <c r="DG46" s="26" t="s">
        <v>94</v>
      </c>
      <c r="DH46" s="26" t="s">
        <v>95</v>
      </c>
      <c r="DI46" s="27" t="s">
        <v>96</v>
      </c>
      <c r="DJ46" s="28"/>
      <c r="DK46" s="28"/>
      <c r="DL46" s="28"/>
      <c r="DM46" s="28"/>
      <c r="DN46" s="28"/>
    </row>
    <row r="47">
      <c r="H47" s="29">
        <v>45586.62137846065</v>
      </c>
      <c r="I47" s="30">
        <v>1.0</v>
      </c>
      <c r="J47" s="30">
        <v>2.0</v>
      </c>
      <c r="K47" s="30">
        <v>2.0</v>
      </c>
      <c r="L47" s="30">
        <v>2.0</v>
      </c>
      <c r="M47" s="30">
        <v>1.0</v>
      </c>
      <c r="N47" s="30">
        <v>1.0</v>
      </c>
      <c r="O47" s="30">
        <v>1.0</v>
      </c>
      <c r="P47" s="30">
        <v>2.0</v>
      </c>
      <c r="Q47" s="30">
        <v>3.0</v>
      </c>
      <c r="R47" s="31"/>
      <c r="S47" s="30">
        <v>2.0</v>
      </c>
      <c r="T47" s="30">
        <v>1.0</v>
      </c>
      <c r="U47" s="30">
        <v>1.0</v>
      </c>
      <c r="V47" s="30">
        <v>1.0</v>
      </c>
      <c r="W47" s="30">
        <v>1.0</v>
      </c>
      <c r="X47" s="30">
        <v>2.0</v>
      </c>
      <c r="Y47" s="30">
        <v>2.0</v>
      </c>
      <c r="Z47" s="30">
        <v>1.0</v>
      </c>
      <c r="AA47" s="30">
        <v>1.0</v>
      </c>
      <c r="AB47" s="32" t="s">
        <v>97</v>
      </c>
      <c r="AC47" s="32" t="s">
        <v>97</v>
      </c>
      <c r="AD47" s="32" t="s">
        <v>98</v>
      </c>
      <c r="AE47" s="32" t="s">
        <v>97</v>
      </c>
      <c r="AF47" s="32" t="s">
        <v>97</v>
      </c>
      <c r="AG47" s="32" t="s">
        <v>97</v>
      </c>
      <c r="AH47" s="32" t="s">
        <v>99</v>
      </c>
      <c r="AI47" s="32" t="s">
        <v>98</v>
      </c>
      <c r="AJ47" s="32" t="s">
        <v>98</v>
      </c>
      <c r="AK47" s="32" t="s">
        <v>98</v>
      </c>
      <c r="AL47" s="32" t="s">
        <v>97</v>
      </c>
      <c r="AM47" s="32" t="s">
        <v>98</v>
      </c>
      <c r="AN47" s="32" t="s">
        <v>97</v>
      </c>
      <c r="AO47" s="32" t="s">
        <v>97</v>
      </c>
      <c r="AP47" s="32" t="s">
        <v>98</v>
      </c>
      <c r="AQ47" s="32" t="s">
        <v>98</v>
      </c>
      <c r="AR47" s="32" t="s">
        <v>97</v>
      </c>
      <c r="AS47" s="32" t="s">
        <v>98</v>
      </c>
      <c r="AT47" s="32" t="s">
        <v>98</v>
      </c>
      <c r="AU47" s="32" t="s">
        <v>97</v>
      </c>
      <c r="AV47" s="32" t="s">
        <v>97</v>
      </c>
      <c r="AW47" s="32" t="s">
        <v>97</v>
      </c>
      <c r="AX47" s="32" t="s">
        <v>97</v>
      </c>
      <c r="AY47" s="32" t="s">
        <v>97</v>
      </c>
      <c r="AZ47" s="32" t="s">
        <v>99</v>
      </c>
      <c r="BA47" s="32" t="s">
        <v>97</v>
      </c>
      <c r="BB47" s="32" t="s">
        <v>99</v>
      </c>
      <c r="BC47" s="32" t="s">
        <v>98</v>
      </c>
      <c r="BD47" s="32" t="s">
        <v>97</v>
      </c>
      <c r="BE47" s="32" t="s">
        <v>98</v>
      </c>
      <c r="BF47" s="32" t="s">
        <v>99</v>
      </c>
      <c r="BG47" s="32" t="s">
        <v>97</v>
      </c>
      <c r="BH47" s="32" t="s">
        <v>97</v>
      </c>
      <c r="BI47" s="32" t="s">
        <v>98</v>
      </c>
      <c r="BJ47" s="32" t="s">
        <v>98</v>
      </c>
      <c r="BK47" s="32" t="s">
        <v>99</v>
      </c>
      <c r="BL47" s="32" t="s">
        <v>97</v>
      </c>
      <c r="BM47" s="32" t="s">
        <v>98</v>
      </c>
      <c r="BN47" s="32" t="s">
        <v>98</v>
      </c>
      <c r="BO47" s="32" t="s">
        <v>97</v>
      </c>
      <c r="BP47" s="32" t="s">
        <v>97</v>
      </c>
      <c r="BQ47" s="32" t="s">
        <v>97</v>
      </c>
      <c r="BR47" s="32" t="s">
        <v>98</v>
      </c>
      <c r="BS47" s="32" t="s">
        <v>97</v>
      </c>
      <c r="BT47" s="32" t="s">
        <v>99</v>
      </c>
      <c r="BU47" s="32" t="s">
        <v>98</v>
      </c>
      <c r="BV47" s="32" t="s">
        <v>97</v>
      </c>
      <c r="BW47" s="32" t="s">
        <v>98</v>
      </c>
      <c r="BX47" s="32" t="s">
        <v>98</v>
      </c>
      <c r="BY47" s="32" t="s">
        <v>97</v>
      </c>
      <c r="BZ47" s="32" t="s">
        <v>97</v>
      </c>
      <c r="CA47" s="32" t="s">
        <v>98</v>
      </c>
      <c r="CB47" s="32" t="s">
        <v>97</v>
      </c>
      <c r="CC47" s="32" t="s">
        <v>99</v>
      </c>
      <c r="CD47" s="30">
        <v>6.0</v>
      </c>
      <c r="CE47" s="30">
        <v>6.0</v>
      </c>
      <c r="CF47" s="30">
        <v>5.0</v>
      </c>
      <c r="CG47" s="30">
        <v>3.0</v>
      </c>
      <c r="CH47" s="30">
        <v>6.0</v>
      </c>
      <c r="CI47" s="30">
        <v>4.0</v>
      </c>
      <c r="CJ47" s="30">
        <v>5.0</v>
      </c>
      <c r="CK47" s="30">
        <v>5.0</v>
      </c>
      <c r="CL47" s="30">
        <v>6.0</v>
      </c>
      <c r="CM47" s="30">
        <v>1.0</v>
      </c>
      <c r="CN47" s="30">
        <v>3.0</v>
      </c>
      <c r="CO47" s="32" t="s">
        <v>100</v>
      </c>
      <c r="CP47" s="30">
        <v>4.0</v>
      </c>
      <c r="CQ47" s="30">
        <v>1.0</v>
      </c>
      <c r="CR47" s="32" t="s">
        <v>101</v>
      </c>
      <c r="CS47" s="32" t="s">
        <v>102</v>
      </c>
      <c r="CT47" s="32" t="s">
        <v>103</v>
      </c>
      <c r="CU47" s="32" t="s">
        <v>104</v>
      </c>
      <c r="CV47" s="31"/>
      <c r="CW47" s="31"/>
      <c r="CX47" s="31"/>
      <c r="CY47" s="31"/>
      <c r="CZ47" s="31"/>
      <c r="DA47" s="31"/>
      <c r="DB47" s="31"/>
      <c r="DC47" s="31"/>
      <c r="DD47" s="31"/>
      <c r="DE47" s="31"/>
      <c r="DF47" s="31"/>
      <c r="DG47" s="31"/>
      <c r="DH47" s="31"/>
      <c r="DI47" s="33">
        <v>28.5</v>
      </c>
      <c r="DJ47" s="28"/>
      <c r="DK47" s="28"/>
      <c r="DL47" s="28"/>
      <c r="DM47" s="28"/>
      <c r="DN47" s="28"/>
    </row>
    <row r="48">
      <c r="H48" s="29">
        <v>45586.65813443287</v>
      </c>
      <c r="I48" s="30">
        <v>2.0</v>
      </c>
      <c r="J48" s="30">
        <v>3.0</v>
      </c>
      <c r="K48" s="30">
        <v>2.0</v>
      </c>
      <c r="L48" s="30">
        <v>2.0</v>
      </c>
      <c r="M48" s="30">
        <v>2.0</v>
      </c>
      <c r="N48" s="30">
        <v>2.0</v>
      </c>
      <c r="O48" s="30">
        <v>1.0</v>
      </c>
      <c r="P48" s="30">
        <v>2.0</v>
      </c>
      <c r="Q48" s="30">
        <v>3.0</v>
      </c>
      <c r="R48" s="31"/>
      <c r="S48" s="30">
        <v>3.0</v>
      </c>
      <c r="T48" s="30">
        <v>2.0</v>
      </c>
      <c r="U48" s="30">
        <v>1.0</v>
      </c>
      <c r="V48" s="30">
        <v>2.0</v>
      </c>
      <c r="W48" s="30">
        <v>2.0</v>
      </c>
      <c r="X48" s="30">
        <v>2.0</v>
      </c>
      <c r="Y48" s="30">
        <v>3.0</v>
      </c>
      <c r="Z48" s="30">
        <v>1.0</v>
      </c>
      <c r="AA48" s="30">
        <v>2.0</v>
      </c>
      <c r="AB48" s="32" t="s">
        <v>99</v>
      </c>
      <c r="AC48" s="32" t="s">
        <v>97</v>
      </c>
      <c r="AD48" s="32" t="s">
        <v>97</v>
      </c>
      <c r="AE48" s="32" t="s">
        <v>98</v>
      </c>
      <c r="AF48" s="32" t="s">
        <v>97</v>
      </c>
      <c r="AG48" s="32" t="s">
        <v>97</v>
      </c>
      <c r="AH48" s="32" t="s">
        <v>97</v>
      </c>
      <c r="AI48" s="32" t="s">
        <v>99</v>
      </c>
      <c r="AJ48" s="32" t="s">
        <v>98</v>
      </c>
      <c r="AK48" s="32" t="s">
        <v>97</v>
      </c>
      <c r="AL48" s="32" t="s">
        <v>97</v>
      </c>
      <c r="AM48" s="32" t="s">
        <v>97</v>
      </c>
      <c r="AN48" s="32" t="s">
        <v>98</v>
      </c>
      <c r="AO48" s="32" t="s">
        <v>97</v>
      </c>
      <c r="AP48" s="32" t="s">
        <v>97</v>
      </c>
      <c r="AQ48" s="32" t="s">
        <v>97</v>
      </c>
      <c r="AR48" s="32" t="s">
        <v>99</v>
      </c>
      <c r="AS48" s="32" t="s">
        <v>99</v>
      </c>
      <c r="AT48" s="32" t="s">
        <v>97</v>
      </c>
      <c r="AU48" s="32" t="s">
        <v>97</v>
      </c>
      <c r="AV48" s="32" t="s">
        <v>98</v>
      </c>
      <c r="AW48" s="32" t="s">
        <v>98</v>
      </c>
      <c r="AX48" s="32" t="s">
        <v>97</v>
      </c>
      <c r="AY48" s="32" t="s">
        <v>97</v>
      </c>
      <c r="AZ48" s="32" t="s">
        <v>98</v>
      </c>
      <c r="BA48" s="32" t="s">
        <v>99</v>
      </c>
      <c r="BB48" s="32" t="s">
        <v>99</v>
      </c>
      <c r="BC48" s="32" t="s">
        <v>97</v>
      </c>
      <c r="BD48" s="32" t="s">
        <v>97</v>
      </c>
      <c r="BE48" s="32" t="s">
        <v>97</v>
      </c>
      <c r="BF48" s="32" t="s">
        <v>97</v>
      </c>
      <c r="BG48" s="32" t="s">
        <v>98</v>
      </c>
      <c r="BH48" s="32" t="s">
        <v>98</v>
      </c>
      <c r="BI48" s="32" t="s">
        <v>98</v>
      </c>
      <c r="BJ48" s="32" t="s">
        <v>99</v>
      </c>
      <c r="BK48" s="32" t="s">
        <v>99</v>
      </c>
      <c r="BL48" s="32" t="s">
        <v>97</v>
      </c>
      <c r="BM48" s="32" t="s">
        <v>97</v>
      </c>
      <c r="BN48" s="32" t="s">
        <v>97</v>
      </c>
      <c r="BO48" s="32" t="s">
        <v>97</v>
      </c>
      <c r="BP48" s="32" t="s">
        <v>97</v>
      </c>
      <c r="BQ48" s="32" t="s">
        <v>97</v>
      </c>
      <c r="BR48" s="32" t="s">
        <v>98</v>
      </c>
      <c r="BS48" s="32" t="s">
        <v>98</v>
      </c>
      <c r="BT48" s="32" t="s">
        <v>98</v>
      </c>
      <c r="BU48" s="32" t="s">
        <v>97</v>
      </c>
      <c r="BV48" s="32" t="s">
        <v>97</v>
      </c>
      <c r="BW48" s="32" t="s">
        <v>97</v>
      </c>
      <c r="BX48" s="32" t="s">
        <v>97</v>
      </c>
      <c r="BY48" s="32" t="s">
        <v>97</v>
      </c>
      <c r="BZ48" s="32" t="s">
        <v>97</v>
      </c>
      <c r="CA48" s="32" t="s">
        <v>97</v>
      </c>
      <c r="CB48" s="32" t="s">
        <v>98</v>
      </c>
      <c r="CC48" s="32" t="s">
        <v>97</v>
      </c>
      <c r="CD48" s="30">
        <v>5.0</v>
      </c>
      <c r="CE48" s="30">
        <v>3.0</v>
      </c>
      <c r="CF48" s="30">
        <v>4.0</v>
      </c>
      <c r="CG48" s="30">
        <v>3.0</v>
      </c>
      <c r="CH48" s="30">
        <v>4.0</v>
      </c>
      <c r="CI48" s="30">
        <v>3.0</v>
      </c>
      <c r="CJ48" s="30">
        <v>4.0</v>
      </c>
      <c r="CK48" s="30">
        <v>5.0</v>
      </c>
      <c r="CL48" s="30">
        <v>6.0</v>
      </c>
      <c r="CM48" s="30">
        <v>4.0</v>
      </c>
      <c r="CN48" s="30">
        <v>3.0</v>
      </c>
      <c r="CO48" s="32" t="s">
        <v>100</v>
      </c>
      <c r="CP48" s="30">
        <v>3.0</v>
      </c>
      <c r="CQ48" s="30">
        <v>2.0</v>
      </c>
      <c r="CR48" s="32" t="s">
        <v>109</v>
      </c>
      <c r="CS48" s="32" t="s">
        <v>110</v>
      </c>
      <c r="CT48" s="32" t="s">
        <v>111</v>
      </c>
      <c r="CU48" s="32" t="s">
        <v>112</v>
      </c>
      <c r="CV48" s="31"/>
      <c r="CW48" s="31"/>
      <c r="CX48" s="31"/>
      <c r="CY48" s="31"/>
      <c r="CZ48" s="31"/>
      <c r="DA48" s="31"/>
      <c r="DB48" s="31"/>
      <c r="DC48" s="31"/>
      <c r="DD48" s="31"/>
      <c r="DE48" s="31"/>
      <c r="DF48" s="31"/>
      <c r="DG48" s="31"/>
      <c r="DH48" s="31"/>
      <c r="DI48" s="34"/>
      <c r="DJ48" s="28"/>
      <c r="DK48" s="28"/>
      <c r="DL48" s="28"/>
      <c r="DM48" s="28"/>
      <c r="DN48" s="28"/>
    </row>
    <row r="49">
      <c r="H49" s="35">
        <v>45586.665515671295</v>
      </c>
      <c r="I49" s="36">
        <v>1.0</v>
      </c>
      <c r="J49" s="36">
        <v>2.0</v>
      </c>
      <c r="K49" s="36">
        <v>2.0</v>
      </c>
      <c r="L49" s="36">
        <v>2.0</v>
      </c>
      <c r="M49" s="36">
        <v>1.0</v>
      </c>
      <c r="N49" s="36">
        <v>1.0</v>
      </c>
      <c r="O49" s="36">
        <v>1.0</v>
      </c>
      <c r="P49" s="36">
        <v>2.0</v>
      </c>
      <c r="Q49" s="36">
        <v>2.0</v>
      </c>
      <c r="R49" s="37"/>
      <c r="S49" s="36">
        <v>3.0</v>
      </c>
      <c r="T49" s="36">
        <v>1.0</v>
      </c>
      <c r="U49" s="36">
        <v>1.0</v>
      </c>
      <c r="V49" s="36">
        <v>1.0</v>
      </c>
      <c r="W49" s="36">
        <v>1.0</v>
      </c>
      <c r="X49" s="36">
        <v>2.0</v>
      </c>
      <c r="Y49" s="36">
        <v>2.0</v>
      </c>
      <c r="Z49" s="36">
        <v>2.0</v>
      </c>
      <c r="AA49" s="36">
        <v>1.0</v>
      </c>
      <c r="AB49" s="38" t="s">
        <v>99</v>
      </c>
      <c r="AC49" s="38" t="s">
        <v>99</v>
      </c>
      <c r="AD49" s="38" t="s">
        <v>98</v>
      </c>
      <c r="AE49" s="38" t="s">
        <v>99</v>
      </c>
      <c r="AF49" s="38" t="s">
        <v>98</v>
      </c>
      <c r="AG49" s="38" t="s">
        <v>98</v>
      </c>
      <c r="AH49" s="38" t="s">
        <v>98</v>
      </c>
      <c r="AI49" s="38" t="s">
        <v>99</v>
      </c>
      <c r="AJ49" s="38" t="s">
        <v>99</v>
      </c>
      <c r="AK49" s="38" t="s">
        <v>99</v>
      </c>
      <c r="AL49" s="38" t="s">
        <v>98</v>
      </c>
      <c r="AM49" s="38" t="s">
        <v>98</v>
      </c>
      <c r="AN49" s="38" t="s">
        <v>98</v>
      </c>
      <c r="AO49" s="38" t="s">
        <v>98</v>
      </c>
      <c r="AP49" s="38" t="s">
        <v>98</v>
      </c>
      <c r="AQ49" s="38" t="s">
        <v>99</v>
      </c>
      <c r="AR49" s="38" t="s">
        <v>99</v>
      </c>
      <c r="AS49" s="38" t="s">
        <v>113</v>
      </c>
      <c r="AT49" s="38" t="s">
        <v>99</v>
      </c>
      <c r="AU49" s="38" t="s">
        <v>98</v>
      </c>
      <c r="AV49" s="38" t="s">
        <v>97</v>
      </c>
      <c r="AW49" s="38" t="s">
        <v>97</v>
      </c>
      <c r="AX49" s="38" t="s">
        <v>97</v>
      </c>
      <c r="AY49" s="38" t="s">
        <v>97</v>
      </c>
      <c r="AZ49" s="38" t="s">
        <v>98</v>
      </c>
      <c r="BA49" s="38" t="s">
        <v>99</v>
      </c>
      <c r="BB49" s="38" t="s">
        <v>98</v>
      </c>
      <c r="BC49" s="38" t="s">
        <v>99</v>
      </c>
      <c r="BD49" s="38" t="s">
        <v>98</v>
      </c>
      <c r="BE49" s="38" t="s">
        <v>98</v>
      </c>
      <c r="BF49" s="38" t="s">
        <v>98</v>
      </c>
      <c r="BG49" s="38" t="s">
        <v>97</v>
      </c>
      <c r="BH49" s="38" t="s">
        <v>98</v>
      </c>
      <c r="BI49" s="38" t="s">
        <v>99</v>
      </c>
      <c r="BJ49" s="38" t="s">
        <v>99</v>
      </c>
      <c r="BK49" s="38" t="s">
        <v>99</v>
      </c>
      <c r="BL49" s="38" t="s">
        <v>97</v>
      </c>
      <c r="BM49" s="38" t="s">
        <v>97</v>
      </c>
      <c r="BN49" s="38" t="s">
        <v>97</v>
      </c>
      <c r="BO49" s="38" t="s">
        <v>97</v>
      </c>
      <c r="BP49" s="38" t="s">
        <v>97</v>
      </c>
      <c r="BQ49" s="38" t="s">
        <v>97</v>
      </c>
      <c r="BR49" s="38" t="s">
        <v>97</v>
      </c>
      <c r="BS49" s="38" t="s">
        <v>97</v>
      </c>
      <c r="BT49" s="38" t="s">
        <v>97</v>
      </c>
      <c r="BU49" s="38" t="s">
        <v>98</v>
      </c>
      <c r="BV49" s="38" t="s">
        <v>98</v>
      </c>
      <c r="BW49" s="38" t="s">
        <v>97</v>
      </c>
      <c r="BX49" s="38" t="s">
        <v>97</v>
      </c>
      <c r="BY49" s="38" t="s">
        <v>97</v>
      </c>
      <c r="BZ49" s="38" t="s">
        <v>97</v>
      </c>
      <c r="CA49" s="38" t="s">
        <v>97</v>
      </c>
      <c r="CB49" s="38" t="s">
        <v>98</v>
      </c>
      <c r="CC49" s="38" t="s">
        <v>98</v>
      </c>
      <c r="CD49" s="36">
        <v>5.0</v>
      </c>
      <c r="CE49" s="36">
        <v>2.0</v>
      </c>
      <c r="CF49" s="36">
        <v>5.0</v>
      </c>
      <c r="CG49" s="36">
        <v>6.0</v>
      </c>
      <c r="CH49" s="36">
        <v>7.0</v>
      </c>
      <c r="CI49" s="36">
        <v>7.0</v>
      </c>
      <c r="CJ49" s="36">
        <v>7.0</v>
      </c>
      <c r="CK49" s="36">
        <v>7.0</v>
      </c>
      <c r="CL49" s="36">
        <v>6.0</v>
      </c>
      <c r="CM49" s="36">
        <v>2.0</v>
      </c>
      <c r="CN49" s="36">
        <v>4.0</v>
      </c>
      <c r="CO49" s="38" t="s">
        <v>114</v>
      </c>
      <c r="CP49" s="36">
        <v>7.0</v>
      </c>
      <c r="CQ49" s="36">
        <v>1.0</v>
      </c>
      <c r="CR49" s="38" t="s">
        <v>115</v>
      </c>
      <c r="CS49" s="38" t="s">
        <v>116</v>
      </c>
      <c r="CT49" s="38" t="s">
        <v>117</v>
      </c>
      <c r="CU49" s="38" t="s">
        <v>118</v>
      </c>
      <c r="CV49" s="37"/>
      <c r="CW49" s="37"/>
      <c r="CX49" s="37"/>
      <c r="CY49" s="37"/>
      <c r="CZ49" s="37"/>
      <c r="DA49" s="37"/>
      <c r="DB49" s="37"/>
      <c r="DC49" s="37"/>
      <c r="DD49" s="37"/>
      <c r="DE49" s="37"/>
      <c r="DF49" s="37"/>
      <c r="DG49" s="37"/>
      <c r="DH49" s="37"/>
      <c r="DI49" s="39"/>
      <c r="DJ49" s="28"/>
      <c r="DK49" s="28"/>
      <c r="DL49" s="28"/>
      <c r="DM49" s="28"/>
      <c r="DN49" s="28"/>
    </row>
    <row r="50">
      <c r="H50" s="35">
        <v>45586.70750971065</v>
      </c>
      <c r="I50" s="36">
        <v>1.0</v>
      </c>
      <c r="J50" s="36">
        <v>1.0</v>
      </c>
      <c r="K50" s="36">
        <v>2.0</v>
      </c>
      <c r="L50" s="36">
        <v>2.0</v>
      </c>
      <c r="M50" s="36">
        <v>2.0</v>
      </c>
      <c r="N50" s="36">
        <v>1.0</v>
      </c>
      <c r="O50" s="36">
        <v>1.0</v>
      </c>
      <c r="P50" s="36">
        <v>1.0</v>
      </c>
      <c r="Q50" s="36">
        <v>2.0</v>
      </c>
      <c r="R50" s="37"/>
      <c r="S50" s="36">
        <v>2.0</v>
      </c>
      <c r="T50" s="36">
        <v>2.0</v>
      </c>
      <c r="U50" s="36">
        <v>1.0</v>
      </c>
      <c r="V50" s="36">
        <v>1.0</v>
      </c>
      <c r="W50" s="36">
        <v>1.0</v>
      </c>
      <c r="X50" s="36">
        <v>2.0</v>
      </c>
      <c r="Y50" s="36">
        <v>3.0</v>
      </c>
      <c r="Z50" s="36">
        <v>1.0</v>
      </c>
      <c r="AA50" s="36">
        <v>1.0</v>
      </c>
      <c r="AB50" s="38" t="s">
        <v>98</v>
      </c>
      <c r="AC50" s="38" t="s">
        <v>98</v>
      </c>
      <c r="AD50" s="38" t="s">
        <v>99</v>
      </c>
      <c r="AE50" s="38" t="s">
        <v>97</v>
      </c>
      <c r="AF50" s="38" t="s">
        <v>97</v>
      </c>
      <c r="AG50" s="38" t="s">
        <v>97</v>
      </c>
      <c r="AH50" s="38" t="s">
        <v>113</v>
      </c>
      <c r="AI50" s="38" t="s">
        <v>98</v>
      </c>
      <c r="AJ50" s="38" t="s">
        <v>97</v>
      </c>
      <c r="AK50" s="38" t="s">
        <v>98</v>
      </c>
      <c r="AL50" s="38" t="s">
        <v>97</v>
      </c>
      <c r="AM50" s="38" t="s">
        <v>98</v>
      </c>
      <c r="AN50" s="38" t="s">
        <v>97</v>
      </c>
      <c r="AO50" s="38" t="s">
        <v>97</v>
      </c>
      <c r="AP50" s="38" t="s">
        <v>97</v>
      </c>
      <c r="AQ50" s="38" t="s">
        <v>98</v>
      </c>
      <c r="AR50" s="38" t="s">
        <v>97</v>
      </c>
      <c r="AS50" s="38" t="s">
        <v>98</v>
      </c>
      <c r="AT50" s="38" t="s">
        <v>98</v>
      </c>
      <c r="AU50" s="38" t="s">
        <v>97</v>
      </c>
      <c r="AV50" s="38" t="s">
        <v>98</v>
      </c>
      <c r="AW50" s="38" t="s">
        <v>98</v>
      </c>
      <c r="AX50" s="38" t="s">
        <v>97</v>
      </c>
      <c r="AY50" s="38" t="s">
        <v>97</v>
      </c>
      <c r="AZ50" s="38" t="s">
        <v>99</v>
      </c>
      <c r="BA50" s="38" t="s">
        <v>98</v>
      </c>
      <c r="BB50" s="38" t="s">
        <v>98</v>
      </c>
      <c r="BC50" s="38" t="s">
        <v>97</v>
      </c>
      <c r="BD50" s="38" t="s">
        <v>97</v>
      </c>
      <c r="BE50" s="38" t="s">
        <v>97</v>
      </c>
      <c r="BF50" s="38" t="s">
        <v>97</v>
      </c>
      <c r="BG50" s="38" t="s">
        <v>97</v>
      </c>
      <c r="BH50" s="38" t="s">
        <v>97</v>
      </c>
      <c r="BI50" s="38" t="s">
        <v>97</v>
      </c>
      <c r="BJ50" s="38" t="s">
        <v>97</v>
      </c>
      <c r="BK50" s="38" t="s">
        <v>97</v>
      </c>
      <c r="BL50" s="38" t="s">
        <v>97</v>
      </c>
      <c r="BM50" s="38" t="s">
        <v>98</v>
      </c>
      <c r="BN50" s="38" t="s">
        <v>98</v>
      </c>
      <c r="BO50" s="38" t="s">
        <v>97</v>
      </c>
      <c r="BP50" s="38" t="s">
        <v>97</v>
      </c>
      <c r="BQ50" s="38" t="s">
        <v>97</v>
      </c>
      <c r="BR50" s="38" t="s">
        <v>99</v>
      </c>
      <c r="BS50" s="38" t="s">
        <v>97</v>
      </c>
      <c r="BT50" s="38" t="s">
        <v>98</v>
      </c>
      <c r="BU50" s="38" t="s">
        <v>97</v>
      </c>
      <c r="BV50" s="38" t="s">
        <v>97</v>
      </c>
      <c r="BW50" s="38" t="s">
        <v>97</v>
      </c>
      <c r="BX50" s="38" t="s">
        <v>97</v>
      </c>
      <c r="BY50" s="38" t="s">
        <v>97</v>
      </c>
      <c r="BZ50" s="38" t="s">
        <v>97</v>
      </c>
      <c r="CA50" s="38" t="s">
        <v>97</v>
      </c>
      <c r="CB50" s="38" t="s">
        <v>97</v>
      </c>
      <c r="CC50" s="38" t="s">
        <v>97</v>
      </c>
      <c r="CD50" s="36">
        <v>4.0</v>
      </c>
      <c r="CE50" s="36">
        <v>4.0</v>
      </c>
      <c r="CF50" s="36">
        <v>3.0</v>
      </c>
      <c r="CG50" s="36">
        <v>3.0</v>
      </c>
      <c r="CH50" s="36">
        <v>5.0</v>
      </c>
      <c r="CI50" s="36">
        <v>4.0</v>
      </c>
      <c r="CJ50" s="36">
        <v>3.0</v>
      </c>
      <c r="CK50" s="36">
        <v>2.0</v>
      </c>
      <c r="CL50" s="36">
        <v>3.0</v>
      </c>
      <c r="CM50" s="36">
        <v>2.0</v>
      </c>
      <c r="CN50" s="36">
        <v>2.0</v>
      </c>
      <c r="CO50" s="38" t="s">
        <v>114</v>
      </c>
      <c r="CP50" s="36">
        <v>7.0</v>
      </c>
      <c r="CQ50" s="36">
        <v>4.0</v>
      </c>
      <c r="CR50" s="36">
        <v>3.0</v>
      </c>
      <c r="CS50" s="38" t="s">
        <v>123</v>
      </c>
      <c r="CT50" s="38" t="s">
        <v>124</v>
      </c>
      <c r="CU50" s="38" t="s">
        <v>125</v>
      </c>
      <c r="CV50" s="38" t="s">
        <v>126</v>
      </c>
      <c r="CW50" s="37"/>
      <c r="CX50" s="37"/>
      <c r="CY50" s="37"/>
      <c r="CZ50" s="37"/>
      <c r="DA50" s="37"/>
      <c r="DB50" s="37"/>
      <c r="DC50" s="37"/>
      <c r="DD50" s="37"/>
      <c r="DE50" s="37"/>
      <c r="DF50" s="37"/>
      <c r="DG50" s="37"/>
      <c r="DH50" s="37"/>
      <c r="DI50" s="39"/>
      <c r="DJ50" s="28"/>
      <c r="DK50" s="28"/>
      <c r="DL50" s="28"/>
      <c r="DM50" s="28"/>
      <c r="DN50" s="28"/>
    </row>
    <row r="51">
      <c r="H51" s="35">
        <v>45590.58519675926</v>
      </c>
      <c r="I51" s="36">
        <v>2.0</v>
      </c>
      <c r="J51" s="36">
        <v>1.0</v>
      </c>
      <c r="K51" s="36">
        <v>2.0</v>
      </c>
      <c r="L51" s="36">
        <v>2.0</v>
      </c>
      <c r="M51" s="36">
        <v>2.0</v>
      </c>
      <c r="N51" s="36">
        <v>1.0</v>
      </c>
      <c r="O51" s="36">
        <v>1.0</v>
      </c>
      <c r="P51" s="36">
        <v>2.0</v>
      </c>
      <c r="Q51" s="36">
        <v>3.0</v>
      </c>
      <c r="R51" s="37"/>
      <c r="S51" s="36">
        <v>2.0</v>
      </c>
      <c r="T51" s="36">
        <v>2.0</v>
      </c>
      <c r="U51" s="36">
        <v>1.0</v>
      </c>
      <c r="V51" s="36">
        <v>1.0</v>
      </c>
      <c r="W51" s="36">
        <v>1.0</v>
      </c>
      <c r="X51" s="36">
        <v>2.0</v>
      </c>
      <c r="Y51" s="36">
        <v>3.0</v>
      </c>
      <c r="Z51" s="36">
        <v>1.0</v>
      </c>
      <c r="AA51" s="36">
        <v>1.0</v>
      </c>
      <c r="AB51" s="38" t="s">
        <v>98</v>
      </c>
      <c r="AC51" s="38" t="s">
        <v>98</v>
      </c>
      <c r="AD51" s="38" t="s">
        <v>98</v>
      </c>
      <c r="AE51" s="38" t="s">
        <v>98</v>
      </c>
      <c r="AF51" s="38" t="s">
        <v>98</v>
      </c>
      <c r="AG51" s="38" t="s">
        <v>98</v>
      </c>
      <c r="AH51" s="38" t="s">
        <v>98</v>
      </c>
      <c r="AI51" s="38" t="s">
        <v>98</v>
      </c>
      <c r="AJ51" s="38" t="s">
        <v>99</v>
      </c>
      <c r="AK51" s="38" t="s">
        <v>99</v>
      </c>
      <c r="AL51" s="38" t="s">
        <v>98</v>
      </c>
      <c r="AM51" s="38" t="s">
        <v>98</v>
      </c>
      <c r="AN51" s="38" t="s">
        <v>98</v>
      </c>
      <c r="AO51" s="38" t="s">
        <v>98</v>
      </c>
      <c r="AP51" s="38" t="s">
        <v>98</v>
      </c>
      <c r="AQ51" s="38" t="s">
        <v>98</v>
      </c>
      <c r="AR51" s="38" t="s">
        <v>99</v>
      </c>
      <c r="AS51" s="38" t="s">
        <v>99</v>
      </c>
      <c r="AT51" s="38" t="s">
        <v>99</v>
      </c>
      <c r="AU51" s="38" t="s">
        <v>98</v>
      </c>
      <c r="AV51" s="38" t="s">
        <v>98</v>
      </c>
      <c r="AW51" s="38" t="s">
        <v>98</v>
      </c>
      <c r="AX51" s="38" t="s">
        <v>98</v>
      </c>
      <c r="AY51" s="38" t="s">
        <v>98</v>
      </c>
      <c r="AZ51" s="38" t="s">
        <v>98</v>
      </c>
      <c r="BA51" s="38" t="s">
        <v>99</v>
      </c>
      <c r="BB51" s="38" t="s">
        <v>99</v>
      </c>
      <c r="BC51" s="38" t="s">
        <v>99</v>
      </c>
      <c r="BD51" s="38" t="s">
        <v>98</v>
      </c>
      <c r="BE51" s="38" t="s">
        <v>99</v>
      </c>
      <c r="BF51" s="38" t="s">
        <v>98</v>
      </c>
      <c r="BG51" s="38" t="s">
        <v>98</v>
      </c>
      <c r="BH51" s="38" t="s">
        <v>98</v>
      </c>
      <c r="BI51" s="38" t="s">
        <v>98</v>
      </c>
      <c r="BJ51" s="38" t="s">
        <v>99</v>
      </c>
      <c r="BK51" s="38" t="s">
        <v>99</v>
      </c>
      <c r="BL51" s="38" t="s">
        <v>99</v>
      </c>
      <c r="BM51" s="38" t="s">
        <v>98</v>
      </c>
      <c r="BN51" s="38" t="s">
        <v>98</v>
      </c>
      <c r="BO51" s="38" t="s">
        <v>98</v>
      </c>
      <c r="BP51" s="38" t="s">
        <v>98</v>
      </c>
      <c r="BQ51" s="38" t="s">
        <v>98</v>
      </c>
      <c r="BR51" s="38" t="s">
        <v>99</v>
      </c>
      <c r="BS51" s="38" t="s">
        <v>99</v>
      </c>
      <c r="BT51" s="38" t="s">
        <v>99</v>
      </c>
      <c r="BU51" s="38" t="s">
        <v>98</v>
      </c>
      <c r="BV51" s="38" t="s">
        <v>98</v>
      </c>
      <c r="BW51" s="38" t="s">
        <v>98</v>
      </c>
      <c r="BX51" s="38" t="s">
        <v>98</v>
      </c>
      <c r="BY51" s="38" t="s">
        <v>98</v>
      </c>
      <c r="BZ51" s="38" t="s">
        <v>98</v>
      </c>
      <c r="CA51" s="38" t="s">
        <v>98</v>
      </c>
      <c r="CB51" s="38" t="s">
        <v>98</v>
      </c>
      <c r="CC51" s="38" t="s">
        <v>99</v>
      </c>
      <c r="CD51" s="36">
        <v>4.0</v>
      </c>
      <c r="CE51" s="36">
        <v>5.0</v>
      </c>
      <c r="CF51" s="36">
        <v>2.0</v>
      </c>
      <c r="CG51" s="36">
        <v>4.0</v>
      </c>
      <c r="CH51" s="36">
        <v>3.0</v>
      </c>
      <c r="CI51" s="36">
        <v>2.0</v>
      </c>
      <c r="CJ51" s="36">
        <v>4.0</v>
      </c>
      <c r="CK51" s="36">
        <v>3.0</v>
      </c>
      <c r="CL51" s="36">
        <v>3.0</v>
      </c>
      <c r="CM51" s="36">
        <v>1.0</v>
      </c>
      <c r="CN51" s="36">
        <v>7.0</v>
      </c>
      <c r="CO51" s="38" t="s">
        <v>100</v>
      </c>
      <c r="CP51" s="36">
        <v>7.0</v>
      </c>
      <c r="CQ51" s="36">
        <v>1.0</v>
      </c>
      <c r="CR51" s="36">
        <v>3.0</v>
      </c>
      <c r="CS51" s="38" t="s">
        <v>130</v>
      </c>
      <c r="CT51" s="38" t="s">
        <v>131</v>
      </c>
      <c r="CU51" s="38" t="s">
        <v>132</v>
      </c>
      <c r="CV51" s="37"/>
      <c r="CW51" s="37"/>
      <c r="CX51" s="37"/>
      <c r="CY51" s="37"/>
      <c r="CZ51" s="37"/>
      <c r="DA51" s="37"/>
      <c r="DB51" s="37"/>
      <c r="DC51" s="37"/>
      <c r="DD51" s="37"/>
      <c r="DE51" s="37"/>
      <c r="DF51" s="37"/>
      <c r="DG51" s="37"/>
      <c r="DH51" s="37"/>
      <c r="DI51" s="39"/>
      <c r="DJ51" s="28"/>
      <c r="DK51" s="28"/>
      <c r="DL51" s="28"/>
      <c r="DM51" s="28"/>
      <c r="DN51" s="28"/>
    </row>
    <row r="52">
      <c r="H52" s="40">
        <v>45592.62579861111</v>
      </c>
      <c r="I52" s="41">
        <v>1.0</v>
      </c>
      <c r="J52" s="41">
        <v>1.0</v>
      </c>
      <c r="K52" s="41">
        <v>3.0</v>
      </c>
      <c r="L52" s="41">
        <v>1.0</v>
      </c>
      <c r="M52" s="41">
        <v>1.0</v>
      </c>
      <c r="N52" s="41">
        <v>1.0</v>
      </c>
      <c r="O52" s="41">
        <v>1.0</v>
      </c>
      <c r="P52" s="41">
        <v>2.0</v>
      </c>
      <c r="Q52" s="41">
        <v>2.0</v>
      </c>
      <c r="R52" s="42"/>
      <c r="S52" s="41">
        <v>2.0</v>
      </c>
      <c r="T52" s="41">
        <v>2.0</v>
      </c>
      <c r="U52" s="41">
        <v>2.0</v>
      </c>
      <c r="V52" s="41">
        <v>1.0</v>
      </c>
      <c r="W52" s="41">
        <v>1.0</v>
      </c>
      <c r="X52" s="41">
        <v>1.0</v>
      </c>
      <c r="Y52" s="41">
        <v>2.0</v>
      </c>
      <c r="Z52" s="41">
        <v>1.0</v>
      </c>
      <c r="AA52" s="41">
        <v>1.0</v>
      </c>
      <c r="AB52" s="43" t="s">
        <v>98</v>
      </c>
      <c r="AC52" s="43" t="s">
        <v>98</v>
      </c>
      <c r="AD52" s="43" t="s">
        <v>98</v>
      </c>
      <c r="AE52" s="43" t="s">
        <v>98</v>
      </c>
      <c r="AF52" s="43" t="s">
        <v>97</v>
      </c>
      <c r="AG52" s="43" t="s">
        <v>97</v>
      </c>
      <c r="AH52" s="43" t="s">
        <v>97</v>
      </c>
      <c r="AI52" s="43" t="s">
        <v>98</v>
      </c>
      <c r="AJ52" s="43" t="s">
        <v>98</v>
      </c>
      <c r="AK52" s="43" t="s">
        <v>99</v>
      </c>
      <c r="AL52" s="43" t="s">
        <v>98</v>
      </c>
      <c r="AM52" s="43" t="s">
        <v>98</v>
      </c>
      <c r="AN52" s="43" t="s">
        <v>97</v>
      </c>
      <c r="AO52" s="43" t="s">
        <v>98</v>
      </c>
      <c r="AP52" s="43" t="s">
        <v>99</v>
      </c>
      <c r="AQ52" s="43" t="s">
        <v>98</v>
      </c>
      <c r="AR52" s="43" t="s">
        <v>98</v>
      </c>
      <c r="AS52" s="43" t="s">
        <v>99</v>
      </c>
      <c r="AT52" s="43" t="s">
        <v>98</v>
      </c>
      <c r="AU52" s="43" t="s">
        <v>97</v>
      </c>
      <c r="AV52" s="43" t="s">
        <v>98</v>
      </c>
      <c r="AW52" s="43" t="s">
        <v>97</v>
      </c>
      <c r="AX52" s="43" t="s">
        <v>98</v>
      </c>
      <c r="AY52" s="43" t="s">
        <v>98</v>
      </c>
      <c r="AZ52" s="43" t="s">
        <v>97</v>
      </c>
      <c r="BA52" s="43" t="s">
        <v>98</v>
      </c>
      <c r="BB52" s="43" t="s">
        <v>97</v>
      </c>
      <c r="BC52" s="43" t="s">
        <v>99</v>
      </c>
      <c r="BD52" s="43" t="s">
        <v>99</v>
      </c>
      <c r="BE52" s="43" t="s">
        <v>98</v>
      </c>
      <c r="BF52" s="43" t="s">
        <v>97</v>
      </c>
      <c r="BG52" s="43" t="s">
        <v>98</v>
      </c>
      <c r="BH52" s="43" t="s">
        <v>113</v>
      </c>
      <c r="BI52" s="43" t="s">
        <v>98</v>
      </c>
      <c r="BJ52" s="43" t="s">
        <v>99</v>
      </c>
      <c r="BK52" s="43" t="s">
        <v>98</v>
      </c>
      <c r="BL52" s="43" t="s">
        <v>98</v>
      </c>
      <c r="BM52" s="43" t="s">
        <v>97</v>
      </c>
      <c r="BN52" s="43" t="s">
        <v>113</v>
      </c>
      <c r="BO52" s="43" t="s">
        <v>98</v>
      </c>
      <c r="BP52" s="43" t="s">
        <v>97</v>
      </c>
      <c r="BQ52" s="43" t="s">
        <v>98</v>
      </c>
      <c r="BR52" s="43" t="s">
        <v>98</v>
      </c>
      <c r="BS52" s="43" t="s">
        <v>97</v>
      </c>
      <c r="BT52" s="43" t="s">
        <v>97</v>
      </c>
      <c r="BU52" s="43" t="s">
        <v>97</v>
      </c>
      <c r="BV52" s="43" t="s">
        <v>97</v>
      </c>
      <c r="BW52" s="43" t="s">
        <v>98</v>
      </c>
      <c r="BX52" s="43" t="s">
        <v>97</v>
      </c>
      <c r="BY52" s="43" t="s">
        <v>97</v>
      </c>
      <c r="BZ52" s="43" t="s">
        <v>98</v>
      </c>
      <c r="CA52" s="43" t="s">
        <v>97</v>
      </c>
      <c r="CB52" s="43" t="s">
        <v>98</v>
      </c>
      <c r="CC52" s="43" t="s">
        <v>97</v>
      </c>
      <c r="CD52" s="41">
        <v>3.0</v>
      </c>
      <c r="CE52" s="41">
        <v>4.0</v>
      </c>
      <c r="CF52" s="41">
        <v>3.0</v>
      </c>
      <c r="CG52" s="41">
        <v>3.0</v>
      </c>
      <c r="CH52" s="41">
        <v>3.0</v>
      </c>
      <c r="CI52" s="41">
        <v>3.0</v>
      </c>
      <c r="CJ52" s="41">
        <v>5.0</v>
      </c>
      <c r="CK52" s="41">
        <v>6.0</v>
      </c>
      <c r="CL52" s="41">
        <v>6.0</v>
      </c>
      <c r="CM52" s="41">
        <v>7.0</v>
      </c>
      <c r="CN52" s="41">
        <v>1.0</v>
      </c>
      <c r="CO52" s="43" t="s">
        <v>114</v>
      </c>
      <c r="CP52" s="41">
        <v>3.0</v>
      </c>
      <c r="CQ52" s="41">
        <v>5.0</v>
      </c>
      <c r="CR52" s="41">
        <v>3.0</v>
      </c>
      <c r="CS52" s="43" t="s">
        <v>139</v>
      </c>
      <c r="CT52" s="43" t="s">
        <v>140</v>
      </c>
      <c r="CU52" s="43" t="s">
        <v>141</v>
      </c>
      <c r="CV52" s="42"/>
      <c r="CW52" s="42"/>
      <c r="CX52" s="42"/>
      <c r="CY52" s="42"/>
      <c r="CZ52" s="42"/>
      <c r="DA52" s="42"/>
      <c r="DB52" s="42"/>
      <c r="DC52" s="42"/>
      <c r="DD52" s="42"/>
      <c r="DE52" s="42"/>
      <c r="DF52" s="42"/>
      <c r="DG52" s="42"/>
      <c r="DH52" s="42"/>
      <c r="DI52" s="44"/>
      <c r="DJ52" s="28"/>
      <c r="DK52" s="28"/>
      <c r="DL52" s="28"/>
      <c r="DM52" s="28"/>
      <c r="DN52" s="28"/>
    </row>
    <row r="54">
      <c r="Z54" s="21" t="s">
        <v>177</v>
      </c>
      <c r="AB54" s="26" t="s">
        <v>11</v>
      </c>
      <c r="AC54" s="26" t="s">
        <v>12</v>
      </c>
      <c r="AD54" s="26" t="s">
        <v>13</v>
      </c>
      <c r="AE54" s="26" t="s">
        <v>14</v>
      </c>
      <c r="AF54" s="26" t="s">
        <v>15</v>
      </c>
      <c r="AG54" s="26" t="s">
        <v>16</v>
      </c>
      <c r="AH54" s="26" t="s">
        <v>17</v>
      </c>
      <c r="AI54" s="26" t="s">
        <v>18</v>
      </c>
      <c r="AJ54" s="26" t="s">
        <v>19</v>
      </c>
      <c r="AK54" s="26" t="s">
        <v>20</v>
      </c>
      <c r="AL54" s="26" t="s">
        <v>21</v>
      </c>
      <c r="AM54" s="26" t="s">
        <v>22</v>
      </c>
      <c r="AN54" s="26" t="s">
        <v>23</v>
      </c>
      <c r="AO54" s="26" t="s">
        <v>24</v>
      </c>
      <c r="AP54" s="26" t="s">
        <v>25</v>
      </c>
      <c r="AQ54" s="26" t="s">
        <v>26</v>
      </c>
      <c r="AR54" s="26" t="s">
        <v>27</v>
      </c>
      <c r="AS54" s="26" t="s">
        <v>28</v>
      </c>
      <c r="AT54" s="26" t="s">
        <v>29</v>
      </c>
      <c r="AU54" s="26" t="s">
        <v>30</v>
      </c>
      <c r="AV54" s="26" t="s">
        <v>31</v>
      </c>
      <c r="AW54" s="26" t="s">
        <v>32</v>
      </c>
      <c r="AX54" s="26" t="s">
        <v>33</v>
      </c>
      <c r="AY54" s="26" t="s">
        <v>34</v>
      </c>
      <c r="AZ54" s="26" t="s">
        <v>35</v>
      </c>
      <c r="BA54" s="26" t="s">
        <v>36</v>
      </c>
      <c r="BB54" s="26" t="s">
        <v>37</v>
      </c>
      <c r="BC54" s="26" t="s">
        <v>38</v>
      </c>
      <c r="BD54" s="26" t="s">
        <v>39</v>
      </c>
      <c r="BE54" s="26" t="s">
        <v>40</v>
      </c>
      <c r="BF54" s="26" t="s">
        <v>41</v>
      </c>
      <c r="BG54" s="26" t="s">
        <v>42</v>
      </c>
      <c r="BH54" s="26" t="s">
        <v>43</v>
      </c>
      <c r="BI54" s="26" t="s">
        <v>44</v>
      </c>
      <c r="BJ54" s="26" t="s">
        <v>45</v>
      </c>
      <c r="BK54" s="26" t="s">
        <v>46</v>
      </c>
      <c r="BL54" s="26" t="s">
        <v>47</v>
      </c>
      <c r="BM54" s="26" t="s">
        <v>48</v>
      </c>
      <c r="BN54" s="26" t="s">
        <v>49</v>
      </c>
      <c r="BO54" s="26" t="s">
        <v>50</v>
      </c>
      <c r="BP54" s="26" t="s">
        <v>51</v>
      </c>
      <c r="BQ54" s="26" t="s">
        <v>52</v>
      </c>
      <c r="BR54" s="26" t="s">
        <v>53</v>
      </c>
      <c r="BS54" s="26" t="s">
        <v>54</v>
      </c>
      <c r="BT54" s="26" t="s">
        <v>55</v>
      </c>
      <c r="BU54" s="26" t="s">
        <v>56</v>
      </c>
      <c r="BV54" s="26" t="s">
        <v>57</v>
      </c>
      <c r="BW54" s="26" t="s">
        <v>58</v>
      </c>
      <c r="BX54" s="26" t="s">
        <v>59</v>
      </c>
      <c r="BY54" s="26" t="s">
        <v>60</v>
      </c>
      <c r="BZ54" s="26" t="s">
        <v>61</v>
      </c>
      <c r="CA54" s="26" t="s">
        <v>62</v>
      </c>
      <c r="CB54" s="26" t="s">
        <v>63</v>
      </c>
      <c r="CC54" s="26" t="s">
        <v>64</v>
      </c>
      <c r="CD54" s="26" t="s">
        <v>65</v>
      </c>
      <c r="CE54" s="26" t="s">
        <v>66</v>
      </c>
      <c r="CF54" s="26" t="s">
        <v>67</v>
      </c>
      <c r="CG54" s="26" t="s">
        <v>68</v>
      </c>
      <c r="CH54" s="26" t="s">
        <v>69</v>
      </c>
      <c r="CI54" s="26" t="s">
        <v>70</v>
      </c>
      <c r="CJ54" s="26" t="s">
        <v>71</v>
      </c>
      <c r="CK54" s="26" t="s">
        <v>72</v>
      </c>
      <c r="CL54" s="26" t="s">
        <v>73</v>
      </c>
      <c r="CM54" s="26" t="s">
        <v>74</v>
      </c>
      <c r="CN54" s="26" t="s">
        <v>75</v>
      </c>
      <c r="CO54" s="26" t="s">
        <v>76</v>
      </c>
      <c r="CP54" s="26" t="s">
        <v>77</v>
      </c>
      <c r="CQ54" s="26" t="s">
        <v>78</v>
      </c>
      <c r="CR54" s="26" t="s">
        <v>79</v>
      </c>
      <c r="CS54" s="26" t="s">
        <v>80</v>
      </c>
      <c r="CT54" s="26" t="s">
        <v>81</v>
      </c>
      <c r="CU54" s="26" t="s">
        <v>82</v>
      </c>
      <c r="CV54" s="26" t="s">
        <v>83</v>
      </c>
    </row>
    <row r="55">
      <c r="Q55" s="21" t="s">
        <v>144</v>
      </c>
      <c r="R55" s="21" t="s">
        <v>145</v>
      </c>
      <c r="S55" s="21" t="s">
        <v>146</v>
      </c>
      <c r="U55" s="21" t="s">
        <v>178</v>
      </c>
      <c r="W55" s="21" t="s">
        <v>147</v>
      </c>
      <c r="AA55" s="21"/>
      <c r="AB55" s="32" t="s">
        <v>97</v>
      </c>
      <c r="AC55" s="32" t="s">
        <v>97</v>
      </c>
      <c r="AD55" s="32" t="s">
        <v>98</v>
      </c>
      <c r="AE55" s="32" t="s">
        <v>97</v>
      </c>
      <c r="AF55" s="32" t="s">
        <v>97</v>
      </c>
      <c r="AG55" s="32" t="s">
        <v>97</v>
      </c>
      <c r="AH55" s="32" t="s">
        <v>99</v>
      </c>
      <c r="AI55" s="32" t="s">
        <v>98</v>
      </c>
      <c r="AJ55" s="32" t="s">
        <v>98</v>
      </c>
      <c r="AK55" s="32" t="s">
        <v>98</v>
      </c>
      <c r="AL55" s="32" t="s">
        <v>97</v>
      </c>
      <c r="AM55" s="32" t="s">
        <v>98</v>
      </c>
      <c r="AN55" s="32" t="s">
        <v>97</v>
      </c>
      <c r="AO55" s="32" t="s">
        <v>97</v>
      </c>
      <c r="AP55" s="32" t="s">
        <v>98</v>
      </c>
      <c r="AQ55" s="32" t="s">
        <v>98</v>
      </c>
      <c r="AR55" s="32" t="s">
        <v>97</v>
      </c>
      <c r="AS55" s="32" t="s">
        <v>98</v>
      </c>
      <c r="AT55" s="32" t="s">
        <v>98</v>
      </c>
      <c r="AU55" s="32" t="s">
        <v>97</v>
      </c>
      <c r="AV55" s="32" t="s">
        <v>97</v>
      </c>
      <c r="AW55" s="32" t="s">
        <v>97</v>
      </c>
      <c r="AX55" s="32" t="s">
        <v>97</v>
      </c>
      <c r="AY55" s="32" t="s">
        <v>97</v>
      </c>
      <c r="AZ55" s="32" t="s">
        <v>99</v>
      </c>
      <c r="BA55" s="32" t="s">
        <v>97</v>
      </c>
      <c r="BB55" s="32" t="s">
        <v>99</v>
      </c>
      <c r="BC55" s="32" t="s">
        <v>98</v>
      </c>
      <c r="BD55" s="32" t="s">
        <v>97</v>
      </c>
      <c r="BE55" s="32" t="s">
        <v>98</v>
      </c>
      <c r="BF55" s="32" t="s">
        <v>99</v>
      </c>
      <c r="BG55" s="32" t="s">
        <v>97</v>
      </c>
      <c r="BH55" s="32" t="s">
        <v>97</v>
      </c>
      <c r="BI55" s="32" t="s">
        <v>98</v>
      </c>
      <c r="BJ55" s="32" t="s">
        <v>98</v>
      </c>
      <c r="BK55" s="32" t="s">
        <v>99</v>
      </c>
      <c r="BL55" s="32" t="s">
        <v>97</v>
      </c>
      <c r="BM55" s="32" t="s">
        <v>98</v>
      </c>
      <c r="BN55" s="32" t="s">
        <v>98</v>
      </c>
      <c r="BO55" s="32" t="s">
        <v>97</v>
      </c>
      <c r="BP55" s="32" t="s">
        <v>97</v>
      </c>
      <c r="BQ55" s="32" t="s">
        <v>97</v>
      </c>
      <c r="BR55" s="32" t="s">
        <v>98</v>
      </c>
      <c r="BS55" s="32" t="s">
        <v>97</v>
      </c>
      <c r="BT55" s="32" t="s">
        <v>99</v>
      </c>
      <c r="BU55" s="32" t="s">
        <v>98</v>
      </c>
      <c r="BV55" s="32" t="s">
        <v>97</v>
      </c>
      <c r="BW55" s="32" t="s">
        <v>98</v>
      </c>
      <c r="BX55" s="32" t="s">
        <v>98</v>
      </c>
      <c r="BY55" s="32" t="s">
        <v>97</v>
      </c>
      <c r="BZ55" s="32" t="s">
        <v>97</v>
      </c>
      <c r="CA55" s="32" t="s">
        <v>98</v>
      </c>
      <c r="CB55" s="32" t="s">
        <v>97</v>
      </c>
      <c r="CC55" s="32" t="s">
        <v>99</v>
      </c>
      <c r="CD55" s="30">
        <v>6.0</v>
      </c>
      <c r="CE55" s="30">
        <v>6.0</v>
      </c>
      <c r="CF55" s="30">
        <v>5.0</v>
      </c>
      <c r="CG55" s="30">
        <v>3.0</v>
      </c>
      <c r="CH55" s="30">
        <v>6.0</v>
      </c>
      <c r="CI55" s="30">
        <v>4.0</v>
      </c>
      <c r="CJ55" s="30">
        <v>5.0</v>
      </c>
      <c r="CK55" s="30">
        <v>5.0</v>
      </c>
      <c r="CL55" s="30">
        <v>6.0</v>
      </c>
      <c r="CM55" s="30">
        <v>1.0</v>
      </c>
      <c r="CN55" s="30">
        <v>3.0</v>
      </c>
      <c r="CO55" s="32">
        <f t="shared" ref="CO55:CO60" si="36">IF(CO47 = "Yes", 1, 0)
</f>
        <v>0</v>
      </c>
      <c r="CP55" s="30">
        <v>4.0</v>
      </c>
      <c r="CQ55" s="30">
        <v>1.0</v>
      </c>
      <c r="CR55" s="32" t="s">
        <v>101</v>
      </c>
      <c r="CS55" s="32" t="s">
        <v>102</v>
      </c>
      <c r="CT55" s="32" t="s">
        <v>103</v>
      </c>
      <c r="CU55" s="32" t="s">
        <v>104</v>
      </c>
      <c r="CV55" s="31"/>
    </row>
    <row r="56">
      <c r="P56" s="21" t="s">
        <v>152</v>
      </c>
      <c r="Q56" s="22">
        <f>SUM(
    IF(U2 = "none", 0, IF(U2 = "slight", 1, IF(U2 = "moderate", 2, IF(U2 = "severe", 3, 0)))),
    IF(V2 = "none", 0, IF(V2 = "slight", 1, IF(V2 = "moderate", 2, IF(V2 = "severe", 3, 0)))),
    IF(W2 = "none", 0, IF(W2 = "slight", 1, IF(W2 = "moderate", 2, IF(W2 = "severe", 3, 0)))),
    IF(X2 = "none", 0, IF(X2 = "slight", 1, IF(X2 = "moderate", 2, IF(X2 = "severe", 3, 0))))
)
</f>
        <v>1</v>
      </c>
      <c r="R56" s="22">
        <f>SUM(
    IF(Y2 = "none", 0, IF(Y2 = "slight", 1, IF(Y2 = "moderate", 2, IF(Y2 = "severe", 3, 0)))),
    IF(Z2 = "none", 0, IF(Z2 = "slight", 1, IF(Z2 = "moderate", 2, IF(Z2 = "severe", 3, 0)))),
    IF(AA2 = "none", 0, IF(AA2 = "slight", 1, IF(AA2 = "moderate", 2, IF(AA2 = "severe", 3, 0)))),
    IF(AB2 = "none", 0, IF(AB2 = "slight", 1, IF(AB2 = "moderate", 2, IF(AB2 = "severe", 3, 0)))),
    IF(AC2 = "none", 0, IF(AC2 = "slight", 1, IF(AC2 = "moderate", 2, IF(AC2 = "severe", 3, 0))))
)
</f>
        <v>4</v>
      </c>
      <c r="S56" s="22">
        <f t="shared" ref="S56:S61" si="37">(((Q56/12)*100) + ((R56/15) * 100)) / 2</f>
        <v>17.5</v>
      </c>
      <c r="U56" s="22">
        <f>CORREL(S56:S61, CM55:CM60)</f>
        <v>-0.303044818</v>
      </c>
      <c r="W56" s="21" t="s">
        <v>153</v>
      </c>
      <c r="X56" s="22">
        <f>AVERAGE(S56:S66)</f>
        <v>30.41666667</v>
      </c>
      <c r="AB56" s="32" t="s">
        <v>99</v>
      </c>
      <c r="AC56" s="32" t="s">
        <v>97</v>
      </c>
      <c r="AD56" s="32" t="s">
        <v>97</v>
      </c>
      <c r="AE56" s="32" t="s">
        <v>98</v>
      </c>
      <c r="AF56" s="32" t="s">
        <v>97</v>
      </c>
      <c r="AG56" s="32" t="s">
        <v>97</v>
      </c>
      <c r="AH56" s="32" t="s">
        <v>97</v>
      </c>
      <c r="AI56" s="32" t="s">
        <v>99</v>
      </c>
      <c r="AJ56" s="32" t="s">
        <v>98</v>
      </c>
      <c r="AK56" s="32" t="s">
        <v>97</v>
      </c>
      <c r="AL56" s="32" t="s">
        <v>97</v>
      </c>
      <c r="AM56" s="32" t="s">
        <v>97</v>
      </c>
      <c r="AN56" s="32" t="s">
        <v>98</v>
      </c>
      <c r="AO56" s="32" t="s">
        <v>97</v>
      </c>
      <c r="AP56" s="32" t="s">
        <v>97</v>
      </c>
      <c r="AQ56" s="32" t="s">
        <v>97</v>
      </c>
      <c r="AR56" s="32" t="s">
        <v>99</v>
      </c>
      <c r="AS56" s="32" t="s">
        <v>99</v>
      </c>
      <c r="AT56" s="32" t="s">
        <v>97</v>
      </c>
      <c r="AU56" s="32" t="s">
        <v>97</v>
      </c>
      <c r="AV56" s="32" t="s">
        <v>98</v>
      </c>
      <c r="AW56" s="32" t="s">
        <v>98</v>
      </c>
      <c r="AX56" s="32" t="s">
        <v>97</v>
      </c>
      <c r="AY56" s="32" t="s">
        <v>97</v>
      </c>
      <c r="AZ56" s="32" t="s">
        <v>98</v>
      </c>
      <c r="BA56" s="32" t="s">
        <v>99</v>
      </c>
      <c r="BB56" s="32" t="s">
        <v>99</v>
      </c>
      <c r="BC56" s="32" t="s">
        <v>97</v>
      </c>
      <c r="BD56" s="32" t="s">
        <v>97</v>
      </c>
      <c r="BE56" s="32" t="s">
        <v>97</v>
      </c>
      <c r="BF56" s="32" t="s">
        <v>97</v>
      </c>
      <c r="BG56" s="32" t="s">
        <v>98</v>
      </c>
      <c r="BH56" s="32" t="s">
        <v>98</v>
      </c>
      <c r="BI56" s="32" t="s">
        <v>98</v>
      </c>
      <c r="BJ56" s="32" t="s">
        <v>99</v>
      </c>
      <c r="BK56" s="32" t="s">
        <v>99</v>
      </c>
      <c r="BL56" s="32" t="s">
        <v>97</v>
      </c>
      <c r="BM56" s="32" t="s">
        <v>97</v>
      </c>
      <c r="BN56" s="32" t="s">
        <v>97</v>
      </c>
      <c r="BO56" s="32" t="s">
        <v>97</v>
      </c>
      <c r="BP56" s="32" t="s">
        <v>97</v>
      </c>
      <c r="BQ56" s="32" t="s">
        <v>97</v>
      </c>
      <c r="BR56" s="32" t="s">
        <v>98</v>
      </c>
      <c r="BS56" s="32" t="s">
        <v>98</v>
      </c>
      <c r="BT56" s="32" t="s">
        <v>98</v>
      </c>
      <c r="BU56" s="32" t="s">
        <v>97</v>
      </c>
      <c r="BV56" s="32" t="s">
        <v>97</v>
      </c>
      <c r="BW56" s="32" t="s">
        <v>97</v>
      </c>
      <c r="BX56" s="32" t="s">
        <v>97</v>
      </c>
      <c r="BY56" s="32" t="s">
        <v>97</v>
      </c>
      <c r="BZ56" s="32" t="s">
        <v>97</v>
      </c>
      <c r="CA56" s="32" t="s">
        <v>97</v>
      </c>
      <c r="CB56" s="32" t="s">
        <v>98</v>
      </c>
      <c r="CC56" s="32" t="s">
        <v>97</v>
      </c>
      <c r="CD56" s="30">
        <v>5.0</v>
      </c>
      <c r="CE56" s="30">
        <v>3.0</v>
      </c>
      <c r="CF56" s="30">
        <v>4.0</v>
      </c>
      <c r="CG56" s="30">
        <v>3.0</v>
      </c>
      <c r="CH56" s="30">
        <v>4.0</v>
      </c>
      <c r="CI56" s="30">
        <v>3.0</v>
      </c>
      <c r="CJ56" s="30">
        <v>4.0</v>
      </c>
      <c r="CK56" s="30">
        <v>5.0</v>
      </c>
      <c r="CL56" s="30">
        <v>6.0</v>
      </c>
      <c r="CM56" s="30">
        <v>4.0</v>
      </c>
      <c r="CN56" s="30">
        <v>3.0</v>
      </c>
      <c r="CO56" s="32">
        <f t="shared" si="36"/>
        <v>0</v>
      </c>
      <c r="CP56" s="30">
        <v>3.0</v>
      </c>
      <c r="CQ56" s="30">
        <v>2.0</v>
      </c>
      <c r="CR56" s="32" t="s">
        <v>109</v>
      </c>
      <c r="CS56" s="32" t="s">
        <v>110</v>
      </c>
      <c r="CT56" s="32" t="s">
        <v>111</v>
      </c>
      <c r="CU56" s="32" t="s">
        <v>112</v>
      </c>
      <c r="CV56" s="31"/>
    </row>
    <row r="57">
      <c r="P57" s="21" t="s">
        <v>156</v>
      </c>
      <c r="Q57" s="22">
        <f t="shared" ref="Q57:Q58" si="38">SUM(
    IF(U4 = "none", 0, IF(U4 = "slight", 1, IF(U4 = "moderate", 2, IF(U4 = "severe", 3, 0)))),
    IF(V4 = "none", 0, IF(V4 = "slight", 1, IF(V4 = "moderate", 2, IF(V4 = "severe", 3, 0)))),
    IF(W4 = "none", 0, IF(W4 = "slight", 1, IF(W4 = "moderate", 2, IF(W4 = "severe", 3, 0)))),
    IF(X4 = "none", 0, IF(X4 = "slight", 1, IF(X4 = "moderate", 2, IF(X4 = "severe", 3, 0))))
)
</f>
        <v>3</v>
      </c>
      <c r="R57" s="22">
        <f t="shared" ref="R57:R58" si="39">SUM(
    IF(Y4 = "none", 0, IF(Y4 = "slight", 1, IF(Y4 = "moderate", 2, IF(Y4 = "severe", 3, 0)))),
    IF(Z4 = "none", 0, IF(Z4 = "slight", 1, IF(Z4 = "moderate", 2, IF(Z4 = "severe", 3, 0)))),
    IF(AA4 = "none", 0, IF(AA4 = "slight", 1, IF(AA4 = "moderate", 2, IF(AA4 = "severe", 3, 0)))),
    IF(AB4 = "none", 0, IF(AB4 = "slight", 1, IF(AB4 = "moderate", 2, IF(AB4 = "severe", 3, 0)))),
    IF(AC4 = "none", 0, IF(AC4 = "slight", 1, IF(AC4 = "moderate", 2, IF(AC4 = "severe", 3, 0))))
)
</f>
        <v>3</v>
      </c>
      <c r="S57" s="22">
        <f t="shared" si="37"/>
        <v>22.5</v>
      </c>
      <c r="U57" s="22">
        <f>CORREL(S56:S61, CN55:CN60)</f>
        <v>0.4701027081</v>
      </c>
      <c r="W57" s="21" t="s">
        <v>155</v>
      </c>
      <c r="X57" s="22">
        <f>MEDIAN(S56:S66)</f>
        <v>26.66666667</v>
      </c>
      <c r="AB57" s="38" t="s">
        <v>99</v>
      </c>
      <c r="AC57" s="38" t="s">
        <v>99</v>
      </c>
      <c r="AD57" s="38" t="s">
        <v>98</v>
      </c>
      <c r="AE57" s="38" t="s">
        <v>99</v>
      </c>
      <c r="AF57" s="38" t="s">
        <v>98</v>
      </c>
      <c r="AG57" s="38" t="s">
        <v>98</v>
      </c>
      <c r="AH57" s="38" t="s">
        <v>98</v>
      </c>
      <c r="AI57" s="38" t="s">
        <v>99</v>
      </c>
      <c r="AJ57" s="38" t="s">
        <v>99</v>
      </c>
      <c r="AK57" s="38" t="s">
        <v>99</v>
      </c>
      <c r="AL57" s="38" t="s">
        <v>98</v>
      </c>
      <c r="AM57" s="38" t="s">
        <v>98</v>
      </c>
      <c r="AN57" s="38" t="s">
        <v>98</v>
      </c>
      <c r="AO57" s="38" t="s">
        <v>98</v>
      </c>
      <c r="AP57" s="38" t="s">
        <v>98</v>
      </c>
      <c r="AQ57" s="38" t="s">
        <v>99</v>
      </c>
      <c r="AR57" s="38" t="s">
        <v>99</v>
      </c>
      <c r="AS57" s="38" t="s">
        <v>113</v>
      </c>
      <c r="AT57" s="38" t="s">
        <v>99</v>
      </c>
      <c r="AU57" s="38" t="s">
        <v>98</v>
      </c>
      <c r="AV57" s="38" t="s">
        <v>97</v>
      </c>
      <c r="AW57" s="38" t="s">
        <v>97</v>
      </c>
      <c r="AX57" s="38" t="s">
        <v>97</v>
      </c>
      <c r="AY57" s="38" t="s">
        <v>97</v>
      </c>
      <c r="AZ57" s="38" t="s">
        <v>98</v>
      </c>
      <c r="BA57" s="38" t="s">
        <v>99</v>
      </c>
      <c r="BB57" s="38" t="s">
        <v>98</v>
      </c>
      <c r="BC57" s="38" t="s">
        <v>99</v>
      </c>
      <c r="BD57" s="38" t="s">
        <v>98</v>
      </c>
      <c r="BE57" s="38" t="s">
        <v>98</v>
      </c>
      <c r="BF57" s="38" t="s">
        <v>98</v>
      </c>
      <c r="BG57" s="38" t="s">
        <v>97</v>
      </c>
      <c r="BH57" s="38" t="s">
        <v>98</v>
      </c>
      <c r="BI57" s="38" t="s">
        <v>99</v>
      </c>
      <c r="BJ57" s="38" t="s">
        <v>99</v>
      </c>
      <c r="BK57" s="38" t="s">
        <v>99</v>
      </c>
      <c r="BL57" s="38" t="s">
        <v>97</v>
      </c>
      <c r="BM57" s="38" t="s">
        <v>97</v>
      </c>
      <c r="BN57" s="38" t="s">
        <v>97</v>
      </c>
      <c r="BO57" s="38" t="s">
        <v>97</v>
      </c>
      <c r="BP57" s="38" t="s">
        <v>97</v>
      </c>
      <c r="BQ57" s="38" t="s">
        <v>97</v>
      </c>
      <c r="BR57" s="38" t="s">
        <v>97</v>
      </c>
      <c r="BS57" s="38" t="s">
        <v>97</v>
      </c>
      <c r="BT57" s="38" t="s">
        <v>97</v>
      </c>
      <c r="BU57" s="38" t="s">
        <v>98</v>
      </c>
      <c r="BV57" s="38" t="s">
        <v>98</v>
      </c>
      <c r="BW57" s="38" t="s">
        <v>97</v>
      </c>
      <c r="BX57" s="38" t="s">
        <v>97</v>
      </c>
      <c r="BY57" s="38" t="s">
        <v>97</v>
      </c>
      <c r="BZ57" s="38" t="s">
        <v>97</v>
      </c>
      <c r="CA57" s="38" t="s">
        <v>97</v>
      </c>
      <c r="CB57" s="38" t="s">
        <v>98</v>
      </c>
      <c r="CC57" s="38" t="s">
        <v>98</v>
      </c>
      <c r="CD57" s="36">
        <v>5.0</v>
      </c>
      <c r="CE57" s="36">
        <v>2.0</v>
      </c>
      <c r="CF57" s="36">
        <v>5.0</v>
      </c>
      <c r="CG57" s="36">
        <v>6.0</v>
      </c>
      <c r="CH57" s="36">
        <v>7.0</v>
      </c>
      <c r="CI57" s="36">
        <v>7.0</v>
      </c>
      <c r="CJ57" s="36">
        <v>7.0</v>
      </c>
      <c r="CK57" s="36">
        <v>7.0</v>
      </c>
      <c r="CL57" s="36">
        <v>6.0</v>
      </c>
      <c r="CM57" s="36">
        <v>2.0</v>
      </c>
      <c r="CN57" s="36">
        <v>4.0</v>
      </c>
      <c r="CO57" s="32">
        <f t="shared" si="36"/>
        <v>1</v>
      </c>
      <c r="CP57" s="36">
        <v>7.0</v>
      </c>
      <c r="CQ57" s="36">
        <v>1.0</v>
      </c>
      <c r="CR57" s="38" t="s">
        <v>115</v>
      </c>
      <c r="CS57" s="38" t="s">
        <v>116</v>
      </c>
      <c r="CT57" s="38" t="s">
        <v>117</v>
      </c>
      <c r="CU57" s="38" t="s">
        <v>118</v>
      </c>
      <c r="CV57" s="37"/>
    </row>
    <row r="58">
      <c r="P58" s="21" t="s">
        <v>159</v>
      </c>
      <c r="Q58" s="22">
        <f t="shared" si="38"/>
        <v>7</v>
      </c>
      <c r="R58" s="22">
        <f t="shared" si="39"/>
        <v>7</v>
      </c>
      <c r="S58" s="22">
        <f t="shared" si="37"/>
        <v>52.5</v>
      </c>
      <c r="U58" s="22">
        <f>CORREL(S56:S61, CO55:CO60)</f>
        <v>0.4192594035</v>
      </c>
      <c r="W58" s="21" t="s">
        <v>157</v>
      </c>
      <c r="X58" s="22">
        <f>MAX(S56:S66) - MIN(S56:S66)</f>
        <v>35</v>
      </c>
      <c r="AB58" s="38" t="s">
        <v>98</v>
      </c>
      <c r="AC58" s="38" t="s">
        <v>98</v>
      </c>
      <c r="AD58" s="38" t="s">
        <v>99</v>
      </c>
      <c r="AE58" s="38" t="s">
        <v>97</v>
      </c>
      <c r="AF58" s="38" t="s">
        <v>97</v>
      </c>
      <c r="AG58" s="38" t="s">
        <v>97</v>
      </c>
      <c r="AH58" s="38" t="s">
        <v>113</v>
      </c>
      <c r="AI58" s="38" t="s">
        <v>98</v>
      </c>
      <c r="AJ58" s="38" t="s">
        <v>97</v>
      </c>
      <c r="AK58" s="38" t="s">
        <v>98</v>
      </c>
      <c r="AL58" s="38" t="s">
        <v>97</v>
      </c>
      <c r="AM58" s="38" t="s">
        <v>98</v>
      </c>
      <c r="AN58" s="38" t="s">
        <v>97</v>
      </c>
      <c r="AO58" s="38" t="s">
        <v>97</v>
      </c>
      <c r="AP58" s="38" t="s">
        <v>97</v>
      </c>
      <c r="AQ58" s="38" t="s">
        <v>98</v>
      </c>
      <c r="AR58" s="38" t="s">
        <v>97</v>
      </c>
      <c r="AS58" s="38" t="s">
        <v>98</v>
      </c>
      <c r="AT58" s="38" t="s">
        <v>98</v>
      </c>
      <c r="AU58" s="38" t="s">
        <v>97</v>
      </c>
      <c r="AV58" s="38" t="s">
        <v>98</v>
      </c>
      <c r="AW58" s="38" t="s">
        <v>98</v>
      </c>
      <c r="AX58" s="38" t="s">
        <v>97</v>
      </c>
      <c r="AY58" s="38" t="s">
        <v>97</v>
      </c>
      <c r="AZ58" s="38" t="s">
        <v>99</v>
      </c>
      <c r="BA58" s="38" t="s">
        <v>98</v>
      </c>
      <c r="BB58" s="38" t="s">
        <v>98</v>
      </c>
      <c r="BC58" s="38" t="s">
        <v>97</v>
      </c>
      <c r="BD58" s="38" t="s">
        <v>97</v>
      </c>
      <c r="BE58" s="38" t="s">
        <v>97</v>
      </c>
      <c r="BF58" s="38" t="s">
        <v>97</v>
      </c>
      <c r="BG58" s="38" t="s">
        <v>97</v>
      </c>
      <c r="BH58" s="38" t="s">
        <v>97</v>
      </c>
      <c r="BI58" s="38" t="s">
        <v>97</v>
      </c>
      <c r="BJ58" s="38" t="s">
        <v>97</v>
      </c>
      <c r="BK58" s="38" t="s">
        <v>97</v>
      </c>
      <c r="BL58" s="38" t="s">
        <v>97</v>
      </c>
      <c r="BM58" s="38" t="s">
        <v>98</v>
      </c>
      <c r="BN58" s="45" t="s">
        <v>99</v>
      </c>
      <c r="BO58" s="38" t="s">
        <v>97</v>
      </c>
      <c r="BP58" s="38" t="s">
        <v>97</v>
      </c>
      <c r="BQ58" s="38" t="s">
        <v>97</v>
      </c>
      <c r="BR58" s="38" t="s">
        <v>99</v>
      </c>
      <c r="BS58" s="38" t="s">
        <v>97</v>
      </c>
      <c r="BT58" s="38" t="s">
        <v>98</v>
      </c>
      <c r="BU58" s="38" t="s">
        <v>97</v>
      </c>
      <c r="BV58" s="38" t="s">
        <v>97</v>
      </c>
      <c r="BW58" s="38" t="s">
        <v>97</v>
      </c>
      <c r="BX58" s="38" t="s">
        <v>97</v>
      </c>
      <c r="BY58" s="38" t="s">
        <v>97</v>
      </c>
      <c r="BZ58" s="38" t="s">
        <v>97</v>
      </c>
      <c r="CA58" s="38" t="s">
        <v>97</v>
      </c>
      <c r="CB58" s="38" t="s">
        <v>97</v>
      </c>
      <c r="CC58" s="38" t="s">
        <v>97</v>
      </c>
      <c r="CD58" s="36">
        <v>4.0</v>
      </c>
      <c r="CE58" s="36">
        <v>4.0</v>
      </c>
      <c r="CF58" s="36">
        <v>3.0</v>
      </c>
      <c r="CG58" s="36">
        <v>3.0</v>
      </c>
      <c r="CH58" s="36">
        <v>5.0</v>
      </c>
      <c r="CI58" s="36">
        <v>4.0</v>
      </c>
      <c r="CJ58" s="36">
        <v>3.0</v>
      </c>
      <c r="CK58" s="36">
        <v>2.0</v>
      </c>
      <c r="CL58" s="36">
        <v>3.0</v>
      </c>
      <c r="CM58" s="36">
        <v>2.0</v>
      </c>
      <c r="CN58" s="36">
        <v>2.0</v>
      </c>
      <c r="CO58" s="32">
        <f t="shared" si="36"/>
        <v>1</v>
      </c>
      <c r="CP58" s="36">
        <v>7.0</v>
      </c>
      <c r="CQ58" s="36">
        <v>4.0</v>
      </c>
      <c r="CR58" s="36">
        <v>3.0</v>
      </c>
      <c r="CS58" s="38" t="s">
        <v>123</v>
      </c>
      <c r="CT58" s="38" t="s">
        <v>124</v>
      </c>
      <c r="CU58" s="38" t="s">
        <v>125</v>
      </c>
      <c r="CV58" s="38" t="s">
        <v>126</v>
      </c>
    </row>
    <row r="59">
      <c r="P59" s="21" t="s">
        <v>165</v>
      </c>
      <c r="Q59" s="22">
        <f>SUM(
    IF(U7 = "none", 0, IF(U7 = "slight", 1, IF(U7 = "moderate", 2, IF(U7 = "severe", 3, 0)))),
    IF(V7 = "none", 0, IF(V7 = "slight", 1, IF(V7 = "moderate", 2, IF(V7 = "severe", 3, 0)))),
    IF(W7 = "none", 0, IF(W7 = "slight", 1, IF(W7 = "moderate", 2, IF(W7 = "severe", 3, 0)))),
    IF(X7 = "none", 0, IF(X7 = "slight", 1, IF(X7 = "moderate", 2, IF(X7 = "severe", 3, 0))))
)
</f>
        <v>4</v>
      </c>
      <c r="R59" s="22">
        <f>SUM(
    IF(Y7 = "none", 0, IF(Y7 = "slight", 1, IF(Y7 = "moderate", 2, IF(Y7 = "severe", 3, 0)))),
    IF(Z7 = "none", 0, IF(Z7 = "slight", 1, IF(Z7 = "moderate", 2, IF(Z7 = "severe", 3, 0)))),
    IF(AA7 = "none", 0, IF(AA7 = "slight", 1, IF(AA7 = "moderate", 2, IF(AA7 = "severe", 3, 0)))),
    IF(AB7 = "none", 0, IF(AB7 = "slight", 1, IF(AB7 = "moderate", 2, IF(AB7 = "severe", 3, 0)))),
    IF(AC7 = "none", 0, IF(AC7 = "slight", 1, IF(AC7 = "moderate", 2, IF(AC7 = "severe", 3, 0))))
)
</f>
        <v>4</v>
      </c>
      <c r="S59" s="22">
        <f t="shared" si="37"/>
        <v>30</v>
      </c>
      <c r="U59" s="22">
        <f>CORREL(S56:S61, CP55:CP60)</f>
        <v>0.7617796414</v>
      </c>
      <c r="W59" s="21" t="s">
        <v>160</v>
      </c>
      <c r="X59" s="22">
        <f>STDEV(S56:S66)</f>
        <v>12.70115918</v>
      </c>
      <c r="AB59" s="38" t="s">
        <v>98</v>
      </c>
      <c r="AC59" s="38" t="s">
        <v>98</v>
      </c>
      <c r="AD59" s="38" t="s">
        <v>98</v>
      </c>
      <c r="AE59" s="38" t="s">
        <v>98</v>
      </c>
      <c r="AF59" s="38" t="s">
        <v>98</v>
      </c>
      <c r="AG59" s="38" t="s">
        <v>98</v>
      </c>
      <c r="AH59" s="38" t="s">
        <v>98</v>
      </c>
      <c r="AI59" s="38" t="s">
        <v>98</v>
      </c>
      <c r="AJ59" s="38" t="s">
        <v>99</v>
      </c>
      <c r="AK59" s="38" t="s">
        <v>99</v>
      </c>
      <c r="AL59" s="38" t="s">
        <v>98</v>
      </c>
      <c r="AM59" s="38" t="s">
        <v>98</v>
      </c>
      <c r="AN59" s="38" t="s">
        <v>98</v>
      </c>
      <c r="AO59" s="38" t="s">
        <v>98</v>
      </c>
      <c r="AP59" s="38" t="s">
        <v>98</v>
      </c>
      <c r="AQ59" s="38" t="s">
        <v>98</v>
      </c>
      <c r="AR59" s="38" t="s">
        <v>99</v>
      </c>
      <c r="AS59" s="38" t="s">
        <v>99</v>
      </c>
      <c r="AT59" s="38" t="s">
        <v>99</v>
      </c>
      <c r="AU59" s="38" t="s">
        <v>98</v>
      </c>
      <c r="AV59" s="38" t="s">
        <v>98</v>
      </c>
      <c r="AW59" s="38" t="s">
        <v>98</v>
      </c>
      <c r="AX59" s="38" t="s">
        <v>98</v>
      </c>
      <c r="AY59" s="38" t="s">
        <v>98</v>
      </c>
      <c r="AZ59" s="38" t="s">
        <v>98</v>
      </c>
      <c r="BA59" s="38" t="s">
        <v>99</v>
      </c>
      <c r="BB59" s="38" t="s">
        <v>99</v>
      </c>
      <c r="BC59" s="38" t="s">
        <v>99</v>
      </c>
      <c r="BD59" s="38" t="s">
        <v>98</v>
      </c>
      <c r="BE59" s="38" t="s">
        <v>99</v>
      </c>
      <c r="BF59" s="38" t="s">
        <v>98</v>
      </c>
      <c r="BG59" s="38" t="s">
        <v>98</v>
      </c>
      <c r="BH59" s="38" t="s">
        <v>98</v>
      </c>
      <c r="BI59" s="38" t="s">
        <v>98</v>
      </c>
      <c r="BJ59" s="38" t="s">
        <v>99</v>
      </c>
      <c r="BK59" s="38" t="s">
        <v>99</v>
      </c>
      <c r="BL59" s="38" t="s">
        <v>99</v>
      </c>
      <c r="BM59" s="38" t="s">
        <v>98</v>
      </c>
      <c r="BN59" s="45" t="s">
        <v>113</v>
      </c>
      <c r="BO59" s="38" t="s">
        <v>98</v>
      </c>
      <c r="BP59" s="38" t="s">
        <v>98</v>
      </c>
      <c r="BQ59" s="38" t="s">
        <v>98</v>
      </c>
      <c r="BR59" s="38" t="s">
        <v>99</v>
      </c>
      <c r="BS59" s="38" t="s">
        <v>99</v>
      </c>
      <c r="BT59" s="38" t="s">
        <v>99</v>
      </c>
      <c r="BU59" s="38" t="s">
        <v>98</v>
      </c>
      <c r="BV59" s="38" t="s">
        <v>98</v>
      </c>
      <c r="BW59" s="38" t="s">
        <v>98</v>
      </c>
      <c r="BX59" s="38" t="s">
        <v>98</v>
      </c>
      <c r="BY59" s="38" t="s">
        <v>98</v>
      </c>
      <c r="BZ59" s="38" t="s">
        <v>98</v>
      </c>
      <c r="CA59" s="38" t="s">
        <v>98</v>
      </c>
      <c r="CB59" s="38" t="s">
        <v>98</v>
      </c>
      <c r="CC59" s="38" t="s">
        <v>99</v>
      </c>
      <c r="CD59" s="36">
        <v>4.0</v>
      </c>
      <c r="CE59" s="36">
        <v>5.0</v>
      </c>
      <c r="CF59" s="36">
        <v>2.0</v>
      </c>
      <c r="CG59" s="36">
        <v>4.0</v>
      </c>
      <c r="CH59" s="36">
        <v>3.0</v>
      </c>
      <c r="CI59" s="36">
        <v>2.0</v>
      </c>
      <c r="CJ59" s="36">
        <v>4.0</v>
      </c>
      <c r="CK59" s="36">
        <v>3.0</v>
      </c>
      <c r="CL59" s="36">
        <v>3.0</v>
      </c>
      <c r="CM59" s="36">
        <v>1.0</v>
      </c>
      <c r="CN59" s="36">
        <v>7.0</v>
      </c>
      <c r="CO59" s="32">
        <f t="shared" si="36"/>
        <v>0</v>
      </c>
      <c r="CP59" s="36">
        <v>7.0</v>
      </c>
      <c r="CQ59" s="36">
        <v>1.0</v>
      </c>
      <c r="CR59" s="36">
        <v>3.0</v>
      </c>
      <c r="CS59" s="38" t="s">
        <v>130</v>
      </c>
      <c r="CT59" s="38" t="s">
        <v>131</v>
      </c>
      <c r="CU59" s="38" t="s">
        <v>132</v>
      </c>
      <c r="CV59" s="37"/>
    </row>
    <row r="60">
      <c r="P60" s="21" t="s">
        <v>170</v>
      </c>
      <c r="Q60" s="22">
        <f>SUM(
    IF(U9 = "none", 0, IF(U9 = "slight", 1, IF(U9 = "moderate", 2, IF(U9 = "severe", 3, 0)))),
    IF(V9 = "none", 0, IF(V9 = "slight", 1, IF(V9 = "moderate", 2, IF(V9 = "severe", 3, 0)))),
    IF(W9 = "none", 0, IF(W9 = "slight", 1, IF(W9 = "moderate", 2, IF(W9 = "severe", 3, 0)))),
    IF(X9 = "none", 0, IF(X9 = "slight", 1, IF(X9 = "moderate", 2, IF(X9 = "severe", 3, 0))))
)
</f>
        <v>4</v>
      </c>
      <c r="R60" s="22">
        <f>SUM(
    IF(Y9 = "none", 0, IF(Y9 = "slight", 1, IF(Y9 = "moderate", 2, IF(Y9 = "severe", 3, 0)))),
    IF(Z9 = "none", 0, IF(Z9 = "slight", 1, IF(Z9 = "moderate", 2, IF(Z9 = "severe", 3, 0)))),
    IF(AA9 = "none", 0, IF(AA9 = "slight", 1, IF(AA9 = "moderate", 2, IF(AA9 = "severe", 3, 0)))),
    IF(AB9 = "none", 0, IF(AB9 = "slight", 1, IF(AB9 = "moderate", 2, IF(AB9 = "severe", 3, 0)))),
    IF(AC9 = "none", 0, IF(AC9 = "slight", 1, IF(AC9 = "moderate", 2, IF(AC9 = "severe", 3, 0))))
)
</f>
        <v>6</v>
      </c>
      <c r="S60" s="22">
        <f t="shared" si="37"/>
        <v>36.66666667</v>
      </c>
      <c r="U60" s="22">
        <f>CORREL(S56:S61, CQ55:CQ60)</f>
        <v>-0.3371977113</v>
      </c>
      <c r="AB60" s="43" t="s">
        <v>98</v>
      </c>
      <c r="AC60" s="43" t="s">
        <v>98</v>
      </c>
      <c r="AD60" s="43" t="s">
        <v>98</v>
      </c>
      <c r="AE60" s="43" t="s">
        <v>98</v>
      </c>
      <c r="AF60" s="43" t="s">
        <v>97</v>
      </c>
      <c r="AG60" s="43" t="s">
        <v>97</v>
      </c>
      <c r="AH60" s="43" t="s">
        <v>97</v>
      </c>
      <c r="AI60" s="43" t="s">
        <v>98</v>
      </c>
      <c r="AJ60" s="43" t="s">
        <v>98</v>
      </c>
      <c r="AK60" s="43" t="s">
        <v>99</v>
      </c>
      <c r="AL60" s="43" t="s">
        <v>98</v>
      </c>
      <c r="AM60" s="43" t="s">
        <v>98</v>
      </c>
      <c r="AN60" s="43" t="s">
        <v>97</v>
      </c>
      <c r="AO60" s="43" t="s">
        <v>98</v>
      </c>
      <c r="AP60" s="43" t="s">
        <v>99</v>
      </c>
      <c r="AQ60" s="43" t="s">
        <v>98</v>
      </c>
      <c r="AR60" s="43" t="s">
        <v>98</v>
      </c>
      <c r="AS60" s="43" t="s">
        <v>99</v>
      </c>
      <c r="AT60" s="43" t="s">
        <v>98</v>
      </c>
      <c r="AU60" s="43" t="s">
        <v>97</v>
      </c>
      <c r="AV60" s="43" t="s">
        <v>98</v>
      </c>
      <c r="AW60" s="43" t="s">
        <v>97</v>
      </c>
      <c r="AX60" s="43" t="s">
        <v>98</v>
      </c>
      <c r="AY60" s="43" t="s">
        <v>98</v>
      </c>
      <c r="AZ60" s="43" t="s">
        <v>97</v>
      </c>
      <c r="BA60" s="43" t="s">
        <v>98</v>
      </c>
      <c r="BB60" s="43" t="s">
        <v>97</v>
      </c>
      <c r="BC60" s="43" t="s">
        <v>99</v>
      </c>
      <c r="BD60" s="43" t="s">
        <v>99</v>
      </c>
      <c r="BE60" s="43" t="s">
        <v>98</v>
      </c>
      <c r="BF60" s="43" t="s">
        <v>97</v>
      </c>
      <c r="BG60" s="43" t="s">
        <v>98</v>
      </c>
      <c r="BH60" s="43" t="s">
        <v>113</v>
      </c>
      <c r="BI60" s="43" t="s">
        <v>98</v>
      </c>
      <c r="BJ60" s="43" t="s">
        <v>99</v>
      </c>
      <c r="BK60" s="43" t="s">
        <v>98</v>
      </c>
      <c r="BL60" s="43" t="s">
        <v>98</v>
      </c>
      <c r="BM60" s="43" t="s">
        <v>97</v>
      </c>
      <c r="BN60" s="43" t="s">
        <v>113</v>
      </c>
      <c r="BO60" s="43" t="s">
        <v>98</v>
      </c>
      <c r="BP60" s="43" t="s">
        <v>97</v>
      </c>
      <c r="BQ60" s="43" t="s">
        <v>98</v>
      </c>
      <c r="BR60" s="43" t="s">
        <v>98</v>
      </c>
      <c r="BS60" s="43" t="s">
        <v>97</v>
      </c>
      <c r="BT60" s="43" t="s">
        <v>97</v>
      </c>
      <c r="BU60" s="43" t="s">
        <v>97</v>
      </c>
      <c r="BV60" s="43" t="s">
        <v>97</v>
      </c>
      <c r="BW60" s="43" t="s">
        <v>98</v>
      </c>
      <c r="BX60" s="43" t="s">
        <v>97</v>
      </c>
      <c r="BY60" s="43" t="s">
        <v>97</v>
      </c>
      <c r="BZ60" s="43" t="s">
        <v>98</v>
      </c>
      <c r="CA60" s="43" t="s">
        <v>97</v>
      </c>
      <c r="CB60" s="43" t="s">
        <v>98</v>
      </c>
      <c r="CC60" s="43" t="s">
        <v>97</v>
      </c>
      <c r="CD60" s="41">
        <v>3.0</v>
      </c>
      <c r="CE60" s="41">
        <v>4.0</v>
      </c>
      <c r="CF60" s="41">
        <v>3.0</v>
      </c>
      <c r="CG60" s="41">
        <v>3.0</v>
      </c>
      <c r="CH60" s="41">
        <v>3.0</v>
      </c>
      <c r="CI60" s="41">
        <v>3.0</v>
      </c>
      <c r="CJ60" s="41">
        <v>5.0</v>
      </c>
      <c r="CK60" s="41">
        <v>6.0</v>
      </c>
      <c r="CL60" s="41">
        <v>6.0</v>
      </c>
      <c r="CM60" s="41">
        <v>7.0</v>
      </c>
      <c r="CN60" s="41">
        <v>1.0</v>
      </c>
      <c r="CO60" s="32">
        <f t="shared" si="36"/>
        <v>1</v>
      </c>
      <c r="CP60" s="41">
        <v>3.0</v>
      </c>
      <c r="CQ60" s="41">
        <v>5.0</v>
      </c>
      <c r="CR60" s="41">
        <v>3.0</v>
      </c>
      <c r="CS60" s="43" t="s">
        <v>139</v>
      </c>
      <c r="CT60" s="43" t="s">
        <v>140</v>
      </c>
      <c r="CU60" s="43" t="s">
        <v>141</v>
      </c>
      <c r="CV60" s="42"/>
    </row>
    <row r="61">
      <c r="P61" s="21" t="s">
        <v>175</v>
      </c>
      <c r="Q61" s="22">
        <f>SUM(
    IF(U13 = "none", 0, IF(U13 = "slight", 1, IF(U13 = "moderate", 2, IF(U13 = "severe", 3, 0)))),
    IF(V13 = "none", 0, IF(V13 = "slight", 1, IF(V13 = "moderate", 2, IF(V13 = "severe", 3, 0)))),
    IF(W13 = "none", 0, IF(W13 = "slight", 1, IF(W13 = "moderate", 2, IF(W13 = "severe", 3, 0)))),
    IF(X13 = "none", 0, IF(X13 = "slight", 1, IF(X13 = "moderate", 2, IF(X13 = "severe", 3, 0))))
)
</f>
        <v>4</v>
      </c>
      <c r="R61" s="22">
        <f>SUM(
    IF(Y13 = "none", 0, IF(Y13 = "slight", 1, IF(Y13 = "moderate", 2, IF(Y13 = "severe", 3, 0)))),
    IF(Z13 = "none", 0, IF(Z13 = "slight", 1, IF(Z13 = "moderate", 2, IF(Z13 = "severe", 3, 0)))),
    IF(AA13 = "none", 0, IF(AA13 = "slight", 1, IF(AA13 = "moderate", 2, IF(AA13 = "severe", 3, 0)))),
    IF(AB13 = "none", 0, IF(AB13 = "slight", 1, IF(AB13 = "moderate", 2, IF(AB13 = "severe", 3, 0)))),
    IF(AC13 = "none", 0, IF(AC13 = "slight", 1, IF(AC13 = "moderate", 2, IF(AC13 = "severe", 3, 0))))
)
</f>
        <v>2</v>
      </c>
      <c r="S61" s="22">
        <f t="shared" si="37"/>
        <v>23.33333333</v>
      </c>
    </row>
    <row r="62">
      <c r="Z62" s="21" t="s">
        <v>179</v>
      </c>
      <c r="AB62" s="26" t="s">
        <v>11</v>
      </c>
      <c r="AC62" s="26" t="s">
        <v>12</v>
      </c>
      <c r="AD62" s="26" t="s">
        <v>13</v>
      </c>
      <c r="AE62" s="26" t="s">
        <v>14</v>
      </c>
      <c r="AF62" s="26" t="s">
        <v>15</v>
      </c>
      <c r="AG62" s="26" t="s">
        <v>16</v>
      </c>
      <c r="AH62" s="26" t="s">
        <v>17</v>
      </c>
      <c r="AI62" s="26" t="s">
        <v>18</v>
      </c>
      <c r="AJ62" s="26" t="s">
        <v>19</v>
      </c>
      <c r="AK62" s="26" t="s">
        <v>20</v>
      </c>
      <c r="AL62" s="26" t="s">
        <v>21</v>
      </c>
      <c r="AM62" s="26" t="s">
        <v>22</v>
      </c>
      <c r="AN62" s="26" t="s">
        <v>23</v>
      </c>
      <c r="AO62" s="26" t="s">
        <v>24</v>
      </c>
      <c r="AP62" s="26" t="s">
        <v>25</v>
      </c>
      <c r="AQ62" s="26" t="s">
        <v>26</v>
      </c>
      <c r="AR62" s="26" t="s">
        <v>27</v>
      </c>
      <c r="AS62" s="26" t="s">
        <v>28</v>
      </c>
      <c r="AT62" s="26" t="s">
        <v>29</v>
      </c>
      <c r="AU62" s="26" t="s">
        <v>30</v>
      </c>
      <c r="AV62" s="26" t="s">
        <v>31</v>
      </c>
      <c r="AW62" s="26" t="s">
        <v>32</v>
      </c>
      <c r="AX62" s="26" t="s">
        <v>33</v>
      </c>
      <c r="AY62" s="26" t="s">
        <v>34</v>
      </c>
      <c r="AZ62" s="26" t="s">
        <v>35</v>
      </c>
      <c r="BA62" s="26" t="s">
        <v>36</v>
      </c>
      <c r="BB62" s="26" t="s">
        <v>37</v>
      </c>
      <c r="BC62" s="26" t="s">
        <v>38</v>
      </c>
      <c r="BD62" s="26" t="s">
        <v>39</v>
      </c>
      <c r="BE62" s="26" t="s">
        <v>40</v>
      </c>
      <c r="BF62" s="26" t="s">
        <v>41</v>
      </c>
      <c r="BG62" s="26" t="s">
        <v>42</v>
      </c>
      <c r="BH62" s="26" t="s">
        <v>43</v>
      </c>
      <c r="BI62" s="26" t="s">
        <v>44</v>
      </c>
      <c r="BJ62" s="26" t="s">
        <v>45</v>
      </c>
      <c r="BK62" s="26" t="s">
        <v>46</v>
      </c>
      <c r="BL62" s="26" t="s">
        <v>47</v>
      </c>
      <c r="BM62" s="26" t="s">
        <v>48</v>
      </c>
      <c r="BN62" s="26" t="s">
        <v>49</v>
      </c>
      <c r="BO62" s="26" t="s">
        <v>50</v>
      </c>
      <c r="BP62" s="26" t="s">
        <v>51</v>
      </c>
      <c r="BQ62" s="26" t="s">
        <v>52</v>
      </c>
      <c r="BR62" s="26" t="s">
        <v>53</v>
      </c>
      <c r="BS62" s="26" t="s">
        <v>54</v>
      </c>
      <c r="BT62" s="26" t="s">
        <v>55</v>
      </c>
      <c r="BU62" s="26" t="s">
        <v>56</v>
      </c>
      <c r="BV62" s="26" t="s">
        <v>57</v>
      </c>
      <c r="BW62" s="26" t="s">
        <v>58</v>
      </c>
      <c r="BX62" s="26" t="s">
        <v>59</v>
      </c>
      <c r="BY62" s="26" t="s">
        <v>60</v>
      </c>
      <c r="BZ62" s="26" t="s">
        <v>61</v>
      </c>
      <c r="CA62" s="26" t="s">
        <v>62</v>
      </c>
      <c r="CB62" s="26" t="s">
        <v>63</v>
      </c>
      <c r="CC62" s="26" t="s">
        <v>64</v>
      </c>
    </row>
    <row r="63">
      <c r="AA63" s="21" t="s">
        <v>97</v>
      </c>
      <c r="AB63" s="22">
        <f t="shared" ref="AB63:CC63" si="40">COUNTIF(AB55:AB60, "None")
</f>
        <v>1</v>
      </c>
      <c r="AC63" s="22">
        <f t="shared" si="40"/>
        <v>2</v>
      </c>
      <c r="AD63" s="22">
        <f t="shared" si="40"/>
        <v>1</v>
      </c>
      <c r="AE63" s="22">
        <f t="shared" si="40"/>
        <v>2</v>
      </c>
      <c r="AF63" s="22">
        <f t="shared" si="40"/>
        <v>4</v>
      </c>
      <c r="AG63" s="22">
        <f t="shared" si="40"/>
        <v>4</v>
      </c>
      <c r="AH63" s="22">
        <f t="shared" si="40"/>
        <v>2</v>
      </c>
      <c r="AI63" s="22">
        <f t="shared" si="40"/>
        <v>0</v>
      </c>
      <c r="AJ63" s="22">
        <f t="shared" si="40"/>
        <v>1</v>
      </c>
      <c r="AK63" s="22">
        <f t="shared" si="40"/>
        <v>1</v>
      </c>
      <c r="AL63" s="22">
        <f t="shared" si="40"/>
        <v>3</v>
      </c>
      <c r="AM63" s="22">
        <f t="shared" si="40"/>
        <v>1</v>
      </c>
      <c r="AN63" s="22">
        <f t="shared" si="40"/>
        <v>3</v>
      </c>
      <c r="AO63" s="22">
        <f t="shared" si="40"/>
        <v>3</v>
      </c>
      <c r="AP63" s="22">
        <f t="shared" si="40"/>
        <v>2</v>
      </c>
      <c r="AQ63" s="22">
        <f t="shared" si="40"/>
        <v>1</v>
      </c>
      <c r="AR63" s="22">
        <f t="shared" si="40"/>
        <v>2</v>
      </c>
      <c r="AS63" s="22">
        <f t="shared" si="40"/>
        <v>0</v>
      </c>
      <c r="AT63" s="22">
        <f t="shared" si="40"/>
        <v>1</v>
      </c>
      <c r="AU63" s="22">
        <f t="shared" si="40"/>
        <v>4</v>
      </c>
      <c r="AV63" s="22">
        <f t="shared" si="40"/>
        <v>2</v>
      </c>
      <c r="AW63" s="22">
        <f t="shared" si="40"/>
        <v>3</v>
      </c>
      <c r="AX63" s="22">
        <f t="shared" si="40"/>
        <v>4</v>
      </c>
      <c r="AY63" s="22">
        <f t="shared" si="40"/>
        <v>4</v>
      </c>
      <c r="AZ63" s="22">
        <f t="shared" si="40"/>
        <v>1</v>
      </c>
      <c r="BA63" s="22">
        <f t="shared" si="40"/>
        <v>1</v>
      </c>
      <c r="BB63" s="22">
        <f t="shared" si="40"/>
        <v>1</v>
      </c>
      <c r="BC63" s="22">
        <f t="shared" si="40"/>
        <v>2</v>
      </c>
      <c r="BD63" s="22">
        <f t="shared" si="40"/>
        <v>3</v>
      </c>
      <c r="BE63" s="22">
        <f t="shared" si="40"/>
        <v>2</v>
      </c>
      <c r="BF63" s="22">
        <f t="shared" si="40"/>
        <v>3</v>
      </c>
      <c r="BG63" s="22">
        <f t="shared" si="40"/>
        <v>3</v>
      </c>
      <c r="BH63" s="22">
        <f t="shared" si="40"/>
        <v>2</v>
      </c>
      <c r="BI63" s="22">
        <f t="shared" si="40"/>
        <v>1</v>
      </c>
      <c r="BJ63" s="22">
        <f t="shared" si="40"/>
        <v>1</v>
      </c>
      <c r="BK63" s="22">
        <f t="shared" si="40"/>
        <v>1</v>
      </c>
      <c r="BL63" s="22">
        <f t="shared" si="40"/>
        <v>4</v>
      </c>
      <c r="BM63" s="22">
        <f t="shared" si="40"/>
        <v>3</v>
      </c>
      <c r="BN63" s="22">
        <f t="shared" si="40"/>
        <v>2</v>
      </c>
      <c r="BO63" s="22">
        <f t="shared" si="40"/>
        <v>4</v>
      </c>
      <c r="BP63" s="22">
        <f t="shared" si="40"/>
        <v>5</v>
      </c>
      <c r="BQ63" s="22">
        <f t="shared" si="40"/>
        <v>4</v>
      </c>
      <c r="BR63" s="22">
        <f t="shared" si="40"/>
        <v>1</v>
      </c>
      <c r="BS63" s="22">
        <f t="shared" si="40"/>
        <v>4</v>
      </c>
      <c r="BT63" s="22">
        <f t="shared" si="40"/>
        <v>2</v>
      </c>
      <c r="BU63" s="22">
        <f t="shared" si="40"/>
        <v>3</v>
      </c>
      <c r="BV63" s="22">
        <f t="shared" si="40"/>
        <v>4</v>
      </c>
      <c r="BW63" s="22">
        <f t="shared" si="40"/>
        <v>3</v>
      </c>
      <c r="BX63" s="22">
        <f t="shared" si="40"/>
        <v>4</v>
      </c>
      <c r="BY63" s="22">
        <f t="shared" si="40"/>
        <v>5</v>
      </c>
      <c r="BZ63" s="22">
        <f t="shared" si="40"/>
        <v>4</v>
      </c>
      <c r="CA63" s="22">
        <f t="shared" si="40"/>
        <v>4</v>
      </c>
      <c r="CB63" s="22">
        <f t="shared" si="40"/>
        <v>2</v>
      </c>
      <c r="CC63" s="22">
        <f t="shared" si="40"/>
        <v>3</v>
      </c>
    </row>
    <row r="64">
      <c r="AA64" s="21" t="s">
        <v>98</v>
      </c>
      <c r="AB64" s="22">
        <f t="shared" ref="AB64:CC64" si="41">COUNTIF(AB56:AB62, "Slight")
</f>
        <v>3</v>
      </c>
      <c r="AC64" s="22">
        <f t="shared" si="41"/>
        <v>3</v>
      </c>
      <c r="AD64" s="22">
        <f t="shared" si="41"/>
        <v>3</v>
      </c>
      <c r="AE64" s="22">
        <f t="shared" si="41"/>
        <v>3</v>
      </c>
      <c r="AF64" s="22">
        <f t="shared" si="41"/>
        <v>2</v>
      </c>
      <c r="AG64" s="22">
        <f t="shared" si="41"/>
        <v>2</v>
      </c>
      <c r="AH64" s="22">
        <f t="shared" si="41"/>
        <v>2</v>
      </c>
      <c r="AI64" s="22">
        <f t="shared" si="41"/>
        <v>3</v>
      </c>
      <c r="AJ64" s="22">
        <f t="shared" si="41"/>
        <v>2</v>
      </c>
      <c r="AK64" s="22">
        <f t="shared" si="41"/>
        <v>1</v>
      </c>
      <c r="AL64" s="22">
        <f t="shared" si="41"/>
        <v>3</v>
      </c>
      <c r="AM64" s="22">
        <f t="shared" si="41"/>
        <v>4</v>
      </c>
      <c r="AN64" s="22">
        <f t="shared" si="41"/>
        <v>3</v>
      </c>
      <c r="AO64" s="22">
        <f t="shared" si="41"/>
        <v>3</v>
      </c>
      <c r="AP64" s="22">
        <f t="shared" si="41"/>
        <v>2</v>
      </c>
      <c r="AQ64" s="22">
        <f t="shared" si="41"/>
        <v>3</v>
      </c>
      <c r="AR64" s="22">
        <f t="shared" si="41"/>
        <v>1</v>
      </c>
      <c r="AS64" s="22">
        <f t="shared" si="41"/>
        <v>1</v>
      </c>
      <c r="AT64" s="22">
        <f t="shared" si="41"/>
        <v>2</v>
      </c>
      <c r="AU64" s="22">
        <f t="shared" si="41"/>
        <v>2</v>
      </c>
      <c r="AV64" s="22">
        <f t="shared" si="41"/>
        <v>4</v>
      </c>
      <c r="AW64" s="22">
        <f t="shared" si="41"/>
        <v>3</v>
      </c>
      <c r="AX64" s="22">
        <f t="shared" si="41"/>
        <v>2</v>
      </c>
      <c r="AY64" s="22">
        <f t="shared" si="41"/>
        <v>2</v>
      </c>
      <c r="AZ64" s="22">
        <f t="shared" si="41"/>
        <v>3</v>
      </c>
      <c r="BA64" s="22">
        <f t="shared" si="41"/>
        <v>2</v>
      </c>
      <c r="BB64" s="22">
        <f t="shared" si="41"/>
        <v>2</v>
      </c>
      <c r="BC64" s="22">
        <f t="shared" si="41"/>
        <v>0</v>
      </c>
      <c r="BD64" s="22">
        <f t="shared" si="41"/>
        <v>2</v>
      </c>
      <c r="BE64" s="22">
        <f t="shared" si="41"/>
        <v>2</v>
      </c>
      <c r="BF64" s="22">
        <f t="shared" si="41"/>
        <v>2</v>
      </c>
      <c r="BG64" s="22">
        <f t="shared" si="41"/>
        <v>3</v>
      </c>
      <c r="BH64" s="22">
        <f t="shared" si="41"/>
        <v>3</v>
      </c>
      <c r="BI64" s="22">
        <f t="shared" si="41"/>
        <v>3</v>
      </c>
      <c r="BJ64" s="22">
        <f t="shared" si="41"/>
        <v>0</v>
      </c>
      <c r="BK64" s="22">
        <f t="shared" si="41"/>
        <v>1</v>
      </c>
      <c r="BL64" s="22">
        <f t="shared" si="41"/>
        <v>1</v>
      </c>
      <c r="BM64" s="22">
        <f t="shared" si="41"/>
        <v>2</v>
      </c>
      <c r="BN64" s="22">
        <f t="shared" si="41"/>
        <v>0</v>
      </c>
      <c r="BO64" s="22">
        <f t="shared" si="41"/>
        <v>2</v>
      </c>
      <c r="BP64" s="22">
        <f t="shared" si="41"/>
        <v>1</v>
      </c>
      <c r="BQ64" s="22">
        <f t="shared" si="41"/>
        <v>2</v>
      </c>
      <c r="BR64" s="22">
        <f t="shared" si="41"/>
        <v>2</v>
      </c>
      <c r="BS64" s="22">
        <f t="shared" si="41"/>
        <v>1</v>
      </c>
      <c r="BT64" s="22">
        <f t="shared" si="41"/>
        <v>2</v>
      </c>
      <c r="BU64" s="22">
        <f t="shared" si="41"/>
        <v>2</v>
      </c>
      <c r="BV64" s="22">
        <f t="shared" si="41"/>
        <v>2</v>
      </c>
      <c r="BW64" s="22">
        <f t="shared" si="41"/>
        <v>2</v>
      </c>
      <c r="BX64" s="22">
        <f t="shared" si="41"/>
        <v>1</v>
      </c>
      <c r="BY64" s="22">
        <f t="shared" si="41"/>
        <v>1</v>
      </c>
      <c r="BZ64" s="22">
        <f t="shared" si="41"/>
        <v>2</v>
      </c>
      <c r="CA64" s="22">
        <f t="shared" si="41"/>
        <v>1</v>
      </c>
      <c r="CB64" s="22">
        <f t="shared" si="41"/>
        <v>4</v>
      </c>
      <c r="CC64" s="22">
        <f t="shared" si="41"/>
        <v>1</v>
      </c>
    </row>
    <row r="65">
      <c r="AA65" s="21" t="s">
        <v>99</v>
      </c>
      <c r="AB65" s="22">
        <f t="shared" ref="AB65:CC65" si="42">COUNTIF(AB57:AB63, "Moderate")
</f>
        <v>1</v>
      </c>
      <c r="AC65" s="22">
        <f t="shared" si="42"/>
        <v>1</v>
      </c>
      <c r="AD65" s="22">
        <f t="shared" si="42"/>
        <v>1</v>
      </c>
      <c r="AE65" s="22">
        <f t="shared" si="42"/>
        <v>1</v>
      </c>
      <c r="AF65" s="22">
        <f t="shared" si="42"/>
        <v>0</v>
      </c>
      <c r="AG65" s="22">
        <f t="shared" si="42"/>
        <v>0</v>
      </c>
      <c r="AH65" s="22">
        <f t="shared" si="42"/>
        <v>0</v>
      </c>
      <c r="AI65" s="22">
        <f t="shared" si="42"/>
        <v>1</v>
      </c>
      <c r="AJ65" s="22">
        <f t="shared" si="42"/>
        <v>2</v>
      </c>
      <c r="AK65" s="22">
        <f t="shared" si="42"/>
        <v>3</v>
      </c>
      <c r="AL65" s="22">
        <f t="shared" si="42"/>
        <v>0</v>
      </c>
      <c r="AM65" s="22">
        <f t="shared" si="42"/>
        <v>0</v>
      </c>
      <c r="AN65" s="22">
        <f t="shared" si="42"/>
        <v>0</v>
      </c>
      <c r="AO65" s="22">
        <f t="shared" si="42"/>
        <v>0</v>
      </c>
      <c r="AP65" s="22">
        <f t="shared" si="42"/>
        <v>1</v>
      </c>
      <c r="AQ65" s="22">
        <f t="shared" si="42"/>
        <v>1</v>
      </c>
      <c r="AR65" s="22">
        <f t="shared" si="42"/>
        <v>2</v>
      </c>
      <c r="AS65" s="22">
        <f t="shared" si="42"/>
        <v>2</v>
      </c>
      <c r="AT65" s="22">
        <f t="shared" si="42"/>
        <v>2</v>
      </c>
      <c r="AU65" s="22">
        <f t="shared" si="42"/>
        <v>0</v>
      </c>
      <c r="AV65" s="22">
        <f t="shared" si="42"/>
        <v>0</v>
      </c>
      <c r="AW65" s="22">
        <f t="shared" si="42"/>
        <v>0</v>
      </c>
      <c r="AX65" s="22">
        <f t="shared" si="42"/>
        <v>0</v>
      </c>
      <c r="AY65" s="22">
        <f t="shared" si="42"/>
        <v>0</v>
      </c>
      <c r="AZ65" s="22">
        <f t="shared" si="42"/>
        <v>1</v>
      </c>
      <c r="BA65" s="22">
        <f t="shared" si="42"/>
        <v>2</v>
      </c>
      <c r="BB65" s="22">
        <f t="shared" si="42"/>
        <v>1</v>
      </c>
      <c r="BC65" s="22">
        <f t="shared" si="42"/>
        <v>3</v>
      </c>
      <c r="BD65" s="22">
        <f t="shared" si="42"/>
        <v>1</v>
      </c>
      <c r="BE65" s="22">
        <f t="shared" si="42"/>
        <v>1</v>
      </c>
      <c r="BF65" s="22">
        <f t="shared" si="42"/>
        <v>0</v>
      </c>
      <c r="BG65" s="22">
        <f t="shared" si="42"/>
        <v>0</v>
      </c>
      <c r="BH65" s="22">
        <f t="shared" si="42"/>
        <v>0</v>
      </c>
      <c r="BI65" s="22">
        <f t="shared" si="42"/>
        <v>1</v>
      </c>
      <c r="BJ65" s="22">
        <f t="shared" si="42"/>
        <v>3</v>
      </c>
      <c r="BK65" s="22">
        <f t="shared" si="42"/>
        <v>2</v>
      </c>
      <c r="BL65" s="22">
        <f t="shared" si="42"/>
        <v>1</v>
      </c>
      <c r="BM65" s="22">
        <f t="shared" si="42"/>
        <v>0</v>
      </c>
      <c r="BN65" s="22">
        <f t="shared" si="42"/>
        <v>1</v>
      </c>
      <c r="BO65" s="22">
        <f t="shared" si="42"/>
        <v>0</v>
      </c>
      <c r="BP65" s="22">
        <f t="shared" si="42"/>
        <v>0</v>
      </c>
      <c r="BQ65" s="22">
        <f t="shared" si="42"/>
        <v>0</v>
      </c>
      <c r="BR65" s="22">
        <f t="shared" si="42"/>
        <v>2</v>
      </c>
      <c r="BS65" s="22">
        <f t="shared" si="42"/>
        <v>1</v>
      </c>
      <c r="BT65" s="22">
        <f t="shared" si="42"/>
        <v>1</v>
      </c>
      <c r="BU65" s="22">
        <f t="shared" si="42"/>
        <v>0</v>
      </c>
      <c r="BV65" s="22">
        <f t="shared" si="42"/>
        <v>0</v>
      </c>
      <c r="BW65" s="22">
        <f t="shared" si="42"/>
        <v>0</v>
      </c>
      <c r="BX65" s="22">
        <f t="shared" si="42"/>
        <v>0</v>
      </c>
      <c r="BY65" s="22">
        <f t="shared" si="42"/>
        <v>0</v>
      </c>
      <c r="BZ65" s="22">
        <f t="shared" si="42"/>
        <v>0</v>
      </c>
      <c r="CA65" s="22">
        <f t="shared" si="42"/>
        <v>0</v>
      </c>
      <c r="CB65" s="22">
        <f t="shared" si="42"/>
        <v>0</v>
      </c>
      <c r="CC65" s="22">
        <f t="shared" si="42"/>
        <v>1</v>
      </c>
    </row>
    <row r="66">
      <c r="AA66" s="21" t="s">
        <v>113</v>
      </c>
      <c r="AB66" s="22">
        <f t="shared" ref="AB66:CC66" si="43">COUNTIF(AB58:AB64, "Severe")
</f>
        <v>0</v>
      </c>
      <c r="AC66" s="22">
        <f t="shared" si="43"/>
        <v>0</v>
      </c>
      <c r="AD66" s="22">
        <f t="shared" si="43"/>
        <v>0</v>
      </c>
      <c r="AE66" s="22">
        <f t="shared" si="43"/>
        <v>0</v>
      </c>
      <c r="AF66" s="22">
        <f t="shared" si="43"/>
        <v>0</v>
      </c>
      <c r="AG66" s="22">
        <f t="shared" si="43"/>
        <v>0</v>
      </c>
      <c r="AH66" s="22">
        <f t="shared" si="43"/>
        <v>1</v>
      </c>
      <c r="AI66" s="22">
        <f t="shared" si="43"/>
        <v>0</v>
      </c>
      <c r="AJ66" s="22">
        <f t="shared" si="43"/>
        <v>0</v>
      </c>
      <c r="AK66" s="22">
        <f t="shared" si="43"/>
        <v>0</v>
      </c>
      <c r="AL66" s="22">
        <f t="shared" si="43"/>
        <v>0</v>
      </c>
      <c r="AM66" s="22">
        <f t="shared" si="43"/>
        <v>0</v>
      </c>
      <c r="AN66" s="22">
        <f t="shared" si="43"/>
        <v>0</v>
      </c>
      <c r="AO66" s="22">
        <f t="shared" si="43"/>
        <v>0</v>
      </c>
      <c r="AP66" s="22">
        <f t="shared" si="43"/>
        <v>0</v>
      </c>
      <c r="AQ66" s="22">
        <f t="shared" si="43"/>
        <v>0</v>
      </c>
      <c r="AR66" s="22">
        <f t="shared" si="43"/>
        <v>0</v>
      </c>
      <c r="AS66" s="22">
        <f t="shared" si="43"/>
        <v>0</v>
      </c>
      <c r="AT66" s="22">
        <f t="shared" si="43"/>
        <v>0</v>
      </c>
      <c r="AU66" s="22">
        <f t="shared" si="43"/>
        <v>0</v>
      </c>
      <c r="AV66" s="22">
        <f t="shared" si="43"/>
        <v>0</v>
      </c>
      <c r="AW66" s="22">
        <f t="shared" si="43"/>
        <v>0</v>
      </c>
      <c r="AX66" s="22">
        <f t="shared" si="43"/>
        <v>0</v>
      </c>
      <c r="AY66" s="22">
        <f t="shared" si="43"/>
        <v>0</v>
      </c>
      <c r="AZ66" s="22">
        <f t="shared" si="43"/>
        <v>0</v>
      </c>
      <c r="BA66" s="22">
        <f t="shared" si="43"/>
        <v>0</v>
      </c>
      <c r="BB66" s="22">
        <f t="shared" si="43"/>
        <v>0</v>
      </c>
      <c r="BC66" s="22">
        <f t="shared" si="43"/>
        <v>0</v>
      </c>
      <c r="BD66" s="22">
        <f t="shared" si="43"/>
        <v>0</v>
      </c>
      <c r="BE66" s="22">
        <f t="shared" si="43"/>
        <v>0</v>
      </c>
      <c r="BF66" s="22">
        <f t="shared" si="43"/>
        <v>0</v>
      </c>
      <c r="BG66" s="22">
        <f t="shared" si="43"/>
        <v>0</v>
      </c>
      <c r="BH66" s="22">
        <f t="shared" si="43"/>
        <v>1</v>
      </c>
      <c r="BI66" s="22">
        <f t="shared" si="43"/>
        <v>0</v>
      </c>
      <c r="BJ66" s="22">
        <f t="shared" si="43"/>
        <v>0</v>
      </c>
      <c r="BK66" s="22">
        <f t="shared" si="43"/>
        <v>0</v>
      </c>
      <c r="BL66" s="22">
        <f t="shared" si="43"/>
        <v>0</v>
      </c>
      <c r="BM66" s="22">
        <f t="shared" si="43"/>
        <v>0</v>
      </c>
      <c r="BN66" s="22">
        <f t="shared" si="43"/>
        <v>2</v>
      </c>
      <c r="BO66" s="22">
        <f t="shared" si="43"/>
        <v>0</v>
      </c>
      <c r="BP66" s="22">
        <f t="shared" si="43"/>
        <v>0</v>
      </c>
      <c r="BQ66" s="22">
        <f t="shared" si="43"/>
        <v>0</v>
      </c>
      <c r="BR66" s="22">
        <f t="shared" si="43"/>
        <v>0</v>
      </c>
      <c r="BS66" s="22">
        <f t="shared" si="43"/>
        <v>0</v>
      </c>
      <c r="BT66" s="22">
        <f t="shared" si="43"/>
        <v>0</v>
      </c>
      <c r="BU66" s="22">
        <f t="shared" si="43"/>
        <v>0</v>
      </c>
      <c r="BV66" s="22">
        <f t="shared" si="43"/>
        <v>0</v>
      </c>
      <c r="BW66" s="22">
        <f t="shared" si="43"/>
        <v>0</v>
      </c>
      <c r="BX66" s="22">
        <f t="shared" si="43"/>
        <v>0</v>
      </c>
      <c r="BY66" s="22">
        <f t="shared" si="43"/>
        <v>0</v>
      </c>
      <c r="BZ66" s="22">
        <f t="shared" si="43"/>
        <v>0</v>
      </c>
      <c r="CA66" s="22">
        <f t="shared" si="43"/>
        <v>0</v>
      </c>
      <c r="CB66" s="22">
        <f t="shared" si="43"/>
        <v>0</v>
      </c>
      <c r="CC66" s="22">
        <f t="shared" si="43"/>
        <v>0</v>
      </c>
    </row>
    <row r="73">
      <c r="G73" s="21" t="s">
        <v>180</v>
      </c>
      <c r="AP73" s="21" t="s">
        <v>181</v>
      </c>
    </row>
    <row r="74">
      <c r="G74" s="24" t="s">
        <v>149</v>
      </c>
      <c r="J74" s="24" t="s">
        <v>150</v>
      </c>
      <c r="M74" s="24" t="s">
        <v>151</v>
      </c>
    </row>
    <row r="75">
      <c r="G75" s="46" t="s">
        <v>65</v>
      </c>
      <c r="H75" s="4" t="s">
        <v>66</v>
      </c>
      <c r="I75" s="4" t="s">
        <v>67</v>
      </c>
      <c r="J75" s="4" t="s">
        <v>68</v>
      </c>
      <c r="K75" s="4" t="s">
        <v>69</v>
      </c>
      <c r="L75" s="4" t="s">
        <v>70</v>
      </c>
      <c r="M75" s="4" t="s">
        <v>71</v>
      </c>
      <c r="N75" s="4" t="s">
        <v>72</v>
      </c>
      <c r="O75" s="5" t="s">
        <v>73</v>
      </c>
    </row>
    <row r="76">
      <c r="F76" s="21" t="s">
        <v>152</v>
      </c>
      <c r="G76" s="47">
        <v>6.0</v>
      </c>
      <c r="H76" s="7">
        <v>6.0</v>
      </c>
      <c r="I76" s="7">
        <v>5.0</v>
      </c>
      <c r="J76" s="7">
        <v>3.0</v>
      </c>
      <c r="K76" s="7">
        <v>6.0</v>
      </c>
      <c r="L76" s="7">
        <v>4.0</v>
      </c>
      <c r="M76" s="7">
        <v>5.0</v>
      </c>
      <c r="N76" s="7">
        <v>5.0</v>
      </c>
      <c r="O76" s="10">
        <v>2.0</v>
      </c>
    </row>
    <row r="77">
      <c r="F77" s="21" t="s">
        <v>154</v>
      </c>
      <c r="G77" s="48">
        <v>3.0</v>
      </c>
      <c r="H77" s="12">
        <v>4.0</v>
      </c>
      <c r="I77" s="12">
        <v>3.0</v>
      </c>
      <c r="J77" s="12">
        <v>2.0</v>
      </c>
      <c r="K77" s="12">
        <v>5.0</v>
      </c>
      <c r="L77" s="12">
        <v>4.0</v>
      </c>
      <c r="M77" s="12">
        <v>2.0</v>
      </c>
      <c r="N77" s="12">
        <v>3.0</v>
      </c>
      <c r="O77" s="14">
        <v>1.0</v>
      </c>
    </row>
    <row r="78">
      <c r="F78" s="21" t="s">
        <v>156</v>
      </c>
      <c r="G78" s="49">
        <v>5.0</v>
      </c>
      <c r="H78" s="16">
        <v>3.0</v>
      </c>
      <c r="I78" s="16">
        <v>4.0</v>
      </c>
      <c r="J78" s="16">
        <v>3.0</v>
      </c>
      <c r="K78" s="16">
        <v>4.0</v>
      </c>
      <c r="L78" s="16">
        <v>3.0</v>
      </c>
      <c r="M78" s="16">
        <v>4.0</v>
      </c>
      <c r="N78" s="16">
        <v>5.0</v>
      </c>
      <c r="O78" s="50">
        <v>2.0</v>
      </c>
    </row>
    <row r="79">
      <c r="F79" s="21" t="s">
        <v>159</v>
      </c>
      <c r="G79" s="48">
        <v>5.0</v>
      </c>
      <c r="H79" s="12">
        <v>2.0</v>
      </c>
      <c r="I79" s="12">
        <v>5.0</v>
      </c>
      <c r="J79" s="12">
        <v>6.0</v>
      </c>
      <c r="K79" s="12">
        <v>7.0</v>
      </c>
      <c r="L79" s="12">
        <v>7.0</v>
      </c>
      <c r="M79" s="12">
        <v>7.0</v>
      </c>
      <c r="N79" s="12">
        <v>7.0</v>
      </c>
      <c r="O79" s="14">
        <v>2.0</v>
      </c>
    </row>
    <row r="80">
      <c r="F80" s="21" t="s">
        <v>163</v>
      </c>
      <c r="G80" s="49">
        <v>2.0</v>
      </c>
      <c r="H80" s="16">
        <v>3.0</v>
      </c>
      <c r="I80" s="16">
        <v>2.0</v>
      </c>
      <c r="J80" s="16">
        <v>5.0</v>
      </c>
      <c r="K80" s="16">
        <v>5.0</v>
      </c>
      <c r="L80" s="16">
        <v>6.0</v>
      </c>
      <c r="M80" s="16">
        <v>6.0</v>
      </c>
      <c r="N80" s="16">
        <v>5.0</v>
      </c>
      <c r="O80" s="50">
        <v>2.0</v>
      </c>
    </row>
    <row r="81">
      <c r="F81" s="21" t="s">
        <v>165</v>
      </c>
      <c r="G81" s="48">
        <v>4.0</v>
      </c>
      <c r="H81" s="12">
        <v>4.0</v>
      </c>
      <c r="I81" s="12">
        <v>3.0</v>
      </c>
      <c r="J81" s="12">
        <v>3.0</v>
      </c>
      <c r="K81" s="12">
        <v>5.0</v>
      </c>
      <c r="L81" s="12">
        <v>4.0</v>
      </c>
      <c r="M81" s="12">
        <v>3.0</v>
      </c>
      <c r="N81" s="12">
        <v>2.0</v>
      </c>
      <c r="O81" s="14">
        <v>5.0</v>
      </c>
    </row>
    <row r="82">
      <c r="F82" s="21" t="s">
        <v>167</v>
      </c>
      <c r="G82" s="49">
        <v>5.0</v>
      </c>
      <c r="H82" s="16">
        <v>6.0</v>
      </c>
      <c r="I82" s="16">
        <v>4.0</v>
      </c>
      <c r="J82" s="16">
        <v>3.0</v>
      </c>
      <c r="K82" s="16">
        <v>5.0</v>
      </c>
      <c r="L82" s="16">
        <v>4.0</v>
      </c>
      <c r="M82" s="16">
        <v>6.0</v>
      </c>
      <c r="N82" s="16">
        <v>5.0</v>
      </c>
      <c r="O82" s="50">
        <v>1.0</v>
      </c>
    </row>
    <row r="83">
      <c r="F83" s="21" t="s">
        <v>170</v>
      </c>
      <c r="G83" s="48">
        <v>4.0</v>
      </c>
      <c r="H83" s="12">
        <v>5.0</v>
      </c>
      <c r="I83" s="12">
        <v>2.0</v>
      </c>
      <c r="J83" s="12">
        <v>4.0</v>
      </c>
      <c r="K83" s="12">
        <v>3.0</v>
      </c>
      <c r="L83" s="12">
        <v>2.0</v>
      </c>
      <c r="M83" s="12">
        <v>4.0</v>
      </c>
      <c r="N83" s="12">
        <v>3.0</v>
      </c>
      <c r="O83" s="14">
        <v>5.0</v>
      </c>
    </row>
    <row r="84">
      <c r="F84" s="21" t="s">
        <v>172</v>
      </c>
      <c r="G84" s="49">
        <v>5.0</v>
      </c>
      <c r="H84" s="16">
        <v>5.0</v>
      </c>
      <c r="I84" s="16">
        <v>5.0</v>
      </c>
      <c r="J84" s="16">
        <v>6.0</v>
      </c>
      <c r="K84" s="16">
        <v>6.0</v>
      </c>
      <c r="L84" s="16">
        <v>6.0</v>
      </c>
      <c r="M84" s="16">
        <v>4.0</v>
      </c>
      <c r="N84" s="16">
        <v>5.0</v>
      </c>
      <c r="O84" s="50">
        <v>3.0</v>
      </c>
    </row>
    <row r="85">
      <c r="F85" s="21" t="s">
        <v>173</v>
      </c>
      <c r="G85" s="48">
        <v>3.0</v>
      </c>
      <c r="H85" s="12">
        <v>2.0</v>
      </c>
      <c r="I85" s="12">
        <v>4.0</v>
      </c>
      <c r="J85" s="12">
        <v>2.0</v>
      </c>
      <c r="K85" s="12">
        <v>5.0</v>
      </c>
      <c r="L85" s="12">
        <v>3.0</v>
      </c>
      <c r="M85" s="12">
        <v>2.0</v>
      </c>
      <c r="N85" s="12">
        <v>4.0</v>
      </c>
      <c r="O85" s="14">
        <v>5.0</v>
      </c>
    </row>
    <row r="86">
      <c r="F86" s="21" t="s">
        <v>174</v>
      </c>
      <c r="G86" s="49">
        <v>5.0</v>
      </c>
      <c r="H86" s="16">
        <v>3.0</v>
      </c>
      <c r="I86" s="16">
        <v>1.0</v>
      </c>
      <c r="J86" s="16">
        <v>2.0</v>
      </c>
      <c r="K86" s="16">
        <v>4.0</v>
      </c>
      <c r="L86" s="16">
        <v>4.0</v>
      </c>
      <c r="M86" s="16">
        <v>5.0</v>
      </c>
      <c r="N86" s="16">
        <v>6.0</v>
      </c>
      <c r="O86" s="50">
        <v>3.0</v>
      </c>
    </row>
    <row r="87">
      <c r="F87" s="21" t="s">
        <v>175</v>
      </c>
      <c r="G87" s="51">
        <v>3.0</v>
      </c>
      <c r="H87" s="19">
        <v>4.0</v>
      </c>
      <c r="I87" s="19">
        <v>3.0</v>
      </c>
      <c r="J87" s="19">
        <v>3.0</v>
      </c>
      <c r="K87" s="19">
        <v>3.0</v>
      </c>
      <c r="L87" s="19">
        <v>3.0</v>
      </c>
      <c r="M87" s="19">
        <v>5.0</v>
      </c>
      <c r="N87" s="19">
        <v>6.0</v>
      </c>
      <c r="O87" s="52">
        <v>2.0</v>
      </c>
    </row>
    <row r="88">
      <c r="E88" s="28"/>
    </row>
    <row r="90">
      <c r="F90" s="53" t="s">
        <v>146</v>
      </c>
      <c r="J90" s="24" t="s">
        <v>182</v>
      </c>
      <c r="N90" s="24"/>
      <c r="O90" s="24"/>
    </row>
    <row r="91">
      <c r="E91" s="21" t="s">
        <v>152</v>
      </c>
      <c r="F91" s="54">
        <v>17.5</v>
      </c>
      <c r="J91" s="21" t="s">
        <v>149</v>
      </c>
      <c r="K91" s="21" t="s">
        <v>150</v>
      </c>
      <c r="L91" s="21" t="s">
        <v>151</v>
      </c>
      <c r="N91" s="24"/>
      <c r="O91" s="24"/>
    </row>
    <row r="92">
      <c r="E92" s="21" t="s">
        <v>154</v>
      </c>
      <c r="F92" s="54">
        <v>7.5</v>
      </c>
      <c r="J92" s="22">
        <f>CORREL(F91:F102, BY33:BY44)</f>
        <v>0.07277122409</v>
      </c>
      <c r="K92" s="24">
        <f>CORREL(F91:F102, BZ33:BZ44)</f>
        <v>0.2423904845</v>
      </c>
      <c r="L92" s="24">
        <f>CORREL(F91:F102, CA33:CA44)</f>
        <v>0.3937845276</v>
      </c>
    </row>
    <row r="93">
      <c r="E93" s="21" t="s">
        <v>156</v>
      </c>
      <c r="F93" s="54">
        <v>22.5</v>
      </c>
      <c r="K93" s="24"/>
      <c r="L93" s="24"/>
      <c r="N93" s="24"/>
      <c r="O93" s="24"/>
    </row>
    <row r="94">
      <c r="E94" s="21" t="s">
        <v>159</v>
      </c>
      <c r="F94" s="54">
        <v>52.5</v>
      </c>
      <c r="J94" s="21" t="s">
        <v>183</v>
      </c>
    </row>
    <row r="95">
      <c r="E95" s="21" t="s">
        <v>163</v>
      </c>
      <c r="F95" s="54">
        <v>7.5</v>
      </c>
      <c r="K95" s="21" t="s">
        <v>149</v>
      </c>
      <c r="N95" s="21" t="s">
        <v>150</v>
      </c>
      <c r="Q95" s="21" t="s">
        <v>151</v>
      </c>
    </row>
    <row r="96">
      <c r="E96" s="21" t="s">
        <v>165</v>
      </c>
      <c r="F96" s="54">
        <v>30.0</v>
      </c>
      <c r="J96" s="22">
        <f>CORREL(F91:F102, Table2[Reflect on your play experiences and rate your agreement with the following statements: 
(1 = Do not agree, 7 = Strongly Agree) '[I feel competent at the game.']])</f>
        <v>0.2216271011</v>
      </c>
      <c r="K96" s="22">
        <f>CORREL(BY33:BY44, Table2[Reflect on your play experiences and rate your agreement with the following statements: 
(1 = Do not agree, 7 = Strongly Agree) '[I feel very capable and effective when playing.']])</f>
        <v>0.7142049269</v>
      </c>
      <c r="L96" s="22">
        <f>CORREL(BZ33:BZ44, Table2[Reflect on your play experiences and rate your agreement with the following statements: 
(1 = Do not agree, 7 = Strongly Agree) '[My ability to play the game is well matched with the game''s challenges.']])</f>
        <v>0.5059872427</v>
      </c>
      <c r="M96" s="22">
        <f>CORREL(F91:F102, Table2[Reflect on your play experiences and rate your agreement with the following statements: 
(1 = Do not agree, 7 = Strongly Agree) '[The game provides me with interesting options and choices']])</f>
        <v>0.4256910601</v>
      </c>
      <c r="N96" s="55">
        <f>CORREL(F91:F102, Table2[Reflect on your play experiences and rate your agreement with the following statements: 
(1 = Do not agree, 7 = Strongly Agree) '[The game lets you do interesting things']])</f>
        <v>0.07253250583</v>
      </c>
      <c r="O96" s="55">
        <f>CORREL(F91:F102, Table2[Reflect on your play experiences and rate your agreement with the following statements: 
(1 = Do not agree, 7 = Strongly Agree) '[I experienced a lot of freedom in the game']])</f>
        <v>0.1213058248</v>
      </c>
      <c r="P96" s="22">
        <f>CORREL(F91:F102, Table2[Reflect on your play experiences and rate your agreement with the following statements: 
(1 = Do not agree, 7 = Strongly Agree) '[Learning the game controls was easy.']])</f>
        <v>0.342777816</v>
      </c>
      <c r="Q96" s="22">
        <f>CORREL(F91:F102, Table2[Reflect on your play experiences and rate your agreement with the following statements: 
(1 = Do not agree, 7 = Strongly Agree) '[The game controls are intuitive.']])</f>
        <v>0.1172526572</v>
      </c>
      <c r="R96" s="22">
        <f>CORREL(F91:F102, Table2[Reflect on your play experiences and rate your agreement with the following statements: 
(1 = Do not agree, 7 = Strongly Agree) '[When I wanted to do something in the game, it was easy to remember the  corresponding control.']])</f>
        <v>0.1635625922</v>
      </c>
    </row>
    <row r="97">
      <c r="E97" s="21" t="s">
        <v>167</v>
      </c>
      <c r="F97" s="54">
        <v>3.3333333333333335</v>
      </c>
      <c r="K97" s="24"/>
      <c r="L97" s="24"/>
      <c r="N97" s="24"/>
      <c r="O97" s="24"/>
    </row>
    <row r="98">
      <c r="E98" s="21" t="s">
        <v>170</v>
      </c>
      <c r="F98" s="54">
        <v>36.666666666666664</v>
      </c>
      <c r="K98" s="24"/>
      <c r="L98" s="24"/>
      <c r="N98" s="24"/>
      <c r="O98" s="24"/>
    </row>
    <row r="99">
      <c r="E99" s="21" t="s">
        <v>172</v>
      </c>
      <c r="F99" s="54">
        <v>6.666666666666667</v>
      </c>
      <c r="K99" s="24"/>
      <c r="L99" s="24"/>
      <c r="N99" s="24"/>
      <c r="O99" s="24"/>
    </row>
    <row r="100">
      <c r="E100" s="21" t="s">
        <v>173</v>
      </c>
      <c r="F100" s="54">
        <v>0.0</v>
      </c>
      <c r="K100" s="24"/>
      <c r="L100" s="24"/>
      <c r="N100" s="24"/>
      <c r="O100" s="24"/>
    </row>
    <row r="101">
      <c r="E101" s="21" t="s">
        <v>174</v>
      </c>
      <c r="F101" s="54">
        <v>7.5</v>
      </c>
      <c r="K101" s="24"/>
      <c r="L101" s="24"/>
      <c r="N101" s="24"/>
      <c r="O101" s="24"/>
    </row>
    <row r="102">
      <c r="E102" s="21" t="s">
        <v>175</v>
      </c>
      <c r="F102" s="54">
        <v>23.333333333333332</v>
      </c>
      <c r="K102" s="24"/>
      <c r="L102" s="24"/>
      <c r="N102" s="24"/>
      <c r="O102" s="24"/>
    </row>
  </sheetData>
  <mergeCells count="4">
    <mergeCell ref="G74:I74"/>
    <mergeCell ref="J74:L74"/>
    <mergeCell ref="M74:O74"/>
    <mergeCell ref="J90:L90"/>
  </mergeCells>
  <drawing r:id="rId1"/>
  <tableParts count="3">
    <tablePart r:id="rId5"/>
    <tablePart r:id="rId6"/>
    <tablePart r:id="rId7"/>
  </tableParts>
</worksheet>
</file>